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7E72537-B329-4A61-BC80-8C3F4470C07F}" xr6:coauthVersionLast="47" xr6:coauthVersionMax="47" xr10:uidLastSave="{00000000-0000-0000-0000-000000000000}"/>
  <bookViews>
    <workbookView xWindow="2868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  <sheet name="2021.11.02" sheetId="25" r:id="rId7"/>
    <sheet name="2021.11.03" sheetId="26" r:id="rId8"/>
    <sheet name="2021.11.04" sheetId="27" r:id="rId9"/>
    <sheet name="2021.11.05" sheetId="28" r:id="rId10"/>
    <sheet name="2021.11.06" sheetId="29" r:id="rId11"/>
    <sheet name="2021.11.07" sheetId="30" r:id="rId12"/>
    <sheet name="2021.11.08" sheetId="31" r:id="rId13"/>
    <sheet name="2021.11.09" sheetId="32" r:id="rId14"/>
    <sheet name="2021.11.10" sheetId="33" r:id="rId15"/>
    <sheet name="2021.11.11" sheetId="34" r:id="rId16"/>
    <sheet name="2021.11.12" sheetId="35" r:id="rId17"/>
    <sheet name="2021.11.13" sheetId="36" r:id="rId18"/>
    <sheet name="2021.11.14" sheetId="37" r:id="rId19"/>
    <sheet name="2021.11.15" sheetId="38" r:id="rId20"/>
    <sheet name="2021.11.16" sheetId="39" r:id="rId21"/>
    <sheet name="2021.11.17" sheetId="40" r:id="rId22"/>
    <sheet name="2021.11.18" sheetId="41" r:id="rId23"/>
    <sheet name="2021.11.19" sheetId="42" r:id="rId24"/>
    <sheet name="2021.11.20" sheetId="43" r:id="rId25"/>
    <sheet name="2021.11.21" sheetId="44" r:id="rId26"/>
    <sheet name="2021.11.22" sheetId="45" r:id="rId27"/>
    <sheet name="2021.11.23" sheetId="46" r:id="rId28"/>
    <sheet name="2021.11.24" sheetId="47" r:id="rId29"/>
    <sheet name="2021.11.25" sheetId="48" r:id="rId30"/>
  </sheets>
  <definedNames>
    <definedName name="_xlnm._FilterDatabase" localSheetId="5" hidden="1">'2021.11.01'!#REF!</definedName>
    <definedName name="_xlnm._FilterDatabase" localSheetId="6" hidden="1">'2021.11.02'!#REF!</definedName>
    <definedName name="_xlnm._FilterDatabase" localSheetId="7" hidden="1">'2021.11.03'!#REF!</definedName>
    <definedName name="_xlnm._FilterDatabase" localSheetId="8" hidden="1">'2021.11.04'!#REF!</definedName>
    <definedName name="_xlnm._FilterDatabase" localSheetId="9" hidden="1">'2021.11.05'!#REF!</definedName>
    <definedName name="_xlnm._FilterDatabase" localSheetId="10" hidden="1">'2021.11.06'!#REF!</definedName>
    <definedName name="_xlnm._FilterDatabase" localSheetId="11" hidden="1">'2021.11.07'!#REF!</definedName>
    <definedName name="_xlnm._FilterDatabase" localSheetId="12" hidden="1">'2021.11.08'!#REF!</definedName>
    <definedName name="_xlnm._FilterDatabase" localSheetId="13" hidden="1">'2021.11.09'!#REF!</definedName>
    <definedName name="_xlnm._FilterDatabase" localSheetId="14" hidden="1">'2021.11.10'!#REF!</definedName>
    <definedName name="_xlnm._FilterDatabase" localSheetId="15" hidden="1">'2021.11.11'!#REF!</definedName>
    <definedName name="_xlnm._FilterDatabase" localSheetId="16" hidden="1">'2021.11.12'!#REF!</definedName>
    <definedName name="_xlnm._FilterDatabase" localSheetId="17" hidden="1">'2021.11.13'!#REF!</definedName>
    <definedName name="_xlnm._FilterDatabase" localSheetId="18" hidden="1">'2021.11.14'!#REF!</definedName>
    <definedName name="_xlnm._FilterDatabase" localSheetId="19" hidden="1">'2021.11.15'!#REF!</definedName>
    <definedName name="_xlnm._FilterDatabase" localSheetId="20" hidden="1">'2021.11.16'!#REF!</definedName>
    <definedName name="_xlnm._FilterDatabase" localSheetId="21" hidden="1">'2021.11.17'!#REF!</definedName>
    <definedName name="_xlnm._FilterDatabase" localSheetId="22" hidden="1">'2021.11.18'!#REF!</definedName>
    <definedName name="_xlnm._FilterDatabase" localSheetId="23" hidden="1">'2021.11.19'!#REF!</definedName>
    <definedName name="_xlnm._FilterDatabase" localSheetId="24" hidden="1">'2021.11.20'!#REF!</definedName>
    <definedName name="_xlnm._FilterDatabase" localSheetId="25" hidden="1">'2021.11.21'!#REF!</definedName>
    <definedName name="_xlnm._FilterDatabase" localSheetId="26" hidden="1">'2021.11.22'!#REF!</definedName>
    <definedName name="_xlnm._FilterDatabase" localSheetId="27" hidden="1">'2021.11.23'!#REF!</definedName>
    <definedName name="_xlnm._FilterDatabase" localSheetId="28" hidden="1">'2021.11.24'!#REF!</definedName>
    <definedName name="_xlnm._FilterDatabase" localSheetId="29" hidden="1">'2021.11.25'!#REF!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I198" i="48"/>
  <c r="H198" i="48"/>
  <c r="F198" i="48"/>
  <c r="E198" i="48"/>
  <c r="O197" i="48"/>
  <c r="N197" i="48"/>
  <c r="L197" i="48"/>
  <c r="K197" i="48"/>
  <c r="I197" i="48"/>
  <c r="H197" i="48"/>
  <c r="F197" i="48"/>
  <c r="E197" i="48"/>
  <c r="O196" i="48"/>
  <c r="N196" i="48"/>
  <c r="L196" i="48"/>
  <c r="K196" i="48"/>
  <c r="I196" i="48"/>
  <c r="H196" i="48"/>
  <c r="F196" i="48"/>
  <c r="E196" i="48"/>
  <c r="O195" i="48"/>
  <c r="N195" i="48"/>
  <c r="L195" i="48"/>
  <c r="K195" i="48"/>
  <c r="I195" i="48"/>
  <c r="H195" i="48"/>
  <c r="F195" i="48"/>
  <c r="E195" i="48"/>
  <c r="O194" i="48"/>
  <c r="N194" i="48"/>
  <c r="L194" i="48"/>
  <c r="K194" i="48"/>
  <c r="I194" i="48"/>
  <c r="H194" i="48"/>
  <c r="F194" i="48"/>
  <c r="E194" i="48"/>
  <c r="O193" i="48"/>
  <c r="N193" i="48"/>
  <c r="L193" i="48"/>
  <c r="K193" i="48"/>
  <c r="I193" i="48"/>
  <c r="H193" i="48"/>
  <c r="F193" i="48"/>
  <c r="E193" i="48"/>
  <c r="O192" i="48"/>
  <c r="N192" i="48"/>
  <c r="L192" i="48"/>
  <c r="K192" i="48"/>
  <c r="I192" i="48"/>
  <c r="H192" i="48"/>
  <c r="F192" i="48"/>
  <c r="E192" i="48"/>
  <c r="O191" i="48"/>
  <c r="N191" i="48"/>
  <c r="L191" i="48"/>
  <c r="K191" i="48"/>
  <c r="I191" i="48"/>
  <c r="H191" i="48"/>
  <c r="F191" i="48"/>
  <c r="E191" i="48"/>
  <c r="O190" i="48"/>
  <c r="N190" i="48"/>
  <c r="L190" i="48"/>
  <c r="K190" i="48"/>
  <c r="I190" i="48"/>
  <c r="H190" i="48"/>
  <c r="F190" i="48"/>
  <c r="E190" i="48"/>
  <c r="O189" i="48"/>
  <c r="N189" i="48"/>
  <c r="L189" i="48"/>
  <c r="K189" i="48"/>
  <c r="I189" i="48"/>
  <c r="H189" i="48"/>
  <c r="F189" i="48"/>
  <c r="E189" i="48"/>
  <c r="O188" i="48"/>
  <c r="N188" i="48"/>
  <c r="L188" i="48"/>
  <c r="K188" i="48"/>
  <c r="I188" i="48"/>
  <c r="H188" i="48"/>
  <c r="F188" i="48"/>
  <c r="E188" i="48"/>
  <c r="O187" i="48"/>
  <c r="N187" i="48"/>
  <c r="L187" i="48"/>
  <c r="K187" i="48"/>
  <c r="I187" i="48"/>
  <c r="H187" i="48"/>
  <c r="F187" i="48"/>
  <c r="E187" i="48"/>
  <c r="O186" i="48"/>
  <c r="N186" i="48"/>
  <c r="L186" i="48"/>
  <c r="K186" i="48"/>
  <c r="I186" i="48"/>
  <c r="H186" i="48"/>
  <c r="F186" i="48"/>
  <c r="E186" i="48"/>
  <c r="O185" i="48"/>
  <c r="N185" i="48"/>
  <c r="L185" i="48"/>
  <c r="K185" i="48"/>
  <c r="I185" i="48"/>
  <c r="H185" i="48"/>
  <c r="F185" i="48"/>
  <c r="E185" i="48"/>
  <c r="O184" i="48"/>
  <c r="N184" i="48"/>
  <c r="L184" i="48"/>
  <c r="K184" i="48"/>
  <c r="I184" i="48"/>
  <c r="H184" i="48"/>
  <c r="F184" i="48"/>
  <c r="E184" i="48"/>
  <c r="O183" i="48"/>
  <c r="N183" i="48"/>
  <c r="L183" i="48"/>
  <c r="K183" i="48"/>
  <c r="I183" i="48"/>
  <c r="H183" i="48"/>
  <c r="F183" i="48"/>
  <c r="E183" i="48"/>
  <c r="O182" i="48"/>
  <c r="N182" i="48"/>
  <c r="L182" i="48"/>
  <c r="K182" i="48"/>
  <c r="I182" i="48"/>
  <c r="H182" i="48"/>
  <c r="F182" i="48"/>
  <c r="E182" i="48"/>
  <c r="O181" i="48"/>
  <c r="N181" i="48"/>
  <c r="L181" i="48"/>
  <c r="K181" i="48"/>
  <c r="I181" i="48"/>
  <c r="H181" i="48"/>
  <c r="F181" i="48"/>
  <c r="E181" i="48"/>
  <c r="O180" i="48"/>
  <c r="N180" i="48"/>
  <c r="L180" i="48"/>
  <c r="K180" i="48"/>
  <c r="I180" i="48"/>
  <c r="H180" i="48"/>
  <c r="F180" i="48"/>
  <c r="E180" i="48"/>
  <c r="O179" i="48"/>
  <c r="O199" i="48" s="1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H171" i="48"/>
  <c r="I171" i="48" s="1"/>
  <c r="F171" i="48"/>
  <c r="E171" i="48"/>
  <c r="O170" i="48"/>
  <c r="N170" i="48"/>
  <c r="K170" i="48"/>
  <c r="L170" i="48" s="1"/>
  <c r="H170" i="48"/>
  <c r="I170" i="48" s="1"/>
  <c r="F170" i="48"/>
  <c r="E170" i="48"/>
  <c r="O169" i="48"/>
  <c r="N169" i="48"/>
  <c r="L169" i="48"/>
  <c r="K169" i="48"/>
  <c r="H169" i="48"/>
  <c r="I169" i="48" s="1"/>
  <c r="F169" i="48"/>
  <c r="E169" i="48"/>
  <c r="O168" i="48"/>
  <c r="N168" i="48"/>
  <c r="K168" i="48"/>
  <c r="L168" i="48" s="1"/>
  <c r="H168" i="48"/>
  <c r="I168" i="48" s="1"/>
  <c r="F168" i="48"/>
  <c r="E168" i="48"/>
  <c r="O167" i="48"/>
  <c r="N167" i="48"/>
  <c r="L167" i="48"/>
  <c r="K167" i="48"/>
  <c r="H167" i="48"/>
  <c r="I167" i="48" s="1"/>
  <c r="F167" i="48"/>
  <c r="E167" i="48"/>
  <c r="O166" i="48"/>
  <c r="N166" i="48"/>
  <c r="K166" i="48"/>
  <c r="L166" i="48" s="1"/>
  <c r="H166" i="48"/>
  <c r="I166" i="48" s="1"/>
  <c r="F166" i="48"/>
  <c r="E166" i="48"/>
  <c r="O165" i="48"/>
  <c r="N165" i="48"/>
  <c r="L165" i="48"/>
  <c r="K165" i="48"/>
  <c r="H165" i="48"/>
  <c r="I165" i="48" s="1"/>
  <c r="F165" i="48"/>
  <c r="E165" i="48"/>
  <c r="O164" i="48"/>
  <c r="N164" i="48"/>
  <c r="K164" i="48"/>
  <c r="L164" i="48" s="1"/>
  <c r="H164" i="48"/>
  <c r="I164" i="48" s="1"/>
  <c r="F164" i="48"/>
  <c r="E164" i="48"/>
  <c r="O163" i="48"/>
  <c r="N163" i="48"/>
  <c r="L163" i="48"/>
  <c r="K163" i="48"/>
  <c r="H163" i="48"/>
  <c r="I163" i="48" s="1"/>
  <c r="F163" i="48"/>
  <c r="E163" i="48"/>
  <c r="O162" i="48"/>
  <c r="N162" i="48"/>
  <c r="K162" i="48"/>
  <c r="L162" i="48" s="1"/>
  <c r="H162" i="48"/>
  <c r="I162" i="48" s="1"/>
  <c r="F162" i="48"/>
  <c r="E162" i="48"/>
  <c r="O161" i="48"/>
  <c r="N161" i="48"/>
  <c r="L161" i="48"/>
  <c r="K161" i="48"/>
  <c r="H161" i="48"/>
  <c r="I161" i="48" s="1"/>
  <c r="F161" i="48"/>
  <c r="E161" i="48"/>
  <c r="O160" i="48"/>
  <c r="N160" i="48"/>
  <c r="K160" i="48"/>
  <c r="L160" i="48" s="1"/>
  <c r="H160" i="48"/>
  <c r="I160" i="48" s="1"/>
  <c r="F160" i="48"/>
  <c r="E160" i="48"/>
  <c r="O159" i="48"/>
  <c r="N159" i="48"/>
  <c r="L159" i="48"/>
  <c r="K159" i="48"/>
  <c r="H159" i="48"/>
  <c r="I159" i="48" s="1"/>
  <c r="F159" i="48"/>
  <c r="E159" i="48"/>
  <c r="O158" i="48"/>
  <c r="N158" i="48"/>
  <c r="K158" i="48"/>
  <c r="L158" i="48" s="1"/>
  <c r="H158" i="48"/>
  <c r="I158" i="48" s="1"/>
  <c r="F158" i="48"/>
  <c r="E158" i="48"/>
  <c r="O157" i="48"/>
  <c r="N157" i="48"/>
  <c r="L157" i="48"/>
  <c r="K157" i="48"/>
  <c r="H157" i="48"/>
  <c r="I157" i="48" s="1"/>
  <c r="F157" i="48"/>
  <c r="E157" i="48"/>
  <c r="O156" i="48"/>
  <c r="N156" i="48"/>
  <c r="K156" i="48"/>
  <c r="L156" i="48" s="1"/>
  <c r="H156" i="48"/>
  <c r="I156" i="48" s="1"/>
  <c r="F156" i="48"/>
  <c r="E156" i="48"/>
  <c r="O155" i="48"/>
  <c r="N155" i="48"/>
  <c r="L155" i="48"/>
  <c r="K155" i="48"/>
  <c r="H155" i="48"/>
  <c r="I155" i="48" s="1"/>
  <c r="F155" i="48"/>
  <c r="E155" i="48"/>
  <c r="O154" i="48"/>
  <c r="N154" i="48"/>
  <c r="K154" i="48"/>
  <c r="L154" i="48" s="1"/>
  <c r="H154" i="48"/>
  <c r="I154" i="48" s="1"/>
  <c r="F154" i="48"/>
  <c r="E154" i="48"/>
  <c r="O153" i="48"/>
  <c r="N153" i="48"/>
  <c r="L153" i="48"/>
  <c r="K153" i="48"/>
  <c r="H153" i="48"/>
  <c r="I153" i="48" s="1"/>
  <c r="F153" i="48"/>
  <c r="E153" i="48"/>
  <c r="O152" i="48"/>
  <c r="O172" i="48" s="1"/>
  <c r="N152" i="48"/>
  <c r="N172" i="48" s="1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L143" i="48"/>
  <c r="K143" i="48"/>
  <c r="I143" i="48"/>
  <c r="H143" i="48"/>
  <c r="F143" i="48"/>
  <c r="E143" i="48"/>
  <c r="O142" i="48"/>
  <c r="N142" i="48"/>
  <c r="L142" i="48"/>
  <c r="K142" i="48"/>
  <c r="I142" i="48"/>
  <c r="H142" i="48"/>
  <c r="F142" i="48"/>
  <c r="E142" i="48"/>
  <c r="O141" i="48"/>
  <c r="N141" i="48"/>
  <c r="L141" i="48"/>
  <c r="K141" i="48"/>
  <c r="I141" i="48"/>
  <c r="H141" i="48"/>
  <c r="F141" i="48"/>
  <c r="E141" i="48"/>
  <c r="O140" i="48"/>
  <c r="N140" i="48"/>
  <c r="L140" i="48"/>
  <c r="K140" i="48"/>
  <c r="H140" i="48"/>
  <c r="I140" i="48" s="1"/>
  <c r="F140" i="48"/>
  <c r="E140" i="48"/>
  <c r="O139" i="48"/>
  <c r="N139" i="48"/>
  <c r="K139" i="48"/>
  <c r="L139" i="48" s="1"/>
  <c r="H139" i="48"/>
  <c r="I139" i="48" s="1"/>
  <c r="F139" i="48"/>
  <c r="E139" i="48"/>
  <c r="O138" i="48"/>
  <c r="N138" i="48"/>
  <c r="K138" i="48"/>
  <c r="L138" i="48" s="1"/>
  <c r="H138" i="48"/>
  <c r="I138" i="48" s="1"/>
  <c r="F138" i="48"/>
  <c r="E138" i="48"/>
  <c r="O137" i="48"/>
  <c r="N137" i="48"/>
  <c r="L137" i="48"/>
  <c r="K137" i="48"/>
  <c r="H137" i="48"/>
  <c r="I137" i="48" s="1"/>
  <c r="F137" i="48"/>
  <c r="E137" i="48"/>
  <c r="O136" i="48"/>
  <c r="N136" i="48"/>
  <c r="L136" i="48"/>
  <c r="K136" i="48"/>
  <c r="H136" i="48"/>
  <c r="I136" i="48" s="1"/>
  <c r="F136" i="48"/>
  <c r="E136" i="48"/>
  <c r="O135" i="48"/>
  <c r="N135" i="48"/>
  <c r="K135" i="48"/>
  <c r="L135" i="48" s="1"/>
  <c r="H135" i="48"/>
  <c r="I135" i="48" s="1"/>
  <c r="F135" i="48"/>
  <c r="E135" i="48"/>
  <c r="O134" i="48"/>
  <c r="N134" i="48"/>
  <c r="K134" i="48"/>
  <c r="L134" i="48" s="1"/>
  <c r="H134" i="48"/>
  <c r="I134" i="48" s="1"/>
  <c r="F134" i="48"/>
  <c r="E134" i="48"/>
  <c r="O133" i="48"/>
  <c r="N133" i="48"/>
  <c r="L133" i="48"/>
  <c r="K133" i="48"/>
  <c r="H133" i="48"/>
  <c r="I133" i="48" s="1"/>
  <c r="F133" i="48"/>
  <c r="E133" i="48"/>
  <c r="O132" i="48"/>
  <c r="N132" i="48"/>
  <c r="L132" i="48"/>
  <c r="K132" i="48"/>
  <c r="H132" i="48"/>
  <c r="I132" i="48" s="1"/>
  <c r="F132" i="48"/>
  <c r="E132" i="48"/>
  <c r="O131" i="48"/>
  <c r="N131" i="48"/>
  <c r="K131" i="48"/>
  <c r="L131" i="48" s="1"/>
  <c r="H131" i="48"/>
  <c r="I131" i="48" s="1"/>
  <c r="F131" i="48"/>
  <c r="E131" i="48"/>
  <c r="O130" i="48"/>
  <c r="N130" i="48"/>
  <c r="K130" i="48"/>
  <c r="L130" i="48" s="1"/>
  <c r="H130" i="48"/>
  <c r="I130" i="48" s="1"/>
  <c r="F130" i="48"/>
  <c r="E130" i="48"/>
  <c r="O129" i="48"/>
  <c r="N129" i="48"/>
  <c r="L129" i="48"/>
  <c r="K129" i="48"/>
  <c r="H129" i="48"/>
  <c r="I129" i="48" s="1"/>
  <c r="F129" i="48"/>
  <c r="E129" i="48"/>
  <c r="O128" i="48"/>
  <c r="N128" i="48"/>
  <c r="L128" i="48"/>
  <c r="K128" i="48"/>
  <c r="H128" i="48"/>
  <c r="I128" i="48" s="1"/>
  <c r="F128" i="48"/>
  <c r="E128" i="48"/>
  <c r="O127" i="48"/>
  <c r="N127" i="48"/>
  <c r="K127" i="48"/>
  <c r="L127" i="48" s="1"/>
  <c r="H127" i="48"/>
  <c r="I127" i="48" s="1"/>
  <c r="F127" i="48"/>
  <c r="E127" i="48"/>
  <c r="O126" i="48"/>
  <c r="N126" i="48"/>
  <c r="K126" i="48"/>
  <c r="L126" i="48" s="1"/>
  <c r="H126" i="48"/>
  <c r="I126" i="48" s="1"/>
  <c r="F126" i="48"/>
  <c r="E126" i="48"/>
  <c r="O125" i="48"/>
  <c r="O145" i="48" s="1"/>
  <c r="N125" i="48"/>
  <c r="N145" i="48" s="1"/>
  <c r="L125" i="48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H117" i="48"/>
  <c r="I117" i="48" s="1"/>
  <c r="F117" i="48"/>
  <c r="E117" i="48"/>
  <c r="O116" i="48"/>
  <c r="N116" i="48"/>
  <c r="K116" i="48"/>
  <c r="L116" i="48" s="1"/>
  <c r="H116" i="48"/>
  <c r="I116" i="48" s="1"/>
  <c r="F116" i="48"/>
  <c r="E116" i="48"/>
  <c r="O115" i="48"/>
  <c r="N115" i="48"/>
  <c r="K115" i="48"/>
  <c r="L115" i="48" s="1"/>
  <c r="H115" i="48"/>
  <c r="I115" i="48" s="1"/>
  <c r="F115" i="48"/>
  <c r="E115" i="48"/>
  <c r="O114" i="48"/>
  <c r="N114" i="48"/>
  <c r="L114" i="48"/>
  <c r="K114" i="48"/>
  <c r="H114" i="48"/>
  <c r="I114" i="48" s="1"/>
  <c r="F114" i="48"/>
  <c r="E114" i="48"/>
  <c r="O113" i="48"/>
  <c r="N113" i="48"/>
  <c r="L113" i="48"/>
  <c r="K113" i="48"/>
  <c r="H113" i="48"/>
  <c r="I113" i="48" s="1"/>
  <c r="F113" i="48"/>
  <c r="E113" i="48"/>
  <c r="O112" i="48"/>
  <c r="N112" i="48"/>
  <c r="K112" i="48"/>
  <c r="L112" i="48" s="1"/>
  <c r="H112" i="48"/>
  <c r="I112" i="48" s="1"/>
  <c r="F112" i="48"/>
  <c r="E112" i="48"/>
  <c r="O111" i="48"/>
  <c r="N111" i="48"/>
  <c r="K111" i="48"/>
  <c r="L111" i="48" s="1"/>
  <c r="H111" i="48"/>
  <c r="I111" i="48" s="1"/>
  <c r="F111" i="48"/>
  <c r="E111" i="48"/>
  <c r="O110" i="48"/>
  <c r="N110" i="48"/>
  <c r="L110" i="48"/>
  <c r="K110" i="48"/>
  <c r="H110" i="48"/>
  <c r="I110" i="48" s="1"/>
  <c r="F110" i="48"/>
  <c r="E110" i="48"/>
  <c r="O109" i="48"/>
  <c r="N109" i="48"/>
  <c r="L109" i="48"/>
  <c r="K109" i="48"/>
  <c r="H109" i="48"/>
  <c r="I109" i="48" s="1"/>
  <c r="F109" i="48"/>
  <c r="E109" i="48"/>
  <c r="O108" i="48"/>
  <c r="N108" i="48"/>
  <c r="K108" i="48"/>
  <c r="L108" i="48" s="1"/>
  <c r="H108" i="48"/>
  <c r="I108" i="48" s="1"/>
  <c r="F108" i="48"/>
  <c r="E108" i="48"/>
  <c r="O107" i="48"/>
  <c r="N107" i="48"/>
  <c r="K107" i="48"/>
  <c r="L107" i="48" s="1"/>
  <c r="H107" i="48"/>
  <c r="I107" i="48" s="1"/>
  <c r="F107" i="48"/>
  <c r="E107" i="48"/>
  <c r="O106" i="48"/>
  <c r="N106" i="48"/>
  <c r="L106" i="48"/>
  <c r="K106" i="48"/>
  <c r="H106" i="48"/>
  <c r="I106" i="48" s="1"/>
  <c r="F106" i="48"/>
  <c r="E106" i="48"/>
  <c r="O105" i="48"/>
  <c r="N105" i="48"/>
  <c r="L105" i="48"/>
  <c r="K105" i="48"/>
  <c r="H105" i="48"/>
  <c r="I105" i="48" s="1"/>
  <c r="F105" i="48"/>
  <c r="E105" i="48"/>
  <c r="O104" i="48"/>
  <c r="N104" i="48"/>
  <c r="K104" i="48"/>
  <c r="L104" i="48" s="1"/>
  <c r="H104" i="48"/>
  <c r="I104" i="48" s="1"/>
  <c r="F104" i="48"/>
  <c r="E104" i="48"/>
  <c r="O103" i="48"/>
  <c r="N103" i="48"/>
  <c r="K103" i="48"/>
  <c r="L103" i="48" s="1"/>
  <c r="H103" i="48"/>
  <c r="I103" i="48" s="1"/>
  <c r="F103" i="48"/>
  <c r="E103" i="48"/>
  <c r="O102" i="48"/>
  <c r="N102" i="48"/>
  <c r="L102" i="48"/>
  <c r="K102" i="48"/>
  <c r="H102" i="48"/>
  <c r="I102" i="48" s="1"/>
  <c r="F102" i="48"/>
  <c r="E102" i="48"/>
  <c r="O101" i="48"/>
  <c r="N101" i="48"/>
  <c r="L101" i="48"/>
  <c r="K101" i="48"/>
  <c r="H101" i="48"/>
  <c r="I101" i="48" s="1"/>
  <c r="F101" i="48"/>
  <c r="E101" i="48"/>
  <c r="O100" i="48"/>
  <c r="N100" i="48"/>
  <c r="K100" i="48"/>
  <c r="L100" i="48" s="1"/>
  <c r="H100" i="48"/>
  <c r="I100" i="48" s="1"/>
  <c r="F100" i="48"/>
  <c r="E100" i="48"/>
  <c r="O99" i="48"/>
  <c r="N99" i="48"/>
  <c r="K99" i="48"/>
  <c r="L99" i="48" s="1"/>
  <c r="H99" i="48"/>
  <c r="I99" i="48" s="1"/>
  <c r="F99" i="48"/>
  <c r="E99" i="48"/>
  <c r="O98" i="48"/>
  <c r="O118" i="48" s="1"/>
  <c r="N98" i="48"/>
  <c r="N118" i="48" s="1"/>
  <c r="L98" i="48"/>
  <c r="K98" i="48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K90" i="48"/>
  <c r="L90" i="48" s="1"/>
  <c r="H90" i="48"/>
  <c r="I90" i="48" s="1"/>
  <c r="E90" i="48"/>
  <c r="F90" i="48" s="1"/>
  <c r="O89" i="48"/>
  <c r="N89" i="48"/>
  <c r="K89" i="48"/>
  <c r="L89" i="48" s="1"/>
  <c r="I89" i="48"/>
  <c r="H89" i="48"/>
  <c r="E89" i="48"/>
  <c r="F89" i="48" s="1"/>
  <c r="O88" i="48"/>
  <c r="N88" i="48"/>
  <c r="L88" i="48"/>
  <c r="K88" i="48"/>
  <c r="H88" i="48"/>
  <c r="I88" i="48" s="1"/>
  <c r="E88" i="48"/>
  <c r="F88" i="48" s="1"/>
  <c r="O87" i="48"/>
  <c r="N87" i="48"/>
  <c r="L87" i="48"/>
  <c r="K87" i="48"/>
  <c r="I87" i="48"/>
  <c r="H87" i="48"/>
  <c r="E87" i="48"/>
  <c r="F87" i="48" s="1"/>
  <c r="O86" i="48"/>
  <c r="N86" i="48"/>
  <c r="K86" i="48"/>
  <c r="L86" i="48" s="1"/>
  <c r="H86" i="48"/>
  <c r="I86" i="48" s="1"/>
  <c r="E86" i="48"/>
  <c r="F86" i="48" s="1"/>
  <c r="O85" i="48"/>
  <c r="N85" i="48"/>
  <c r="K85" i="48"/>
  <c r="L85" i="48" s="1"/>
  <c r="I85" i="48"/>
  <c r="H85" i="48"/>
  <c r="E85" i="48"/>
  <c r="F85" i="48" s="1"/>
  <c r="O84" i="48"/>
  <c r="N84" i="48"/>
  <c r="L84" i="48"/>
  <c r="K84" i="48"/>
  <c r="H84" i="48"/>
  <c r="I84" i="48" s="1"/>
  <c r="E84" i="48"/>
  <c r="F84" i="48" s="1"/>
  <c r="O83" i="48"/>
  <c r="N83" i="48"/>
  <c r="L83" i="48"/>
  <c r="K83" i="48"/>
  <c r="I83" i="48"/>
  <c r="H83" i="48"/>
  <c r="E83" i="48"/>
  <c r="F83" i="48" s="1"/>
  <c r="O82" i="48"/>
  <c r="N82" i="48"/>
  <c r="K82" i="48"/>
  <c r="L82" i="48" s="1"/>
  <c r="H82" i="48"/>
  <c r="I82" i="48" s="1"/>
  <c r="E82" i="48"/>
  <c r="F82" i="48" s="1"/>
  <c r="O81" i="48"/>
  <c r="N81" i="48"/>
  <c r="K81" i="48"/>
  <c r="L81" i="48" s="1"/>
  <c r="I81" i="48"/>
  <c r="H81" i="48"/>
  <c r="E81" i="48"/>
  <c r="F81" i="48" s="1"/>
  <c r="O80" i="48"/>
  <c r="N80" i="48"/>
  <c r="L80" i="48"/>
  <c r="K80" i="48"/>
  <c r="H80" i="48"/>
  <c r="I80" i="48" s="1"/>
  <c r="E80" i="48"/>
  <c r="F80" i="48" s="1"/>
  <c r="O79" i="48"/>
  <c r="N79" i="48"/>
  <c r="L79" i="48"/>
  <c r="K79" i="48"/>
  <c r="I79" i="48"/>
  <c r="H79" i="48"/>
  <c r="E79" i="48"/>
  <c r="F79" i="48" s="1"/>
  <c r="O78" i="48"/>
  <c r="N78" i="48"/>
  <c r="K78" i="48"/>
  <c r="L78" i="48" s="1"/>
  <c r="H78" i="48"/>
  <c r="I78" i="48" s="1"/>
  <c r="E78" i="48"/>
  <c r="F78" i="48" s="1"/>
  <c r="O77" i="48"/>
  <c r="N77" i="48"/>
  <c r="K77" i="48"/>
  <c r="L77" i="48" s="1"/>
  <c r="I77" i="48"/>
  <c r="H77" i="48"/>
  <c r="E77" i="48"/>
  <c r="F77" i="48" s="1"/>
  <c r="O76" i="48"/>
  <c r="N76" i="48"/>
  <c r="L76" i="48"/>
  <c r="K76" i="48"/>
  <c r="H76" i="48"/>
  <c r="I76" i="48" s="1"/>
  <c r="E76" i="48"/>
  <c r="F76" i="48" s="1"/>
  <c r="O75" i="48"/>
  <c r="N75" i="48"/>
  <c r="L75" i="48"/>
  <c r="K75" i="48"/>
  <c r="I75" i="48"/>
  <c r="H75" i="48"/>
  <c r="E75" i="48"/>
  <c r="F75" i="48" s="1"/>
  <c r="O74" i="48"/>
  <c r="N74" i="48"/>
  <c r="K74" i="48"/>
  <c r="L74" i="48" s="1"/>
  <c r="H74" i="48"/>
  <c r="I74" i="48" s="1"/>
  <c r="E74" i="48"/>
  <c r="F74" i="48" s="1"/>
  <c r="O73" i="48"/>
  <c r="N73" i="48"/>
  <c r="K73" i="48"/>
  <c r="L73" i="48" s="1"/>
  <c r="I73" i="48"/>
  <c r="H73" i="48"/>
  <c r="E73" i="48"/>
  <c r="F73" i="48" s="1"/>
  <c r="O72" i="48"/>
  <c r="N72" i="48"/>
  <c r="L72" i="48"/>
  <c r="K72" i="48"/>
  <c r="H72" i="48"/>
  <c r="I72" i="48" s="1"/>
  <c r="E72" i="48"/>
  <c r="F72" i="48" s="1"/>
  <c r="O71" i="48"/>
  <c r="O91" i="48" s="1"/>
  <c r="N71" i="48"/>
  <c r="N91" i="48" s="1"/>
  <c r="L71" i="48"/>
  <c r="K71" i="48"/>
  <c r="K91" i="48" s="1"/>
  <c r="I71" i="48"/>
  <c r="H71" i="48"/>
  <c r="E71" i="48"/>
  <c r="E91" i="48" s="1"/>
  <c r="M69" i="48"/>
  <c r="J69" i="48"/>
  <c r="G69" i="48"/>
  <c r="D69" i="48"/>
  <c r="B69" i="48"/>
  <c r="M68" i="48"/>
  <c r="G68" i="48"/>
  <c r="N64" i="48"/>
  <c r="B64" i="48"/>
  <c r="O63" i="48"/>
  <c r="N63" i="48"/>
  <c r="L63" i="48"/>
  <c r="K63" i="48"/>
  <c r="I63" i="48"/>
  <c r="H63" i="48"/>
  <c r="F63" i="48"/>
  <c r="E63" i="48"/>
  <c r="O62" i="48"/>
  <c r="N62" i="48"/>
  <c r="L62" i="48"/>
  <c r="K62" i="48"/>
  <c r="I62" i="48"/>
  <c r="H62" i="48"/>
  <c r="F62" i="48"/>
  <c r="E62" i="48"/>
  <c r="O61" i="48"/>
  <c r="N61" i="48"/>
  <c r="L61" i="48"/>
  <c r="K61" i="48"/>
  <c r="I61" i="48"/>
  <c r="H61" i="48"/>
  <c r="F61" i="48"/>
  <c r="E61" i="48"/>
  <c r="O60" i="48"/>
  <c r="N60" i="48"/>
  <c r="L60" i="48"/>
  <c r="K60" i="48"/>
  <c r="I60" i="48"/>
  <c r="H60" i="48"/>
  <c r="F60" i="48"/>
  <c r="E60" i="48"/>
  <c r="O59" i="48"/>
  <c r="N59" i="48"/>
  <c r="K59" i="48"/>
  <c r="L59" i="48" s="1"/>
  <c r="H59" i="48"/>
  <c r="I59" i="48" s="1"/>
  <c r="E59" i="48"/>
  <c r="F59" i="48" s="1"/>
  <c r="O58" i="48"/>
  <c r="N58" i="48"/>
  <c r="K58" i="48"/>
  <c r="L58" i="48" s="1"/>
  <c r="I58" i="48"/>
  <c r="H58" i="48"/>
  <c r="E58" i="48"/>
  <c r="F58" i="48" s="1"/>
  <c r="O57" i="48"/>
  <c r="N57" i="48"/>
  <c r="L57" i="48"/>
  <c r="K57" i="48"/>
  <c r="H57" i="48"/>
  <c r="I57" i="48" s="1"/>
  <c r="E57" i="48"/>
  <c r="F57" i="48" s="1"/>
  <c r="O56" i="48"/>
  <c r="N56" i="48"/>
  <c r="L56" i="48"/>
  <c r="K56" i="48"/>
  <c r="I56" i="48"/>
  <c r="H56" i="48"/>
  <c r="E56" i="48"/>
  <c r="F56" i="48" s="1"/>
  <c r="O55" i="48"/>
  <c r="N55" i="48"/>
  <c r="K55" i="48"/>
  <c r="L55" i="48" s="1"/>
  <c r="H55" i="48"/>
  <c r="I55" i="48" s="1"/>
  <c r="E55" i="48"/>
  <c r="F55" i="48" s="1"/>
  <c r="O54" i="48"/>
  <c r="N54" i="48"/>
  <c r="K54" i="48"/>
  <c r="L54" i="48" s="1"/>
  <c r="I54" i="48"/>
  <c r="H54" i="48"/>
  <c r="E54" i="48"/>
  <c r="F54" i="48" s="1"/>
  <c r="O53" i="48"/>
  <c r="N53" i="48"/>
  <c r="L53" i="48"/>
  <c r="K53" i="48"/>
  <c r="H53" i="48"/>
  <c r="I53" i="48" s="1"/>
  <c r="E53" i="48"/>
  <c r="F53" i="48" s="1"/>
  <c r="O52" i="48"/>
  <c r="N52" i="48"/>
  <c r="L52" i="48"/>
  <c r="K52" i="48"/>
  <c r="I52" i="48"/>
  <c r="H52" i="48"/>
  <c r="E52" i="48"/>
  <c r="F52" i="48" s="1"/>
  <c r="O51" i="48"/>
  <c r="N51" i="48"/>
  <c r="K51" i="48"/>
  <c r="L51" i="48" s="1"/>
  <c r="H51" i="48"/>
  <c r="I51" i="48" s="1"/>
  <c r="E51" i="48"/>
  <c r="F51" i="48" s="1"/>
  <c r="O50" i="48"/>
  <c r="N50" i="48"/>
  <c r="K50" i="48"/>
  <c r="L50" i="48" s="1"/>
  <c r="I50" i="48"/>
  <c r="H50" i="48"/>
  <c r="E50" i="48"/>
  <c r="F50" i="48" s="1"/>
  <c r="O49" i="48"/>
  <c r="N49" i="48"/>
  <c r="L49" i="48"/>
  <c r="K49" i="48"/>
  <c r="H49" i="48"/>
  <c r="I49" i="48" s="1"/>
  <c r="E49" i="48"/>
  <c r="F49" i="48" s="1"/>
  <c r="O48" i="48"/>
  <c r="N48" i="48"/>
  <c r="L48" i="48"/>
  <c r="K48" i="48"/>
  <c r="I48" i="48"/>
  <c r="H48" i="48"/>
  <c r="E48" i="48"/>
  <c r="F48" i="48" s="1"/>
  <c r="O47" i="48"/>
  <c r="N47" i="48"/>
  <c r="K47" i="48"/>
  <c r="L47" i="48" s="1"/>
  <c r="H47" i="48"/>
  <c r="I47" i="48" s="1"/>
  <c r="E47" i="48"/>
  <c r="F47" i="48" s="1"/>
  <c r="O46" i="48"/>
  <c r="N46" i="48"/>
  <c r="K46" i="48"/>
  <c r="L46" i="48" s="1"/>
  <c r="I46" i="48"/>
  <c r="H46" i="48"/>
  <c r="E46" i="48"/>
  <c r="F46" i="48" s="1"/>
  <c r="O45" i="48"/>
  <c r="N45" i="48"/>
  <c r="L45" i="48"/>
  <c r="K45" i="48"/>
  <c r="H45" i="48"/>
  <c r="I45" i="48" s="1"/>
  <c r="E45" i="48"/>
  <c r="F45" i="48" s="1"/>
  <c r="O44" i="48"/>
  <c r="O64" i="48" s="1"/>
  <c r="N44" i="48"/>
  <c r="L44" i="48"/>
  <c r="K44" i="48"/>
  <c r="K64" i="48" s="1"/>
  <c r="I44" i="48"/>
  <c r="H44" i="48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O198" i="47"/>
  <c r="N198" i="47"/>
  <c r="L198" i="47"/>
  <c r="K198" i="47"/>
  <c r="H198" i="47"/>
  <c r="I198" i="47" s="1"/>
  <c r="F198" i="47"/>
  <c r="E198" i="47"/>
  <c r="N197" i="47"/>
  <c r="O197" i="47" s="1"/>
  <c r="K197" i="47"/>
  <c r="L197" i="47" s="1"/>
  <c r="H197" i="47"/>
  <c r="I197" i="47" s="1"/>
  <c r="F197" i="47"/>
  <c r="E197" i="47"/>
  <c r="O196" i="47"/>
  <c r="N196" i="47"/>
  <c r="K196" i="47"/>
  <c r="L196" i="47" s="1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O194" i="47"/>
  <c r="N194" i="47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N192" i="47"/>
  <c r="O192" i="47" s="1"/>
  <c r="K192" i="47"/>
  <c r="L192" i="47" s="1"/>
  <c r="H192" i="47"/>
  <c r="I192" i="47" s="1"/>
  <c r="F192" i="47"/>
  <c r="E192" i="47"/>
  <c r="O191" i="47"/>
  <c r="N191" i="47"/>
  <c r="K191" i="47"/>
  <c r="L191" i="47" s="1"/>
  <c r="H191" i="47"/>
  <c r="I191" i="47" s="1"/>
  <c r="F191" i="47"/>
  <c r="E191" i="47"/>
  <c r="N190" i="47"/>
  <c r="O190" i="47" s="1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N187" i="47"/>
  <c r="O187" i="47" s="1"/>
  <c r="K187" i="47"/>
  <c r="L187" i="47" s="1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N185" i="47"/>
  <c r="O185" i="47" s="1"/>
  <c r="K185" i="47"/>
  <c r="L185" i="47" s="1"/>
  <c r="H185" i="47"/>
  <c r="I185" i="47" s="1"/>
  <c r="F185" i="47"/>
  <c r="E185" i="47"/>
  <c r="O184" i="47"/>
  <c r="N184" i="47"/>
  <c r="K184" i="47"/>
  <c r="L184" i="47" s="1"/>
  <c r="H184" i="47"/>
  <c r="I184" i="47" s="1"/>
  <c r="F184" i="47"/>
  <c r="E184" i="47"/>
  <c r="N183" i="47"/>
  <c r="O183" i="47" s="1"/>
  <c r="K183" i="47"/>
  <c r="L183" i="47" s="1"/>
  <c r="H183" i="47"/>
  <c r="I183" i="47" s="1"/>
  <c r="F183" i="47"/>
  <c r="E183" i="47"/>
  <c r="O182" i="47"/>
  <c r="N182" i="47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O180" i="47"/>
  <c r="N180" i="47"/>
  <c r="K180" i="47"/>
  <c r="L180" i="47" s="1"/>
  <c r="H180" i="47"/>
  <c r="I180" i="47" s="1"/>
  <c r="F180" i="47"/>
  <c r="E180" i="47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N171" i="47"/>
  <c r="O171" i="47" s="1"/>
  <c r="L171" i="47"/>
  <c r="K171" i="47"/>
  <c r="H171" i="47"/>
  <c r="I171" i="47" s="1"/>
  <c r="E171" i="47"/>
  <c r="F171" i="47" s="1"/>
  <c r="N170" i="47"/>
  <c r="O170" i="47" s="1"/>
  <c r="K170" i="47"/>
  <c r="L170" i="47" s="1"/>
  <c r="H170" i="47"/>
  <c r="I170" i="47" s="1"/>
  <c r="E170" i="47"/>
  <c r="F170" i="47" s="1"/>
  <c r="O169" i="47"/>
  <c r="N169" i="47"/>
  <c r="L169" i="47"/>
  <c r="K169" i="47"/>
  <c r="I169" i="47"/>
  <c r="H169" i="47"/>
  <c r="E169" i="47"/>
  <c r="F169" i="47" s="1"/>
  <c r="N168" i="47"/>
  <c r="O168" i="47" s="1"/>
  <c r="K168" i="47"/>
  <c r="L168" i="47" s="1"/>
  <c r="H168" i="47"/>
  <c r="I168" i="47" s="1"/>
  <c r="E168" i="47"/>
  <c r="F168" i="47" s="1"/>
  <c r="O167" i="47"/>
  <c r="N167" i="47"/>
  <c r="L167" i="47"/>
  <c r="K167" i="47"/>
  <c r="H167" i="47"/>
  <c r="I167" i="47" s="1"/>
  <c r="E167" i="47"/>
  <c r="F167" i="47" s="1"/>
  <c r="N166" i="47"/>
  <c r="O166" i="47" s="1"/>
  <c r="K166" i="47"/>
  <c r="L166" i="47" s="1"/>
  <c r="H166" i="47"/>
  <c r="I166" i="47" s="1"/>
  <c r="E166" i="47"/>
  <c r="F166" i="47" s="1"/>
  <c r="N165" i="47"/>
  <c r="O165" i="47" s="1"/>
  <c r="K165" i="47"/>
  <c r="L165" i="47" s="1"/>
  <c r="I165" i="47"/>
  <c r="H165" i="47"/>
  <c r="E165" i="47"/>
  <c r="F165" i="47" s="1"/>
  <c r="N164" i="47"/>
  <c r="O164" i="47" s="1"/>
  <c r="L164" i="47"/>
  <c r="K164" i="47"/>
  <c r="H164" i="47"/>
  <c r="I164" i="47" s="1"/>
  <c r="E164" i="47"/>
  <c r="F164" i="47" s="1"/>
  <c r="N163" i="47"/>
  <c r="O163" i="47" s="1"/>
  <c r="K163" i="47"/>
  <c r="L163" i="47" s="1"/>
  <c r="H163" i="47"/>
  <c r="I163" i="47" s="1"/>
  <c r="E163" i="47"/>
  <c r="F163" i="47" s="1"/>
  <c r="O162" i="47"/>
  <c r="N162" i="47"/>
  <c r="L162" i="47"/>
  <c r="K162" i="47"/>
  <c r="H162" i="47"/>
  <c r="I162" i="47" s="1"/>
  <c r="E162" i="47"/>
  <c r="F162" i="47" s="1"/>
  <c r="N161" i="47"/>
  <c r="O161" i="47" s="1"/>
  <c r="K161" i="47"/>
  <c r="L161" i="47" s="1"/>
  <c r="I161" i="47"/>
  <c r="H161" i="47"/>
  <c r="E161" i="47"/>
  <c r="F161" i="47" s="1"/>
  <c r="O160" i="47"/>
  <c r="N160" i="47"/>
  <c r="L160" i="47"/>
  <c r="K160" i="47"/>
  <c r="H160" i="47"/>
  <c r="I160" i="47" s="1"/>
  <c r="E160" i="47"/>
  <c r="F160" i="47" s="1"/>
  <c r="N159" i="47"/>
  <c r="O159" i="47" s="1"/>
  <c r="K159" i="47"/>
  <c r="L159" i="47" s="1"/>
  <c r="H159" i="47"/>
  <c r="I159" i="47" s="1"/>
  <c r="E159" i="47"/>
  <c r="F159" i="47" s="1"/>
  <c r="N158" i="47"/>
  <c r="O158" i="47" s="1"/>
  <c r="K158" i="47"/>
  <c r="L158" i="47" s="1"/>
  <c r="H158" i="47"/>
  <c r="I158" i="47" s="1"/>
  <c r="E158" i="47"/>
  <c r="F158" i="47" s="1"/>
  <c r="O157" i="47"/>
  <c r="N157" i="47"/>
  <c r="K157" i="47"/>
  <c r="L157" i="47" s="1"/>
  <c r="I157" i="47"/>
  <c r="H157" i="47"/>
  <c r="E157" i="47"/>
  <c r="F157" i="47" s="1"/>
  <c r="N156" i="47"/>
  <c r="O156" i="47" s="1"/>
  <c r="K156" i="47"/>
  <c r="L156" i="47" s="1"/>
  <c r="H156" i="47"/>
  <c r="I156" i="47" s="1"/>
  <c r="E156" i="47"/>
  <c r="F156" i="47" s="1"/>
  <c r="N155" i="47"/>
  <c r="O155" i="47" s="1"/>
  <c r="L155" i="47"/>
  <c r="K155" i="47"/>
  <c r="H155" i="47"/>
  <c r="I155" i="47" s="1"/>
  <c r="E155" i="47"/>
  <c r="F155" i="47" s="1"/>
  <c r="N154" i="47"/>
  <c r="O154" i="47" s="1"/>
  <c r="K154" i="47"/>
  <c r="L154" i="47" s="1"/>
  <c r="I154" i="47"/>
  <c r="H154" i="47"/>
  <c r="E154" i="47"/>
  <c r="F154" i="47" s="1"/>
  <c r="N153" i="47"/>
  <c r="O153" i="47" s="1"/>
  <c r="K153" i="47"/>
  <c r="L153" i="47" s="1"/>
  <c r="I153" i="47"/>
  <c r="H153" i="47"/>
  <c r="E153" i="47"/>
  <c r="F153" i="47" s="1"/>
  <c r="N152" i="47"/>
  <c r="L152" i="47"/>
  <c r="K152" i="47"/>
  <c r="H152" i="47"/>
  <c r="H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L142" i="47"/>
  <c r="K142" i="47"/>
  <c r="I142" i="47"/>
  <c r="H142" i="47"/>
  <c r="F142" i="47"/>
  <c r="E142" i="47"/>
  <c r="O141" i="47"/>
  <c r="N141" i="47"/>
  <c r="L141" i="47"/>
  <c r="K141" i="47"/>
  <c r="I141" i="47"/>
  <c r="H141" i="47"/>
  <c r="F141" i="47"/>
  <c r="E141" i="47"/>
  <c r="N140" i="47"/>
  <c r="O140" i="47" s="1"/>
  <c r="K140" i="47"/>
  <c r="L140" i="47" s="1"/>
  <c r="H140" i="47"/>
  <c r="I140" i="47" s="1"/>
  <c r="E140" i="47"/>
  <c r="F140" i="47" s="1"/>
  <c r="O139" i="47"/>
  <c r="N139" i="47"/>
  <c r="K139" i="47"/>
  <c r="L139" i="47" s="1"/>
  <c r="H139" i="47"/>
  <c r="I139" i="47" s="1"/>
  <c r="E139" i="47"/>
  <c r="F139" i="47" s="1"/>
  <c r="O138" i="47"/>
  <c r="N138" i="47"/>
  <c r="K138" i="47"/>
  <c r="L138" i="47" s="1"/>
  <c r="H138" i="47"/>
  <c r="I138" i="47" s="1"/>
  <c r="E138" i="47"/>
  <c r="F138" i="47" s="1"/>
  <c r="N137" i="47"/>
  <c r="O137" i="47" s="1"/>
  <c r="K137" i="47"/>
  <c r="L137" i="47" s="1"/>
  <c r="I137" i="47"/>
  <c r="H137" i="47"/>
  <c r="E137" i="47"/>
  <c r="F137" i="47" s="1"/>
  <c r="O136" i="47"/>
  <c r="N136" i="47"/>
  <c r="L136" i="47"/>
  <c r="K136" i="47"/>
  <c r="H136" i="47"/>
  <c r="I136" i="47" s="1"/>
  <c r="E136" i="47"/>
  <c r="F136" i="47" s="1"/>
  <c r="N135" i="47"/>
  <c r="O135" i="47" s="1"/>
  <c r="K135" i="47"/>
  <c r="L135" i="47" s="1"/>
  <c r="H135" i="47"/>
  <c r="I135" i="47" s="1"/>
  <c r="E135" i="47"/>
  <c r="F135" i="47" s="1"/>
  <c r="N134" i="47"/>
  <c r="O134" i="47" s="1"/>
  <c r="L134" i="47"/>
  <c r="K134" i="47"/>
  <c r="H134" i="47"/>
  <c r="I134" i="47" s="1"/>
  <c r="E134" i="47"/>
  <c r="F134" i="47" s="1"/>
  <c r="N133" i="47"/>
  <c r="O133" i="47" s="1"/>
  <c r="K133" i="47"/>
  <c r="L133" i="47" s="1"/>
  <c r="I133" i="47"/>
  <c r="H133" i="47"/>
  <c r="E133" i="47"/>
  <c r="F133" i="47" s="1"/>
  <c r="N132" i="47"/>
  <c r="O132" i="47" s="1"/>
  <c r="K132" i="47"/>
  <c r="L132" i="47" s="1"/>
  <c r="H132" i="47"/>
  <c r="I132" i="47" s="1"/>
  <c r="E132" i="47"/>
  <c r="F132" i="47" s="1"/>
  <c r="O131" i="47"/>
  <c r="N131" i="47"/>
  <c r="K131" i="47"/>
  <c r="L131" i="47" s="1"/>
  <c r="H131" i="47"/>
  <c r="I131" i="47" s="1"/>
  <c r="E131" i="47"/>
  <c r="F131" i="47" s="1"/>
  <c r="N130" i="47"/>
  <c r="O130" i="47" s="1"/>
  <c r="K130" i="47"/>
  <c r="L130" i="47" s="1"/>
  <c r="H130" i="47"/>
  <c r="I130" i="47" s="1"/>
  <c r="E130" i="47"/>
  <c r="F130" i="47" s="1"/>
  <c r="N129" i="47"/>
  <c r="O129" i="47" s="1"/>
  <c r="K129" i="47"/>
  <c r="L129" i="47" s="1"/>
  <c r="I129" i="47"/>
  <c r="H129" i="47"/>
  <c r="E129" i="47"/>
  <c r="F129" i="47" s="1"/>
  <c r="O128" i="47"/>
  <c r="N128" i="47"/>
  <c r="K128" i="47"/>
  <c r="L128" i="47" s="1"/>
  <c r="H128" i="47"/>
  <c r="I128" i="47" s="1"/>
  <c r="E128" i="47"/>
  <c r="F128" i="47" s="1"/>
  <c r="N127" i="47"/>
  <c r="O127" i="47" s="1"/>
  <c r="L127" i="47"/>
  <c r="K127" i="47"/>
  <c r="H127" i="47"/>
  <c r="I127" i="47" s="1"/>
  <c r="E127" i="47"/>
  <c r="F127" i="47" s="1"/>
  <c r="N126" i="47"/>
  <c r="O126" i="47" s="1"/>
  <c r="K126" i="47"/>
  <c r="L126" i="47" s="1"/>
  <c r="H126" i="47"/>
  <c r="I126" i="47" s="1"/>
  <c r="E126" i="47"/>
  <c r="F126" i="47" s="1"/>
  <c r="O125" i="47"/>
  <c r="N125" i="47"/>
  <c r="L125" i="47"/>
  <c r="K125" i="47"/>
  <c r="I125" i="47"/>
  <c r="H125" i="47"/>
  <c r="E125" i="47"/>
  <c r="E145" i="47" s="1"/>
  <c r="M123" i="47"/>
  <c r="J123" i="47"/>
  <c r="G123" i="47"/>
  <c r="D123" i="47"/>
  <c r="B123" i="47"/>
  <c r="M122" i="47"/>
  <c r="G122" i="47"/>
  <c r="B118" i="47"/>
  <c r="N117" i="47"/>
  <c r="O117" i="47" s="1"/>
  <c r="K117" i="47"/>
  <c r="L117" i="47" s="1"/>
  <c r="H117" i="47"/>
  <c r="I117" i="47" s="1"/>
  <c r="E117" i="47"/>
  <c r="F117" i="47" s="1"/>
  <c r="O116" i="47"/>
  <c r="N116" i="47"/>
  <c r="K116" i="47"/>
  <c r="L116" i="47" s="1"/>
  <c r="H116" i="47"/>
  <c r="I116" i="47" s="1"/>
  <c r="E116" i="47"/>
  <c r="F116" i="47" s="1"/>
  <c r="O115" i="47"/>
  <c r="N115" i="47"/>
  <c r="K115" i="47"/>
  <c r="L115" i="47" s="1"/>
  <c r="H115" i="47"/>
  <c r="I115" i="47" s="1"/>
  <c r="E115" i="47"/>
  <c r="F115" i="47" s="1"/>
  <c r="N114" i="47"/>
  <c r="O114" i="47" s="1"/>
  <c r="K114" i="47"/>
  <c r="L114" i="47" s="1"/>
  <c r="I114" i="47"/>
  <c r="H114" i="47"/>
  <c r="E114" i="47"/>
  <c r="F114" i="47" s="1"/>
  <c r="O113" i="47"/>
  <c r="N113" i="47"/>
  <c r="L113" i="47"/>
  <c r="K113" i="47"/>
  <c r="H113" i="47"/>
  <c r="I113" i="47" s="1"/>
  <c r="E113" i="47"/>
  <c r="F113" i="47" s="1"/>
  <c r="N112" i="47"/>
  <c r="O112" i="47" s="1"/>
  <c r="K112" i="47"/>
  <c r="L112" i="47" s="1"/>
  <c r="H112" i="47"/>
  <c r="I112" i="47" s="1"/>
  <c r="E112" i="47"/>
  <c r="F112" i="47" s="1"/>
  <c r="N111" i="47"/>
  <c r="O111" i="47" s="1"/>
  <c r="L111" i="47"/>
  <c r="K111" i="47"/>
  <c r="H111" i="47"/>
  <c r="I111" i="47" s="1"/>
  <c r="E111" i="47"/>
  <c r="F111" i="47" s="1"/>
  <c r="N110" i="47"/>
  <c r="O110" i="47" s="1"/>
  <c r="K110" i="47"/>
  <c r="L110" i="47" s="1"/>
  <c r="I110" i="47"/>
  <c r="H110" i="47"/>
  <c r="E110" i="47"/>
  <c r="F110" i="47" s="1"/>
  <c r="N109" i="47"/>
  <c r="O109" i="47" s="1"/>
  <c r="K109" i="47"/>
  <c r="L109" i="47" s="1"/>
  <c r="H109" i="47"/>
  <c r="I109" i="47" s="1"/>
  <c r="E109" i="47"/>
  <c r="F109" i="47" s="1"/>
  <c r="O108" i="47"/>
  <c r="N108" i="47"/>
  <c r="K108" i="47"/>
  <c r="L108" i="47" s="1"/>
  <c r="H108" i="47"/>
  <c r="I108" i="47" s="1"/>
  <c r="E108" i="47"/>
  <c r="F108" i="47" s="1"/>
  <c r="N107" i="47"/>
  <c r="O107" i="47" s="1"/>
  <c r="K107" i="47"/>
  <c r="L107" i="47" s="1"/>
  <c r="H107" i="47"/>
  <c r="I107" i="47" s="1"/>
  <c r="E107" i="47"/>
  <c r="F107" i="47" s="1"/>
  <c r="O106" i="47"/>
  <c r="N106" i="47"/>
  <c r="K106" i="47"/>
  <c r="L106" i="47" s="1"/>
  <c r="I106" i="47"/>
  <c r="H106" i="47"/>
  <c r="E106" i="47"/>
  <c r="F106" i="47" s="1"/>
  <c r="O105" i="47"/>
  <c r="N105" i="47"/>
  <c r="L105" i="47"/>
  <c r="K105" i="47"/>
  <c r="H105" i="47"/>
  <c r="I105" i="47" s="1"/>
  <c r="E105" i="47"/>
  <c r="F105" i="47" s="1"/>
  <c r="N104" i="47"/>
  <c r="O104" i="47" s="1"/>
  <c r="L104" i="47"/>
  <c r="K104" i="47"/>
  <c r="H104" i="47"/>
  <c r="I104" i="47" s="1"/>
  <c r="E104" i="47"/>
  <c r="F104" i="47" s="1"/>
  <c r="O103" i="47"/>
  <c r="N103" i="47"/>
  <c r="K103" i="47"/>
  <c r="L103" i="47" s="1"/>
  <c r="H103" i="47"/>
  <c r="I103" i="47" s="1"/>
  <c r="E103" i="47"/>
  <c r="F103" i="47" s="1"/>
  <c r="O102" i="47"/>
  <c r="N102" i="47"/>
  <c r="L102" i="47"/>
  <c r="K102" i="47"/>
  <c r="I102" i="47"/>
  <c r="H102" i="47"/>
  <c r="E102" i="47"/>
  <c r="F102" i="47" s="1"/>
  <c r="O101" i="47"/>
  <c r="N101" i="47"/>
  <c r="K101" i="47"/>
  <c r="L101" i="47" s="1"/>
  <c r="H101" i="47"/>
  <c r="I101" i="47" s="1"/>
  <c r="E101" i="47"/>
  <c r="F101" i="47" s="1"/>
  <c r="O100" i="47"/>
  <c r="N100" i="47"/>
  <c r="K100" i="47"/>
  <c r="L100" i="47" s="1"/>
  <c r="H100" i="47"/>
  <c r="I100" i="47" s="1"/>
  <c r="E100" i="47"/>
  <c r="F100" i="47" s="1"/>
  <c r="O99" i="47"/>
  <c r="N99" i="47"/>
  <c r="K99" i="47"/>
  <c r="L99" i="47" s="1"/>
  <c r="H99" i="47"/>
  <c r="I99" i="47" s="1"/>
  <c r="E99" i="47"/>
  <c r="F99" i="47" s="1"/>
  <c r="N98" i="47"/>
  <c r="N118" i="47" s="1"/>
  <c r="K98" i="47"/>
  <c r="I98" i="47"/>
  <c r="H98" i="47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L90" i="47"/>
  <c r="K90" i="47"/>
  <c r="H90" i="47"/>
  <c r="I90" i="47" s="1"/>
  <c r="F90" i="47"/>
  <c r="E90" i="47"/>
  <c r="N89" i="47"/>
  <c r="O89" i="47" s="1"/>
  <c r="K89" i="47"/>
  <c r="L89" i="47" s="1"/>
  <c r="H89" i="47"/>
  <c r="I89" i="47" s="1"/>
  <c r="F89" i="47"/>
  <c r="E89" i="47"/>
  <c r="N88" i="47"/>
  <c r="O88" i="47" s="1"/>
  <c r="L88" i="47"/>
  <c r="K88" i="47"/>
  <c r="H88" i="47"/>
  <c r="I88" i="47" s="1"/>
  <c r="F88" i="47"/>
  <c r="E88" i="47"/>
  <c r="N87" i="47"/>
  <c r="O87" i="47" s="1"/>
  <c r="K87" i="47"/>
  <c r="L87" i="47" s="1"/>
  <c r="H87" i="47"/>
  <c r="I87" i="47" s="1"/>
  <c r="F87" i="47"/>
  <c r="E87" i="47"/>
  <c r="O86" i="47"/>
  <c r="N86" i="47"/>
  <c r="L86" i="47"/>
  <c r="K86" i="47"/>
  <c r="H86" i="47"/>
  <c r="I86" i="47" s="1"/>
  <c r="F86" i="47"/>
  <c r="E86" i="47"/>
  <c r="N85" i="47"/>
  <c r="O85" i="47" s="1"/>
  <c r="K85" i="47"/>
  <c r="L85" i="47" s="1"/>
  <c r="H85" i="47"/>
  <c r="I85" i="47" s="1"/>
  <c r="F85" i="47"/>
  <c r="E85" i="47"/>
  <c r="N84" i="47"/>
  <c r="O84" i="47" s="1"/>
  <c r="L84" i="47"/>
  <c r="K84" i="47"/>
  <c r="H84" i="47"/>
  <c r="I84" i="47" s="1"/>
  <c r="F84" i="47"/>
  <c r="E84" i="47"/>
  <c r="O83" i="47"/>
  <c r="N83" i="47"/>
  <c r="K83" i="47"/>
  <c r="L83" i="47" s="1"/>
  <c r="H83" i="47"/>
  <c r="I83" i="47" s="1"/>
  <c r="F83" i="47"/>
  <c r="E83" i="47"/>
  <c r="N82" i="47"/>
  <c r="O82" i="47" s="1"/>
  <c r="L82" i="47"/>
  <c r="K82" i="47"/>
  <c r="H82" i="47"/>
  <c r="I82" i="47" s="1"/>
  <c r="F82" i="47"/>
  <c r="E82" i="47"/>
  <c r="N81" i="47"/>
  <c r="O81" i="47" s="1"/>
  <c r="K81" i="47"/>
  <c r="L81" i="47" s="1"/>
  <c r="H81" i="47"/>
  <c r="I81" i="47" s="1"/>
  <c r="F81" i="47"/>
  <c r="E81" i="47"/>
  <c r="N80" i="47"/>
  <c r="O80" i="47" s="1"/>
  <c r="L80" i="47"/>
  <c r="K80" i="47"/>
  <c r="H80" i="47"/>
  <c r="I80" i="47" s="1"/>
  <c r="F80" i="47"/>
  <c r="E80" i="47"/>
  <c r="N79" i="47"/>
  <c r="O79" i="47" s="1"/>
  <c r="K79" i="47"/>
  <c r="L79" i="47" s="1"/>
  <c r="H79" i="47"/>
  <c r="I79" i="47" s="1"/>
  <c r="F79" i="47"/>
  <c r="E79" i="47"/>
  <c r="O78" i="47"/>
  <c r="N78" i="47"/>
  <c r="L78" i="47"/>
  <c r="K78" i="47"/>
  <c r="I78" i="47"/>
  <c r="H78" i="47"/>
  <c r="F78" i="47"/>
  <c r="E78" i="47"/>
  <c r="O77" i="47"/>
  <c r="N77" i="47"/>
  <c r="L77" i="47"/>
  <c r="K77" i="47"/>
  <c r="I77" i="47"/>
  <c r="H77" i="47"/>
  <c r="E77" i="47"/>
  <c r="F77" i="47" s="1"/>
  <c r="N76" i="47"/>
  <c r="O76" i="47" s="1"/>
  <c r="K76" i="47"/>
  <c r="L76" i="47" s="1"/>
  <c r="I76" i="47"/>
  <c r="H76" i="47"/>
  <c r="E76" i="47"/>
  <c r="F76" i="47" s="1"/>
  <c r="N75" i="47"/>
  <c r="O75" i="47" s="1"/>
  <c r="L75" i="47"/>
  <c r="K75" i="47"/>
  <c r="H75" i="47"/>
  <c r="I75" i="47" s="1"/>
  <c r="E75" i="47"/>
  <c r="F75" i="47" s="1"/>
  <c r="N74" i="47"/>
  <c r="O74" i="47" s="1"/>
  <c r="L74" i="47"/>
  <c r="K74" i="47"/>
  <c r="H74" i="47"/>
  <c r="I74" i="47" s="1"/>
  <c r="E74" i="47"/>
  <c r="F74" i="47" s="1"/>
  <c r="N73" i="47"/>
  <c r="O73" i="47" s="1"/>
  <c r="L73" i="47"/>
  <c r="K73" i="47"/>
  <c r="I73" i="47"/>
  <c r="H73" i="47"/>
  <c r="E73" i="47"/>
  <c r="F73" i="47" s="1"/>
  <c r="O72" i="47"/>
  <c r="N72" i="47"/>
  <c r="K72" i="47"/>
  <c r="L72" i="47" s="1"/>
  <c r="I72" i="47"/>
  <c r="H72" i="47"/>
  <c r="E72" i="47"/>
  <c r="F72" i="47" s="1"/>
  <c r="O71" i="47"/>
  <c r="N71" i="47"/>
  <c r="L71" i="47"/>
  <c r="K71" i="47"/>
  <c r="K91" i="47" s="1"/>
  <c r="H71" i="47"/>
  <c r="H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O60" i="47"/>
  <c r="N60" i="47"/>
  <c r="L60" i="47"/>
  <c r="K60" i="47"/>
  <c r="I60" i="47"/>
  <c r="H60" i="47"/>
  <c r="F60" i="47"/>
  <c r="E60" i="47"/>
  <c r="O59" i="47"/>
  <c r="N59" i="47"/>
  <c r="K59" i="47"/>
  <c r="L59" i="47" s="1"/>
  <c r="H59" i="47"/>
  <c r="I59" i="47" s="1"/>
  <c r="F59" i="47"/>
  <c r="E59" i="47"/>
  <c r="O58" i="47"/>
  <c r="N58" i="47"/>
  <c r="K58" i="47"/>
  <c r="L58" i="47" s="1"/>
  <c r="I58" i="47"/>
  <c r="H58" i="47"/>
  <c r="F58" i="47"/>
  <c r="E58" i="47"/>
  <c r="N57" i="47"/>
  <c r="O57" i="47" s="1"/>
  <c r="K57" i="47"/>
  <c r="L57" i="47" s="1"/>
  <c r="I57" i="47"/>
  <c r="H57" i="47"/>
  <c r="F57" i="47"/>
  <c r="E57" i="47"/>
  <c r="O56" i="47"/>
  <c r="N56" i="47"/>
  <c r="K56" i="47"/>
  <c r="L56" i="47" s="1"/>
  <c r="I56" i="47"/>
  <c r="H56" i="47"/>
  <c r="F56" i="47"/>
  <c r="E56" i="47"/>
  <c r="N55" i="47"/>
  <c r="O55" i="47" s="1"/>
  <c r="K55" i="47"/>
  <c r="L55" i="47" s="1"/>
  <c r="I55" i="47"/>
  <c r="H55" i="47"/>
  <c r="F55" i="47"/>
  <c r="E55" i="47"/>
  <c r="O54" i="47"/>
  <c r="N54" i="47"/>
  <c r="K54" i="47"/>
  <c r="L54" i="47" s="1"/>
  <c r="I54" i="47"/>
  <c r="H54" i="47"/>
  <c r="F54" i="47"/>
  <c r="E54" i="47"/>
  <c r="N53" i="47"/>
  <c r="O53" i="47" s="1"/>
  <c r="K53" i="47"/>
  <c r="L53" i="47" s="1"/>
  <c r="I53" i="47"/>
  <c r="H53" i="47"/>
  <c r="F53" i="47"/>
  <c r="E53" i="47"/>
  <c r="O52" i="47"/>
  <c r="N52" i="47"/>
  <c r="K52" i="47"/>
  <c r="L52" i="47" s="1"/>
  <c r="I52" i="47"/>
  <c r="H52" i="47"/>
  <c r="F52" i="47"/>
  <c r="E52" i="47"/>
  <c r="N51" i="47"/>
  <c r="O51" i="47" s="1"/>
  <c r="K51" i="47"/>
  <c r="L51" i="47" s="1"/>
  <c r="I51" i="47"/>
  <c r="H51" i="47"/>
  <c r="F51" i="47"/>
  <c r="E51" i="47"/>
  <c r="O50" i="47"/>
  <c r="N50" i="47"/>
  <c r="K50" i="47"/>
  <c r="L50" i="47" s="1"/>
  <c r="I50" i="47"/>
  <c r="H50" i="47"/>
  <c r="F50" i="47"/>
  <c r="E50" i="47"/>
  <c r="N49" i="47"/>
  <c r="O49" i="47" s="1"/>
  <c r="K49" i="47"/>
  <c r="L49" i="47" s="1"/>
  <c r="I49" i="47"/>
  <c r="H49" i="47"/>
  <c r="F49" i="47"/>
  <c r="E49" i="47"/>
  <c r="O48" i="47"/>
  <c r="N48" i="47"/>
  <c r="K48" i="47"/>
  <c r="L48" i="47" s="1"/>
  <c r="I48" i="47"/>
  <c r="H48" i="47"/>
  <c r="F48" i="47"/>
  <c r="E48" i="47"/>
  <c r="N47" i="47"/>
  <c r="O47" i="47" s="1"/>
  <c r="K47" i="47"/>
  <c r="L47" i="47" s="1"/>
  <c r="I47" i="47"/>
  <c r="H47" i="47"/>
  <c r="F47" i="47"/>
  <c r="E47" i="47"/>
  <c r="O46" i="47"/>
  <c r="N46" i="47"/>
  <c r="K46" i="47"/>
  <c r="L46" i="47" s="1"/>
  <c r="I46" i="47"/>
  <c r="H46" i="47"/>
  <c r="F46" i="47"/>
  <c r="E46" i="47"/>
  <c r="N45" i="47"/>
  <c r="O45" i="47" s="1"/>
  <c r="K45" i="47"/>
  <c r="L45" i="47" s="1"/>
  <c r="I45" i="47"/>
  <c r="H45" i="47"/>
  <c r="F45" i="47"/>
  <c r="E45" i="47"/>
  <c r="O44" i="47"/>
  <c r="N44" i="47"/>
  <c r="K44" i="47"/>
  <c r="K64" i="47" s="1"/>
  <c r="I44" i="47"/>
  <c r="H44" i="47"/>
  <c r="H64" i="47" s="1"/>
  <c r="F44" i="47"/>
  <c r="F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N168" i="46"/>
  <c r="O168" i="46" s="1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O165" i="46"/>
  <c r="N165" i="46"/>
  <c r="K165" i="46"/>
  <c r="L165" i="46" s="1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N161" i="46"/>
  <c r="O161" i="46" s="1"/>
  <c r="K161" i="46"/>
  <c r="L161" i="46" s="1"/>
  <c r="H161" i="46"/>
  <c r="I161" i="46" s="1"/>
  <c r="F161" i="46"/>
  <c r="E161" i="46"/>
  <c r="N160" i="46"/>
  <c r="O160" i="46" s="1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O157" i="46"/>
  <c r="N157" i="46"/>
  <c r="K157" i="46"/>
  <c r="L157" i="46" s="1"/>
  <c r="H157" i="46"/>
  <c r="I157" i="46" s="1"/>
  <c r="F157" i="46"/>
  <c r="E157" i="46"/>
  <c r="O156" i="46"/>
  <c r="N156" i="46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N152" i="46"/>
  <c r="N172" i="46" s="1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N141" i="46"/>
  <c r="O141" i="46" s="1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O139" i="46"/>
  <c r="N139" i="46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O137" i="46"/>
  <c r="N137" i="46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K134" i="46"/>
  <c r="L134" i="46" s="1"/>
  <c r="H134" i="46"/>
  <c r="I134" i="46" s="1"/>
  <c r="F134" i="46"/>
  <c r="E134" i="46"/>
  <c r="N133" i="46"/>
  <c r="O133" i="46" s="1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O130" i="46"/>
  <c r="N130" i="46"/>
  <c r="K130" i="46"/>
  <c r="L130" i="46" s="1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K126" i="46"/>
  <c r="L126" i="46" s="1"/>
  <c r="H126" i="46"/>
  <c r="I126" i="46" s="1"/>
  <c r="F126" i="46"/>
  <c r="E126" i="46"/>
  <c r="N125" i="46"/>
  <c r="K125" i="46"/>
  <c r="K145" i="46" s="1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E117" i="46"/>
  <c r="F117" i="46" s="1"/>
  <c r="N116" i="46"/>
  <c r="O116" i="46" s="1"/>
  <c r="K116" i="46"/>
  <c r="L116" i="46" s="1"/>
  <c r="H116" i="46"/>
  <c r="I116" i="46" s="1"/>
  <c r="E116" i="46"/>
  <c r="F116" i="46" s="1"/>
  <c r="N115" i="46"/>
  <c r="O115" i="46" s="1"/>
  <c r="L115" i="46"/>
  <c r="K115" i="46"/>
  <c r="H115" i="46"/>
  <c r="I115" i="46" s="1"/>
  <c r="E115" i="46"/>
  <c r="F115" i="46" s="1"/>
  <c r="O114" i="46"/>
  <c r="N114" i="46"/>
  <c r="K114" i="46"/>
  <c r="L114" i="46" s="1"/>
  <c r="I114" i="46"/>
  <c r="H114" i="46"/>
  <c r="E114" i="46"/>
  <c r="F114" i="46" s="1"/>
  <c r="O113" i="46"/>
  <c r="N113" i="46"/>
  <c r="L113" i="46"/>
  <c r="K113" i="46"/>
  <c r="H113" i="46"/>
  <c r="I113" i="46" s="1"/>
  <c r="E113" i="46"/>
  <c r="F113" i="46" s="1"/>
  <c r="O112" i="46"/>
  <c r="N112" i="46"/>
  <c r="K112" i="46"/>
  <c r="L112" i="46" s="1"/>
  <c r="H112" i="46"/>
  <c r="I112" i="46" s="1"/>
  <c r="E112" i="46"/>
  <c r="F112" i="46" s="1"/>
  <c r="N111" i="46"/>
  <c r="O111" i="46" s="1"/>
  <c r="L111" i="46"/>
  <c r="K111" i="46"/>
  <c r="H111" i="46"/>
  <c r="I111" i="46" s="1"/>
  <c r="E111" i="46"/>
  <c r="F111" i="46" s="1"/>
  <c r="N110" i="46"/>
  <c r="O110" i="46" s="1"/>
  <c r="K110" i="46"/>
  <c r="L110" i="46" s="1"/>
  <c r="I110" i="46"/>
  <c r="H110" i="46"/>
  <c r="E110" i="46"/>
  <c r="F110" i="46" s="1"/>
  <c r="N109" i="46"/>
  <c r="O109" i="46" s="1"/>
  <c r="K109" i="46"/>
  <c r="L109" i="46" s="1"/>
  <c r="H109" i="46"/>
  <c r="I109" i="46" s="1"/>
  <c r="E109" i="46"/>
  <c r="F109" i="46" s="1"/>
  <c r="O108" i="46"/>
  <c r="N108" i="46"/>
  <c r="L108" i="46"/>
  <c r="K108" i="46"/>
  <c r="H108" i="46"/>
  <c r="I108" i="46" s="1"/>
  <c r="E108" i="46"/>
  <c r="F108" i="46" s="1"/>
  <c r="O107" i="46"/>
  <c r="N107" i="46"/>
  <c r="K107" i="46"/>
  <c r="L107" i="46" s="1"/>
  <c r="H107" i="46"/>
  <c r="I107" i="46" s="1"/>
  <c r="E107" i="46"/>
  <c r="F107" i="46" s="1"/>
  <c r="N106" i="46"/>
  <c r="O106" i="46" s="1"/>
  <c r="L106" i="46"/>
  <c r="K106" i="46"/>
  <c r="I106" i="46"/>
  <c r="H106" i="46"/>
  <c r="E106" i="46"/>
  <c r="F106" i="46" s="1"/>
  <c r="O105" i="46"/>
  <c r="N105" i="46"/>
  <c r="K105" i="46"/>
  <c r="L105" i="46" s="1"/>
  <c r="H105" i="46"/>
  <c r="I105" i="46" s="1"/>
  <c r="E105" i="46"/>
  <c r="F105" i="46" s="1"/>
  <c r="O104" i="46"/>
  <c r="N104" i="46"/>
  <c r="L104" i="46"/>
  <c r="K104" i="46"/>
  <c r="H104" i="46"/>
  <c r="I104" i="46" s="1"/>
  <c r="E104" i="46"/>
  <c r="F104" i="46" s="1"/>
  <c r="N103" i="46"/>
  <c r="O103" i="46" s="1"/>
  <c r="K103" i="46"/>
  <c r="L103" i="46" s="1"/>
  <c r="H103" i="46"/>
  <c r="I103" i="46" s="1"/>
  <c r="E103" i="46"/>
  <c r="F103" i="46" s="1"/>
  <c r="O102" i="46"/>
  <c r="N102" i="46"/>
  <c r="K102" i="46"/>
  <c r="L102" i="46" s="1"/>
  <c r="I102" i="46"/>
  <c r="H102" i="46"/>
  <c r="E102" i="46"/>
  <c r="F102" i="46" s="1"/>
  <c r="O101" i="46"/>
  <c r="N101" i="46"/>
  <c r="L101" i="46"/>
  <c r="K101" i="46"/>
  <c r="H101" i="46"/>
  <c r="I101" i="46" s="1"/>
  <c r="E101" i="46"/>
  <c r="F101" i="46" s="1"/>
  <c r="O100" i="46"/>
  <c r="N100" i="46"/>
  <c r="K100" i="46"/>
  <c r="L100" i="46" s="1"/>
  <c r="H100" i="46"/>
  <c r="I100" i="46" s="1"/>
  <c r="E100" i="46"/>
  <c r="F100" i="46" s="1"/>
  <c r="O99" i="46"/>
  <c r="N99" i="46"/>
  <c r="L99" i="46"/>
  <c r="K99" i="46"/>
  <c r="H99" i="46"/>
  <c r="I99" i="46" s="1"/>
  <c r="E99" i="46"/>
  <c r="F99" i="46" s="1"/>
  <c r="N98" i="46"/>
  <c r="N118" i="46" s="1"/>
  <c r="K98" i="46"/>
  <c r="I98" i="46"/>
  <c r="H98" i="46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K90" i="46"/>
  <c r="L90" i="46" s="1"/>
  <c r="H90" i="46"/>
  <c r="I90" i="46" s="1"/>
  <c r="E90" i="46"/>
  <c r="F90" i="46" s="1"/>
  <c r="N89" i="46"/>
  <c r="O89" i="46" s="1"/>
  <c r="K89" i="46"/>
  <c r="L89" i="46" s="1"/>
  <c r="I89" i="46"/>
  <c r="H89" i="46"/>
  <c r="E89" i="46"/>
  <c r="F89" i="46" s="1"/>
  <c r="O88" i="46"/>
  <c r="N88" i="46"/>
  <c r="K88" i="46"/>
  <c r="L88" i="46" s="1"/>
  <c r="H88" i="46"/>
  <c r="I88" i="46" s="1"/>
  <c r="E88" i="46"/>
  <c r="F88" i="46" s="1"/>
  <c r="N87" i="46"/>
  <c r="O87" i="46" s="1"/>
  <c r="L87" i="46"/>
  <c r="K87" i="46"/>
  <c r="I87" i="46"/>
  <c r="H87" i="46"/>
  <c r="E87" i="46"/>
  <c r="F87" i="46" s="1"/>
  <c r="O86" i="46"/>
  <c r="N86" i="46"/>
  <c r="K86" i="46"/>
  <c r="L86" i="46" s="1"/>
  <c r="H86" i="46"/>
  <c r="I86" i="46" s="1"/>
  <c r="E86" i="46"/>
  <c r="F86" i="46" s="1"/>
  <c r="N85" i="46"/>
  <c r="O85" i="46" s="1"/>
  <c r="K85" i="46"/>
  <c r="L85" i="46" s="1"/>
  <c r="I85" i="46"/>
  <c r="H85" i="46"/>
  <c r="E85" i="46"/>
  <c r="F85" i="46" s="1"/>
  <c r="N84" i="46"/>
  <c r="O84" i="46" s="1"/>
  <c r="L84" i="46"/>
  <c r="K84" i="46"/>
  <c r="H84" i="46"/>
  <c r="I84" i="46" s="1"/>
  <c r="E84" i="46"/>
  <c r="F84" i="46" s="1"/>
  <c r="N83" i="46"/>
  <c r="O83" i="46" s="1"/>
  <c r="K83" i="46"/>
  <c r="L83" i="46" s="1"/>
  <c r="I83" i="46"/>
  <c r="H83" i="46"/>
  <c r="E83" i="46"/>
  <c r="F83" i="46" s="1"/>
  <c r="N82" i="46"/>
  <c r="O82" i="46" s="1"/>
  <c r="K82" i="46"/>
  <c r="L82" i="46" s="1"/>
  <c r="H82" i="46"/>
  <c r="I82" i="46" s="1"/>
  <c r="E82" i="46"/>
  <c r="F82" i="46" s="1"/>
  <c r="O81" i="46"/>
  <c r="N81" i="46"/>
  <c r="K81" i="46"/>
  <c r="L81" i="46" s="1"/>
  <c r="I81" i="46"/>
  <c r="H81" i="46"/>
  <c r="E81" i="46"/>
  <c r="F81" i="46" s="1"/>
  <c r="N80" i="46"/>
  <c r="O80" i="46" s="1"/>
  <c r="K80" i="46"/>
  <c r="L80" i="46" s="1"/>
  <c r="H80" i="46"/>
  <c r="I80" i="46" s="1"/>
  <c r="E80" i="46"/>
  <c r="F80" i="46" s="1"/>
  <c r="N79" i="46"/>
  <c r="O79" i="46" s="1"/>
  <c r="L79" i="46"/>
  <c r="K79" i="46"/>
  <c r="I79" i="46"/>
  <c r="H79" i="46"/>
  <c r="E79" i="46"/>
  <c r="F79" i="46" s="1"/>
  <c r="N78" i="46"/>
  <c r="O78" i="46" s="1"/>
  <c r="K78" i="46"/>
  <c r="L78" i="46" s="1"/>
  <c r="H78" i="46"/>
  <c r="I78" i="46" s="1"/>
  <c r="E78" i="46"/>
  <c r="F78" i="46" s="1"/>
  <c r="N77" i="46"/>
  <c r="O77" i="46" s="1"/>
  <c r="K77" i="46"/>
  <c r="L77" i="46" s="1"/>
  <c r="I77" i="46"/>
  <c r="H77" i="46"/>
  <c r="E77" i="46"/>
  <c r="F77" i="46" s="1"/>
  <c r="N76" i="46"/>
  <c r="O76" i="46" s="1"/>
  <c r="L76" i="46"/>
  <c r="K76" i="46"/>
  <c r="H76" i="46"/>
  <c r="I76" i="46" s="1"/>
  <c r="E76" i="46"/>
  <c r="F76" i="46" s="1"/>
  <c r="N75" i="46"/>
  <c r="O75" i="46" s="1"/>
  <c r="K75" i="46"/>
  <c r="L75" i="46" s="1"/>
  <c r="I75" i="46"/>
  <c r="H75" i="46"/>
  <c r="E75" i="46"/>
  <c r="F75" i="46" s="1"/>
  <c r="N74" i="46"/>
  <c r="O74" i="46" s="1"/>
  <c r="K74" i="46"/>
  <c r="L74" i="46" s="1"/>
  <c r="H74" i="46"/>
  <c r="I74" i="46" s="1"/>
  <c r="E74" i="46"/>
  <c r="F74" i="46" s="1"/>
  <c r="N73" i="46"/>
  <c r="O73" i="46" s="1"/>
  <c r="K73" i="46"/>
  <c r="L73" i="46" s="1"/>
  <c r="I73" i="46"/>
  <c r="H73" i="46"/>
  <c r="E73" i="46"/>
  <c r="F73" i="46" s="1"/>
  <c r="O72" i="46"/>
  <c r="N72" i="46"/>
  <c r="K72" i="46"/>
  <c r="L72" i="46" s="1"/>
  <c r="H72" i="46"/>
  <c r="I72" i="46" s="1"/>
  <c r="E72" i="46"/>
  <c r="F72" i="46" s="1"/>
  <c r="N71" i="46"/>
  <c r="L71" i="46"/>
  <c r="K71" i="46"/>
  <c r="I71" i="46"/>
  <c r="H71" i="46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O60" i="46"/>
  <c r="N60" i="46"/>
  <c r="L60" i="46"/>
  <c r="K60" i="46"/>
  <c r="H60" i="46"/>
  <c r="I60" i="46" s="1"/>
  <c r="E60" i="46"/>
  <c r="F60" i="46" s="1"/>
  <c r="N59" i="46"/>
  <c r="O59" i="46" s="1"/>
  <c r="K59" i="46"/>
  <c r="L59" i="46" s="1"/>
  <c r="H59" i="46"/>
  <c r="I59" i="46" s="1"/>
  <c r="F59" i="46"/>
  <c r="E59" i="46"/>
  <c r="O58" i="46"/>
  <c r="N58" i="46"/>
  <c r="K58" i="46"/>
  <c r="L58" i="46" s="1"/>
  <c r="H58" i="46"/>
  <c r="I58" i="46" s="1"/>
  <c r="F58" i="46"/>
  <c r="E58" i="46"/>
  <c r="N57" i="46"/>
  <c r="O57" i="46" s="1"/>
  <c r="L57" i="46"/>
  <c r="K57" i="46"/>
  <c r="H57" i="46"/>
  <c r="I57" i="46" s="1"/>
  <c r="F57" i="46"/>
  <c r="E57" i="46"/>
  <c r="O56" i="46"/>
  <c r="N56" i="46"/>
  <c r="K56" i="46"/>
  <c r="L56" i="46" s="1"/>
  <c r="H56" i="46"/>
  <c r="I56" i="46" s="1"/>
  <c r="F56" i="46"/>
  <c r="E56" i="46"/>
  <c r="N55" i="46"/>
  <c r="O55" i="46" s="1"/>
  <c r="K55" i="46"/>
  <c r="L55" i="46" s="1"/>
  <c r="H55" i="46"/>
  <c r="I55" i="46" s="1"/>
  <c r="F55" i="46"/>
  <c r="E55" i="46"/>
  <c r="O54" i="46"/>
  <c r="N54" i="46"/>
  <c r="K54" i="46"/>
  <c r="L54" i="46" s="1"/>
  <c r="H54" i="46"/>
  <c r="I54" i="46" s="1"/>
  <c r="F54" i="46"/>
  <c r="E54" i="46"/>
  <c r="N53" i="46"/>
  <c r="O53" i="46" s="1"/>
  <c r="L53" i="46"/>
  <c r="K53" i="46"/>
  <c r="H53" i="46"/>
  <c r="I53" i="46" s="1"/>
  <c r="F53" i="46"/>
  <c r="E53" i="46"/>
  <c r="N52" i="46"/>
  <c r="O52" i="46" s="1"/>
  <c r="L52" i="46"/>
  <c r="K52" i="46"/>
  <c r="H52" i="46"/>
  <c r="I52" i="46" s="1"/>
  <c r="F52" i="46"/>
  <c r="E52" i="46"/>
  <c r="O51" i="46"/>
  <c r="N51" i="46"/>
  <c r="K51" i="46"/>
  <c r="L51" i="46" s="1"/>
  <c r="H51" i="46"/>
  <c r="I51" i="46" s="1"/>
  <c r="F51" i="46"/>
  <c r="E51" i="46"/>
  <c r="N50" i="46"/>
  <c r="O50" i="46" s="1"/>
  <c r="K50" i="46"/>
  <c r="L50" i="46" s="1"/>
  <c r="H50" i="46"/>
  <c r="I50" i="46" s="1"/>
  <c r="F50" i="46"/>
  <c r="E50" i="46"/>
  <c r="O49" i="46"/>
  <c r="N49" i="46"/>
  <c r="L49" i="46"/>
  <c r="K49" i="46"/>
  <c r="H49" i="46"/>
  <c r="I49" i="46" s="1"/>
  <c r="F49" i="46"/>
  <c r="E49" i="46"/>
  <c r="O48" i="46"/>
  <c r="N48" i="46"/>
  <c r="L48" i="46"/>
  <c r="K48" i="46"/>
  <c r="H48" i="46"/>
  <c r="I48" i="46" s="1"/>
  <c r="E48" i="46"/>
  <c r="F48" i="46" s="1"/>
  <c r="N47" i="46"/>
  <c r="O47" i="46" s="1"/>
  <c r="K47" i="46"/>
  <c r="L47" i="46" s="1"/>
  <c r="H47" i="46"/>
  <c r="I47" i="46" s="1"/>
  <c r="E47" i="46"/>
  <c r="F47" i="46" s="1"/>
  <c r="N46" i="46"/>
  <c r="O46" i="46" s="1"/>
  <c r="L46" i="46"/>
  <c r="K46" i="46"/>
  <c r="I46" i="46"/>
  <c r="H46" i="46"/>
  <c r="E46" i="46"/>
  <c r="F46" i="46" s="1"/>
  <c r="N45" i="46"/>
  <c r="O45" i="46" s="1"/>
  <c r="K45" i="46"/>
  <c r="L45" i="46" s="1"/>
  <c r="I45" i="46"/>
  <c r="H45" i="46"/>
  <c r="E45" i="46"/>
  <c r="F45" i="46" s="1"/>
  <c r="O44" i="46"/>
  <c r="N44" i="46"/>
  <c r="K44" i="46"/>
  <c r="L44" i="46" s="1"/>
  <c r="H44" i="46"/>
  <c r="H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K191" i="45"/>
  <c r="L191" i="45" s="1"/>
  <c r="H191" i="45"/>
  <c r="I191" i="45" s="1"/>
  <c r="F191" i="45"/>
  <c r="E191" i="45"/>
  <c r="N190" i="45"/>
  <c r="O190" i="45" s="1"/>
  <c r="L190" i="45"/>
  <c r="K190" i="45"/>
  <c r="H190" i="45"/>
  <c r="I190" i="45" s="1"/>
  <c r="F190" i="45"/>
  <c r="E190" i="45"/>
  <c r="O189" i="45"/>
  <c r="N189" i="45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O187" i="45"/>
  <c r="N187" i="45"/>
  <c r="K187" i="45"/>
  <c r="L187" i="45" s="1"/>
  <c r="H187" i="45"/>
  <c r="I187" i="45" s="1"/>
  <c r="F187" i="45"/>
  <c r="E187" i="45"/>
  <c r="N186" i="45"/>
  <c r="O186" i="45" s="1"/>
  <c r="L186" i="45"/>
  <c r="K186" i="45"/>
  <c r="H186" i="45"/>
  <c r="I186" i="45" s="1"/>
  <c r="F186" i="45"/>
  <c r="E186" i="45"/>
  <c r="N185" i="45"/>
  <c r="O185" i="45" s="1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N183" i="45"/>
  <c r="O183" i="45" s="1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N181" i="45"/>
  <c r="O181" i="45" s="1"/>
  <c r="K181" i="45"/>
  <c r="L181" i="45" s="1"/>
  <c r="H181" i="45"/>
  <c r="I181" i="45" s="1"/>
  <c r="F181" i="45"/>
  <c r="E181" i="45"/>
  <c r="O180" i="45"/>
  <c r="N180" i="45"/>
  <c r="K180" i="45"/>
  <c r="L180" i="45" s="1"/>
  <c r="H180" i="45"/>
  <c r="I180" i="45" s="1"/>
  <c r="F180" i="45"/>
  <c r="E180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I171" i="45"/>
  <c r="H171" i="45"/>
  <c r="F171" i="45"/>
  <c r="E171" i="45"/>
  <c r="O170" i="45"/>
  <c r="N170" i="45"/>
  <c r="L170" i="45"/>
  <c r="K170" i="45"/>
  <c r="I170" i="45"/>
  <c r="H170" i="45"/>
  <c r="F170" i="45"/>
  <c r="E170" i="45"/>
  <c r="O169" i="45"/>
  <c r="N169" i="45"/>
  <c r="L169" i="45"/>
  <c r="K169" i="45"/>
  <c r="I169" i="45"/>
  <c r="H169" i="45"/>
  <c r="F169" i="45"/>
  <c r="E169" i="45"/>
  <c r="O168" i="45"/>
  <c r="N168" i="45"/>
  <c r="L168" i="45"/>
  <c r="K168" i="45"/>
  <c r="I168" i="45"/>
  <c r="H168" i="45"/>
  <c r="F168" i="45"/>
  <c r="E168" i="45"/>
  <c r="O167" i="45"/>
  <c r="N167" i="45"/>
  <c r="L167" i="45"/>
  <c r="K167" i="45"/>
  <c r="I167" i="45"/>
  <c r="H167" i="45"/>
  <c r="F167" i="45"/>
  <c r="E167" i="45"/>
  <c r="O166" i="45"/>
  <c r="N166" i="45"/>
  <c r="L166" i="45"/>
  <c r="K166" i="45"/>
  <c r="I166" i="45"/>
  <c r="H166" i="45"/>
  <c r="F166" i="45"/>
  <c r="E166" i="45"/>
  <c r="O165" i="45"/>
  <c r="N165" i="45"/>
  <c r="L165" i="45"/>
  <c r="K165" i="45"/>
  <c r="I165" i="45"/>
  <c r="H165" i="45"/>
  <c r="F165" i="45"/>
  <c r="E165" i="45"/>
  <c r="O164" i="45"/>
  <c r="N164" i="45"/>
  <c r="L164" i="45"/>
  <c r="K164" i="45"/>
  <c r="I164" i="45"/>
  <c r="H164" i="45"/>
  <c r="F164" i="45"/>
  <c r="E164" i="45"/>
  <c r="O163" i="45"/>
  <c r="N163" i="45"/>
  <c r="L163" i="45"/>
  <c r="K163" i="45"/>
  <c r="I163" i="45"/>
  <c r="H163" i="45"/>
  <c r="F163" i="45"/>
  <c r="E163" i="45"/>
  <c r="O162" i="45"/>
  <c r="N162" i="45"/>
  <c r="L162" i="45"/>
  <c r="K162" i="45"/>
  <c r="I162" i="45"/>
  <c r="H162" i="45"/>
  <c r="F162" i="45"/>
  <c r="E162" i="45"/>
  <c r="O161" i="45"/>
  <c r="N161" i="45"/>
  <c r="L161" i="45"/>
  <c r="K161" i="45"/>
  <c r="I161" i="45"/>
  <c r="H161" i="45"/>
  <c r="F161" i="45"/>
  <c r="E161" i="45"/>
  <c r="O160" i="45"/>
  <c r="N160" i="45"/>
  <c r="L160" i="45"/>
  <c r="K160" i="45"/>
  <c r="I160" i="45"/>
  <c r="H160" i="45"/>
  <c r="F160" i="45"/>
  <c r="E160" i="45"/>
  <c r="O159" i="45"/>
  <c r="N159" i="45"/>
  <c r="L159" i="45"/>
  <c r="K159" i="45"/>
  <c r="I159" i="45"/>
  <c r="H159" i="45"/>
  <c r="F159" i="45"/>
  <c r="E159" i="45"/>
  <c r="O158" i="45"/>
  <c r="N158" i="45"/>
  <c r="L158" i="45"/>
  <c r="K158" i="45"/>
  <c r="I158" i="45"/>
  <c r="H158" i="45"/>
  <c r="F158" i="45"/>
  <c r="E158" i="45"/>
  <c r="O157" i="45"/>
  <c r="N157" i="45"/>
  <c r="L157" i="45"/>
  <c r="K157" i="45"/>
  <c r="I157" i="45"/>
  <c r="H157" i="45"/>
  <c r="F157" i="45"/>
  <c r="E157" i="45"/>
  <c r="O156" i="45"/>
  <c r="N156" i="45"/>
  <c r="L156" i="45"/>
  <c r="K156" i="45"/>
  <c r="I156" i="45"/>
  <c r="H156" i="45"/>
  <c r="F156" i="45"/>
  <c r="E156" i="45"/>
  <c r="O155" i="45"/>
  <c r="N155" i="45"/>
  <c r="L155" i="45"/>
  <c r="K155" i="45"/>
  <c r="I155" i="45"/>
  <c r="H155" i="45"/>
  <c r="F155" i="45"/>
  <c r="E155" i="45"/>
  <c r="O154" i="45"/>
  <c r="N154" i="45"/>
  <c r="L154" i="45"/>
  <c r="K154" i="45"/>
  <c r="I154" i="45"/>
  <c r="H154" i="45"/>
  <c r="F154" i="45"/>
  <c r="E154" i="45"/>
  <c r="O153" i="45"/>
  <c r="N153" i="45"/>
  <c r="L153" i="45"/>
  <c r="K153" i="45"/>
  <c r="I153" i="45"/>
  <c r="H153" i="45"/>
  <c r="F153" i="45"/>
  <c r="E153" i="45"/>
  <c r="O152" i="45"/>
  <c r="O172" i="45" s="1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O141" i="45"/>
  <c r="N141" i="45"/>
  <c r="K141" i="45"/>
  <c r="L141" i="45" s="1"/>
  <c r="H141" i="45"/>
  <c r="I141" i="45" s="1"/>
  <c r="E141" i="45"/>
  <c r="F141" i="45" s="1"/>
  <c r="O140" i="45"/>
  <c r="N140" i="45"/>
  <c r="K140" i="45"/>
  <c r="L140" i="45" s="1"/>
  <c r="H140" i="45"/>
  <c r="I140" i="45" s="1"/>
  <c r="E140" i="45"/>
  <c r="F140" i="45" s="1"/>
  <c r="O139" i="45"/>
  <c r="N139" i="45"/>
  <c r="K139" i="45"/>
  <c r="L139" i="45" s="1"/>
  <c r="H139" i="45"/>
  <c r="I139" i="45" s="1"/>
  <c r="E139" i="45"/>
  <c r="F139" i="45" s="1"/>
  <c r="N138" i="45"/>
  <c r="O138" i="45" s="1"/>
  <c r="K138" i="45"/>
  <c r="L138" i="45" s="1"/>
  <c r="I138" i="45"/>
  <c r="H138" i="45"/>
  <c r="E138" i="45"/>
  <c r="F138" i="45" s="1"/>
  <c r="O137" i="45"/>
  <c r="N137" i="45"/>
  <c r="K137" i="45"/>
  <c r="L137" i="45" s="1"/>
  <c r="H137" i="45"/>
  <c r="I137" i="45" s="1"/>
  <c r="E137" i="45"/>
  <c r="F137" i="45" s="1"/>
  <c r="N136" i="45"/>
  <c r="O136" i="45" s="1"/>
  <c r="L136" i="45"/>
  <c r="K136" i="45"/>
  <c r="H136" i="45"/>
  <c r="I136" i="45" s="1"/>
  <c r="E136" i="45"/>
  <c r="F136" i="45" s="1"/>
  <c r="O135" i="45"/>
  <c r="N135" i="45"/>
  <c r="K135" i="45"/>
  <c r="L135" i="45" s="1"/>
  <c r="H135" i="45"/>
  <c r="I135" i="45" s="1"/>
  <c r="E135" i="45"/>
  <c r="F135" i="45" s="1"/>
  <c r="O134" i="45"/>
  <c r="N134" i="45"/>
  <c r="L134" i="45"/>
  <c r="K134" i="45"/>
  <c r="I134" i="45"/>
  <c r="H134" i="45"/>
  <c r="E134" i="45"/>
  <c r="F134" i="45" s="1"/>
  <c r="O133" i="45"/>
  <c r="N133" i="45"/>
  <c r="K133" i="45"/>
  <c r="L133" i="45" s="1"/>
  <c r="H133" i="45"/>
  <c r="I133" i="45" s="1"/>
  <c r="E133" i="45"/>
  <c r="F133" i="45" s="1"/>
  <c r="O132" i="45"/>
  <c r="N132" i="45"/>
  <c r="K132" i="45"/>
  <c r="L132" i="45" s="1"/>
  <c r="H132" i="45"/>
  <c r="I132" i="45" s="1"/>
  <c r="E132" i="45"/>
  <c r="F132" i="45" s="1"/>
  <c r="O131" i="45"/>
  <c r="N131" i="45"/>
  <c r="K131" i="45"/>
  <c r="L131" i="45" s="1"/>
  <c r="H131" i="45"/>
  <c r="I131" i="45" s="1"/>
  <c r="E131" i="45"/>
  <c r="F131" i="45" s="1"/>
  <c r="N130" i="45"/>
  <c r="O130" i="45" s="1"/>
  <c r="K130" i="45"/>
  <c r="L130" i="45" s="1"/>
  <c r="I130" i="45"/>
  <c r="H130" i="45"/>
  <c r="E130" i="45"/>
  <c r="F130" i="45" s="1"/>
  <c r="O129" i="45"/>
  <c r="N129" i="45"/>
  <c r="L129" i="45"/>
  <c r="K129" i="45"/>
  <c r="H129" i="45"/>
  <c r="I129" i="45" s="1"/>
  <c r="E129" i="45"/>
  <c r="F129" i="45" s="1"/>
  <c r="N128" i="45"/>
  <c r="O128" i="45" s="1"/>
  <c r="K128" i="45"/>
  <c r="L128" i="45" s="1"/>
  <c r="H128" i="45"/>
  <c r="I128" i="45" s="1"/>
  <c r="E128" i="45"/>
  <c r="F128" i="45" s="1"/>
  <c r="O127" i="45"/>
  <c r="N127" i="45"/>
  <c r="L127" i="45"/>
  <c r="K127" i="45"/>
  <c r="H127" i="45"/>
  <c r="I127" i="45" s="1"/>
  <c r="E127" i="45"/>
  <c r="F127" i="45" s="1"/>
  <c r="N126" i="45"/>
  <c r="O126" i="45" s="1"/>
  <c r="K126" i="45"/>
  <c r="L126" i="45" s="1"/>
  <c r="I126" i="45"/>
  <c r="H126" i="45"/>
  <c r="E126" i="45"/>
  <c r="F126" i="45" s="1"/>
  <c r="O125" i="45"/>
  <c r="N125" i="45"/>
  <c r="K125" i="45"/>
  <c r="K145" i="45" s="1"/>
  <c r="H125" i="45"/>
  <c r="H145" i="45" s="1"/>
  <c r="E125" i="45"/>
  <c r="E145" i="45" s="1"/>
  <c r="M123" i="45"/>
  <c r="J123" i="45"/>
  <c r="G123" i="45"/>
  <c r="D123" i="45"/>
  <c r="B123" i="45"/>
  <c r="M122" i="45"/>
  <c r="G122" i="45"/>
  <c r="K118" i="45"/>
  <c r="E118" i="45"/>
  <c r="B118" i="45"/>
  <c r="N117" i="45"/>
  <c r="O117" i="45" s="1"/>
  <c r="K117" i="45"/>
  <c r="L117" i="45" s="1"/>
  <c r="I117" i="45"/>
  <c r="H117" i="45"/>
  <c r="F117" i="45"/>
  <c r="E117" i="45"/>
  <c r="N116" i="45"/>
  <c r="O116" i="45" s="1"/>
  <c r="L116" i="45"/>
  <c r="K116" i="45"/>
  <c r="I116" i="45"/>
  <c r="H116" i="45"/>
  <c r="F116" i="45"/>
  <c r="E116" i="45"/>
  <c r="N115" i="45"/>
  <c r="O115" i="45" s="1"/>
  <c r="L115" i="45"/>
  <c r="K115" i="45"/>
  <c r="I115" i="45"/>
  <c r="H115" i="45"/>
  <c r="F115" i="45"/>
  <c r="E115" i="45"/>
  <c r="N114" i="45"/>
  <c r="O114" i="45" s="1"/>
  <c r="L114" i="45"/>
  <c r="K114" i="45"/>
  <c r="I114" i="45"/>
  <c r="H114" i="45"/>
  <c r="F114" i="45"/>
  <c r="E114" i="45"/>
  <c r="N113" i="45"/>
  <c r="O113" i="45" s="1"/>
  <c r="L113" i="45"/>
  <c r="K113" i="45"/>
  <c r="I113" i="45"/>
  <c r="H113" i="45"/>
  <c r="F113" i="45"/>
  <c r="E113" i="45"/>
  <c r="N112" i="45"/>
  <c r="O112" i="45" s="1"/>
  <c r="L112" i="45"/>
  <c r="K112" i="45"/>
  <c r="I112" i="45"/>
  <c r="H112" i="45"/>
  <c r="F112" i="45"/>
  <c r="E112" i="45"/>
  <c r="N111" i="45"/>
  <c r="O111" i="45" s="1"/>
  <c r="L111" i="45"/>
  <c r="K111" i="45"/>
  <c r="I111" i="45"/>
  <c r="H111" i="45"/>
  <c r="F111" i="45"/>
  <c r="E111" i="45"/>
  <c r="N110" i="45"/>
  <c r="O110" i="45" s="1"/>
  <c r="L110" i="45"/>
  <c r="K110" i="45"/>
  <c r="I110" i="45"/>
  <c r="H110" i="45"/>
  <c r="F110" i="45"/>
  <c r="E110" i="45"/>
  <c r="N109" i="45"/>
  <c r="O109" i="45" s="1"/>
  <c r="L109" i="45"/>
  <c r="K109" i="45"/>
  <c r="I109" i="45"/>
  <c r="H109" i="45"/>
  <c r="F109" i="45"/>
  <c r="E109" i="45"/>
  <c r="N108" i="45"/>
  <c r="O108" i="45" s="1"/>
  <c r="L108" i="45"/>
  <c r="K108" i="45"/>
  <c r="I108" i="45"/>
  <c r="H108" i="45"/>
  <c r="F108" i="45"/>
  <c r="E108" i="45"/>
  <c r="N107" i="45"/>
  <c r="O107" i="45" s="1"/>
  <c r="L107" i="45"/>
  <c r="K107" i="45"/>
  <c r="I107" i="45"/>
  <c r="H107" i="45"/>
  <c r="F107" i="45"/>
  <c r="E107" i="45"/>
  <c r="N106" i="45"/>
  <c r="O106" i="45" s="1"/>
  <c r="K106" i="45"/>
  <c r="L106" i="45" s="1"/>
  <c r="I106" i="45"/>
  <c r="H106" i="45"/>
  <c r="F106" i="45"/>
  <c r="E106" i="45"/>
  <c r="N105" i="45"/>
  <c r="O105" i="45" s="1"/>
  <c r="K105" i="45"/>
  <c r="L105" i="45" s="1"/>
  <c r="I105" i="45"/>
  <c r="H105" i="45"/>
  <c r="F105" i="45"/>
  <c r="E105" i="45"/>
  <c r="O104" i="45"/>
  <c r="N104" i="45"/>
  <c r="K104" i="45"/>
  <c r="L104" i="45" s="1"/>
  <c r="I104" i="45"/>
  <c r="H104" i="45"/>
  <c r="F104" i="45"/>
  <c r="E104" i="45"/>
  <c r="N103" i="45"/>
  <c r="O103" i="45" s="1"/>
  <c r="K103" i="45"/>
  <c r="L103" i="45" s="1"/>
  <c r="I103" i="45"/>
  <c r="H103" i="45"/>
  <c r="F103" i="45"/>
  <c r="E103" i="45"/>
  <c r="N102" i="45"/>
  <c r="O102" i="45" s="1"/>
  <c r="K102" i="45"/>
  <c r="L102" i="45" s="1"/>
  <c r="I102" i="45"/>
  <c r="H102" i="45"/>
  <c r="F102" i="45"/>
  <c r="E102" i="45"/>
  <c r="N101" i="45"/>
  <c r="O101" i="45" s="1"/>
  <c r="K101" i="45"/>
  <c r="L101" i="45" s="1"/>
  <c r="I101" i="45"/>
  <c r="H101" i="45"/>
  <c r="F101" i="45"/>
  <c r="E101" i="45"/>
  <c r="O100" i="45"/>
  <c r="N100" i="45"/>
  <c r="K100" i="45"/>
  <c r="L100" i="45" s="1"/>
  <c r="I100" i="45"/>
  <c r="H100" i="45"/>
  <c r="F100" i="45"/>
  <c r="E100" i="45"/>
  <c r="N99" i="45"/>
  <c r="O99" i="45" s="1"/>
  <c r="K99" i="45"/>
  <c r="L99" i="45" s="1"/>
  <c r="I99" i="45"/>
  <c r="H99" i="45"/>
  <c r="F99" i="45"/>
  <c r="E99" i="45"/>
  <c r="N98" i="45"/>
  <c r="K98" i="45"/>
  <c r="L98" i="45" s="1"/>
  <c r="I98" i="45"/>
  <c r="I118" i="45" s="1"/>
  <c r="H98" i="45"/>
  <c r="H118" i="45" s="1"/>
  <c r="F98" i="45"/>
  <c r="F118" i="45" s="1"/>
  <c r="E98" i="45"/>
  <c r="M96" i="45"/>
  <c r="J96" i="45"/>
  <c r="G96" i="45"/>
  <c r="D96" i="45"/>
  <c r="B96" i="45"/>
  <c r="M95" i="45"/>
  <c r="G95" i="45"/>
  <c r="B91" i="45"/>
  <c r="N90" i="45"/>
  <c r="O90" i="45" s="1"/>
  <c r="K90" i="45"/>
  <c r="L90" i="45" s="1"/>
  <c r="I90" i="45"/>
  <c r="H90" i="45"/>
  <c r="F90" i="45"/>
  <c r="E90" i="45"/>
  <c r="O89" i="45"/>
  <c r="N89" i="45"/>
  <c r="K89" i="45"/>
  <c r="L89" i="45" s="1"/>
  <c r="I89" i="45"/>
  <c r="H89" i="45"/>
  <c r="F89" i="45"/>
  <c r="E89" i="45"/>
  <c r="N88" i="45"/>
  <c r="O88" i="45" s="1"/>
  <c r="K88" i="45"/>
  <c r="L88" i="45" s="1"/>
  <c r="I88" i="45"/>
  <c r="H88" i="45"/>
  <c r="F88" i="45"/>
  <c r="E88" i="45"/>
  <c r="N87" i="45"/>
  <c r="O87" i="45" s="1"/>
  <c r="K87" i="45"/>
  <c r="L87" i="45" s="1"/>
  <c r="I87" i="45"/>
  <c r="H87" i="45"/>
  <c r="F87" i="45"/>
  <c r="E87" i="45"/>
  <c r="N86" i="45"/>
  <c r="O86" i="45" s="1"/>
  <c r="K86" i="45"/>
  <c r="L86" i="45" s="1"/>
  <c r="I86" i="45"/>
  <c r="H86" i="45"/>
  <c r="F86" i="45"/>
  <c r="E86" i="45"/>
  <c r="O85" i="45"/>
  <c r="N85" i="45"/>
  <c r="K85" i="45"/>
  <c r="L85" i="45" s="1"/>
  <c r="I85" i="45"/>
  <c r="H85" i="45"/>
  <c r="F85" i="45"/>
  <c r="E85" i="45"/>
  <c r="N84" i="45"/>
  <c r="O84" i="45" s="1"/>
  <c r="K84" i="45"/>
  <c r="L84" i="45" s="1"/>
  <c r="I84" i="45"/>
  <c r="H84" i="45"/>
  <c r="F84" i="45"/>
  <c r="E84" i="45"/>
  <c r="N83" i="45"/>
  <c r="O83" i="45" s="1"/>
  <c r="K83" i="45"/>
  <c r="L83" i="45" s="1"/>
  <c r="I83" i="45"/>
  <c r="H83" i="45"/>
  <c r="F83" i="45"/>
  <c r="E83" i="45"/>
  <c r="N82" i="45"/>
  <c r="O82" i="45" s="1"/>
  <c r="K82" i="45"/>
  <c r="L82" i="45" s="1"/>
  <c r="I82" i="45"/>
  <c r="H82" i="45"/>
  <c r="F82" i="45"/>
  <c r="E82" i="45"/>
  <c r="O81" i="45"/>
  <c r="N81" i="45"/>
  <c r="K81" i="45"/>
  <c r="L81" i="45" s="1"/>
  <c r="I81" i="45"/>
  <c r="H81" i="45"/>
  <c r="F81" i="45"/>
  <c r="E81" i="45"/>
  <c r="N80" i="45"/>
  <c r="O80" i="45" s="1"/>
  <c r="K80" i="45"/>
  <c r="L80" i="45" s="1"/>
  <c r="I80" i="45"/>
  <c r="H80" i="45"/>
  <c r="F80" i="45"/>
  <c r="E80" i="45"/>
  <c r="N79" i="45"/>
  <c r="O79" i="45" s="1"/>
  <c r="K79" i="45"/>
  <c r="L79" i="45" s="1"/>
  <c r="I79" i="45"/>
  <c r="H79" i="45"/>
  <c r="F79" i="45"/>
  <c r="E79" i="45"/>
  <c r="N78" i="45"/>
  <c r="O78" i="45" s="1"/>
  <c r="K78" i="45"/>
  <c r="L78" i="45" s="1"/>
  <c r="I78" i="45"/>
  <c r="H78" i="45"/>
  <c r="F78" i="45"/>
  <c r="E78" i="45"/>
  <c r="O77" i="45"/>
  <c r="N77" i="45"/>
  <c r="K77" i="45"/>
  <c r="L77" i="45" s="1"/>
  <c r="I77" i="45"/>
  <c r="H77" i="45"/>
  <c r="F77" i="45"/>
  <c r="E77" i="45"/>
  <c r="N76" i="45"/>
  <c r="O76" i="45" s="1"/>
  <c r="K76" i="45"/>
  <c r="L76" i="45" s="1"/>
  <c r="I76" i="45"/>
  <c r="H76" i="45"/>
  <c r="F76" i="45"/>
  <c r="E76" i="45"/>
  <c r="N75" i="45"/>
  <c r="O75" i="45" s="1"/>
  <c r="K75" i="45"/>
  <c r="L75" i="45" s="1"/>
  <c r="I75" i="45"/>
  <c r="H75" i="45"/>
  <c r="F75" i="45"/>
  <c r="E75" i="45"/>
  <c r="N74" i="45"/>
  <c r="O74" i="45" s="1"/>
  <c r="K74" i="45"/>
  <c r="L74" i="45" s="1"/>
  <c r="I74" i="45"/>
  <c r="H74" i="45"/>
  <c r="F74" i="45"/>
  <c r="E74" i="45"/>
  <c r="O73" i="45"/>
  <c r="N73" i="45"/>
  <c r="K73" i="45"/>
  <c r="L73" i="45" s="1"/>
  <c r="I73" i="45"/>
  <c r="H73" i="45"/>
  <c r="F73" i="45"/>
  <c r="E73" i="45"/>
  <c r="N72" i="45"/>
  <c r="O72" i="45" s="1"/>
  <c r="K72" i="45"/>
  <c r="L72" i="45" s="1"/>
  <c r="I72" i="45"/>
  <c r="H72" i="45"/>
  <c r="F72" i="45"/>
  <c r="E72" i="45"/>
  <c r="N71" i="45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N60" i="45"/>
  <c r="O60" i="45" s="1"/>
  <c r="K60" i="45"/>
  <c r="L60" i="45" s="1"/>
  <c r="H60" i="45"/>
  <c r="I60" i="45" s="1"/>
  <c r="F60" i="45"/>
  <c r="E60" i="45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K57" i="45"/>
  <c r="L57" i="45" s="1"/>
  <c r="I57" i="45"/>
  <c r="H57" i="45"/>
  <c r="E57" i="45"/>
  <c r="F57" i="45" s="1"/>
  <c r="N56" i="45"/>
  <c r="O56" i="45" s="1"/>
  <c r="L56" i="45"/>
  <c r="K56" i="45"/>
  <c r="I56" i="45"/>
  <c r="H56" i="45"/>
  <c r="F56" i="45"/>
  <c r="E56" i="45"/>
  <c r="N55" i="45"/>
  <c r="O55" i="45" s="1"/>
  <c r="L55" i="45"/>
  <c r="K55" i="45"/>
  <c r="I55" i="45"/>
  <c r="H55" i="45"/>
  <c r="F55" i="45"/>
  <c r="E55" i="45"/>
  <c r="N54" i="45"/>
  <c r="O54" i="45" s="1"/>
  <c r="L54" i="45"/>
  <c r="K54" i="45"/>
  <c r="I54" i="45"/>
  <c r="H54" i="45"/>
  <c r="E54" i="45"/>
  <c r="F54" i="45" s="1"/>
  <c r="O53" i="45"/>
  <c r="N53" i="45"/>
  <c r="K53" i="45"/>
  <c r="L53" i="45" s="1"/>
  <c r="H53" i="45"/>
  <c r="I53" i="45" s="1"/>
  <c r="E53" i="45"/>
  <c r="F53" i="45" s="1"/>
  <c r="N52" i="45"/>
  <c r="O52" i="45" s="1"/>
  <c r="K52" i="45"/>
  <c r="L52" i="45" s="1"/>
  <c r="H52" i="45"/>
  <c r="I52" i="45" s="1"/>
  <c r="E52" i="45"/>
  <c r="F52" i="45" s="1"/>
  <c r="O51" i="45"/>
  <c r="N51" i="45"/>
  <c r="K51" i="45"/>
  <c r="L51" i="45" s="1"/>
  <c r="I51" i="45"/>
  <c r="H51" i="45"/>
  <c r="E51" i="45"/>
  <c r="F51" i="45" s="1"/>
  <c r="O50" i="45"/>
  <c r="N50" i="45"/>
  <c r="K50" i="45"/>
  <c r="L50" i="45" s="1"/>
  <c r="I50" i="45"/>
  <c r="H50" i="45"/>
  <c r="E50" i="45"/>
  <c r="F50" i="45" s="1"/>
  <c r="O49" i="45"/>
  <c r="N49" i="45"/>
  <c r="K49" i="45"/>
  <c r="L49" i="45" s="1"/>
  <c r="H49" i="45"/>
  <c r="I49" i="45" s="1"/>
  <c r="E49" i="45"/>
  <c r="F49" i="45" s="1"/>
  <c r="N48" i="45"/>
  <c r="O48" i="45" s="1"/>
  <c r="K48" i="45"/>
  <c r="L48" i="45" s="1"/>
  <c r="H48" i="45"/>
  <c r="I48" i="45" s="1"/>
  <c r="E48" i="45"/>
  <c r="F48" i="45" s="1"/>
  <c r="O47" i="45"/>
  <c r="N47" i="45"/>
  <c r="K47" i="45"/>
  <c r="L47" i="45" s="1"/>
  <c r="I47" i="45"/>
  <c r="H47" i="45"/>
  <c r="E47" i="45"/>
  <c r="F47" i="45" s="1"/>
  <c r="O46" i="45"/>
  <c r="N46" i="45"/>
  <c r="L46" i="45"/>
  <c r="K46" i="45"/>
  <c r="I46" i="45"/>
  <c r="H46" i="45"/>
  <c r="E46" i="45"/>
  <c r="F46" i="45" s="1"/>
  <c r="N45" i="45"/>
  <c r="O45" i="45" s="1"/>
  <c r="K45" i="45"/>
  <c r="L45" i="45" s="1"/>
  <c r="H45" i="45"/>
  <c r="I45" i="45" s="1"/>
  <c r="E45" i="45"/>
  <c r="F45" i="45" s="1"/>
  <c r="O44" i="45"/>
  <c r="N44" i="45"/>
  <c r="K44" i="45"/>
  <c r="L44" i="45" s="1"/>
  <c r="L64" i="45" s="1"/>
  <c r="H44" i="45"/>
  <c r="I4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K187" i="44"/>
  <c r="L187" i="44" s="1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I171" i="44"/>
  <c r="H171" i="44"/>
  <c r="F171" i="44"/>
  <c r="E171" i="44"/>
  <c r="O170" i="44"/>
  <c r="N170" i="44"/>
  <c r="L170" i="44"/>
  <c r="K170" i="44"/>
  <c r="I170" i="44"/>
  <c r="H170" i="44"/>
  <c r="F170" i="44"/>
  <c r="E170" i="44"/>
  <c r="O169" i="44"/>
  <c r="N169" i="44"/>
  <c r="L169" i="44"/>
  <c r="K169" i="44"/>
  <c r="I169" i="44"/>
  <c r="H169" i="44"/>
  <c r="F169" i="44"/>
  <c r="E169" i="44"/>
  <c r="O168" i="44"/>
  <c r="N168" i="44"/>
  <c r="L168" i="44"/>
  <c r="K168" i="44"/>
  <c r="I168" i="44"/>
  <c r="H168" i="44"/>
  <c r="F168" i="44"/>
  <c r="E168" i="44"/>
  <c r="O167" i="44"/>
  <c r="N167" i="44"/>
  <c r="L167" i="44"/>
  <c r="K167" i="44"/>
  <c r="I167" i="44"/>
  <c r="H167" i="44"/>
  <c r="F167" i="44"/>
  <c r="E167" i="44"/>
  <c r="O166" i="44"/>
  <c r="N166" i="44"/>
  <c r="L166" i="44"/>
  <c r="K166" i="44"/>
  <c r="I166" i="44"/>
  <c r="H166" i="44"/>
  <c r="F166" i="44"/>
  <c r="E166" i="44"/>
  <c r="O165" i="44"/>
  <c r="N165" i="44"/>
  <c r="L165" i="44"/>
  <c r="K165" i="44"/>
  <c r="I165" i="44"/>
  <c r="H165" i="44"/>
  <c r="F165" i="44"/>
  <c r="E165" i="44"/>
  <c r="O164" i="44"/>
  <c r="N164" i="44"/>
  <c r="L164" i="44"/>
  <c r="K164" i="44"/>
  <c r="I164" i="44"/>
  <c r="H164" i="44"/>
  <c r="F164" i="44"/>
  <c r="E164" i="44"/>
  <c r="O163" i="44"/>
  <c r="N163" i="44"/>
  <c r="L163" i="44"/>
  <c r="K163" i="44"/>
  <c r="I163" i="44"/>
  <c r="H163" i="44"/>
  <c r="F163" i="44"/>
  <c r="E163" i="44"/>
  <c r="O162" i="44"/>
  <c r="N162" i="44"/>
  <c r="L162" i="44"/>
  <c r="K162" i="44"/>
  <c r="I162" i="44"/>
  <c r="H162" i="44"/>
  <c r="F162" i="44"/>
  <c r="E162" i="44"/>
  <c r="O161" i="44"/>
  <c r="N161" i="44"/>
  <c r="L161" i="44"/>
  <c r="K161" i="44"/>
  <c r="I161" i="44"/>
  <c r="H161" i="44"/>
  <c r="F161" i="44"/>
  <c r="E161" i="44"/>
  <c r="O160" i="44"/>
  <c r="N160" i="44"/>
  <c r="L160" i="44"/>
  <c r="K160" i="44"/>
  <c r="I160" i="44"/>
  <c r="H160" i="44"/>
  <c r="F160" i="44"/>
  <c r="E160" i="44"/>
  <c r="O159" i="44"/>
  <c r="N159" i="44"/>
  <c r="L159" i="44"/>
  <c r="K159" i="44"/>
  <c r="I159" i="44"/>
  <c r="H159" i="44"/>
  <c r="F159" i="44"/>
  <c r="E159" i="44"/>
  <c r="O158" i="44"/>
  <c r="N158" i="44"/>
  <c r="L158" i="44"/>
  <c r="K158" i="44"/>
  <c r="I158" i="44"/>
  <c r="H158" i="44"/>
  <c r="F158" i="44"/>
  <c r="E158" i="44"/>
  <c r="O157" i="44"/>
  <c r="N157" i="44"/>
  <c r="L157" i="44"/>
  <c r="K157" i="44"/>
  <c r="I157" i="44"/>
  <c r="H157" i="44"/>
  <c r="F157" i="44"/>
  <c r="E157" i="44"/>
  <c r="O156" i="44"/>
  <c r="N156" i="44"/>
  <c r="L156" i="44"/>
  <c r="K156" i="44"/>
  <c r="I156" i="44"/>
  <c r="H156" i="44"/>
  <c r="F156" i="44"/>
  <c r="E156" i="44"/>
  <c r="O155" i="44"/>
  <c r="N155" i="44"/>
  <c r="L155" i="44"/>
  <c r="K155" i="44"/>
  <c r="I155" i="44"/>
  <c r="H155" i="44"/>
  <c r="F155" i="44"/>
  <c r="E155" i="44"/>
  <c r="O154" i="44"/>
  <c r="N154" i="44"/>
  <c r="L154" i="44"/>
  <c r="K154" i="44"/>
  <c r="I154" i="44"/>
  <c r="H154" i="44"/>
  <c r="F154" i="44"/>
  <c r="E154" i="44"/>
  <c r="O153" i="44"/>
  <c r="N153" i="44"/>
  <c r="L153" i="44"/>
  <c r="K153" i="44"/>
  <c r="I153" i="44"/>
  <c r="H153" i="44"/>
  <c r="F153" i="44"/>
  <c r="E153" i="44"/>
  <c r="O152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I140" i="44"/>
  <c r="H140" i="44"/>
  <c r="F140" i="44"/>
  <c r="E140" i="44"/>
  <c r="O139" i="44"/>
  <c r="N139" i="44"/>
  <c r="L139" i="44"/>
  <c r="K139" i="44"/>
  <c r="I139" i="44"/>
  <c r="H139" i="44"/>
  <c r="F139" i="44"/>
  <c r="E139" i="44"/>
  <c r="O138" i="44"/>
  <c r="N138" i="44"/>
  <c r="L138" i="44"/>
  <c r="K138" i="44"/>
  <c r="I138" i="44"/>
  <c r="H138" i="44"/>
  <c r="F138" i="44"/>
  <c r="E138" i="44"/>
  <c r="O137" i="44"/>
  <c r="N137" i="44"/>
  <c r="L137" i="44"/>
  <c r="K137" i="44"/>
  <c r="I137" i="44"/>
  <c r="H137" i="44"/>
  <c r="F137" i="44"/>
  <c r="E137" i="44"/>
  <c r="O136" i="44"/>
  <c r="N136" i="44"/>
  <c r="L136" i="44"/>
  <c r="K136" i="44"/>
  <c r="I136" i="44"/>
  <c r="H136" i="44"/>
  <c r="F136" i="44"/>
  <c r="E136" i="44"/>
  <c r="O135" i="44"/>
  <c r="N135" i="44"/>
  <c r="L135" i="44"/>
  <c r="K135" i="44"/>
  <c r="I135" i="44"/>
  <c r="H135" i="44"/>
  <c r="F135" i="44"/>
  <c r="E135" i="44"/>
  <c r="O134" i="44"/>
  <c r="N134" i="44"/>
  <c r="L134" i="44"/>
  <c r="K134" i="44"/>
  <c r="I134" i="44"/>
  <c r="H134" i="44"/>
  <c r="F134" i="44"/>
  <c r="E134" i="44"/>
  <c r="O133" i="44"/>
  <c r="N133" i="44"/>
  <c r="L133" i="44"/>
  <c r="K133" i="44"/>
  <c r="I133" i="44"/>
  <c r="H133" i="44"/>
  <c r="F133" i="44"/>
  <c r="E133" i="44"/>
  <c r="O132" i="44"/>
  <c r="N132" i="44"/>
  <c r="L132" i="44"/>
  <c r="K132" i="44"/>
  <c r="I132" i="44"/>
  <c r="H132" i="44"/>
  <c r="F132" i="44"/>
  <c r="E132" i="44"/>
  <c r="O131" i="44"/>
  <c r="N131" i="44"/>
  <c r="L131" i="44"/>
  <c r="K131" i="44"/>
  <c r="I131" i="44"/>
  <c r="H131" i="44"/>
  <c r="F131" i="44"/>
  <c r="E131" i="44"/>
  <c r="O130" i="44"/>
  <c r="N130" i="44"/>
  <c r="L130" i="44"/>
  <c r="K130" i="44"/>
  <c r="I130" i="44"/>
  <c r="H130" i="44"/>
  <c r="F130" i="44"/>
  <c r="E130" i="44"/>
  <c r="O129" i="44"/>
  <c r="N129" i="44"/>
  <c r="L129" i="44"/>
  <c r="K129" i="44"/>
  <c r="I129" i="44"/>
  <c r="H129" i="44"/>
  <c r="F129" i="44"/>
  <c r="E129" i="44"/>
  <c r="O128" i="44"/>
  <c r="N128" i="44"/>
  <c r="L128" i="44"/>
  <c r="K128" i="44"/>
  <c r="I128" i="44"/>
  <c r="H128" i="44"/>
  <c r="F128" i="44"/>
  <c r="E128" i="44"/>
  <c r="O127" i="44"/>
  <c r="N127" i="44"/>
  <c r="L127" i="44"/>
  <c r="K127" i="44"/>
  <c r="I127" i="44"/>
  <c r="H127" i="44"/>
  <c r="F127" i="44"/>
  <c r="E127" i="44"/>
  <c r="O126" i="44"/>
  <c r="N126" i="44"/>
  <c r="L126" i="44"/>
  <c r="K126" i="44"/>
  <c r="I126" i="44"/>
  <c r="H126" i="44"/>
  <c r="F126" i="44"/>
  <c r="E126" i="44"/>
  <c r="O125" i="44"/>
  <c r="O145" i="44" s="1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L115" i="44"/>
  <c r="K115" i="44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O109" i="44"/>
  <c r="N109" i="44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I106" i="44"/>
  <c r="H106" i="44"/>
  <c r="E106" i="44"/>
  <c r="F106" i="44" s="1"/>
  <c r="N105" i="44"/>
  <c r="O105" i="44" s="1"/>
  <c r="K105" i="44"/>
  <c r="L105" i="44" s="1"/>
  <c r="H105" i="44"/>
  <c r="I105" i="44" s="1"/>
  <c r="E105" i="44"/>
  <c r="F105" i="44" s="1"/>
  <c r="O104" i="44"/>
  <c r="N104" i="44"/>
  <c r="K104" i="44"/>
  <c r="L104" i="44" s="1"/>
  <c r="H104" i="44"/>
  <c r="I104" i="44" s="1"/>
  <c r="E104" i="44"/>
  <c r="F104" i="44" s="1"/>
  <c r="N103" i="44"/>
  <c r="O103" i="44" s="1"/>
  <c r="K103" i="44"/>
  <c r="L103" i="44" s="1"/>
  <c r="I103" i="44"/>
  <c r="H103" i="44"/>
  <c r="E103" i="44"/>
  <c r="F103" i="44" s="1"/>
  <c r="N102" i="44"/>
  <c r="O102" i="44" s="1"/>
  <c r="L102" i="44"/>
  <c r="K102" i="44"/>
  <c r="I102" i="44"/>
  <c r="H102" i="44"/>
  <c r="E102" i="44"/>
  <c r="F102" i="44" s="1"/>
  <c r="O101" i="44"/>
  <c r="N101" i="44"/>
  <c r="K101" i="44"/>
  <c r="L101" i="44" s="1"/>
  <c r="H101" i="44"/>
  <c r="I101" i="44" s="1"/>
  <c r="E101" i="44"/>
  <c r="F101" i="44" s="1"/>
  <c r="N100" i="44"/>
  <c r="O100" i="44" s="1"/>
  <c r="L100" i="44"/>
  <c r="K100" i="44"/>
  <c r="H100" i="44"/>
  <c r="I100" i="44" s="1"/>
  <c r="F100" i="44"/>
  <c r="E100" i="44"/>
  <c r="O99" i="44"/>
  <c r="N99" i="44"/>
  <c r="L99" i="44"/>
  <c r="K99" i="44"/>
  <c r="H99" i="44"/>
  <c r="I99" i="44" s="1"/>
  <c r="F99" i="44"/>
  <c r="E99" i="44"/>
  <c r="N98" i="44"/>
  <c r="N118" i="44" s="1"/>
  <c r="K98" i="44"/>
  <c r="K118" i="44" s="1"/>
  <c r="H98" i="44"/>
  <c r="F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E90" i="44"/>
  <c r="F90" i="44" s="1"/>
  <c r="N89" i="44"/>
  <c r="O89" i="44" s="1"/>
  <c r="L89" i="44"/>
  <c r="K89" i="44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N87" i="44"/>
  <c r="O87" i="44" s="1"/>
  <c r="K87" i="44"/>
  <c r="L87" i="44" s="1"/>
  <c r="H87" i="44"/>
  <c r="I87" i="44" s="1"/>
  <c r="E87" i="44"/>
  <c r="F87" i="44" s="1"/>
  <c r="N86" i="44"/>
  <c r="O86" i="44" s="1"/>
  <c r="K86" i="44"/>
  <c r="L86" i="44" s="1"/>
  <c r="H86" i="44"/>
  <c r="I86" i="44" s="1"/>
  <c r="E86" i="44"/>
  <c r="F86" i="44" s="1"/>
  <c r="O85" i="44"/>
  <c r="N85" i="44"/>
  <c r="K85" i="44"/>
  <c r="L85" i="44" s="1"/>
  <c r="H85" i="44"/>
  <c r="I85" i="44" s="1"/>
  <c r="E85" i="44"/>
  <c r="F85" i="44" s="1"/>
  <c r="O84" i="44"/>
  <c r="N84" i="44"/>
  <c r="K84" i="44"/>
  <c r="L84" i="44" s="1"/>
  <c r="I84" i="44"/>
  <c r="H84" i="44"/>
  <c r="E84" i="44"/>
  <c r="F84" i="44" s="1"/>
  <c r="N83" i="44"/>
  <c r="O83" i="44" s="1"/>
  <c r="K83" i="44"/>
  <c r="L83" i="44" s="1"/>
  <c r="H83" i="44"/>
  <c r="I83" i="44" s="1"/>
  <c r="E83" i="44"/>
  <c r="F83" i="44" s="1"/>
  <c r="O82" i="44"/>
  <c r="N82" i="44"/>
  <c r="L82" i="44"/>
  <c r="K82" i="44"/>
  <c r="H82" i="44"/>
  <c r="I82" i="44" s="1"/>
  <c r="E82" i="44"/>
  <c r="F82" i="44" s="1"/>
  <c r="N81" i="44"/>
  <c r="O81" i="44" s="1"/>
  <c r="K81" i="44"/>
  <c r="L81" i="44" s="1"/>
  <c r="H81" i="44"/>
  <c r="I81" i="44" s="1"/>
  <c r="E81" i="44"/>
  <c r="F81" i="44" s="1"/>
  <c r="N80" i="44"/>
  <c r="O80" i="44" s="1"/>
  <c r="L80" i="44"/>
  <c r="K80" i="44"/>
  <c r="I80" i="44"/>
  <c r="H80" i="44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K78" i="44"/>
  <c r="L78" i="44" s="1"/>
  <c r="H78" i="44"/>
  <c r="I78" i="44" s="1"/>
  <c r="E78" i="44"/>
  <c r="F78" i="44" s="1"/>
  <c r="O77" i="44"/>
  <c r="N77" i="44"/>
  <c r="K77" i="44"/>
  <c r="L77" i="44" s="1"/>
  <c r="H77" i="44"/>
  <c r="I77" i="44" s="1"/>
  <c r="E77" i="44"/>
  <c r="F77" i="44" s="1"/>
  <c r="N76" i="44"/>
  <c r="O76" i="44" s="1"/>
  <c r="K76" i="44"/>
  <c r="L76" i="44" s="1"/>
  <c r="I76" i="44"/>
  <c r="H76" i="44"/>
  <c r="E76" i="44"/>
  <c r="F76" i="44" s="1"/>
  <c r="N75" i="44"/>
  <c r="O75" i="44" s="1"/>
  <c r="L75" i="44"/>
  <c r="K75" i="44"/>
  <c r="H75" i="44"/>
  <c r="I75" i="44" s="1"/>
  <c r="E75" i="44"/>
  <c r="F75" i="44" s="1"/>
  <c r="N74" i="44"/>
  <c r="O74" i="44" s="1"/>
  <c r="K74" i="44"/>
  <c r="L74" i="44" s="1"/>
  <c r="H74" i="44"/>
  <c r="I74" i="44" s="1"/>
  <c r="E74" i="44"/>
  <c r="F74" i="44" s="1"/>
  <c r="N73" i="44"/>
  <c r="O73" i="44" s="1"/>
  <c r="L73" i="44"/>
  <c r="K73" i="44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N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N60" i="44"/>
  <c r="O60" i="44" s="1"/>
  <c r="K60" i="44"/>
  <c r="L60" i="44" s="1"/>
  <c r="I60" i="44"/>
  <c r="H60" i="44"/>
  <c r="E60" i="44"/>
  <c r="F60" i="44" s="1"/>
  <c r="N59" i="44"/>
  <c r="O59" i="44" s="1"/>
  <c r="K59" i="44"/>
  <c r="L59" i="44" s="1"/>
  <c r="H59" i="44"/>
  <c r="I59" i="44" s="1"/>
  <c r="F59" i="44"/>
  <c r="E59" i="44"/>
  <c r="N58" i="44"/>
  <c r="O58" i="44" s="1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K55" i="44"/>
  <c r="L55" i="44" s="1"/>
  <c r="H55" i="44"/>
  <c r="I55" i="44" s="1"/>
  <c r="F55" i="44"/>
  <c r="E55" i="44"/>
  <c r="O54" i="44"/>
  <c r="N54" i="44"/>
  <c r="K54" i="44"/>
  <c r="L54" i="44" s="1"/>
  <c r="H54" i="44"/>
  <c r="I54" i="44" s="1"/>
  <c r="F54" i="44"/>
  <c r="E54" i="44"/>
  <c r="N53" i="44"/>
  <c r="O53" i="44" s="1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N51" i="44"/>
  <c r="O51" i="44" s="1"/>
  <c r="K51" i="44"/>
  <c r="L51" i="44" s="1"/>
  <c r="H51" i="44"/>
  <c r="I51" i="44" s="1"/>
  <c r="F51" i="44"/>
  <c r="E51" i="44"/>
  <c r="N50" i="44"/>
  <c r="O50" i="44" s="1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N48" i="44"/>
  <c r="O48" i="44" s="1"/>
  <c r="K48" i="44"/>
  <c r="L48" i="44" s="1"/>
  <c r="H48" i="44"/>
  <c r="I48" i="44" s="1"/>
  <c r="F48" i="44"/>
  <c r="E48" i="44"/>
  <c r="O47" i="44"/>
  <c r="N47" i="44"/>
  <c r="K47" i="44"/>
  <c r="L47" i="44" s="1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N195" i="43"/>
  <c r="O195" i="43" s="1"/>
  <c r="L195" i="43"/>
  <c r="K195" i="43"/>
  <c r="H195" i="43"/>
  <c r="I195" i="43" s="1"/>
  <c r="F195" i="43"/>
  <c r="E195" i="43"/>
  <c r="O194" i="43"/>
  <c r="N194" i="43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K192" i="43"/>
  <c r="L192" i="43" s="1"/>
  <c r="H192" i="43"/>
  <c r="I192" i="43" s="1"/>
  <c r="F192" i="43"/>
  <c r="E192" i="43"/>
  <c r="N191" i="43"/>
  <c r="O191" i="43" s="1"/>
  <c r="L191" i="43"/>
  <c r="K191" i="43"/>
  <c r="H191" i="43"/>
  <c r="I191" i="43" s="1"/>
  <c r="F191" i="43"/>
  <c r="E191" i="43"/>
  <c r="N190" i="43"/>
  <c r="O190" i="43" s="1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N187" i="43"/>
  <c r="O187" i="43" s="1"/>
  <c r="L187" i="43"/>
  <c r="K187" i="43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N185" i="43"/>
  <c r="O185" i="43" s="1"/>
  <c r="K185" i="43"/>
  <c r="L185" i="43" s="1"/>
  <c r="H185" i="43"/>
  <c r="I185" i="43" s="1"/>
  <c r="F185" i="43"/>
  <c r="E185" i="43"/>
  <c r="N184" i="43"/>
  <c r="O184" i="43" s="1"/>
  <c r="K184" i="43"/>
  <c r="L184" i="43" s="1"/>
  <c r="H184" i="43"/>
  <c r="I184" i="43" s="1"/>
  <c r="F184" i="43"/>
  <c r="E184" i="43"/>
  <c r="N183" i="43"/>
  <c r="O183" i="43" s="1"/>
  <c r="L183" i="43"/>
  <c r="K183" i="43"/>
  <c r="H183" i="43"/>
  <c r="I183" i="43" s="1"/>
  <c r="F183" i="43"/>
  <c r="E183" i="43"/>
  <c r="N182" i="43"/>
  <c r="O182" i="43" s="1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N179" i="43"/>
  <c r="L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F170" i="43"/>
  <c r="E170" i="43"/>
  <c r="N169" i="43"/>
  <c r="O169" i="43" s="1"/>
  <c r="L169" i="43"/>
  <c r="K169" i="43"/>
  <c r="H169" i="43"/>
  <c r="I169" i="43" s="1"/>
  <c r="F169" i="43"/>
  <c r="E169" i="43"/>
  <c r="O168" i="43"/>
  <c r="N168" i="43"/>
  <c r="L168" i="43"/>
  <c r="K168" i="43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N166" i="43"/>
  <c r="O166" i="43" s="1"/>
  <c r="K166" i="43"/>
  <c r="L166" i="43" s="1"/>
  <c r="H166" i="43"/>
  <c r="I166" i="43" s="1"/>
  <c r="F166" i="43"/>
  <c r="E166" i="43"/>
  <c r="O165" i="43"/>
  <c r="N165" i="43"/>
  <c r="L165" i="43"/>
  <c r="K165" i="43"/>
  <c r="H165" i="43"/>
  <c r="I165" i="43" s="1"/>
  <c r="F165" i="43"/>
  <c r="E165" i="43"/>
  <c r="N164" i="43"/>
  <c r="O164" i="43" s="1"/>
  <c r="L164" i="43"/>
  <c r="K164" i="43"/>
  <c r="H164" i="43"/>
  <c r="I164" i="43" s="1"/>
  <c r="F164" i="43"/>
  <c r="E164" i="43"/>
  <c r="N163" i="43"/>
  <c r="O163" i="43" s="1"/>
  <c r="L163" i="43"/>
  <c r="K163" i="43"/>
  <c r="H163" i="43"/>
  <c r="I163" i="43" s="1"/>
  <c r="F163" i="43"/>
  <c r="E163" i="43"/>
  <c r="O162" i="43"/>
  <c r="N162" i="43"/>
  <c r="K162" i="43"/>
  <c r="L162" i="43" s="1"/>
  <c r="H162" i="43"/>
  <c r="I162" i="43" s="1"/>
  <c r="F162" i="43"/>
  <c r="E162" i="43"/>
  <c r="N161" i="43"/>
  <c r="O161" i="43" s="1"/>
  <c r="L161" i="43"/>
  <c r="K161" i="43"/>
  <c r="H161" i="43"/>
  <c r="I161" i="43" s="1"/>
  <c r="F161" i="43"/>
  <c r="E161" i="43"/>
  <c r="N160" i="43"/>
  <c r="O160" i="43" s="1"/>
  <c r="L160" i="43"/>
  <c r="K160" i="43"/>
  <c r="H160" i="43"/>
  <c r="I160" i="43" s="1"/>
  <c r="F160" i="43"/>
  <c r="E160" i="43"/>
  <c r="O159" i="43"/>
  <c r="N159" i="43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F158" i="43"/>
  <c r="E158" i="43"/>
  <c r="O157" i="43"/>
  <c r="N157" i="43"/>
  <c r="L157" i="43"/>
  <c r="K157" i="43"/>
  <c r="H157" i="43"/>
  <c r="I157" i="43" s="1"/>
  <c r="F157" i="43"/>
  <c r="E157" i="43"/>
  <c r="O156" i="43"/>
  <c r="N156" i="43"/>
  <c r="L156" i="43"/>
  <c r="K156" i="43"/>
  <c r="H156" i="43"/>
  <c r="I156" i="43" s="1"/>
  <c r="F156" i="43"/>
  <c r="E156" i="43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F154" i="43"/>
  <c r="E154" i="43"/>
  <c r="O153" i="43"/>
  <c r="N153" i="43"/>
  <c r="L153" i="43"/>
  <c r="K153" i="43"/>
  <c r="H153" i="43"/>
  <c r="I153" i="43" s="1"/>
  <c r="F153" i="43"/>
  <c r="E153" i="43"/>
  <c r="N152" i="43"/>
  <c r="N172" i="43" s="1"/>
  <c r="L152" i="43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H139" i="43"/>
  <c r="I139" i="43" s="1"/>
  <c r="F139" i="43"/>
  <c r="E139" i="43"/>
  <c r="N138" i="43"/>
  <c r="O138" i="43" s="1"/>
  <c r="K138" i="43"/>
  <c r="L138" i="43" s="1"/>
  <c r="I138" i="43"/>
  <c r="H138" i="43"/>
  <c r="F138" i="43"/>
  <c r="E138" i="43"/>
  <c r="N137" i="43"/>
  <c r="O137" i="43" s="1"/>
  <c r="K137" i="43"/>
  <c r="L137" i="43" s="1"/>
  <c r="I137" i="43"/>
  <c r="H137" i="43"/>
  <c r="F137" i="43"/>
  <c r="E137" i="43"/>
  <c r="O136" i="43"/>
  <c r="N136" i="43"/>
  <c r="K136" i="43"/>
  <c r="L136" i="43" s="1"/>
  <c r="I136" i="43"/>
  <c r="H136" i="43"/>
  <c r="F136" i="43"/>
  <c r="E136" i="43"/>
  <c r="N135" i="43"/>
  <c r="O135" i="43" s="1"/>
  <c r="K135" i="43"/>
  <c r="L135" i="43" s="1"/>
  <c r="I135" i="43"/>
  <c r="H135" i="43"/>
  <c r="F135" i="43"/>
  <c r="E135" i="43"/>
  <c r="N134" i="43"/>
  <c r="O134" i="43" s="1"/>
  <c r="K134" i="43"/>
  <c r="L134" i="43" s="1"/>
  <c r="I134" i="43"/>
  <c r="H134" i="43"/>
  <c r="F134" i="43"/>
  <c r="E134" i="43"/>
  <c r="N133" i="43"/>
  <c r="O133" i="43" s="1"/>
  <c r="K133" i="43"/>
  <c r="L133" i="43" s="1"/>
  <c r="I133" i="43"/>
  <c r="H133" i="43"/>
  <c r="F133" i="43"/>
  <c r="E133" i="43"/>
  <c r="O132" i="43"/>
  <c r="N132" i="43"/>
  <c r="K132" i="43"/>
  <c r="L132" i="43" s="1"/>
  <c r="I132" i="43"/>
  <c r="H132" i="43"/>
  <c r="F132" i="43"/>
  <c r="E132" i="43"/>
  <c r="N131" i="43"/>
  <c r="O131" i="43" s="1"/>
  <c r="K131" i="43"/>
  <c r="L131" i="43" s="1"/>
  <c r="I131" i="43"/>
  <c r="H131" i="43"/>
  <c r="F131" i="43"/>
  <c r="E131" i="43"/>
  <c r="N130" i="43"/>
  <c r="O130" i="43" s="1"/>
  <c r="K130" i="43"/>
  <c r="L130" i="43" s="1"/>
  <c r="I130" i="43"/>
  <c r="H130" i="43"/>
  <c r="F130" i="43"/>
  <c r="E130" i="43"/>
  <c r="N129" i="43"/>
  <c r="O129" i="43" s="1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F128" i="43"/>
  <c r="E128" i="43"/>
  <c r="N127" i="43"/>
  <c r="O127" i="43" s="1"/>
  <c r="K127" i="43"/>
  <c r="L127" i="43" s="1"/>
  <c r="I127" i="43"/>
  <c r="H127" i="43"/>
  <c r="F127" i="43"/>
  <c r="E127" i="43"/>
  <c r="N126" i="43"/>
  <c r="O126" i="43" s="1"/>
  <c r="K126" i="43"/>
  <c r="L126" i="43" s="1"/>
  <c r="I126" i="43"/>
  <c r="H126" i="43"/>
  <c r="F126" i="43"/>
  <c r="E126" i="43"/>
  <c r="N125" i="43"/>
  <c r="K125" i="43"/>
  <c r="K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E117" i="43"/>
  <c r="F117" i="43" s="1"/>
  <c r="O116" i="43"/>
  <c r="N116" i="43"/>
  <c r="L116" i="43"/>
  <c r="K116" i="43"/>
  <c r="H116" i="43"/>
  <c r="I116" i="43" s="1"/>
  <c r="E116" i="43"/>
  <c r="F116" i="43" s="1"/>
  <c r="N115" i="43"/>
  <c r="O115" i="43" s="1"/>
  <c r="K115" i="43"/>
  <c r="L115" i="43" s="1"/>
  <c r="I115" i="43"/>
  <c r="H115" i="43"/>
  <c r="E115" i="43"/>
  <c r="F115" i="43" s="1"/>
  <c r="O114" i="43"/>
  <c r="N114" i="43"/>
  <c r="L114" i="43"/>
  <c r="K114" i="43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N112" i="43"/>
  <c r="O112" i="43" s="1"/>
  <c r="L112" i="43"/>
  <c r="K112" i="43"/>
  <c r="I112" i="43"/>
  <c r="H112" i="43"/>
  <c r="E112" i="43"/>
  <c r="F112" i="43" s="1"/>
  <c r="N111" i="43"/>
  <c r="O111" i="43" s="1"/>
  <c r="L111" i="43"/>
  <c r="K111" i="43"/>
  <c r="I111" i="43"/>
  <c r="H111" i="43"/>
  <c r="E111" i="43"/>
  <c r="F111" i="43" s="1"/>
  <c r="N110" i="43"/>
  <c r="O110" i="43" s="1"/>
  <c r="K110" i="43"/>
  <c r="L110" i="43" s="1"/>
  <c r="H110" i="43"/>
  <c r="I110" i="43" s="1"/>
  <c r="E110" i="43"/>
  <c r="F110" i="43" s="1"/>
  <c r="N109" i="43"/>
  <c r="O109" i="43" s="1"/>
  <c r="L109" i="43"/>
  <c r="K109" i="43"/>
  <c r="H109" i="43"/>
  <c r="I109" i="43" s="1"/>
  <c r="E109" i="43"/>
  <c r="F109" i="43" s="1"/>
  <c r="O108" i="43"/>
  <c r="N108" i="43"/>
  <c r="K108" i="43"/>
  <c r="L108" i="43" s="1"/>
  <c r="I108" i="43"/>
  <c r="H108" i="43"/>
  <c r="E108" i="43"/>
  <c r="F108" i="43" s="1"/>
  <c r="N107" i="43"/>
  <c r="O107" i="43" s="1"/>
  <c r="K107" i="43"/>
  <c r="L107" i="43" s="1"/>
  <c r="I107" i="43"/>
  <c r="H107" i="43"/>
  <c r="E107" i="43"/>
  <c r="F107" i="43" s="1"/>
  <c r="O106" i="43"/>
  <c r="N106" i="43"/>
  <c r="L106" i="43"/>
  <c r="K106" i="43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N104" i="43"/>
  <c r="O104" i="43" s="1"/>
  <c r="L104" i="43"/>
  <c r="K104" i="43"/>
  <c r="I104" i="43"/>
  <c r="H104" i="43"/>
  <c r="E104" i="43"/>
  <c r="F104" i="43" s="1"/>
  <c r="N103" i="43"/>
  <c r="O103" i="43" s="1"/>
  <c r="L103" i="43"/>
  <c r="K103" i="43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N101" i="43"/>
  <c r="O101" i="43" s="1"/>
  <c r="L101" i="43"/>
  <c r="K101" i="43"/>
  <c r="H101" i="43"/>
  <c r="I101" i="43" s="1"/>
  <c r="E101" i="43"/>
  <c r="F101" i="43" s="1"/>
  <c r="O100" i="43"/>
  <c r="N100" i="43"/>
  <c r="K100" i="43"/>
  <c r="L100" i="43" s="1"/>
  <c r="I100" i="43"/>
  <c r="H100" i="43"/>
  <c r="E100" i="43"/>
  <c r="F100" i="43" s="1"/>
  <c r="N99" i="43"/>
  <c r="O99" i="43" s="1"/>
  <c r="K99" i="43"/>
  <c r="L99" i="43" s="1"/>
  <c r="I99" i="43"/>
  <c r="H99" i="43"/>
  <c r="E99" i="43"/>
  <c r="F99" i="43" s="1"/>
  <c r="O98" i="43"/>
  <c r="N98" i="43"/>
  <c r="K98" i="43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O87" i="43"/>
  <c r="N87" i="43"/>
  <c r="K87" i="43"/>
  <c r="L87" i="43" s="1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O84" i="43"/>
  <c r="N84" i="43"/>
  <c r="L84" i="43"/>
  <c r="K84" i="43"/>
  <c r="I84" i="43"/>
  <c r="H84" i="43"/>
  <c r="E84" i="43"/>
  <c r="F84" i="43" s="1"/>
  <c r="O83" i="43"/>
  <c r="N83" i="43"/>
  <c r="K83" i="43"/>
  <c r="L83" i="43" s="1"/>
  <c r="H83" i="43"/>
  <c r="I83" i="43" s="1"/>
  <c r="E83" i="43"/>
  <c r="F83" i="43" s="1"/>
  <c r="O82" i="43"/>
  <c r="N82" i="43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O80" i="43"/>
  <c r="N80" i="43"/>
  <c r="L80" i="43"/>
  <c r="K80" i="43"/>
  <c r="I80" i="43"/>
  <c r="H80" i="43"/>
  <c r="E80" i="43"/>
  <c r="F80" i="43" s="1"/>
  <c r="O79" i="43"/>
  <c r="N79" i="43"/>
  <c r="K79" i="43"/>
  <c r="L79" i="43" s="1"/>
  <c r="H79" i="43"/>
  <c r="I79" i="43" s="1"/>
  <c r="E79" i="43"/>
  <c r="F79" i="43" s="1"/>
  <c r="O78" i="43"/>
  <c r="N78" i="43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O76" i="43"/>
  <c r="N76" i="43"/>
  <c r="L76" i="43"/>
  <c r="K76" i="43"/>
  <c r="I76" i="43"/>
  <c r="H76" i="43"/>
  <c r="E76" i="43"/>
  <c r="F76" i="43" s="1"/>
  <c r="O75" i="43"/>
  <c r="N75" i="43"/>
  <c r="K75" i="43"/>
  <c r="L75" i="43" s="1"/>
  <c r="H75" i="43"/>
  <c r="I75" i="43" s="1"/>
  <c r="E75" i="43"/>
  <c r="F75" i="43" s="1"/>
  <c r="O74" i="43"/>
  <c r="N74" i="43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O72" i="43"/>
  <c r="N72" i="43"/>
  <c r="L72" i="43"/>
  <c r="K72" i="43"/>
  <c r="I72" i="43"/>
  <c r="H72" i="43"/>
  <c r="E72" i="43"/>
  <c r="F72" i="43" s="1"/>
  <c r="O71" i="43"/>
  <c r="N71" i="43"/>
  <c r="K71" i="43"/>
  <c r="K91" i="43" s="1"/>
  <c r="H71" i="43"/>
  <c r="H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N60" i="43"/>
  <c r="O60" i="43" s="1"/>
  <c r="L60" i="43"/>
  <c r="K60" i="43"/>
  <c r="H60" i="43"/>
  <c r="I60" i="43" s="1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E58" i="43"/>
  <c r="F58" i="43" s="1"/>
  <c r="N57" i="43"/>
  <c r="O57" i="43" s="1"/>
  <c r="K57" i="43"/>
  <c r="L57" i="43" s="1"/>
  <c r="I57" i="43"/>
  <c r="H57" i="43"/>
  <c r="F57" i="43"/>
  <c r="E57" i="43"/>
  <c r="O56" i="43"/>
  <c r="N56" i="43"/>
  <c r="K56" i="43"/>
  <c r="L56" i="43" s="1"/>
  <c r="I56" i="43"/>
  <c r="H56" i="43"/>
  <c r="F56" i="43"/>
  <c r="E56" i="43"/>
  <c r="O55" i="43"/>
  <c r="N55" i="43"/>
  <c r="K55" i="43"/>
  <c r="L55" i="43" s="1"/>
  <c r="I55" i="43"/>
  <c r="H55" i="43"/>
  <c r="F55" i="43"/>
  <c r="E55" i="43"/>
  <c r="O54" i="43"/>
  <c r="N54" i="43"/>
  <c r="K54" i="43"/>
  <c r="L54" i="43" s="1"/>
  <c r="I54" i="43"/>
  <c r="H54" i="43"/>
  <c r="F54" i="43"/>
  <c r="E54" i="43"/>
  <c r="N53" i="43"/>
  <c r="O53" i="43" s="1"/>
  <c r="K53" i="43"/>
  <c r="L53" i="43" s="1"/>
  <c r="I53" i="43"/>
  <c r="H53" i="43"/>
  <c r="F53" i="43"/>
  <c r="E53" i="43"/>
  <c r="O52" i="43"/>
  <c r="N52" i="43"/>
  <c r="K52" i="43"/>
  <c r="L52" i="43" s="1"/>
  <c r="I52" i="43"/>
  <c r="H52" i="43"/>
  <c r="F52" i="43"/>
  <c r="E52" i="43"/>
  <c r="O51" i="43"/>
  <c r="N51" i="43"/>
  <c r="K51" i="43"/>
  <c r="L51" i="43" s="1"/>
  <c r="I51" i="43"/>
  <c r="H51" i="43"/>
  <c r="F51" i="43"/>
  <c r="E51" i="43"/>
  <c r="O50" i="43"/>
  <c r="N50" i="43"/>
  <c r="K50" i="43"/>
  <c r="L50" i="43" s="1"/>
  <c r="I50" i="43"/>
  <c r="H50" i="43"/>
  <c r="F50" i="43"/>
  <c r="E50" i="43"/>
  <c r="N49" i="43"/>
  <c r="O49" i="43" s="1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N47" i="43"/>
  <c r="O47" i="43" s="1"/>
  <c r="K47" i="43"/>
  <c r="L47" i="43" s="1"/>
  <c r="H47" i="43"/>
  <c r="I47" i="43" s="1"/>
  <c r="E47" i="43"/>
  <c r="F47" i="43" s="1"/>
  <c r="O46" i="43"/>
  <c r="N46" i="43"/>
  <c r="K46" i="43"/>
  <c r="L46" i="43" s="1"/>
  <c r="I46" i="43"/>
  <c r="H46" i="43"/>
  <c r="E46" i="43"/>
  <c r="F46" i="43" s="1"/>
  <c r="O45" i="43"/>
  <c r="N45" i="43"/>
  <c r="K45" i="43"/>
  <c r="L45" i="43" s="1"/>
  <c r="I45" i="43"/>
  <c r="H45" i="43"/>
  <c r="E45" i="43"/>
  <c r="F45" i="43" s="1"/>
  <c r="O44" i="43"/>
  <c r="N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I198" i="42"/>
  <c r="H198" i="42"/>
  <c r="F198" i="42"/>
  <c r="E198" i="42"/>
  <c r="N197" i="42"/>
  <c r="O197" i="42" s="1"/>
  <c r="L197" i="42"/>
  <c r="K197" i="42"/>
  <c r="H197" i="42"/>
  <c r="I197" i="42" s="1"/>
  <c r="F197" i="42"/>
  <c r="E197" i="42"/>
  <c r="N196" i="42"/>
  <c r="O196" i="42" s="1"/>
  <c r="L196" i="42"/>
  <c r="K196" i="42"/>
  <c r="I196" i="42"/>
  <c r="H196" i="42"/>
  <c r="F196" i="42"/>
  <c r="E196" i="42"/>
  <c r="N195" i="42"/>
  <c r="O195" i="42" s="1"/>
  <c r="L195" i="42"/>
  <c r="K195" i="42"/>
  <c r="H195" i="42"/>
  <c r="I195" i="42" s="1"/>
  <c r="F195" i="42"/>
  <c r="E195" i="42"/>
  <c r="O194" i="42"/>
  <c r="N194" i="42"/>
  <c r="L194" i="42"/>
  <c r="K194" i="42"/>
  <c r="I194" i="42"/>
  <c r="H194" i="42"/>
  <c r="F194" i="42"/>
  <c r="E194" i="42"/>
  <c r="O193" i="42"/>
  <c r="N193" i="42"/>
  <c r="L193" i="42"/>
  <c r="K193" i="42"/>
  <c r="H193" i="42"/>
  <c r="I193" i="42" s="1"/>
  <c r="F193" i="42"/>
  <c r="E193" i="42"/>
  <c r="N192" i="42"/>
  <c r="O192" i="42" s="1"/>
  <c r="L192" i="42"/>
  <c r="K192" i="42"/>
  <c r="I192" i="42"/>
  <c r="H192" i="42"/>
  <c r="F192" i="42"/>
  <c r="E192" i="42"/>
  <c r="N191" i="42"/>
  <c r="O191" i="42" s="1"/>
  <c r="L191" i="42"/>
  <c r="K191" i="42"/>
  <c r="I191" i="42"/>
  <c r="H191" i="42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L189" i="42"/>
  <c r="K189" i="42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L187" i="42"/>
  <c r="K187" i="42"/>
  <c r="I187" i="42"/>
  <c r="H187" i="42"/>
  <c r="F187" i="42"/>
  <c r="E187" i="42"/>
  <c r="O186" i="42"/>
  <c r="N186" i="42"/>
  <c r="L186" i="42"/>
  <c r="K186" i="42"/>
  <c r="I186" i="42"/>
  <c r="H186" i="42"/>
  <c r="F186" i="42"/>
  <c r="E186" i="42"/>
  <c r="O185" i="42"/>
  <c r="N185" i="42"/>
  <c r="L185" i="42"/>
  <c r="K185" i="42"/>
  <c r="I185" i="42"/>
  <c r="H185" i="42"/>
  <c r="F185" i="42"/>
  <c r="E185" i="42"/>
  <c r="O184" i="42"/>
  <c r="N184" i="42"/>
  <c r="L184" i="42"/>
  <c r="K184" i="42"/>
  <c r="I184" i="42"/>
  <c r="H184" i="42"/>
  <c r="F184" i="42"/>
  <c r="E184" i="42"/>
  <c r="O183" i="42"/>
  <c r="N183" i="42"/>
  <c r="L183" i="42"/>
  <c r="K183" i="42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L181" i="42"/>
  <c r="K181" i="42"/>
  <c r="I181" i="42"/>
  <c r="H181" i="42"/>
  <c r="F181" i="42"/>
  <c r="E181" i="42"/>
  <c r="N180" i="42"/>
  <c r="O180" i="42" s="1"/>
  <c r="L180" i="42"/>
  <c r="K180" i="42"/>
  <c r="I180" i="42"/>
  <c r="H180" i="42"/>
  <c r="F180" i="42"/>
  <c r="E180" i="42"/>
  <c r="N179" i="42"/>
  <c r="L179" i="42"/>
  <c r="L199" i="42" s="1"/>
  <c r="K179" i="42"/>
  <c r="K199" i="42" s="1"/>
  <c r="I179" i="42"/>
  <c r="H179" i="42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L170" i="42"/>
  <c r="K170" i="42"/>
  <c r="I170" i="42"/>
  <c r="H170" i="42"/>
  <c r="F170" i="42"/>
  <c r="E170" i="42"/>
  <c r="N169" i="42"/>
  <c r="O169" i="42" s="1"/>
  <c r="L169" i="42"/>
  <c r="K169" i="42"/>
  <c r="H169" i="42"/>
  <c r="I169" i="42" s="1"/>
  <c r="F169" i="42"/>
  <c r="E169" i="42"/>
  <c r="O168" i="42"/>
  <c r="N168" i="42"/>
  <c r="L168" i="42"/>
  <c r="K168" i="42"/>
  <c r="H168" i="42"/>
  <c r="I168" i="42" s="1"/>
  <c r="F168" i="42"/>
  <c r="E168" i="42"/>
  <c r="N167" i="42"/>
  <c r="O167" i="42" s="1"/>
  <c r="L167" i="42"/>
  <c r="K167" i="42"/>
  <c r="I167" i="42"/>
  <c r="H167" i="42"/>
  <c r="F167" i="42"/>
  <c r="E167" i="42"/>
  <c r="N166" i="42"/>
  <c r="O166" i="42" s="1"/>
  <c r="L166" i="42"/>
  <c r="K166" i="42"/>
  <c r="H166" i="42"/>
  <c r="I166" i="42" s="1"/>
  <c r="F166" i="42"/>
  <c r="E166" i="42"/>
  <c r="N165" i="42"/>
  <c r="O165" i="42" s="1"/>
  <c r="L165" i="42"/>
  <c r="K165" i="42"/>
  <c r="I165" i="42"/>
  <c r="H165" i="42"/>
  <c r="F165" i="42"/>
  <c r="E165" i="42"/>
  <c r="N164" i="42"/>
  <c r="O164" i="42" s="1"/>
  <c r="L164" i="42"/>
  <c r="K164" i="42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L162" i="42"/>
  <c r="K162" i="42"/>
  <c r="H162" i="42"/>
  <c r="I162" i="42" s="1"/>
  <c r="F162" i="42"/>
  <c r="E162" i="42"/>
  <c r="N161" i="42"/>
  <c r="O161" i="42" s="1"/>
  <c r="L161" i="42"/>
  <c r="K161" i="42"/>
  <c r="I161" i="42"/>
  <c r="H161" i="42"/>
  <c r="F161" i="42"/>
  <c r="E161" i="42"/>
  <c r="N160" i="42"/>
  <c r="O160" i="42" s="1"/>
  <c r="L160" i="42"/>
  <c r="K160" i="42"/>
  <c r="I160" i="42"/>
  <c r="H160" i="42"/>
  <c r="F160" i="42"/>
  <c r="E160" i="42"/>
  <c r="N159" i="42"/>
  <c r="O159" i="42" s="1"/>
  <c r="L159" i="42"/>
  <c r="K159" i="42"/>
  <c r="I159" i="42"/>
  <c r="H159" i="42"/>
  <c r="F159" i="42"/>
  <c r="E159" i="42"/>
  <c r="N158" i="42"/>
  <c r="O158" i="42" s="1"/>
  <c r="L158" i="42"/>
  <c r="K158" i="42"/>
  <c r="I158" i="42"/>
  <c r="H158" i="42"/>
  <c r="F158" i="42"/>
  <c r="E158" i="42"/>
  <c r="N157" i="42"/>
  <c r="O157" i="42" s="1"/>
  <c r="L157" i="42"/>
  <c r="K157" i="42"/>
  <c r="I157" i="42"/>
  <c r="H157" i="42"/>
  <c r="F157" i="42"/>
  <c r="E157" i="42"/>
  <c r="N156" i="42"/>
  <c r="O156" i="42" s="1"/>
  <c r="L156" i="42"/>
  <c r="K156" i="42"/>
  <c r="I156" i="42"/>
  <c r="H156" i="42"/>
  <c r="F156" i="42"/>
  <c r="E156" i="42"/>
  <c r="N155" i="42"/>
  <c r="O155" i="42" s="1"/>
  <c r="L155" i="42"/>
  <c r="K155" i="42"/>
  <c r="I155" i="42"/>
  <c r="H155" i="42"/>
  <c r="F155" i="42"/>
  <c r="E155" i="42"/>
  <c r="N154" i="42"/>
  <c r="O154" i="42" s="1"/>
  <c r="L154" i="42"/>
  <c r="K154" i="42"/>
  <c r="I154" i="42"/>
  <c r="H154" i="42"/>
  <c r="F154" i="42"/>
  <c r="E154" i="42"/>
  <c r="N153" i="42"/>
  <c r="O153" i="42" s="1"/>
  <c r="L153" i="42"/>
  <c r="K153" i="42"/>
  <c r="I153" i="42"/>
  <c r="H153" i="42"/>
  <c r="F153" i="42"/>
  <c r="E153" i="42"/>
  <c r="N152" i="42"/>
  <c r="N172" i="42" s="1"/>
  <c r="L152" i="42"/>
  <c r="L172" i="42" s="1"/>
  <c r="K152" i="42"/>
  <c r="K172" i="42" s="1"/>
  <c r="I152" i="42"/>
  <c r="H152" i="42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N141" i="42"/>
  <c r="O141" i="42" s="1"/>
  <c r="L141" i="42"/>
  <c r="K141" i="42"/>
  <c r="H141" i="42"/>
  <c r="I141" i="42" s="1"/>
  <c r="E141" i="42"/>
  <c r="F141" i="42" s="1"/>
  <c r="N140" i="42"/>
  <c r="O140" i="42" s="1"/>
  <c r="L140" i="42"/>
  <c r="K140" i="42"/>
  <c r="H140" i="42"/>
  <c r="I140" i="42" s="1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N125" i="42"/>
  <c r="L125" i="42"/>
  <c r="L145" i="42" s="1"/>
  <c r="K125" i="42"/>
  <c r="K145" i="42" s="1"/>
  <c r="I125" i="42"/>
  <c r="H125" i="42"/>
  <c r="F125" i="42"/>
  <c r="E125" i="42"/>
  <c r="E145" i="42" s="1"/>
  <c r="M123" i="42"/>
  <c r="J123" i="42"/>
  <c r="G123" i="42"/>
  <c r="D123" i="42"/>
  <c r="B123" i="42"/>
  <c r="M122" i="42"/>
  <c r="G122" i="42"/>
  <c r="E118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I116" i="42"/>
  <c r="H116" i="42"/>
  <c r="F116" i="42"/>
  <c r="E116" i="42"/>
  <c r="N115" i="42"/>
  <c r="O115" i="42" s="1"/>
  <c r="K115" i="42"/>
  <c r="L115" i="42" s="1"/>
  <c r="H115" i="42"/>
  <c r="I115" i="42" s="1"/>
  <c r="F115" i="42"/>
  <c r="E115" i="42"/>
  <c r="O114" i="42"/>
  <c r="N114" i="42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K109" i="42"/>
  <c r="L109" i="42" s="1"/>
  <c r="H109" i="42"/>
  <c r="I109" i="42" s="1"/>
  <c r="F109" i="42"/>
  <c r="E109" i="42"/>
  <c r="O108" i="42"/>
  <c r="N108" i="42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O106" i="42"/>
  <c r="N106" i="42"/>
  <c r="K106" i="42"/>
  <c r="L106" i="42" s="1"/>
  <c r="I106" i="42"/>
  <c r="H106" i="42"/>
  <c r="F106" i="42"/>
  <c r="E106" i="42"/>
  <c r="N105" i="42"/>
  <c r="O105" i="42" s="1"/>
  <c r="K105" i="42"/>
  <c r="L105" i="42" s="1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N102" i="42"/>
  <c r="O102" i="42" s="1"/>
  <c r="K102" i="42"/>
  <c r="L102" i="42" s="1"/>
  <c r="I102" i="42"/>
  <c r="H102" i="42"/>
  <c r="F102" i="42"/>
  <c r="E102" i="42"/>
  <c r="O101" i="42"/>
  <c r="N101" i="42"/>
  <c r="K101" i="42"/>
  <c r="L101" i="42" s="1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I99" i="42"/>
  <c r="H99" i="42"/>
  <c r="F99" i="42"/>
  <c r="E99" i="42"/>
  <c r="N98" i="42"/>
  <c r="N118" i="42" s="1"/>
  <c r="K98" i="42"/>
  <c r="K118" i="42" s="1"/>
  <c r="H98" i="42"/>
  <c r="I98" i="42" s="1"/>
  <c r="F98" i="42"/>
  <c r="F118" i="42" s="1"/>
  <c r="E98" i="42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I90" i="42"/>
  <c r="H90" i="42"/>
  <c r="F90" i="42"/>
  <c r="E90" i="42"/>
  <c r="O89" i="42"/>
  <c r="N89" i="42"/>
  <c r="K89" i="42"/>
  <c r="L89" i="42" s="1"/>
  <c r="I89" i="42"/>
  <c r="H89" i="42"/>
  <c r="F89" i="42"/>
  <c r="E89" i="42"/>
  <c r="N88" i="42"/>
  <c r="O88" i="42" s="1"/>
  <c r="K88" i="42"/>
  <c r="L88" i="42" s="1"/>
  <c r="H88" i="42"/>
  <c r="I88" i="42" s="1"/>
  <c r="F88" i="42"/>
  <c r="E88" i="42"/>
  <c r="O87" i="42"/>
  <c r="N87" i="42"/>
  <c r="K87" i="42"/>
  <c r="L87" i="42" s="1"/>
  <c r="H87" i="42"/>
  <c r="I87" i="42" s="1"/>
  <c r="F87" i="42"/>
  <c r="E87" i="42"/>
  <c r="N86" i="42"/>
  <c r="O86" i="42" s="1"/>
  <c r="K86" i="42"/>
  <c r="L86" i="42" s="1"/>
  <c r="H86" i="42"/>
  <c r="I86" i="42" s="1"/>
  <c r="F86" i="42"/>
  <c r="E86" i="42"/>
  <c r="O85" i="42"/>
  <c r="N85" i="42"/>
  <c r="K85" i="42"/>
  <c r="L85" i="42" s="1"/>
  <c r="H85" i="42"/>
  <c r="I85" i="42" s="1"/>
  <c r="F85" i="42"/>
  <c r="E85" i="42"/>
  <c r="N84" i="42"/>
  <c r="O84" i="42" s="1"/>
  <c r="K84" i="42"/>
  <c r="L84" i="42" s="1"/>
  <c r="H84" i="42"/>
  <c r="I84" i="42" s="1"/>
  <c r="F84" i="42"/>
  <c r="E84" i="42"/>
  <c r="N83" i="42"/>
  <c r="O83" i="42" s="1"/>
  <c r="K83" i="42"/>
  <c r="L83" i="42" s="1"/>
  <c r="I83" i="42"/>
  <c r="H83" i="42"/>
  <c r="F83" i="42"/>
  <c r="E83" i="42"/>
  <c r="O82" i="42"/>
  <c r="N82" i="42"/>
  <c r="K82" i="42"/>
  <c r="L82" i="42" s="1"/>
  <c r="I82" i="42"/>
  <c r="H82" i="42"/>
  <c r="F82" i="42"/>
  <c r="E82" i="42"/>
  <c r="N81" i="42"/>
  <c r="O81" i="42" s="1"/>
  <c r="K81" i="42"/>
  <c r="L81" i="42" s="1"/>
  <c r="I81" i="42"/>
  <c r="H81" i="42"/>
  <c r="F81" i="42"/>
  <c r="E81" i="42"/>
  <c r="N80" i="42"/>
  <c r="O80" i="42" s="1"/>
  <c r="K80" i="42"/>
  <c r="L80" i="42" s="1"/>
  <c r="H80" i="42"/>
  <c r="I80" i="42" s="1"/>
  <c r="F80" i="42"/>
  <c r="E80" i="42"/>
  <c r="O79" i="42"/>
  <c r="N79" i="42"/>
  <c r="K79" i="42"/>
  <c r="L79" i="42" s="1"/>
  <c r="H79" i="42"/>
  <c r="I79" i="42" s="1"/>
  <c r="F79" i="42"/>
  <c r="E79" i="42"/>
  <c r="N78" i="42"/>
  <c r="O78" i="42" s="1"/>
  <c r="K78" i="42"/>
  <c r="L78" i="42" s="1"/>
  <c r="H78" i="42"/>
  <c r="I78" i="42" s="1"/>
  <c r="F78" i="42"/>
  <c r="E78" i="42"/>
  <c r="O77" i="42"/>
  <c r="N77" i="42"/>
  <c r="K77" i="42"/>
  <c r="L77" i="42" s="1"/>
  <c r="H77" i="42"/>
  <c r="I77" i="42" s="1"/>
  <c r="F77" i="42"/>
  <c r="E77" i="42"/>
  <c r="N76" i="42"/>
  <c r="O76" i="42" s="1"/>
  <c r="K76" i="42"/>
  <c r="L76" i="42" s="1"/>
  <c r="H76" i="42"/>
  <c r="I76" i="42" s="1"/>
  <c r="F76" i="42"/>
  <c r="E76" i="42"/>
  <c r="O75" i="42"/>
  <c r="N75" i="42"/>
  <c r="K75" i="42"/>
  <c r="L75" i="42" s="1"/>
  <c r="H75" i="42"/>
  <c r="I75" i="42" s="1"/>
  <c r="F75" i="42"/>
  <c r="E75" i="42"/>
  <c r="N74" i="42"/>
  <c r="O74" i="42" s="1"/>
  <c r="K74" i="42"/>
  <c r="L74" i="42" s="1"/>
  <c r="I74" i="42"/>
  <c r="H74" i="42"/>
  <c r="F74" i="42"/>
  <c r="E74" i="42"/>
  <c r="O73" i="42"/>
  <c r="N73" i="42"/>
  <c r="K73" i="42"/>
  <c r="L73" i="42" s="1"/>
  <c r="H73" i="42"/>
  <c r="I73" i="42" s="1"/>
  <c r="F73" i="42"/>
  <c r="E73" i="42"/>
  <c r="N72" i="42"/>
  <c r="O72" i="42" s="1"/>
  <c r="K72" i="42"/>
  <c r="L72" i="42" s="1"/>
  <c r="H72" i="42"/>
  <c r="I72" i="42" s="1"/>
  <c r="F72" i="42"/>
  <c r="E72" i="42"/>
  <c r="N71" i="42"/>
  <c r="K71" i="42"/>
  <c r="K91" i="42" s="1"/>
  <c r="H71" i="42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H60" i="42"/>
  <c r="I60" i="42" s="1"/>
  <c r="F60" i="42"/>
  <c r="E60" i="42"/>
  <c r="N59" i="42"/>
  <c r="O59" i="42" s="1"/>
  <c r="L59" i="42"/>
  <c r="K59" i="42"/>
  <c r="H59" i="42"/>
  <c r="I59" i="42" s="1"/>
  <c r="F59" i="42"/>
  <c r="E59" i="42"/>
  <c r="N58" i="42"/>
  <c r="O58" i="42" s="1"/>
  <c r="L58" i="42"/>
  <c r="K58" i="42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L56" i="42"/>
  <c r="K56" i="42"/>
  <c r="H56" i="42"/>
  <c r="I56" i="42" s="1"/>
  <c r="F56" i="42"/>
  <c r="E56" i="42"/>
  <c r="N55" i="42"/>
  <c r="O55" i="42" s="1"/>
  <c r="L55" i="42"/>
  <c r="K55" i="42"/>
  <c r="I55" i="42"/>
  <c r="H55" i="42"/>
  <c r="F55" i="42"/>
  <c r="E55" i="42"/>
  <c r="N54" i="42"/>
  <c r="O54" i="42" s="1"/>
  <c r="L54" i="42"/>
  <c r="K54" i="42"/>
  <c r="H54" i="42"/>
  <c r="I54" i="42" s="1"/>
  <c r="F54" i="42"/>
  <c r="E54" i="42"/>
  <c r="N53" i="42"/>
  <c r="O53" i="42" s="1"/>
  <c r="L53" i="42"/>
  <c r="K53" i="42"/>
  <c r="H53" i="42"/>
  <c r="I53" i="42" s="1"/>
  <c r="F53" i="42"/>
  <c r="E53" i="42"/>
  <c r="O52" i="42"/>
  <c r="N52" i="42"/>
  <c r="L52" i="42"/>
  <c r="K52" i="42"/>
  <c r="H52" i="42"/>
  <c r="I52" i="42" s="1"/>
  <c r="F52" i="42"/>
  <c r="E52" i="42"/>
  <c r="O51" i="42"/>
  <c r="N51" i="42"/>
  <c r="L51" i="42"/>
  <c r="K51" i="42"/>
  <c r="H51" i="42"/>
  <c r="I51" i="42" s="1"/>
  <c r="F51" i="42"/>
  <c r="E51" i="42"/>
  <c r="N50" i="42"/>
  <c r="O50" i="42" s="1"/>
  <c r="L50" i="42"/>
  <c r="K50" i="42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L48" i="42"/>
  <c r="K48" i="42"/>
  <c r="I48" i="42"/>
  <c r="H48" i="42"/>
  <c r="F48" i="42"/>
  <c r="E48" i="42"/>
  <c r="N47" i="42"/>
  <c r="O47" i="42" s="1"/>
  <c r="L47" i="42"/>
  <c r="K47" i="42"/>
  <c r="H47" i="42"/>
  <c r="I47" i="42" s="1"/>
  <c r="F47" i="42"/>
  <c r="E47" i="42"/>
  <c r="O46" i="42"/>
  <c r="N46" i="42"/>
  <c r="L46" i="42"/>
  <c r="K46" i="42"/>
  <c r="H46" i="42"/>
  <c r="I46" i="42" s="1"/>
  <c r="F46" i="42"/>
  <c r="E46" i="42"/>
  <c r="N45" i="42"/>
  <c r="O45" i="42" s="1"/>
  <c r="L45" i="42"/>
  <c r="K45" i="42"/>
  <c r="I45" i="42"/>
  <c r="H45" i="42"/>
  <c r="F45" i="42"/>
  <c r="E45" i="42"/>
  <c r="N44" i="42"/>
  <c r="N64" i="42" s="1"/>
  <c r="L44" i="42"/>
  <c r="L64" i="42" s="1"/>
  <c r="K44" i="42"/>
  <c r="K64" i="42" s="1"/>
  <c r="H44" i="42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I198" i="41"/>
  <c r="H198" i="41"/>
  <c r="F198" i="41"/>
  <c r="E198" i="41"/>
  <c r="N197" i="41"/>
  <c r="O197" i="41" s="1"/>
  <c r="L197" i="41"/>
  <c r="K197" i="41"/>
  <c r="I197" i="41"/>
  <c r="H197" i="41"/>
  <c r="F197" i="41"/>
  <c r="E197" i="41"/>
  <c r="N196" i="41"/>
  <c r="O196" i="41" s="1"/>
  <c r="L196" i="41"/>
  <c r="K196" i="41"/>
  <c r="I196" i="41"/>
  <c r="H196" i="41"/>
  <c r="F196" i="41"/>
  <c r="E196" i="41"/>
  <c r="N195" i="41"/>
  <c r="O195" i="41" s="1"/>
  <c r="L195" i="41"/>
  <c r="K195" i="41"/>
  <c r="I195" i="41"/>
  <c r="H195" i="41"/>
  <c r="F195" i="41"/>
  <c r="E195" i="41"/>
  <c r="N194" i="41"/>
  <c r="O194" i="41" s="1"/>
  <c r="L194" i="41"/>
  <c r="K194" i="41"/>
  <c r="I194" i="41"/>
  <c r="H194" i="41"/>
  <c r="F194" i="41"/>
  <c r="E194" i="41"/>
  <c r="N193" i="41"/>
  <c r="O193" i="41" s="1"/>
  <c r="L193" i="41"/>
  <c r="K193" i="41"/>
  <c r="I193" i="41"/>
  <c r="H193" i="41"/>
  <c r="F193" i="41"/>
  <c r="E193" i="41"/>
  <c r="N192" i="41"/>
  <c r="O192" i="41" s="1"/>
  <c r="L192" i="41"/>
  <c r="K192" i="41"/>
  <c r="I192" i="41"/>
  <c r="H192" i="41"/>
  <c r="F192" i="41"/>
  <c r="E192" i="41"/>
  <c r="N191" i="41"/>
  <c r="O191" i="41" s="1"/>
  <c r="L191" i="41"/>
  <c r="K191" i="41"/>
  <c r="I191" i="41"/>
  <c r="H191" i="41"/>
  <c r="F191" i="41"/>
  <c r="E191" i="41"/>
  <c r="N190" i="41"/>
  <c r="O190" i="41" s="1"/>
  <c r="L190" i="41"/>
  <c r="K190" i="41"/>
  <c r="I190" i="41"/>
  <c r="H190" i="41"/>
  <c r="F190" i="41"/>
  <c r="E190" i="41"/>
  <c r="N189" i="41"/>
  <c r="O189" i="41" s="1"/>
  <c r="L189" i="41"/>
  <c r="K189" i="41"/>
  <c r="I189" i="41"/>
  <c r="H189" i="41"/>
  <c r="F189" i="41"/>
  <c r="E189" i="41"/>
  <c r="N188" i="41"/>
  <c r="O188" i="41" s="1"/>
  <c r="L188" i="41"/>
  <c r="K188" i="41"/>
  <c r="I188" i="41"/>
  <c r="H188" i="41"/>
  <c r="F188" i="41"/>
  <c r="E188" i="41"/>
  <c r="N187" i="41"/>
  <c r="O187" i="41" s="1"/>
  <c r="L187" i="41"/>
  <c r="K187" i="41"/>
  <c r="I187" i="41"/>
  <c r="H187" i="41"/>
  <c r="F187" i="41"/>
  <c r="E187" i="41"/>
  <c r="N186" i="41"/>
  <c r="O186" i="41" s="1"/>
  <c r="L186" i="41"/>
  <c r="K186" i="41"/>
  <c r="I186" i="41"/>
  <c r="H186" i="41"/>
  <c r="F186" i="41"/>
  <c r="E186" i="41"/>
  <c r="N185" i="41"/>
  <c r="O185" i="41" s="1"/>
  <c r="L185" i="41"/>
  <c r="K185" i="41"/>
  <c r="I185" i="41"/>
  <c r="H185" i="41"/>
  <c r="F185" i="41"/>
  <c r="E185" i="41"/>
  <c r="N184" i="41"/>
  <c r="O184" i="41" s="1"/>
  <c r="L184" i="41"/>
  <c r="K184" i="41"/>
  <c r="I184" i="41"/>
  <c r="H184" i="41"/>
  <c r="F184" i="41"/>
  <c r="E184" i="41"/>
  <c r="N183" i="41"/>
  <c r="O183" i="41" s="1"/>
  <c r="L183" i="41"/>
  <c r="K183" i="41"/>
  <c r="I183" i="41"/>
  <c r="H183" i="41"/>
  <c r="F183" i="41"/>
  <c r="E183" i="41"/>
  <c r="N182" i="41"/>
  <c r="O182" i="41" s="1"/>
  <c r="L182" i="41"/>
  <c r="K182" i="41"/>
  <c r="I182" i="41"/>
  <c r="H182" i="41"/>
  <c r="F182" i="41"/>
  <c r="E182" i="41"/>
  <c r="N181" i="41"/>
  <c r="O181" i="41" s="1"/>
  <c r="L181" i="41"/>
  <c r="K181" i="41"/>
  <c r="I181" i="41"/>
  <c r="H181" i="41"/>
  <c r="F181" i="41"/>
  <c r="E181" i="41"/>
  <c r="N180" i="41"/>
  <c r="O180" i="41" s="1"/>
  <c r="L180" i="41"/>
  <c r="K180" i="41"/>
  <c r="I180" i="41"/>
  <c r="H180" i="41"/>
  <c r="F180" i="41"/>
  <c r="E180" i="41"/>
  <c r="N179" i="41"/>
  <c r="N199" i="41" s="1"/>
  <c r="L179" i="41"/>
  <c r="L199" i="41" s="1"/>
  <c r="K179" i="41"/>
  <c r="K199" i="41" s="1"/>
  <c r="I179" i="41"/>
  <c r="I199" i="41" s="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O162" i="41"/>
  <c r="N162" i="4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K153" i="41"/>
  <c r="L153" i="41" s="1"/>
  <c r="H153" i="41"/>
  <c r="I153" i="41" s="1"/>
  <c r="F153" i="41"/>
  <c r="E153" i="41"/>
  <c r="N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O137" i="41"/>
  <c r="N137" i="41"/>
  <c r="K137" i="41"/>
  <c r="L137" i="41" s="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N135" i="41"/>
  <c r="O135" i="41" s="1"/>
  <c r="L135" i="41"/>
  <c r="K135" i="4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K133" i="41"/>
  <c r="L133" i="41" s="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L130" i="41"/>
  <c r="K130" i="41"/>
  <c r="H130" i="41"/>
  <c r="I130" i="41" s="1"/>
  <c r="F130" i="41"/>
  <c r="E130" i="41"/>
  <c r="N129" i="41"/>
  <c r="O129" i="41" s="1"/>
  <c r="K129" i="41"/>
  <c r="L129" i="41" s="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K127" i="41"/>
  <c r="L127" i="41" s="1"/>
  <c r="H127" i="41"/>
  <c r="I127" i="41" s="1"/>
  <c r="F127" i="41"/>
  <c r="E127" i="41"/>
  <c r="O126" i="41"/>
  <c r="N126" i="41"/>
  <c r="L126" i="41"/>
  <c r="K126" i="41"/>
  <c r="H126" i="41"/>
  <c r="I126" i="41" s="1"/>
  <c r="F126" i="41"/>
  <c r="E126" i="41"/>
  <c r="N125" i="41"/>
  <c r="N145" i="41" s="1"/>
  <c r="K125" i="41"/>
  <c r="K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N116" i="41"/>
  <c r="O116" i="41" s="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N114" i="41"/>
  <c r="O114" i="41" s="1"/>
  <c r="K114" i="41"/>
  <c r="L114" i="41" s="1"/>
  <c r="I114" i="41"/>
  <c r="H114" i="41"/>
  <c r="E114" i="41"/>
  <c r="F114" i="41" s="1"/>
  <c r="O113" i="41"/>
  <c r="N113" i="41"/>
  <c r="L113" i="41"/>
  <c r="K113" i="41"/>
  <c r="H113" i="41"/>
  <c r="I113" i="41" s="1"/>
  <c r="E113" i="41"/>
  <c r="F113" i="41" s="1"/>
  <c r="N112" i="41"/>
  <c r="O112" i="41" s="1"/>
  <c r="K112" i="41"/>
  <c r="L112" i="41" s="1"/>
  <c r="H112" i="41"/>
  <c r="I112" i="41" s="1"/>
  <c r="E112" i="41"/>
  <c r="F112" i="41" s="1"/>
  <c r="N111" i="41"/>
  <c r="O111" i="41" s="1"/>
  <c r="L111" i="41"/>
  <c r="K111" i="41"/>
  <c r="I111" i="41"/>
  <c r="H111" i="41"/>
  <c r="E111" i="41"/>
  <c r="F111" i="41" s="1"/>
  <c r="N110" i="41"/>
  <c r="O110" i="41" s="1"/>
  <c r="K110" i="41"/>
  <c r="L110" i="41" s="1"/>
  <c r="I110" i="41"/>
  <c r="H110" i="41"/>
  <c r="E110" i="41"/>
  <c r="F110" i="41" s="1"/>
  <c r="O109" i="41"/>
  <c r="N109" i="41"/>
  <c r="K109" i="41"/>
  <c r="L109" i="41" s="1"/>
  <c r="H109" i="41"/>
  <c r="I109" i="41" s="1"/>
  <c r="E109" i="41"/>
  <c r="F109" i="41" s="1"/>
  <c r="N108" i="41"/>
  <c r="O108" i="41" s="1"/>
  <c r="L108" i="41"/>
  <c r="K108" i="41"/>
  <c r="H108" i="41"/>
  <c r="I108" i="41" s="1"/>
  <c r="E108" i="41"/>
  <c r="F108" i="41" s="1"/>
  <c r="N107" i="41"/>
  <c r="O107" i="41" s="1"/>
  <c r="K107" i="41"/>
  <c r="L107" i="41" s="1"/>
  <c r="I107" i="41"/>
  <c r="H107" i="41"/>
  <c r="E107" i="41"/>
  <c r="F107" i="41" s="1"/>
  <c r="N106" i="41"/>
  <c r="O106" i="41" s="1"/>
  <c r="L106" i="41"/>
  <c r="K106" i="41"/>
  <c r="I106" i="41"/>
  <c r="H106" i="41"/>
  <c r="E106" i="41"/>
  <c r="F106" i="41" s="1"/>
  <c r="O105" i="41"/>
  <c r="N105" i="41"/>
  <c r="L105" i="41"/>
  <c r="K105" i="41"/>
  <c r="H105" i="41"/>
  <c r="I105" i="41" s="1"/>
  <c r="E105" i="41"/>
  <c r="F105" i="41" s="1"/>
  <c r="N104" i="41"/>
  <c r="O104" i="41" s="1"/>
  <c r="K104" i="41"/>
  <c r="L104" i="41" s="1"/>
  <c r="H104" i="41"/>
  <c r="I104" i="41" s="1"/>
  <c r="E104" i="41"/>
  <c r="F104" i="41" s="1"/>
  <c r="N103" i="41"/>
  <c r="O103" i="41" s="1"/>
  <c r="L103" i="41"/>
  <c r="K103" i="41"/>
  <c r="I103" i="41"/>
  <c r="H103" i="41"/>
  <c r="E103" i="41"/>
  <c r="F103" i="41" s="1"/>
  <c r="N102" i="41"/>
  <c r="O102" i="41" s="1"/>
  <c r="K102" i="41"/>
  <c r="L102" i="41" s="1"/>
  <c r="I102" i="41"/>
  <c r="H102" i="41"/>
  <c r="E102" i="41"/>
  <c r="F102" i="41" s="1"/>
  <c r="O101" i="41"/>
  <c r="N101" i="41"/>
  <c r="K101" i="41"/>
  <c r="L101" i="41" s="1"/>
  <c r="H101" i="41"/>
  <c r="I101" i="41" s="1"/>
  <c r="E101" i="41"/>
  <c r="F101" i="41" s="1"/>
  <c r="N100" i="41"/>
  <c r="O100" i="41" s="1"/>
  <c r="L100" i="41"/>
  <c r="K100" i="41"/>
  <c r="H100" i="41"/>
  <c r="I100" i="41" s="1"/>
  <c r="E100" i="41"/>
  <c r="F100" i="41" s="1"/>
  <c r="N99" i="41"/>
  <c r="O99" i="41" s="1"/>
  <c r="K99" i="41"/>
  <c r="L99" i="41" s="1"/>
  <c r="I99" i="41"/>
  <c r="H99" i="41"/>
  <c r="E99" i="41"/>
  <c r="F99" i="41" s="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K86" i="41"/>
  <c r="L86" i="41" s="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K73" i="41"/>
  <c r="L73" i="41" s="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N58" i="41"/>
  <c r="O58" i="41" s="1"/>
  <c r="K58" i="41"/>
  <c r="L58" i="41" s="1"/>
  <c r="H58" i="41"/>
  <c r="I58" i="41" s="1"/>
  <c r="E58" i="41"/>
  <c r="F58" i="41" s="1"/>
  <c r="O57" i="41"/>
  <c r="N57" i="41"/>
  <c r="K57" i="41"/>
  <c r="L57" i="41" s="1"/>
  <c r="H57" i="41"/>
  <c r="I57" i="41" s="1"/>
  <c r="E57" i="41"/>
  <c r="F57" i="41" s="1"/>
  <c r="O56" i="41"/>
  <c r="N56" i="41"/>
  <c r="L56" i="41"/>
  <c r="K56" i="41"/>
  <c r="H56" i="41"/>
  <c r="I56" i="41" s="1"/>
  <c r="E56" i="41"/>
  <c r="F56" i="41" s="1"/>
  <c r="N55" i="41"/>
  <c r="O55" i="41" s="1"/>
  <c r="K55" i="41"/>
  <c r="L55" i="41" s="1"/>
  <c r="I55" i="41"/>
  <c r="H55" i="41"/>
  <c r="E55" i="41"/>
  <c r="F55" i="41" s="1"/>
  <c r="O54" i="41"/>
  <c r="N54" i="41"/>
  <c r="K54" i="41"/>
  <c r="L54" i="41" s="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O52" i="41"/>
  <c r="N52" i="41"/>
  <c r="K52" i="41"/>
  <c r="L52" i="41" s="1"/>
  <c r="H52" i="41"/>
  <c r="I52" i="41" s="1"/>
  <c r="E52" i="41"/>
  <c r="F52" i="41" s="1"/>
  <c r="N51" i="41"/>
  <c r="O51" i="41" s="1"/>
  <c r="L51" i="41"/>
  <c r="K51" i="41"/>
  <c r="I51" i="41"/>
  <c r="H51" i="41"/>
  <c r="E51" i="41"/>
  <c r="F51" i="41" s="1"/>
  <c r="O50" i="41"/>
  <c r="N50" i="41"/>
  <c r="K50" i="41"/>
  <c r="L50" i="41" s="1"/>
  <c r="H50" i="41"/>
  <c r="I50" i="41" s="1"/>
  <c r="E50" i="41"/>
  <c r="F50" i="41" s="1"/>
  <c r="N49" i="41"/>
  <c r="O49" i="41" s="1"/>
  <c r="L49" i="41"/>
  <c r="K49" i="41"/>
  <c r="H49" i="41"/>
  <c r="I49" i="41" s="1"/>
  <c r="E49" i="41"/>
  <c r="F49" i="41" s="1"/>
  <c r="N48" i="41"/>
  <c r="O48" i="41" s="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N46" i="41"/>
  <c r="O46" i="41" s="1"/>
  <c r="L46" i="41"/>
  <c r="K46" i="41"/>
  <c r="H46" i="41"/>
  <c r="I46" i="41" s="1"/>
  <c r="E46" i="41"/>
  <c r="F46" i="41" s="1"/>
  <c r="O45" i="41"/>
  <c r="N45" i="41"/>
  <c r="K45" i="41"/>
  <c r="L45" i="41" s="1"/>
  <c r="H45" i="41"/>
  <c r="I45" i="41" s="1"/>
  <c r="E45" i="41"/>
  <c r="F45" i="41" s="1"/>
  <c r="O44" i="41"/>
  <c r="N44" i="41"/>
  <c r="L44" i="41"/>
  <c r="K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I198" i="40"/>
  <c r="H198" i="40"/>
  <c r="F198" i="40"/>
  <c r="E198" i="40"/>
  <c r="N197" i="40"/>
  <c r="O197" i="40" s="1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L193" i="40"/>
  <c r="K193" i="40"/>
  <c r="H193" i="40"/>
  <c r="I193" i="40" s="1"/>
  <c r="F193" i="40"/>
  <c r="E193" i="40"/>
  <c r="N192" i="40"/>
  <c r="O192" i="40" s="1"/>
  <c r="L192" i="40"/>
  <c r="K192" i="40"/>
  <c r="I192" i="40"/>
  <c r="H192" i="40"/>
  <c r="F192" i="40"/>
  <c r="E192" i="40"/>
  <c r="N191" i="40"/>
  <c r="O191" i="40" s="1"/>
  <c r="L191" i="40"/>
  <c r="K191" i="40"/>
  <c r="H191" i="40"/>
  <c r="I191" i="40" s="1"/>
  <c r="F191" i="40"/>
  <c r="E191" i="40"/>
  <c r="N190" i="40"/>
  <c r="O190" i="40" s="1"/>
  <c r="K190" i="40"/>
  <c r="L190" i="40" s="1"/>
  <c r="H190" i="40"/>
  <c r="I190" i="40" s="1"/>
  <c r="F190" i="40"/>
  <c r="E190" i="40"/>
  <c r="N189" i="40"/>
  <c r="O189" i="40" s="1"/>
  <c r="L189" i="40"/>
  <c r="K189" i="40"/>
  <c r="H189" i="40"/>
  <c r="I189" i="40" s="1"/>
  <c r="F189" i="40"/>
  <c r="E189" i="40"/>
  <c r="N188" i="40"/>
  <c r="O188" i="40" s="1"/>
  <c r="L188" i="40"/>
  <c r="K188" i="40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N186" i="40"/>
  <c r="O186" i="40" s="1"/>
  <c r="K186" i="40"/>
  <c r="L186" i="40" s="1"/>
  <c r="H186" i="40"/>
  <c r="I186" i="40" s="1"/>
  <c r="F186" i="40"/>
  <c r="E186" i="40"/>
  <c r="N185" i="40"/>
  <c r="O185" i="40" s="1"/>
  <c r="L185" i="40"/>
  <c r="K185" i="40"/>
  <c r="H185" i="40"/>
  <c r="I185" i="40" s="1"/>
  <c r="F185" i="40"/>
  <c r="E185" i="40"/>
  <c r="N184" i="40"/>
  <c r="O184" i="40" s="1"/>
  <c r="L184" i="40"/>
  <c r="K184" i="40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K182" i="40"/>
  <c r="L182" i="40" s="1"/>
  <c r="H182" i="40"/>
  <c r="I182" i="40" s="1"/>
  <c r="F182" i="40"/>
  <c r="E182" i="40"/>
  <c r="N181" i="40"/>
  <c r="O181" i="40" s="1"/>
  <c r="L181" i="40"/>
  <c r="K181" i="40"/>
  <c r="I181" i="40"/>
  <c r="H181" i="40"/>
  <c r="F181" i="40"/>
  <c r="E181" i="40"/>
  <c r="N180" i="40"/>
  <c r="O180" i="40" s="1"/>
  <c r="L180" i="40"/>
  <c r="K180" i="40"/>
  <c r="H180" i="40"/>
  <c r="I180" i="40" s="1"/>
  <c r="F180" i="40"/>
  <c r="E180" i="40"/>
  <c r="N179" i="40"/>
  <c r="N199" i="40" s="1"/>
  <c r="L179" i="40"/>
  <c r="K179" i="40"/>
  <c r="H179" i="40"/>
  <c r="I17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K171" i="40"/>
  <c r="L171" i="40" s="1"/>
  <c r="H171" i="40"/>
  <c r="I171" i="40" s="1"/>
  <c r="F171" i="40"/>
  <c r="E171" i="40"/>
  <c r="N170" i="40"/>
  <c r="O170" i="40" s="1"/>
  <c r="L170" i="40"/>
  <c r="K170" i="40"/>
  <c r="H170" i="40"/>
  <c r="I170" i="40" s="1"/>
  <c r="F170" i="40"/>
  <c r="E170" i="40"/>
  <c r="N169" i="40"/>
  <c r="O169" i="40" s="1"/>
  <c r="K169" i="40"/>
  <c r="L169" i="40" s="1"/>
  <c r="H169" i="40"/>
  <c r="I169" i="40" s="1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L166" i="40"/>
  <c r="K166" i="40"/>
  <c r="I166" i="40"/>
  <c r="H166" i="40"/>
  <c r="F166" i="40"/>
  <c r="E166" i="40"/>
  <c r="N165" i="40"/>
  <c r="O165" i="40" s="1"/>
  <c r="L165" i="40"/>
  <c r="K165" i="40"/>
  <c r="I165" i="40"/>
  <c r="H165" i="40"/>
  <c r="F165" i="40"/>
  <c r="E165" i="40"/>
  <c r="N164" i="40"/>
  <c r="O164" i="40" s="1"/>
  <c r="K164" i="40"/>
  <c r="L164" i="40" s="1"/>
  <c r="H164" i="40"/>
  <c r="I164" i="40" s="1"/>
  <c r="F164" i="40"/>
  <c r="E164" i="40"/>
  <c r="N163" i="40"/>
  <c r="O163" i="40" s="1"/>
  <c r="K163" i="40"/>
  <c r="L163" i="40" s="1"/>
  <c r="H163" i="40"/>
  <c r="I163" i="40" s="1"/>
  <c r="F163" i="40"/>
  <c r="E163" i="40"/>
  <c r="N162" i="40"/>
  <c r="O162" i="40" s="1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H160" i="40"/>
  <c r="I160" i="40" s="1"/>
  <c r="F160" i="40"/>
  <c r="E160" i="40"/>
  <c r="N159" i="40"/>
  <c r="O159" i="40" s="1"/>
  <c r="K159" i="40"/>
  <c r="L159" i="40" s="1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K155" i="40"/>
  <c r="L155" i="40" s="1"/>
  <c r="H155" i="40"/>
  <c r="I155" i="40" s="1"/>
  <c r="F155" i="40"/>
  <c r="E155" i="40"/>
  <c r="N154" i="40"/>
  <c r="O154" i="40" s="1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N172" i="40" s="1"/>
  <c r="K152" i="40"/>
  <c r="H152" i="40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K138" i="40"/>
  <c r="L138" i="40" s="1"/>
  <c r="H138" i="40"/>
  <c r="I138" i="40" s="1"/>
  <c r="F138" i="40"/>
  <c r="E138" i="40"/>
  <c r="N137" i="40"/>
  <c r="O137" i="40" s="1"/>
  <c r="K137" i="40"/>
  <c r="L137" i="40" s="1"/>
  <c r="I137" i="40"/>
  <c r="H137" i="40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L135" i="40"/>
  <c r="K135" i="40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L133" i="40"/>
  <c r="K133" i="40"/>
  <c r="H133" i="40"/>
  <c r="I133" i="40" s="1"/>
  <c r="F133" i="40"/>
  <c r="E133" i="40"/>
  <c r="N132" i="40"/>
  <c r="O132" i="40" s="1"/>
  <c r="L132" i="40"/>
  <c r="K132" i="40"/>
  <c r="H132" i="40"/>
  <c r="I132" i="40" s="1"/>
  <c r="F132" i="40"/>
  <c r="E132" i="40"/>
  <c r="N131" i="40"/>
  <c r="O131" i="40" s="1"/>
  <c r="L131" i="40"/>
  <c r="K131" i="40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N129" i="40"/>
  <c r="O129" i="40" s="1"/>
  <c r="L129" i="40"/>
  <c r="K129" i="40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L127" i="40"/>
  <c r="K127" i="40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N145" i="40" s="1"/>
  <c r="L125" i="40"/>
  <c r="K125" i="40"/>
  <c r="I125" i="40"/>
  <c r="H125" i="40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N112" i="40"/>
  <c r="O112" i="40" s="1"/>
  <c r="K112" i="40"/>
  <c r="L112" i="40" s="1"/>
  <c r="H112" i="40"/>
  <c r="I112" i="40" s="1"/>
  <c r="E112" i="40"/>
  <c r="F112" i="40" s="1"/>
  <c r="N111" i="40"/>
  <c r="O111" i="40" s="1"/>
  <c r="L111" i="40"/>
  <c r="K111" i="40"/>
  <c r="I111" i="40"/>
  <c r="H111" i="40"/>
  <c r="E111" i="40"/>
  <c r="F111" i="40" s="1"/>
  <c r="O110" i="40"/>
  <c r="N110" i="40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H107" i="40"/>
  <c r="I107" i="40" s="1"/>
  <c r="E107" i="40"/>
  <c r="F107" i="40" s="1"/>
  <c r="O106" i="40"/>
  <c r="N106" i="40"/>
  <c r="L106" i="40"/>
  <c r="K106" i="40"/>
  <c r="H106" i="40"/>
  <c r="I106" i="40" s="1"/>
  <c r="E106" i="40"/>
  <c r="F106" i="40" s="1"/>
  <c r="N105" i="40"/>
  <c r="O105" i="40" s="1"/>
  <c r="K105" i="40"/>
  <c r="L105" i="40" s="1"/>
  <c r="I105" i="40"/>
  <c r="H105" i="40"/>
  <c r="E105" i="40"/>
  <c r="F105" i="40" s="1"/>
  <c r="N104" i="40"/>
  <c r="O104" i="40" s="1"/>
  <c r="L104" i="40"/>
  <c r="K104" i="40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O102" i="40"/>
  <c r="N102" i="40"/>
  <c r="K102" i="40"/>
  <c r="L102" i="40" s="1"/>
  <c r="H102" i="40"/>
  <c r="I102" i="40" s="1"/>
  <c r="E102" i="40"/>
  <c r="F102" i="40" s="1"/>
  <c r="N101" i="40"/>
  <c r="O101" i="40" s="1"/>
  <c r="L101" i="40"/>
  <c r="K101" i="40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L99" i="40"/>
  <c r="K99" i="40"/>
  <c r="H99" i="40"/>
  <c r="I99" i="40" s="1"/>
  <c r="E99" i="40"/>
  <c r="F99" i="40" s="1"/>
  <c r="O98" i="40"/>
  <c r="N98" i="40"/>
  <c r="L98" i="40"/>
  <c r="K98" i="40"/>
  <c r="H98" i="40"/>
  <c r="I9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I90" i="40"/>
  <c r="H90" i="40"/>
  <c r="E90" i="40"/>
  <c r="F90" i="40" s="1"/>
  <c r="N89" i="40"/>
  <c r="O89" i="40" s="1"/>
  <c r="K89" i="40"/>
  <c r="L89" i="40" s="1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H87" i="40"/>
  <c r="I87" i="40" s="1"/>
  <c r="E87" i="40"/>
  <c r="F87" i="40" s="1"/>
  <c r="O86" i="40"/>
  <c r="N86" i="40"/>
  <c r="K86" i="40"/>
  <c r="L86" i="40" s="1"/>
  <c r="H86" i="40"/>
  <c r="I86" i="40" s="1"/>
  <c r="E86" i="40"/>
  <c r="F86" i="40" s="1"/>
  <c r="N85" i="40"/>
  <c r="O85" i="40" s="1"/>
  <c r="K85" i="40"/>
  <c r="L85" i="40" s="1"/>
  <c r="I85" i="40"/>
  <c r="H85" i="40"/>
  <c r="E85" i="40"/>
  <c r="F85" i="40" s="1"/>
  <c r="N84" i="40"/>
  <c r="O84" i="40" s="1"/>
  <c r="K84" i="40"/>
  <c r="L84" i="40" s="1"/>
  <c r="I84" i="40"/>
  <c r="H84" i="40"/>
  <c r="E84" i="40"/>
  <c r="F84" i="40" s="1"/>
  <c r="N83" i="40"/>
  <c r="O83" i="40" s="1"/>
  <c r="K83" i="40"/>
  <c r="L83" i="40" s="1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K80" i="40"/>
  <c r="L80" i="40" s="1"/>
  <c r="I80" i="40"/>
  <c r="H80" i="40"/>
  <c r="E80" i="40"/>
  <c r="F80" i="40" s="1"/>
  <c r="N79" i="40"/>
  <c r="O79" i="40" s="1"/>
  <c r="K79" i="40"/>
  <c r="L79" i="40" s="1"/>
  <c r="I79" i="40"/>
  <c r="H79" i="40"/>
  <c r="E79" i="40"/>
  <c r="F79" i="40" s="1"/>
  <c r="O78" i="40"/>
  <c r="N78" i="40"/>
  <c r="K78" i="40"/>
  <c r="L78" i="40" s="1"/>
  <c r="H78" i="40"/>
  <c r="I78" i="40" s="1"/>
  <c r="E78" i="40"/>
  <c r="F78" i="40" s="1"/>
  <c r="N77" i="40"/>
  <c r="O77" i="40" s="1"/>
  <c r="K77" i="40"/>
  <c r="L77" i="40" s="1"/>
  <c r="H77" i="40"/>
  <c r="I77" i="40" s="1"/>
  <c r="E77" i="40"/>
  <c r="F77" i="40" s="1"/>
  <c r="N76" i="40"/>
  <c r="O76" i="40" s="1"/>
  <c r="K76" i="40"/>
  <c r="L76" i="40" s="1"/>
  <c r="H76" i="40"/>
  <c r="I76" i="40" s="1"/>
  <c r="E76" i="40"/>
  <c r="F76" i="40" s="1"/>
  <c r="N75" i="40"/>
  <c r="O75" i="40" s="1"/>
  <c r="L75" i="40"/>
  <c r="K75" i="40"/>
  <c r="H75" i="40"/>
  <c r="I75" i="40" s="1"/>
  <c r="E75" i="40"/>
  <c r="F75" i="40" s="1"/>
  <c r="O74" i="40"/>
  <c r="N74" i="40"/>
  <c r="K74" i="40"/>
  <c r="L74" i="40" s="1"/>
  <c r="I74" i="40"/>
  <c r="H74" i="40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K72" i="40"/>
  <c r="L72" i="40" s="1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O59" i="40"/>
  <c r="N59" i="40"/>
  <c r="L59" i="40"/>
  <c r="K59" i="40"/>
  <c r="I59" i="40"/>
  <c r="H59" i="40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K56" i="40"/>
  <c r="L56" i="40" s="1"/>
  <c r="I56" i="40"/>
  <c r="H56" i="40"/>
  <c r="F56" i="40"/>
  <c r="E56" i="40"/>
  <c r="O55" i="40"/>
  <c r="N55" i="40"/>
  <c r="K55" i="40"/>
  <c r="L55" i="40" s="1"/>
  <c r="H55" i="40"/>
  <c r="I55" i="40" s="1"/>
  <c r="F55" i="40"/>
  <c r="E55" i="40"/>
  <c r="O54" i="40"/>
  <c r="N54" i="40"/>
  <c r="K54" i="40"/>
  <c r="L54" i="40" s="1"/>
  <c r="I54" i="40"/>
  <c r="H54" i="40"/>
  <c r="F54" i="40"/>
  <c r="E54" i="40"/>
  <c r="O53" i="40"/>
  <c r="N53" i="40"/>
  <c r="K53" i="40"/>
  <c r="L53" i="40" s="1"/>
  <c r="H53" i="40"/>
  <c r="I53" i="40" s="1"/>
  <c r="F53" i="40"/>
  <c r="E53" i="40"/>
  <c r="O52" i="40"/>
  <c r="N52" i="40"/>
  <c r="K52" i="40"/>
  <c r="L52" i="40" s="1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I50" i="40"/>
  <c r="H50" i="40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I48" i="40"/>
  <c r="H48" i="40"/>
  <c r="F48" i="40"/>
  <c r="E48" i="40"/>
  <c r="O47" i="40"/>
  <c r="N47" i="40"/>
  <c r="K47" i="40"/>
  <c r="L47" i="40" s="1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O45" i="40"/>
  <c r="N45" i="40"/>
  <c r="K45" i="40"/>
  <c r="L45" i="40" s="1"/>
  <c r="H45" i="40"/>
  <c r="I45" i="40" s="1"/>
  <c r="F45" i="40"/>
  <c r="E45" i="40"/>
  <c r="O44" i="40"/>
  <c r="O64" i="40" s="1"/>
  <c r="N44" i="40"/>
  <c r="N64" i="40" s="1"/>
  <c r="K44" i="40"/>
  <c r="H44" i="40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O196" i="39"/>
  <c r="N196" i="39"/>
  <c r="K196" i="39"/>
  <c r="L196" i="39" s="1"/>
  <c r="H196" i="39"/>
  <c r="I196" i="39" s="1"/>
  <c r="E196" i="39"/>
  <c r="F196" i="39" s="1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E194" i="39"/>
  <c r="F194" i="39" s="1"/>
  <c r="O193" i="39"/>
  <c r="N193" i="39"/>
  <c r="K193" i="39"/>
  <c r="L193" i="39" s="1"/>
  <c r="H193" i="39"/>
  <c r="I193" i="39" s="1"/>
  <c r="E193" i="39"/>
  <c r="F193" i="39" s="1"/>
  <c r="N192" i="39"/>
  <c r="O192" i="39" s="1"/>
  <c r="K192" i="39"/>
  <c r="L192" i="39" s="1"/>
  <c r="H192" i="39"/>
  <c r="I192" i="39" s="1"/>
  <c r="E192" i="39"/>
  <c r="F192" i="39" s="1"/>
  <c r="O191" i="39"/>
  <c r="N191" i="39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K188" i="39"/>
  <c r="L188" i="39" s="1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E185" i="39"/>
  <c r="F185" i="39" s="1"/>
  <c r="O184" i="39"/>
  <c r="N184" i="39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O182" i="39"/>
  <c r="N182" i="39"/>
  <c r="L182" i="39"/>
  <c r="K182" i="39"/>
  <c r="H182" i="39"/>
  <c r="I182" i="39" s="1"/>
  <c r="E182" i="39"/>
  <c r="F182" i="39" s="1"/>
  <c r="N181" i="39"/>
  <c r="O181" i="39" s="1"/>
  <c r="K181" i="39"/>
  <c r="L181" i="39" s="1"/>
  <c r="H181" i="39"/>
  <c r="I181" i="39" s="1"/>
  <c r="E181" i="39"/>
  <c r="F181" i="39" s="1"/>
  <c r="O180" i="39"/>
  <c r="N180" i="39"/>
  <c r="K180" i="39"/>
  <c r="L180" i="39" s="1"/>
  <c r="H180" i="39"/>
  <c r="I180" i="39" s="1"/>
  <c r="F180" i="39"/>
  <c r="E180" i="39"/>
  <c r="N179" i="39"/>
  <c r="N199" i="39" s="1"/>
  <c r="K179" i="39"/>
  <c r="H179" i="39"/>
  <c r="H199" i="39" s="1"/>
  <c r="E179" i="39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E171" i="39"/>
  <c r="F171" i="39" s="1"/>
  <c r="O170" i="39"/>
  <c r="N170" i="39"/>
  <c r="K170" i="39"/>
  <c r="L170" i="39" s="1"/>
  <c r="H170" i="39"/>
  <c r="I170" i="39" s="1"/>
  <c r="F170" i="39"/>
  <c r="E170" i="39"/>
  <c r="N169" i="39"/>
  <c r="O169" i="39" s="1"/>
  <c r="K169" i="39"/>
  <c r="L169" i="39" s="1"/>
  <c r="H169" i="39"/>
  <c r="I169" i="39" s="1"/>
  <c r="E169" i="39"/>
  <c r="F169" i="39" s="1"/>
  <c r="O168" i="39"/>
  <c r="N168" i="39"/>
  <c r="L168" i="39"/>
  <c r="K168" i="39"/>
  <c r="H168" i="39"/>
  <c r="I168" i="39" s="1"/>
  <c r="E168" i="39"/>
  <c r="F168" i="39" s="1"/>
  <c r="N167" i="39"/>
  <c r="O167" i="39" s="1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E162" i="39"/>
  <c r="F162" i="39" s="1"/>
  <c r="N161" i="39"/>
  <c r="O161" i="39" s="1"/>
  <c r="K161" i="39"/>
  <c r="L161" i="39" s="1"/>
  <c r="H161" i="39"/>
  <c r="I161" i="39" s="1"/>
  <c r="E161" i="39"/>
  <c r="F161" i="39" s="1"/>
  <c r="O160" i="39"/>
  <c r="N160" i="39"/>
  <c r="L160" i="39"/>
  <c r="K160" i="39"/>
  <c r="H160" i="39"/>
  <c r="I160" i="39" s="1"/>
  <c r="E160" i="39"/>
  <c r="F160" i="39" s="1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E158" i="39"/>
  <c r="F158" i="39" s="1"/>
  <c r="O157" i="39"/>
  <c r="N157" i="39"/>
  <c r="K157" i="39"/>
  <c r="L157" i="39" s="1"/>
  <c r="H157" i="39"/>
  <c r="I157" i="39" s="1"/>
  <c r="E157" i="39"/>
  <c r="F157" i="39" s="1"/>
  <c r="N156" i="39"/>
  <c r="O156" i="39" s="1"/>
  <c r="L156" i="39"/>
  <c r="K156" i="39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L152" i="39"/>
  <c r="K152" i="39"/>
  <c r="H152" i="39"/>
  <c r="H172" i="39" s="1"/>
  <c r="E152" i="39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L139" i="39" s="1"/>
  <c r="I139" i="39"/>
  <c r="H139" i="39"/>
  <c r="E139" i="39"/>
  <c r="F139" i="39" s="1"/>
  <c r="N138" i="39"/>
  <c r="O138" i="39" s="1"/>
  <c r="K138" i="39"/>
  <c r="L138" i="39" s="1"/>
  <c r="I138" i="39"/>
  <c r="H138" i="39"/>
  <c r="F138" i="39"/>
  <c r="E138" i="39"/>
  <c r="O137" i="39"/>
  <c r="N137" i="39"/>
  <c r="K137" i="39"/>
  <c r="L137" i="39" s="1"/>
  <c r="I137" i="39"/>
  <c r="H137" i="39"/>
  <c r="E137" i="39"/>
  <c r="F137" i="39" s="1"/>
  <c r="N136" i="39"/>
  <c r="O136" i="39" s="1"/>
  <c r="K136" i="39"/>
  <c r="L136" i="39" s="1"/>
  <c r="I136" i="39"/>
  <c r="H136" i="39"/>
  <c r="E136" i="39"/>
  <c r="F136" i="39" s="1"/>
  <c r="N135" i="39"/>
  <c r="O135" i="39" s="1"/>
  <c r="K135" i="39"/>
  <c r="L135" i="39" s="1"/>
  <c r="I135" i="39"/>
  <c r="H135" i="39"/>
  <c r="E135" i="39"/>
  <c r="F135" i="39" s="1"/>
  <c r="N134" i="39"/>
  <c r="O134" i="39" s="1"/>
  <c r="K134" i="39"/>
  <c r="L134" i="39" s="1"/>
  <c r="H134" i="39"/>
  <c r="I134" i="39" s="1"/>
  <c r="E134" i="39"/>
  <c r="F134" i="39" s="1"/>
  <c r="N133" i="39"/>
  <c r="O133" i="39" s="1"/>
  <c r="K133" i="39"/>
  <c r="L133" i="39" s="1"/>
  <c r="H133" i="39"/>
  <c r="I133" i="39" s="1"/>
  <c r="E133" i="39"/>
  <c r="F133" i="39" s="1"/>
  <c r="N132" i="39"/>
  <c r="O132" i="39" s="1"/>
  <c r="L132" i="39"/>
  <c r="K132" i="39"/>
  <c r="H132" i="39"/>
  <c r="I132" i="39" s="1"/>
  <c r="F132" i="39"/>
  <c r="E132" i="39"/>
  <c r="O131" i="39"/>
  <c r="N131" i="39"/>
  <c r="L131" i="39"/>
  <c r="K131" i="39"/>
  <c r="H131" i="39"/>
  <c r="I131" i="39" s="1"/>
  <c r="E131" i="39"/>
  <c r="F131" i="39" s="1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L128" i="39"/>
  <c r="K128" i="39"/>
  <c r="H128" i="39"/>
  <c r="I128" i="39" s="1"/>
  <c r="E128" i="39"/>
  <c r="F128" i="39" s="1"/>
  <c r="N127" i="39"/>
  <c r="O127" i="39" s="1"/>
  <c r="L127" i="39"/>
  <c r="K127" i="39"/>
  <c r="H127" i="39"/>
  <c r="I127" i="39" s="1"/>
  <c r="F127" i="39"/>
  <c r="E127" i="39"/>
  <c r="N126" i="39"/>
  <c r="O126" i="39" s="1"/>
  <c r="K126" i="39"/>
  <c r="L126" i="39" s="1"/>
  <c r="H126" i="39"/>
  <c r="I126" i="39" s="1"/>
  <c r="E126" i="39"/>
  <c r="F126" i="39" s="1"/>
  <c r="N125" i="39"/>
  <c r="N145" i="39" s="1"/>
  <c r="K125" i="39"/>
  <c r="H125" i="39"/>
  <c r="H145" i="39" s="1"/>
  <c r="E125" i="39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E117" i="39"/>
  <c r="F117" i="39" s="1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E113" i="39"/>
  <c r="F113" i="39" s="1"/>
  <c r="O112" i="39"/>
  <c r="N112" i="39"/>
  <c r="L112" i="39"/>
  <c r="K112" i="39"/>
  <c r="H112" i="39"/>
  <c r="I112" i="39" s="1"/>
  <c r="E112" i="39"/>
  <c r="F112" i="39" s="1"/>
  <c r="N111" i="39"/>
  <c r="O111" i="39" s="1"/>
  <c r="K111" i="39"/>
  <c r="L111" i="39" s="1"/>
  <c r="H111" i="39"/>
  <c r="I111" i="39" s="1"/>
  <c r="E111" i="39"/>
  <c r="F111" i="39" s="1"/>
  <c r="O110" i="39"/>
  <c r="N110" i="39"/>
  <c r="K110" i="39"/>
  <c r="L110" i="39" s="1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O107" i="39"/>
  <c r="N107" i="39"/>
  <c r="K107" i="39"/>
  <c r="L107" i="39" s="1"/>
  <c r="H107" i="39"/>
  <c r="I107" i="39" s="1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E104" i="39"/>
  <c r="F104" i="39" s="1"/>
  <c r="N103" i="39"/>
  <c r="O103" i="39" s="1"/>
  <c r="K103" i="39"/>
  <c r="L103" i="39" s="1"/>
  <c r="H103" i="39"/>
  <c r="I103" i="39" s="1"/>
  <c r="E103" i="39"/>
  <c r="F103" i="39" s="1"/>
  <c r="N102" i="39"/>
  <c r="O102" i="39" s="1"/>
  <c r="K102" i="39"/>
  <c r="L102" i="39" s="1"/>
  <c r="H102" i="39"/>
  <c r="I102" i="39" s="1"/>
  <c r="E102" i="39"/>
  <c r="F102" i="39" s="1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K99" i="39"/>
  <c r="L99" i="39" s="1"/>
  <c r="H99" i="39"/>
  <c r="I99" i="39" s="1"/>
  <c r="E99" i="39"/>
  <c r="F99" i="39" s="1"/>
  <c r="O98" i="39"/>
  <c r="N98" i="39"/>
  <c r="K98" i="39"/>
  <c r="H98" i="39"/>
  <c r="H118" i="39" s="1"/>
  <c r="E98" i="39"/>
  <c r="F9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O89" i="39"/>
  <c r="N89" i="39"/>
  <c r="L89" i="39"/>
  <c r="K89" i="39"/>
  <c r="H89" i="39"/>
  <c r="I89" i="39" s="1"/>
  <c r="E89" i="39"/>
  <c r="F89" i="39" s="1"/>
  <c r="N88" i="39"/>
  <c r="O88" i="39" s="1"/>
  <c r="K88" i="39"/>
  <c r="L88" i="39" s="1"/>
  <c r="H88" i="39"/>
  <c r="I88" i="39" s="1"/>
  <c r="F88" i="39"/>
  <c r="E88" i="39"/>
  <c r="N87" i="39"/>
  <c r="O87" i="39" s="1"/>
  <c r="K87" i="39"/>
  <c r="L87" i="39" s="1"/>
  <c r="H87" i="39"/>
  <c r="I87" i="39" s="1"/>
  <c r="E87" i="39"/>
  <c r="F87" i="39" s="1"/>
  <c r="N86" i="39"/>
  <c r="O86" i="39" s="1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K84" i="39"/>
  <c r="L84" i="39" s="1"/>
  <c r="H84" i="39"/>
  <c r="I84" i="39" s="1"/>
  <c r="E84" i="39"/>
  <c r="F84" i="39" s="1"/>
  <c r="O83" i="39"/>
  <c r="N83" i="39"/>
  <c r="K83" i="39"/>
  <c r="L83" i="39" s="1"/>
  <c r="H83" i="39"/>
  <c r="I83" i="39" s="1"/>
  <c r="E83" i="39"/>
  <c r="F83" i="39" s="1"/>
  <c r="O82" i="39"/>
  <c r="N82" i="39"/>
  <c r="L82" i="39"/>
  <c r="K82" i="39"/>
  <c r="H82" i="39"/>
  <c r="I82" i="39" s="1"/>
  <c r="F82" i="39"/>
  <c r="E82" i="39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H80" i="39"/>
  <c r="I80" i="39" s="1"/>
  <c r="E80" i="39"/>
  <c r="F80" i="39" s="1"/>
  <c r="O79" i="39"/>
  <c r="N79" i="39"/>
  <c r="K79" i="39"/>
  <c r="L79" i="39" s="1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H72" i="39"/>
  <c r="I72" i="39" s="1"/>
  <c r="E72" i="39"/>
  <c r="F72" i="39" s="1"/>
  <c r="N71" i="39"/>
  <c r="K71" i="39"/>
  <c r="H71" i="39"/>
  <c r="H91" i="39" s="1"/>
  <c r="E71" i="39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O59" i="39"/>
  <c r="N59" i="39"/>
  <c r="L59" i="39"/>
  <c r="K59" i="39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F57" i="39"/>
  <c r="E57" i="39"/>
  <c r="O56" i="39"/>
  <c r="N56" i="39"/>
  <c r="L56" i="39"/>
  <c r="K56" i="39"/>
  <c r="H56" i="39"/>
  <c r="I56" i="39" s="1"/>
  <c r="E56" i="39"/>
  <c r="F56" i="39" s="1"/>
  <c r="N55" i="39"/>
  <c r="O55" i="39" s="1"/>
  <c r="L55" i="39"/>
  <c r="K55" i="39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N52" i="39"/>
  <c r="O52" i="39" s="1"/>
  <c r="L52" i="39"/>
  <c r="K52" i="39"/>
  <c r="H52" i="39"/>
  <c r="I52" i="39" s="1"/>
  <c r="E52" i="39"/>
  <c r="F52" i="39" s="1"/>
  <c r="O51" i="39"/>
  <c r="N51" i="39"/>
  <c r="L51" i="39"/>
  <c r="K51" i="39"/>
  <c r="H51" i="39"/>
  <c r="I51" i="39" s="1"/>
  <c r="E51" i="39"/>
  <c r="F51" i="39" s="1"/>
  <c r="N50" i="39"/>
  <c r="O50" i="39" s="1"/>
  <c r="L50" i="39"/>
  <c r="K50" i="39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L47" i="39"/>
  <c r="K47" i="39"/>
  <c r="H47" i="39"/>
  <c r="I47" i="39" s="1"/>
  <c r="F47" i="39"/>
  <c r="E47" i="39"/>
  <c r="O46" i="39"/>
  <c r="N46" i="39"/>
  <c r="L46" i="39"/>
  <c r="K46" i="39"/>
  <c r="H46" i="39"/>
  <c r="I46" i="39" s="1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L44" i="39"/>
  <c r="K44" i="39"/>
  <c r="H44" i="39"/>
  <c r="H64" i="39" s="1"/>
  <c r="F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E198" i="38"/>
  <c r="F198" i="38" s="1"/>
  <c r="N197" i="38"/>
  <c r="O197" i="38" s="1"/>
  <c r="L197" i="38"/>
  <c r="K197" i="38"/>
  <c r="H197" i="38"/>
  <c r="I197" i="38" s="1"/>
  <c r="E197" i="38"/>
  <c r="F197" i="38" s="1"/>
  <c r="N196" i="38"/>
  <c r="O196" i="38" s="1"/>
  <c r="L196" i="38"/>
  <c r="K196" i="38"/>
  <c r="I196" i="38"/>
  <c r="H196" i="38"/>
  <c r="E196" i="38"/>
  <c r="F196" i="38" s="1"/>
  <c r="O195" i="38"/>
  <c r="N195" i="38"/>
  <c r="K195" i="38"/>
  <c r="L195" i="38" s="1"/>
  <c r="H195" i="38"/>
  <c r="I195" i="38" s="1"/>
  <c r="E195" i="38"/>
  <c r="F195" i="38" s="1"/>
  <c r="N194" i="38"/>
  <c r="O194" i="38" s="1"/>
  <c r="K194" i="38"/>
  <c r="L194" i="38" s="1"/>
  <c r="H194" i="38"/>
  <c r="I194" i="38" s="1"/>
  <c r="E194" i="38"/>
  <c r="F194" i="38" s="1"/>
  <c r="N193" i="38"/>
  <c r="O193" i="38" s="1"/>
  <c r="K193" i="38"/>
  <c r="L193" i="38" s="1"/>
  <c r="H193" i="38"/>
  <c r="I193" i="38" s="1"/>
  <c r="E193" i="38"/>
  <c r="F193" i="38" s="1"/>
  <c r="N192" i="38"/>
  <c r="O192" i="38" s="1"/>
  <c r="K192" i="38"/>
  <c r="L192" i="38" s="1"/>
  <c r="I192" i="38"/>
  <c r="H192" i="38"/>
  <c r="E192" i="38"/>
  <c r="F192" i="38" s="1"/>
  <c r="N191" i="38"/>
  <c r="O191" i="38" s="1"/>
  <c r="L191" i="38"/>
  <c r="K191" i="38"/>
  <c r="H191" i="38"/>
  <c r="I191" i="38" s="1"/>
  <c r="E191" i="38"/>
  <c r="F191" i="38" s="1"/>
  <c r="N190" i="38"/>
  <c r="O190" i="38" s="1"/>
  <c r="L190" i="38"/>
  <c r="K190" i="38"/>
  <c r="H190" i="38"/>
  <c r="I190" i="38" s="1"/>
  <c r="E190" i="38"/>
  <c r="F190" i="38" s="1"/>
  <c r="N189" i="38"/>
  <c r="O189" i="38" s="1"/>
  <c r="L189" i="38"/>
  <c r="K189" i="38"/>
  <c r="H189" i="38"/>
  <c r="I189" i="38" s="1"/>
  <c r="E189" i="38"/>
  <c r="F189" i="38" s="1"/>
  <c r="N188" i="38"/>
  <c r="O188" i="38" s="1"/>
  <c r="L188" i="38"/>
  <c r="K188" i="38"/>
  <c r="I188" i="38"/>
  <c r="H188" i="38"/>
  <c r="E188" i="38"/>
  <c r="F188" i="38" s="1"/>
  <c r="N187" i="38"/>
  <c r="O187" i="38" s="1"/>
  <c r="K187" i="38"/>
  <c r="L187" i="38" s="1"/>
  <c r="H187" i="38"/>
  <c r="I187" i="38" s="1"/>
  <c r="E187" i="38"/>
  <c r="F187" i="38" s="1"/>
  <c r="N186" i="38"/>
  <c r="O186" i="38" s="1"/>
  <c r="K186" i="38"/>
  <c r="L186" i="38" s="1"/>
  <c r="H186" i="38"/>
  <c r="I186" i="38" s="1"/>
  <c r="E186" i="38"/>
  <c r="F186" i="38" s="1"/>
  <c r="O185" i="38"/>
  <c r="N185" i="38"/>
  <c r="K185" i="38"/>
  <c r="L185" i="38" s="1"/>
  <c r="H185" i="38"/>
  <c r="I185" i="38" s="1"/>
  <c r="E185" i="38"/>
  <c r="F185" i="38" s="1"/>
  <c r="N184" i="38"/>
  <c r="O184" i="38" s="1"/>
  <c r="K184" i="38"/>
  <c r="L184" i="38" s="1"/>
  <c r="I184" i="38"/>
  <c r="H184" i="38"/>
  <c r="E184" i="38"/>
  <c r="F184" i="38" s="1"/>
  <c r="N183" i="38"/>
  <c r="O183" i="38" s="1"/>
  <c r="L183" i="38"/>
  <c r="K183" i="38"/>
  <c r="H183" i="38"/>
  <c r="I183" i="38" s="1"/>
  <c r="E183" i="38"/>
  <c r="F183" i="38" s="1"/>
  <c r="N182" i="38"/>
  <c r="O182" i="38" s="1"/>
  <c r="L182" i="38"/>
  <c r="K182" i="38"/>
  <c r="H182" i="38"/>
  <c r="I182" i="38" s="1"/>
  <c r="E182" i="38"/>
  <c r="F182" i="38" s="1"/>
  <c r="N181" i="38"/>
  <c r="O181" i="38" s="1"/>
  <c r="L181" i="38"/>
  <c r="K181" i="38"/>
  <c r="H181" i="38"/>
  <c r="I181" i="38" s="1"/>
  <c r="E181" i="38"/>
  <c r="F181" i="38" s="1"/>
  <c r="N180" i="38"/>
  <c r="O180" i="38" s="1"/>
  <c r="L180" i="38"/>
  <c r="K180" i="38"/>
  <c r="I180" i="38"/>
  <c r="H180" i="38"/>
  <c r="E180" i="38"/>
  <c r="F180" i="38" s="1"/>
  <c r="O179" i="38"/>
  <c r="N179" i="38"/>
  <c r="K179" i="38"/>
  <c r="K199" i="38" s="1"/>
  <c r="H179" i="38"/>
  <c r="H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K171" i="38"/>
  <c r="L171" i="38" s="1"/>
  <c r="H171" i="38"/>
  <c r="I171" i="38" s="1"/>
  <c r="E171" i="38"/>
  <c r="F171" i="38" s="1"/>
  <c r="N170" i="38"/>
  <c r="O170" i="38" s="1"/>
  <c r="K170" i="38"/>
  <c r="L170" i="38" s="1"/>
  <c r="I170" i="38"/>
  <c r="H170" i="38"/>
  <c r="E170" i="38"/>
  <c r="F170" i="38" s="1"/>
  <c r="O169" i="38"/>
  <c r="N169" i="38"/>
  <c r="K169" i="38"/>
  <c r="L169" i="38" s="1"/>
  <c r="I169" i="38"/>
  <c r="H169" i="38"/>
  <c r="E169" i="38"/>
  <c r="F169" i="38" s="1"/>
  <c r="N168" i="38"/>
  <c r="O168" i="38" s="1"/>
  <c r="K168" i="38"/>
  <c r="L168" i="38" s="1"/>
  <c r="H168" i="38"/>
  <c r="I168" i="38" s="1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I166" i="38"/>
  <c r="H166" i="38"/>
  <c r="E166" i="38"/>
  <c r="F166" i="38" s="1"/>
  <c r="N165" i="38"/>
  <c r="O165" i="38" s="1"/>
  <c r="L165" i="38"/>
  <c r="K165" i="38"/>
  <c r="I165" i="38"/>
  <c r="H165" i="38"/>
  <c r="E165" i="38"/>
  <c r="F165" i="38" s="1"/>
  <c r="N164" i="38"/>
  <c r="O164" i="38" s="1"/>
  <c r="K164" i="38"/>
  <c r="L164" i="38" s="1"/>
  <c r="H164" i="38"/>
  <c r="I164" i="38" s="1"/>
  <c r="E164" i="38"/>
  <c r="F164" i="38" s="1"/>
  <c r="N163" i="38"/>
  <c r="O163" i="38" s="1"/>
  <c r="L163" i="38"/>
  <c r="K163" i="38"/>
  <c r="H163" i="38"/>
  <c r="I163" i="38" s="1"/>
  <c r="E163" i="38"/>
  <c r="F163" i="38" s="1"/>
  <c r="O162" i="38"/>
  <c r="N162" i="38"/>
  <c r="K162" i="38"/>
  <c r="L162" i="38" s="1"/>
  <c r="I162" i="38"/>
  <c r="H162" i="38"/>
  <c r="E162" i="38"/>
  <c r="F162" i="38" s="1"/>
  <c r="N161" i="38"/>
  <c r="O161" i="38" s="1"/>
  <c r="K161" i="38"/>
  <c r="L161" i="38" s="1"/>
  <c r="I161" i="38"/>
  <c r="H161" i="38"/>
  <c r="E161" i="38"/>
  <c r="F161" i="38" s="1"/>
  <c r="O160" i="38"/>
  <c r="N160" i="38"/>
  <c r="K160" i="38"/>
  <c r="L160" i="38" s="1"/>
  <c r="H160" i="38"/>
  <c r="I160" i="38" s="1"/>
  <c r="E160" i="38"/>
  <c r="F160" i="38" s="1"/>
  <c r="O159" i="38"/>
  <c r="N159" i="38"/>
  <c r="K159" i="38"/>
  <c r="L159" i="38" s="1"/>
  <c r="H159" i="38"/>
  <c r="I159" i="38" s="1"/>
  <c r="E159" i="38"/>
  <c r="F159" i="38" s="1"/>
  <c r="N158" i="38"/>
  <c r="O158" i="38" s="1"/>
  <c r="K158" i="38"/>
  <c r="L158" i="38" s="1"/>
  <c r="I158" i="38"/>
  <c r="H158" i="38"/>
  <c r="E158" i="38"/>
  <c r="F158" i="38" s="1"/>
  <c r="O157" i="38"/>
  <c r="N157" i="38"/>
  <c r="L157" i="38"/>
  <c r="K157" i="38"/>
  <c r="I157" i="38"/>
  <c r="H157" i="38"/>
  <c r="E157" i="38"/>
  <c r="F157" i="38" s="1"/>
  <c r="N156" i="38"/>
  <c r="O156" i="38" s="1"/>
  <c r="K156" i="38"/>
  <c r="L156" i="38" s="1"/>
  <c r="H156" i="38"/>
  <c r="I156" i="38" s="1"/>
  <c r="E156" i="38"/>
  <c r="F156" i="38" s="1"/>
  <c r="O155" i="38"/>
  <c r="N155" i="38"/>
  <c r="L155" i="38"/>
  <c r="K155" i="38"/>
  <c r="H155" i="38"/>
  <c r="I155" i="38" s="1"/>
  <c r="E155" i="38"/>
  <c r="F155" i="38" s="1"/>
  <c r="N154" i="38"/>
  <c r="O154" i="38" s="1"/>
  <c r="K154" i="38"/>
  <c r="L154" i="38" s="1"/>
  <c r="I154" i="38"/>
  <c r="H154" i="38"/>
  <c r="E154" i="38"/>
  <c r="F154" i="38" s="1"/>
  <c r="O153" i="38"/>
  <c r="N153" i="38"/>
  <c r="K153" i="38"/>
  <c r="L153" i="38" s="1"/>
  <c r="I153" i="38"/>
  <c r="H153" i="38"/>
  <c r="E153" i="38"/>
  <c r="F153" i="38" s="1"/>
  <c r="N152" i="38"/>
  <c r="K152" i="38"/>
  <c r="H152" i="38"/>
  <c r="H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I139" i="38"/>
  <c r="H139" i="38"/>
  <c r="F139" i="38"/>
  <c r="E139" i="38"/>
  <c r="N138" i="38"/>
  <c r="O138" i="38" s="1"/>
  <c r="L138" i="38"/>
  <c r="K138" i="38"/>
  <c r="I138" i="38"/>
  <c r="H138" i="38"/>
  <c r="F138" i="38"/>
  <c r="E138" i="38"/>
  <c r="N137" i="38"/>
  <c r="O137" i="38" s="1"/>
  <c r="L137" i="38"/>
  <c r="K137" i="38"/>
  <c r="I137" i="38"/>
  <c r="H137" i="38"/>
  <c r="F137" i="38"/>
  <c r="E137" i="38"/>
  <c r="N136" i="38"/>
  <c r="O136" i="38" s="1"/>
  <c r="L136" i="38"/>
  <c r="K136" i="38"/>
  <c r="I136" i="38"/>
  <c r="H136" i="38"/>
  <c r="F136" i="38"/>
  <c r="E136" i="38"/>
  <c r="N135" i="38"/>
  <c r="O135" i="38" s="1"/>
  <c r="L135" i="38"/>
  <c r="K135" i="38"/>
  <c r="I135" i="38"/>
  <c r="H135" i="38"/>
  <c r="F135" i="38"/>
  <c r="E135" i="38"/>
  <c r="N134" i="38"/>
  <c r="O134" i="38" s="1"/>
  <c r="L134" i="38"/>
  <c r="K134" i="38"/>
  <c r="I134" i="38"/>
  <c r="H134" i="38"/>
  <c r="F134" i="38"/>
  <c r="E134" i="38"/>
  <c r="N133" i="38"/>
  <c r="O133" i="38" s="1"/>
  <c r="L133" i="38"/>
  <c r="K133" i="38"/>
  <c r="I133" i="38"/>
  <c r="H133" i="38"/>
  <c r="F133" i="38"/>
  <c r="E133" i="38"/>
  <c r="N132" i="38"/>
  <c r="O132" i="38" s="1"/>
  <c r="L132" i="38"/>
  <c r="K132" i="38"/>
  <c r="I132" i="38"/>
  <c r="H132" i="38"/>
  <c r="F132" i="38"/>
  <c r="E132" i="38"/>
  <c r="N131" i="38"/>
  <c r="O131" i="38" s="1"/>
  <c r="L131" i="38"/>
  <c r="K131" i="38"/>
  <c r="I131" i="38"/>
  <c r="H131" i="38"/>
  <c r="F131" i="38"/>
  <c r="E131" i="38"/>
  <c r="N130" i="38"/>
  <c r="O130" i="38" s="1"/>
  <c r="L130" i="38"/>
  <c r="K130" i="38"/>
  <c r="I130" i="38"/>
  <c r="H130" i="38"/>
  <c r="F130" i="38"/>
  <c r="E130" i="38"/>
  <c r="N129" i="38"/>
  <c r="O129" i="38" s="1"/>
  <c r="L129" i="38"/>
  <c r="K129" i="38"/>
  <c r="I129" i="38"/>
  <c r="H129" i="38"/>
  <c r="F129" i="38"/>
  <c r="E129" i="38"/>
  <c r="N128" i="38"/>
  <c r="O128" i="38" s="1"/>
  <c r="L128" i="38"/>
  <c r="K128" i="38"/>
  <c r="I128" i="38"/>
  <c r="H128" i="38"/>
  <c r="F128" i="38"/>
  <c r="E128" i="38"/>
  <c r="N127" i="38"/>
  <c r="O127" i="38" s="1"/>
  <c r="L127" i="38"/>
  <c r="K127" i="38"/>
  <c r="I127" i="38"/>
  <c r="H127" i="38"/>
  <c r="F127" i="38"/>
  <c r="E127" i="38"/>
  <c r="N126" i="38"/>
  <c r="O126" i="38" s="1"/>
  <c r="L126" i="38"/>
  <c r="K126" i="38"/>
  <c r="H126" i="38"/>
  <c r="I126" i="38" s="1"/>
  <c r="F126" i="38"/>
  <c r="E126" i="38"/>
  <c r="O125" i="38"/>
  <c r="N125" i="38"/>
  <c r="K125" i="38"/>
  <c r="H125" i="38"/>
  <c r="H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E117" i="38"/>
  <c r="F117" i="38" s="1"/>
  <c r="N116" i="38"/>
  <c r="O116" i="38" s="1"/>
  <c r="K116" i="38"/>
  <c r="L116" i="38" s="1"/>
  <c r="I116" i="38"/>
  <c r="H116" i="38"/>
  <c r="E116" i="38"/>
  <c r="F116" i="38" s="1"/>
  <c r="O115" i="38"/>
  <c r="N115" i="38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O113" i="38"/>
  <c r="N113" i="38"/>
  <c r="K113" i="38"/>
  <c r="L113" i="38" s="1"/>
  <c r="H113" i="38"/>
  <c r="I113" i="38" s="1"/>
  <c r="E113" i="38"/>
  <c r="F113" i="38" s="1"/>
  <c r="N112" i="38"/>
  <c r="O112" i="38" s="1"/>
  <c r="K112" i="38"/>
  <c r="L112" i="38" s="1"/>
  <c r="I112" i="38"/>
  <c r="H112" i="38"/>
  <c r="E112" i="38"/>
  <c r="F112" i="38" s="1"/>
  <c r="N111" i="38"/>
  <c r="O111" i="38" s="1"/>
  <c r="K111" i="38"/>
  <c r="L111" i="38" s="1"/>
  <c r="H111" i="38"/>
  <c r="I111" i="38" s="1"/>
  <c r="E111" i="38"/>
  <c r="F111" i="38" s="1"/>
  <c r="O110" i="38"/>
  <c r="N110" i="38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O108" i="38"/>
  <c r="N108" i="38"/>
  <c r="K108" i="38"/>
  <c r="L108" i="38" s="1"/>
  <c r="I108" i="38"/>
  <c r="H108" i="38"/>
  <c r="E108" i="38"/>
  <c r="F108" i="38" s="1"/>
  <c r="N107" i="38"/>
  <c r="O107" i="38" s="1"/>
  <c r="L107" i="38"/>
  <c r="K107" i="38"/>
  <c r="H107" i="38"/>
  <c r="I107" i="38" s="1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K104" i="38"/>
  <c r="L104" i="38" s="1"/>
  <c r="I104" i="38"/>
  <c r="H104" i="38"/>
  <c r="E104" i="38"/>
  <c r="F104" i="38" s="1"/>
  <c r="N103" i="38"/>
  <c r="O103" i="38" s="1"/>
  <c r="K103" i="38"/>
  <c r="L103" i="38" s="1"/>
  <c r="H103" i="38"/>
  <c r="I103" i="38" s="1"/>
  <c r="E103" i="38"/>
  <c r="F103" i="38" s="1"/>
  <c r="N102" i="38"/>
  <c r="O102" i="38" s="1"/>
  <c r="L102" i="38"/>
  <c r="K102" i="38"/>
  <c r="I102" i="38"/>
  <c r="H102" i="38"/>
  <c r="E102" i="38"/>
  <c r="F102" i="38" s="1"/>
  <c r="N101" i="38"/>
  <c r="O101" i="38" s="1"/>
  <c r="K101" i="38"/>
  <c r="L101" i="38" s="1"/>
  <c r="H101" i="38"/>
  <c r="I101" i="38" s="1"/>
  <c r="E101" i="38"/>
  <c r="F101" i="38" s="1"/>
  <c r="N100" i="38"/>
  <c r="O100" i="38" s="1"/>
  <c r="L100" i="38"/>
  <c r="K100" i="38"/>
  <c r="I100" i="38"/>
  <c r="H100" i="38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N118" i="38" s="1"/>
  <c r="K98" i="38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K89" i="38"/>
  <c r="L89" i="38" s="1"/>
  <c r="I89" i="38"/>
  <c r="H89" i="38"/>
  <c r="E89" i="38"/>
  <c r="F89" i="38" s="1"/>
  <c r="N88" i="38"/>
  <c r="O88" i="38" s="1"/>
  <c r="L88" i="38"/>
  <c r="K88" i="38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I85" i="38"/>
  <c r="H85" i="38"/>
  <c r="E85" i="38"/>
  <c r="F85" i="38" s="1"/>
  <c r="O84" i="38"/>
  <c r="N84" i="38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I81" i="38"/>
  <c r="H81" i="38"/>
  <c r="E81" i="38"/>
  <c r="F81" i="38" s="1"/>
  <c r="N80" i="38"/>
  <c r="O80" i="38" s="1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O77" i="38"/>
  <c r="N77" i="38"/>
  <c r="K77" i="38"/>
  <c r="L77" i="38" s="1"/>
  <c r="I77" i="38"/>
  <c r="H77" i="38"/>
  <c r="E77" i="38"/>
  <c r="F77" i="38" s="1"/>
  <c r="N76" i="38"/>
  <c r="O76" i="38" s="1"/>
  <c r="K76" i="38"/>
  <c r="L76" i="38" s="1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N73" i="38"/>
  <c r="O73" i="38" s="1"/>
  <c r="K73" i="38"/>
  <c r="L73" i="38" s="1"/>
  <c r="I73" i="38"/>
  <c r="H73" i="38"/>
  <c r="E73" i="38"/>
  <c r="F73" i="38" s="1"/>
  <c r="N72" i="38"/>
  <c r="O72" i="38" s="1"/>
  <c r="L72" i="38"/>
  <c r="K72" i="38"/>
  <c r="H72" i="38"/>
  <c r="I72" i="38" s="1"/>
  <c r="E72" i="38"/>
  <c r="F72" i="38" s="1"/>
  <c r="N71" i="38"/>
  <c r="O71" i="38" s="1"/>
  <c r="K71" i="38"/>
  <c r="L7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O59" i="38"/>
  <c r="N59" i="38"/>
  <c r="K59" i="38"/>
  <c r="K64" i="38" s="1"/>
  <c r="H59" i="38"/>
  <c r="I59" i="38" s="1"/>
  <c r="E59" i="38"/>
  <c r="F59" i="38" s="1"/>
  <c r="N58" i="38"/>
  <c r="O58" i="38" s="1"/>
  <c r="K58" i="38"/>
  <c r="L58" i="38" s="1"/>
  <c r="I58" i="38"/>
  <c r="H58" i="38"/>
  <c r="F58" i="38"/>
  <c r="E58" i="38"/>
  <c r="N57" i="38"/>
  <c r="O57" i="38" s="1"/>
  <c r="K57" i="38"/>
  <c r="L57" i="38" s="1"/>
  <c r="I57" i="38"/>
  <c r="H57" i="38"/>
  <c r="F57" i="38"/>
  <c r="E57" i="38"/>
  <c r="N56" i="38"/>
  <c r="O56" i="38" s="1"/>
  <c r="K56" i="38"/>
  <c r="L56" i="38" s="1"/>
  <c r="I56" i="38"/>
  <c r="H56" i="38"/>
  <c r="F56" i="38"/>
  <c r="E56" i="38"/>
  <c r="O55" i="38"/>
  <c r="N55" i="38"/>
  <c r="K55" i="38"/>
  <c r="L55" i="38" s="1"/>
  <c r="I55" i="38"/>
  <c r="H55" i="38"/>
  <c r="F55" i="38"/>
  <c r="E55" i="38"/>
  <c r="N54" i="38"/>
  <c r="O54" i="38" s="1"/>
  <c r="K54" i="38"/>
  <c r="L54" i="38" s="1"/>
  <c r="I54" i="38"/>
  <c r="H54" i="38"/>
  <c r="F54" i="38"/>
  <c r="E54" i="38"/>
  <c r="N53" i="38"/>
  <c r="O53" i="38" s="1"/>
  <c r="K53" i="38"/>
  <c r="L53" i="38" s="1"/>
  <c r="I53" i="38"/>
  <c r="H53" i="38"/>
  <c r="F53" i="38"/>
  <c r="E53" i="38"/>
  <c r="N52" i="38"/>
  <c r="O52" i="38" s="1"/>
  <c r="K52" i="38"/>
  <c r="L52" i="38" s="1"/>
  <c r="I52" i="38"/>
  <c r="H52" i="38"/>
  <c r="F52" i="38"/>
  <c r="E52" i="38"/>
  <c r="O51" i="38"/>
  <c r="N51" i="38"/>
  <c r="K51" i="38"/>
  <c r="L51" i="38" s="1"/>
  <c r="I51" i="38"/>
  <c r="H51" i="38"/>
  <c r="F51" i="38"/>
  <c r="E51" i="38"/>
  <c r="N50" i="38"/>
  <c r="O50" i="38" s="1"/>
  <c r="K50" i="38"/>
  <c r="L50" i="38" s="1"/>
  <c r="I50" i="38"/>
  <c r="H50" i="38"/>
  <c r="F50" i="38"/>
  <c r="E50" i="38"/>
  <c r="N49" i="38"/>
  <c r="O49" i="38" s="1"/>
  <c r="K49" i="38"/>
  <c r="L49" i="38" s="1"/>
  <c r="I49" i="38"/>
  <c r="H49" i="38"/>
  <c r="F49" i="38"/>
  <c r="E49" i="38"/>
  <c r="N48" i="38"/>
  <c r="O48" i="38" s="1"/>
  <c r="K48" i="38"/>
  <c r="L48" i="38" s="1"/>
  <c r="I48" i="38"/>
  <c r="H48" i="38"/>
  <c r="F48" i="38"/>
  <c r="E48" i="38"/>
  <c r="O47" i="38"/>
  <c r="N47" i="38"/>
  <c r="K47" i="38"/>
  <c r="L47" i="38" s="1"/>
  <c r="I47" i="38"/>
  <c r="H47" i="38"/>
  <c r="F47" i="38"/>
  <c r="E47" i="38"/>
  <c r="N46" i="38"/>
  <c r="O46" i="38" s="1"/>
  <c r="K46" i="38"/>
  <c r="L46" i="38" s="1"/>
  <c r="I46" i="38"/>
  <c r="H46" i="38"/>
  <c r="F46" i="38"/>
  <c r="E46" i="38"/>
  <c r="N45" i="38"/>
  <c r="O45" i="38" s="1"/>
  <c r="K45" i="38"/>
  <c r="L45" i="38" s="1"/>
  <c r="I45" i="38"/>
  <c r="H45" i="38"/>
  <c r="F45" i="38"/>
  <c r="E45" i="38"/>
  <c r="N44" i="38"/>
  <c r="O44" i="38" s="1"/>
  <c r="K44" i="38"/>
  <c r="L44" i="38" s="1"/>
  <c r="I44" i="38"/>
  <c r="H44" i="38"/>
  <c r="H64" i="38" s="1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K187" i="37"/>
  <c r="L187" i="37" s="1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O180" i="37"/>
  <c r="N180" i="37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N160" i="37"/>
  <c r="O160" i="37" s="1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N153" i="37"/>
  <c r="O153" i="37" s="1"/>
  <c r="K153" i="37"/>
  <c r="L153" i="37" s="1"/>
  <c r="H153" i="37"/>
  <c r="I153" i="37" s="1"/>
  <c r="F153" i="37"/>
  <c r="E153" i="37"/>
  <c r="N152" i="37"/>
  <c r="N172" i="37" s="1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I141" i="37"/>
  <c r="H141" i="37"/>
  <c r="F141" i="37"/>
  <c r="E141" i="37"/>
  <c r="N140" i="37"/>
  <c r="O140" i="37" s="1"/>
  <c r="K140" i="37"/>
  <c r="L140" i="37" s="1"/>
  <c r="H140" i="37"/>
  <c r="I140" i="37" s="1"/>
  <c r="E140" i="37"/>
  <c r="F140" i="37" s="1"/>
  <c r="N139" i="37"/>
  <c r="O139" i="37" s="1"/>
  <c r="K139" i="37"/>
  <c r="L139" i="37" s="1"/>
  <c r="H139" i="37"/>
  <c r="I139" i="37" s="1"/>
  <c r="E139" i="37"/>
  <c r="F139" i="37" s="1"/>
  <c r="N138" i="37"/>
  <c r="O138" i="37" s="1"/>
  <c r="K138" i="37"/>
  <c r="L138" i="37" s="1"/>
  <c r="H138" i="37"/>
  <c r="I138" i="37" s="1"/>
  <c r="E138" i="37"/>
  <c r="F138" i="37" s="1"/>
  <c r="O137" i="37"/>
  <c r="N137" i="37"/>
  <c r="K137" i="37"/>
  <c r="L137" i="37" s="1"/>
  <c r="I137" i="37"/>
  <c r="H137" i="37"/>
  <c r="E137" i="37"/>
  <c r="F137" i="37" s="1"/>
  <c r="N136" i="37"/>
  <c r="O136" i="37" s="1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N134" i="37"/>
  <c r="O134" i="37" s="1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O130" i="37"/>
  <c r="N130" i="37"/>
  <c r="K130" i="37"/>
  <c r="L130" i="37" s="1"/>
  <c r="H130" i="37"/>
  <c r="I130" i="37" s="1"/>
  <c r="E130" i="37"/>
  <c r="F130" i="37" s="1"/>
  <c r="N129" i="37"/>
  <c r="O129" i="37" s="1"/>
  <c r="K129" i="37"/>
  <c r="L129" i="37" s="1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N127" i="37"/>
  <c r="O127" i="37" s="1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N125" i="37"/>
  <c r="L125" i="37"/>
  <c r="K125" i="37"/>
  <c r="K145" i="37" s="1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N115" i="37"/>
  <c r="O115" i="37" s="1"/>
  <c r="K115" i="37"/>
  <c r="L115" i="37" s="1"/>
  <c r="H115" i="37"/>
  <c r="I115" i="37" s="1"/>
  <c r="E115" i="37"/>
  <c r="F115" i="37" s="1"/>
  <c r="O114" i="37"/>
  <c r="N114" i="37"/>
  <c r="K114" i="37"/>
  <c r="L114" i="37" s="1"/>
  <c r="I114" i="37"/>
  <c r="H114" i="37"/>
  <c r="E114" i="37"/>
  <c r="F114" i="37" s="1"/>
  <c r="N113" i="37"/>
  <c r="O113" i="37" s="1"/>
  <c r="K113" i="37"/>
  <c r="L113" i="37" s="1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K111" i="37"/>
  <c r="L111" i="37" s="1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N109" i="37"/>
  <c r="O109" i="37" s="1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K107" i="37"/>
  <c r="L107" i="37" s="1"/>
  <c r="H107" i="37"/>
  <c r="I107" i="37" s="1"/>
  <c r="E107" i="37"/>
  <c r="F107" i="37" s="1"/>
  <c r="O106" i="37"/>
  <c r="N106" i="37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O104" i="37"/>
  <c r="N104" i="37"/>
  <c r="K104" i="37"/>
  <c r="L104" i="37" s="1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K102" i="37"/>
  <c r="L102" i="37" s="1"/>
  <c r="I102" i="37"/>
  <c r="H102" i="37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N99" i="37"/>
  <c r="O99" i="37" s="1"/>
  <c r="K99" i="37"/>
  <c r="L99" i="37" s="1"/>
  <c r="H99" i="37"/>
  <c r="I99" i="37" s="1"/>
  <c r="E99" i="37"/>
  <c r="F99" i="37" s="1"/>
  <c r="O98" i="37"/>
  <c r="N98" i="37"/>
  <c r="K98" i="37"/>
  <c r="K118" i="37" s="1"/>
  <c r="I98" i="37"/>
  <c r="H98" i="37"/>
  <c r="E98" i="37"/>
  <c r="F9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I60" i="37"/>
  <c r="H60" i="37"/>
  <c r="F60" i="37"/>
  <c r="E60" i="37"/>
  <c r="N59" i="37"/>
  <c r="O59" i="37" s="1"/>
  <c r="K59" i="37"/>
  <c r="L59" i="37" s="1"/>
  <c r="H59" i="37"/>
  <c r="I59" i="37" s="1"/>
  <c r="F59" i="37"/>
  <c r="E59" i="37"/>
  <c r="O58" i="37"/>
  <c r="N58" i="37"/>
  <c r="K58" i="37"/>
  <c r="L58" i="37" s="1"/>
  <c r="H58" i="37"/>
  <c r="I58" i="37" s="1"/>
  <c r="F58" i="37"/>
  <c r="E58" i="37"/>
  <c r="N57" i="37"/>
  <c r="O57" i="37" s="1"/>
  <c r="L57" i="37"/>
  <c r="K57" i="37"/>
  <c r="H57" i="37"/>
  <c r="I57" i="37" s="1"/>
  <c r="F57" i="37"/>
  <c r="E57" i="37"/>
  <c r="N56" i="37"/>
  <c r="O56" i="37" s="1"/>
  <c r="K56" i="37"/>
  <c r="L56" i="37" s="1"/>
  <c r="H56" i="37"/>
  <c r="I56" i="37" s="1"/>
  <c r="F56" i="37"/>
  <c r="E56" i="37"/>
  <c r="O55" i="37"/>
  <c r="N55" i="37"/>
  <c r="K55" i="37"/>
  <c r="L55" i="37" s="1"/>
  <c r="H55" i="37"/>
  <c r="I55" i="37" s="1"/>
  <c r="F55" i="37"/>
  <c r="E55" i="37"/>
  <c r="N54" i="37"/>
  <c r="O54" i="37" s="1"/>
  <c r="K54" i="37"/>
  <c r="L54" i="37" s="1"/>
  <c r="H54" i="37"/>
  <c r="I54" i="37" s="1"/>
  <c r="F54" i="37"/>
  <c r="E54" i="37"/>
  <c r="O53" i="37"/>
  <c r="N53" i="37"/>
  <c r="L53" i="37"/>
  <c r="K53" i="37"/>
  <c r="H53" i="37"/>
  <c r="I53" i="37" s="1"/>
  <c r="F53" i="37"/>
  <c r="E53" i="37"/>
  <c r="N52" i="37"/>
  <c r="O52" i="37" s="1"/>
  <c r="K52" i="37"/>
  <c r="L52" i="37" s="1"/>
  <c r="H52" i="37"/>
  <c r="I52" i="37" s="1"/>
  <c r="F52" i="37"/>
  <c r="E52" i="37"/>
  <c r="O51" i="37"/>
  <c r="N51" i="37"/>
  <c r="K51" i="37"/>
  <c r="L51" i="37" s="1"/>
  <c r="H51" i="37"/>
  <c r="I51" i="37" s="1"/>
  <c r="F51" i="37"/>
  <c r="E51" i="37"/>
  <c r="N50" i="37"/>
  <c r="O50" i="37" s="1"/>
  <c r="K50" i="37"/>
  <c r="L50" i="37" s="1"/>
  <c r="H50" i="37"/>
  <c r="I50" i="37" s="1"/>
  <c r="F50" i="37"/>
  <c r="E50" i="37"/>
  <c r="O49" i="37"/>
  <c r="N49" i="37"/>
  <c r="L49" i="37"/>
  <c r="K49" i="37"/>
  <c r="H49" i="37"/>
  <c r="I49" i="37" s="1"/>
  <c r="F49" i="37"/>
  <c r="E49" i="37"/>
  <c r="O48" i="37"/>
  <c r="N48" i="37"/>
  <c r="K48" i="37"/>
  <c r="L48" i="37" s="1"/>
  <c r="H48" i="37"/>
  <c r="I48" i="37" s="1"/>
  <c r="F48" i="37"/>
  <c r="E48" i="37"/>
  <c r="N47" i="37"/>
  <c r="O47" i="37" s="1"/>
  <c r="K47" i="37"/>
  <c r="L47" i="37" s="1"/>
  <c r="H47" i="37"/>
  <c r="I47" i="37" s="1"/>
  <c r="F47" i="37"/>
  <c r="E47" i="37"/>
  <c r="O46" i="37"/>
  <c r="N46" i="37"/>
  <c r="K46" i="37"/>
  <c r="L46" i="37" s="1"/>
  <c r="H46" i="37"/>
  <c r="I46" i="37" s="1"/>
  <c r="F46" i="37"/>
  <c r="E46" i="37"/>
  <c r="N45" i="37"/>
  <c r="O45" i="37" s="1"/>
  <c r="L45" i="37"/>
  <c r="K45" i="37"/>
  <c r="H45" i="37"/>
  <c r="I45" i="37" s="1"/>
  <c r="F45" i="37"/>
  <c r="E45" i="37"/>
  <c r="O44" i="37"/>
  <c r="N44" i="37"/>
  <c r="K44" i="37"/>
  <c r="K64" i="37" s="1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O196" i="36"/>
  <c r="N196" i="36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O180" i="36"/>
  <c r="N180" i="36"/>
  <c r="L180" i="36"/>
  <c r="K180" i="36"/>
  <c r="H180" i="36"/>
  <c r="I180" i="36" s="1"/>
  <c r="F180" i="36"/>
  <c r="E180" i="36"/>
  <c r="N179" i="36"/>
  <c r="N199" i="36" s="1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O131" i="36"/>
  <c r="N131" i="36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O128" i="36"/>
  <c r="N128" i="36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L125" i="36"/>
  <c r="K125" i="36"/>
  <c r="H125" i="36"/>
  <c r="H145" i="36" s="1"/>
  <c r="F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O105" i="36"/>
  <c r="N105" i="36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L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N89" i="36"/>
  <c r="O89" i="36" s="1"/>
  <c r="K89" i="36"/>
  <c r="L89" i="36" s="1"/>
  <c r="H89" i="36"/>
  <c r="I89" i="36" s="1"/>
  <c r="F89" i="36"/>
  <c r="E89" i="36"/>
  <c r="O88" i="36"/>
  <c r="N88" i="36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O84" i="36"/>
  <c r="N84" i="36"/>
  <c r="K84" i="36"/>
  <c r="L84" i="36" s="1"/>
  <c r="H84" i="36"/>
  <c r="I84" i="36" s="1"/>
  <c r="F84" i="36"/>
  <c r="E84" i="36"/>
  <c r="N83" i="36"/>
  <c r="O83" i="36" s="1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N80" i="36"/>
  <c r="O80" i="36" s="1"/>
  <c r="K80" i="36"/>
  <c r="L80" i="36" s="1"/>
  <c r="H80" i="36"/>
  <c r="I80" i="36" s="1"/>
  <c r="F80" i="36"/>
  <c r="E80" i="36"/>
  <c r="O79" i="36"/>
  <c r="N79" i="36"/>
  <c r="L79" i="36"/>
  <c r="K79" i="36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O77" i="36"/>
  <c r="N77" i="36"/>
  <c r="K77" i="36"/>
  <c r="L77" i="36" s="1"/>
  <c r="H77" i="36"/>
  <c r="I77" i="36" s="1"/>
  <c r="F77" i="36"/>
  <c r="E77" i="36"/>
  <c r="N76" i="36"/>
  <c r="O76" i="36" s="1"/>
  <c r="K76" i="36"/>
  <c r="L76" i="36" s="1"/>
  <c r="H76" i="36"/>
  <c r="I76" i="36" s="1"/>
  <c r="F76" i="36"/>
  <c r="E76" i="36"/>
  <c r="O75" i="36"/>
  <c r="N75" i="36"/>
  <c r="L75" i="36"/>
  <c r="K75" i="36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N73" i="36"/>
  <c r="O73" i="36" s="1"/>
  <c r="K73" i="36"/>
  <c r="L73" i="36" s="1"/>
  <c r="H73" i="36"/>
  <c r="I73" i="36" s="1"/>
  <c r="F73" i="36"/>
  <c r="E73" i="36"/>
  <c r="O72" i="36"/>
  <c r="N72" i="36"/>
  <c r="K72" i="36"/>
  <c r="L72" i="36" s="1"/>
  <c r="H72" i="36"/>
  <c r="I72" i="36" s="1"/>
  <c r="F72" i="36"/>
  <c r="E72" i="36"/>
  <c r="N71" i="36"/>
  <c r="L71" i="36"/>
  <c r="K71" i="36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K60" i="36"/>
  <c r="L60" i="36" s="1"/>
  <c r="H60" i="36"/>
  <c r="I60" i="36" s="1"/>
  <c r="F60" i="36"/>
  <c r="E60" i="36"/>
  <c r="N59" i="36"/>
  <c r="O59" i="36" s="1"/>
  <c r="K59" i="36"/>
  <c r="L59" i="36" s="1"/>
  <c r="I59" i="36"/>
  <c r="H59" i="36"/>
  <c r="F59" i="36"/>
  <c r="E59" i="36"/>
  <c r="O58" i="36"/>
  <c r="N58" i="36"/>
  <c r="K58" i="36"/>
  <c r="L58" i="36" s="1"/>
  <c r="I58" i="36"/>
  <c r="H58" i="36"/>
  <c r="F58" i="36"/>
  <c r="E58" i="36"/>
  <c r="N57" i="36"/>
  <c r="O57" i="36" s="1"/>
  <c r="K57" i="36"/>
  <c r="L57" i="36" s="1"/>
  <c r="I57" i="36"/>
  <c r="H57" i="36"/>
  <c r="F57" i="36"/>
  <c r="E57" i="36"/>
  <c r="O56" i="36"/>
  <c r="N56" i="36"/>
  <c r="K56" i="36"/>
  <c r="L56" i="36" s="1"/>
  <c r="I56" i="36"/>
  <c r="H56" i="36"/>
  <c r="F56" i="36"/>
  <c r="E56" i="36"/>
  <c r="N55" i="36"/>
  <c r="O55" i="36" s="1"/>
  <c r="K55" i="36"/>
  <c r="L55" i="36" s="1"/>
  <c r="I55" i="36"/>
  <c r="H55" i="36"/>
  <c r="F55" i="36"/>
  <c r="E55" i="36"/>
  <c r="O54" i="36"/>
  <c r="N54" i="36"/>
  <c r="K54" i="36"/>
  <c r="L54" i="36" s="1"/>
  <c r="I54" i="36"/>
  <c r="H54" i="36"/>
  <c r="F54" i="36"/>
  <c r="E54" i="36"/>
  <c r="O53" i="36"/>
  <c r="N53" i="36"/>
  <c r="K53" i="36"/>
  <c r="L53" i="36" s="1"/>
  <c r="I53" i="36"/>
  <c r="H53" i="36"/>
  <c r="F53" i="36"/>
  <c r="E53" i="36"/>
  <c r="O52" i="36"/>
  <c r="N52" i="36"/>
  <c r="K52" i="36"/>
  <c r="L52" i="36" s="1"/>
  <c r="I52" i="36"/>
  <c r="H52" i="36"/>
  <c r="F52" i="36"/>
  <c r="E52" i="36"/>
  <c r="N51" i="36"/>
  <c r="O51" i="36" s="1"/>
  <c r="K51" i="36"/>
  <c r="L51" i="36" s="1"/>
  <c r="I51" i="36"/>
  <c r="H51" i="36"/>
  <c r="F51" i="36"/>
  <c r="E51" i="36"/>
  <c r="O50" i="36"/>
  <c r="N50" i="36"/>
  <c r="K50" i="36"/>
  <c r="L50" i="36" s="1"/>
  <c r="I50" i="36"/>
  <c r="H50" i="36"/>
  <c r="F50" i="36"/>
  <c r="E50" i="36"/>
  <c r="O49" i="36"/>
  <c r="N49" i="36"/>
  <c r="K49" i="36"/>
  <c r="L49" i="36" s="1"/>
  <c r="I49" i="36"/>
  <c r="H49" i="36"/>
  <c r="F49" i="36"/>
  <c r="E49" i="36"/>
  <c r="O48" i="36"/>
  <c r="N48" i="36"/>
  <c r="K48" i="36"/>
  <c r="L48" i="36" s="1"/>
  <c r="I48" i="36"/>
  <c r="H48" i="36"/>
  <c r="F48" i="36"/>
  <c r="E48" i="36"/>
  <c r="N47" i="36"/>
  <c r="O47" i="36" s="1"/>
  <c r="K47" i="36"/>
  <c r="L47" i="36" s="1"/>
  <c r="I47" i="36"/>
  <c r="H47" i="36"/>
  <c r="F47" i="36"/>
  <c r="E47" i="36"/>
  <c r="N46" i="36"/>
  <c r="O46" i="36" s="1"/>
  <c r="K46" i="36"/>
  <c r="L46" i="36" s="1"/>
  <c r="I46" i="36"/>
  <c r="H46" i="36"/>
  <c r="F46" i="36"/>
  <c r="E46" i="36"/>
  <c r="N45" i="36"/>
  <c r="O45" i="36" s="1"/>
  <c r="K45" i="36"/>
  <c r="L45" i="36" s="1"/>
  <c r="I45" i="36"/>
  <c r="H45" i="36"/>
  <c r="F45" i="36"/>
  <c r="E45" i="36"/>
  <c r="O44" i="36"/>
  <c r="N44" i="36"/>
  <c r="K44" i="36"/>
  <c r="I44" i="36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K188" i="35"/>
  <c r="L188" i="35" s="1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K180" i="35"/>
  <c r="L180" i="35" s="1"/>
  <c r="H180" i="35"/>
  <c r="I180" i="35" s="1"/>
  <c r="F180" i="35"/>
  <c r="E180" i="35"/>
  <c r="O179" i="35"/>
  <c r="N179" i="35"/>
  <c r="K179" i="35"/>
  <c r="H179" i="35"/>
  <c r="H199" i="35" s="1"/>
  <c r="F179" i="35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O156" i="35"/>
  <c r="N156" i="35"/>
  <c r="K156" i="35"/>
  <c r="L156" i="35" s="1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K140" i="35"/>
  <c r="L140" i="35" s="1"/>
  <c r="I140" i="35"/>
  <c r="H140" i="35"/>
  <c r="E140" i="35"/>
  <c r="F140" i="35" s="1"/>
  <c r="N139" i="35"/>
  <c r="O139" i="35" s="1"/>
  <c r="K139" i="35"/>
  <c r="L139" i="35" s="1"/>
  <c r="H139" i="35"/>
  <c r="I139" i="35" s="1"/>
  <c r="E139" i="35"/>
  <c r="F139" i="35" s="1"/>
  <c r="N138" i="35"/>
  <c r="O138" i="35" s="1"/>
  <c r="K138" i="35"/>
  <c r="L138" i="35" s="1"/>
  <c r="H138" i="35"/>
  <c r="I138" i="35" s="1"/>
  <c r="E138" i="35"/>
  <c r="F138" i="35" s="1"/>
  <c r="N137" i="35"/>
  <c r="O137" i="35" s="1"/>
  <c r="K137" i="35"/>
  <c r="L137" i="35" s="1"/>
  <c r="I137" i="35"/>
  <c r="H137" i="35"/>
  <c r="E137" i="35"/>
  <c r="F137" i="35" s="1"/>
  <c r="N136" i="35"/>
  <c r="O136" i="35" s="1"/>
  <c r="L136" i="35"/>
  <c r="K136" i="35"/>
  <c r="I136" i="35"/>
  <c r="H136" i="35"/>
  <c r="E136" i="35"/>
  <c r="F136" i="35" s="1"/>
  <c r="O135" i="35"/>
  <c r="N135" i="35"/>
  <c r="K135" i="35"/>
  <c r="L135" i="35" s="1"/>
  <c r="H135" i="35"/>
  <c r="I135" i="35" s="1"/>
  <c r="E135" i="35"/>
  <c r="F135" i="35" s="1"/>
  <c r="N134" i="35"/>
  <c r="O134" i="35" s="1"/>
  <c r="K134" i="35"/>
  <c r="L134" i="35" s="1"/>
  <c r="H134" i="35"/>
  <c r="I134" i="35" s="1"/>
  <c r="E134" i="35"/>
  <c r="F134" i="35" s="1"/>
  <c r="N133" i="35"/>
  <c r="O133" i="35" s="1"/>
  <c r="K133" i="35"/>
  <c r="L133" i="35" s="1"/>
  <c r="I133" i="35"/>
  <c r="H133" i="35"/>
  <c r="E133" i="35"/>
  <c r="F133" i="35" s="1"/>
  <c r="O132" i="35"/>
  <c r="N132" i="35"/>
  <c r="L132" i="35"/>
  <c r="K132" i="35"/>
  <c r="I132" i="35"/>
  <c r="H132" i="35"/>
  <c r="E132" i="35"/>
  <c r="F132" i="35" s="1"/>
  <c r="N131" i="35"/>
  <c r="O131" i="35" s="1"/>
  <c r="K131" i="35"/>
  <c r="L131" i="35" s="1"/>
  <c r="H131" i="35"/>
  <c r="I131" i="35" s="1"/>
  <c r="E131" i="35"/>
  <c r="F131" i="35" s="1"/>
  <c r="O130" i="35"/>
  <c r="N130" i="35"/>
  <c r="K130" i="35"/>
  <c r="L130" i="35" s="1"/>
  <c r="H130" i="35"/>
  <c r="I130" i="35" s="1"/>
  <c r="E130" i="35"/>
  <c r="F130" i="35" s="1"/>
  <c r="O129" i="35"/>
  <c r="N129" i="35"/>
  <c r="K129" i="35"/>
  <c r="L129" i="35" s="1"/>
  <c r="I129" i="35"/>
  <c r="H129" i="35"/>
  <c r="E129" i="35"/>
  <c r="F129" i="35" s="1"/>
  <c r="N128" i="35"/>
  <c r="O128" i="35" s="1"/>
  <c r="L128" i="35"/>
  <c r="K128" i="35"/>
  <c r="I128" i="35"/>
  <c r="H128" i="35"/>
  <c r="E128" i="35"/>
  <c r="F128" i="35" s="1"/>
  <c r="N127" i="35"/>
  <c r="O127" i="35" s="1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O125" i="35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K115" i="35"/>
  <c r="L115" i="35" s="1"/>
  <c r="H115" i="35"/>
  <c r="I115" i="35" s="1"/>
  <c r="E115" i="35"/>
  <c r="F115" i="35" s="1"/>
  <c r="N114" i="35"/>
  <c r="O114" i="35" s="1"/>
  <c r="K114" i="35"/>
  <c r="L114" i="35" s="1"/>
  <c r="H114" i="35"/>
  <c r="I114" i="35" s="1"/>
  <c r="F114" i="35"/>
  <c r="E114" i="35"/>
  <c r="O113" i="35"/>
  <c r="N113" i="35"/>
  <c r="L113" i="35"/>
  <c r="K113" i="35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O111" i="35"/>
  <c r="N111" i="35"/>
  <c r="K111" i="35"/>
  <c r="L111" i="35" s="1"/>
  <c r="H111" i="35"/>
  <c r="I111" i="35" s="1"/>
  <c r="E111" i="35"/>
  <c r="F111" i="35" s="1"/>
  <c r="N110" i="35"/>
  <c r="O110" i="35" s="1"/>
  <c r="L110" i="35"/>
  <c r="K110" i="35"/>
  <c r="I110" i="35"/>
  <c r="H110" i="35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K108" i="35"/>
  <c r="L108" i="35" s="1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K106" i="35"/>
  <c r="L106" i="35" s="1"/>
  <c r="I106" i="35"/>
  <c r="H106" i="35"/>
  <c r="E106" i="35"/>
  <c r="F106" i="35" s="1"/>
  <c r="N105" i="35"/>
  <c r="O105" i="35" s="1"/>
  <c r="L105" i="35"/>
  <c r="K105" i="35"/>
  <c r="H105" i="35"/>
  <c r="I105" i="35" s="1"/>
  <c r="E105" i="35"/>
  <c r="F105" i="35" s="1"/>
  <c r="O104" i="35"/>
  <c r="N104" i="35"/>
  <c r="L104" i="35"/>
  <c r="K104" i="35"/>
  <c r="H104" i="35"/>
  <c r="I104" i="35" s="1"/>
  <c r="E104" i="35"/>
  <c r="F104" i="35" s="1"/>
  <c r="N103" i="35"/>
  <c r="O103" i="35" s="1"/>
  <c r="L103" i="35"/>
  <c r="K103" i="35"/>
  <c r="H103" i="35"/>
  <c r="I103" i="35" s="1"/>
  <c r="E103" i="35"/>
  <c r="F103" i="35" s="1"/>
  <c r="O102" i="35"/>
  <c r="N102" i="35"/>
  <c r="L102" i="35"/>
  <c r="K102" i="35"/>
  <c r="I102" i="35"/>
  <c r="H102" i="35"/>
  <c r="E102" i="35"/>
  <c r="F102" i="35" s="1"/>
  <c r="N101" i="35"/>
  <c r="O101" i="35" s="1"/>
  <c r="K101" i="35"/>
  <c r="L101" i="35" s="1"/>
  <c r="H101" i="35"/>
  <c r="I101" i="35" s="1"/>
  <c r="E101" i="35"/>
  <c r="F101" i="35" s="1"/>
  <c r="O100" i="35"/>
  <c r="N100" i="35"/>
  <c r="K100" i="35"/>
  <c r="L100" i="35" s="1"/>
  <c r="H100" i="35"/>
  <c r="I100" i="35" s="1"/>
  <c r="E100" i="35"/>
  <c r="F100" i="35" s="1"/>
  <c r="O99" i="35"/>
  <c r="N99" i="35"/>
  <c r="K99" i="35"/>
  <c r="L99" i="35" s="1"/>
  <c r="H99" i="35"/>
  <c r="I99" i="35" s="1"/>
  <c r="E99" i="35"/>
  <c r="F99" i="35" s="1"/>
  <c r="N98" i="35"/>
  <c r="K98" i="35"/>
  <c r="K118" i="35" s="1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F90" i="35" s="1"/>
  <c r="O89" i="35"/>
  <c r="N89" i="35"/>
  <c r="L89" i="35"/>
  <c r="K89" i="35"/>
  <c r="H89" i="35"/>
  <c r="I89" i="35" s="1"/>
  <c r="E89" i="35"/>
  <c r="F89" i="35" s="1"/>
  <c r="N88" i="35"/>
  <c r="O88" i="35" s="1"/>
  <c r="K88" i="35"/>
  <c r="L88" i="35" s="1"/>
  <c r="H88" i="35"/>
  <c r="I88" i="35" s="1"/>
  <c r="E88" i="35"/>
  <c r="F88" i="35" s="1"/>
  <c r="O87" i="35"/>
  <c r="N87" i="35"/>
  <c r="L87" i="35"/>
  <c r="K87" i="35"/>
  <c r="I87" i="35"/>
  <c r="H87" i="35"/>
  <c r="E87" i="35"/>
  <c r="F87" i="35" s="1"/>
  <c r="N86" i="35"/>
  <c r="O86" i="35" s="1"/>
  <c r="K86" i="35"/>
  <c r="L86" i="35" s="1"/>
  <c r="H86" i="35"/>
  <c r="I86" i="35" s="1"/>
  <c r="E86" i="35"/>
  <c r="F86" i="35" s="1"/>
  <c r="O85" i="35"/>
  <c r="N85" i="35"/>
  <c r="K85" i="35"/>
  <c r="L85" i="35" s="1"/>
  <c r="H85" i="35"/>
  <c r="I85" i="35" s="1"/>
  <c r="E85" i="35"/>
  <c r="F85" i="35" s="1"/>
  <c r="O84" i="35"/>
  <c r="N84" i="35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L82" i="35"/>
  <c r="K82" i="35"/>
  <c r="H82" i="35"/>
  <c r="I82" i="35" s="1"/>
  <c r="E82" i="35"/>
  <c r="F82" i="35" s="1"/>
  <c r="N81" i="35"/>
  <c r="O81" i="35" s="1"/>
  <c r="K81" i="35"/>
  <c r="L81" i="35" s="1"/>
  <c r="H81" i="35"/>
  <c r="I81" i="35" s="1"/>
  <c r="E81" i="35"/>
  <c r="F81" i="35" s="1"/>
  <c r="N80" i="35"/>
  <c r="O80" i="35" s="1"/>
  <c r="L80" i="35"/>
  <c r="K80" i="35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H78" i="35"/>
  <c r="I78" i="35" s="1"/>
  <c r="E78" i="35"/>
  <c r="F78" i="35" s="1"/>
  <c r="O77" i="35"/>
  <c r="N77" i="35"/>
  <c r="K77" i="35"/>
  <c r="L77" i="35" s="1"/>
  <c r="H77" i="35"/>
  <c r="I77" i="35" s="1"/>
  <c r="E77" i="35"/>
  <c r="F77" i="35" s="1"/>
  <c r="O76" i="35"/>
  <c r="N76" i="35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O74" i="35"/>
  <c r="N74" i="35"/>
  <c r="K74" i="35"/>
  <c r="L74" i="35" s="1"/>
  <c r="H74" i="35"/>
  <c r="I74" i="35" s="1"/>
  <c r="E74" i="35"/>
  <c r="F74" i="35" s="1"/>
  <c r="O73" i="35"/>
  <c r="N73" i="35"/>
  <c r="L73" i="35"/>
  <c r="K73" i="35"/>
  <c r="H73" i="35"/>
  <c r="I73" i="35" s="1"/>
  <c r="E73" i="35"/>
  <c r="F73" i="35" s="1"/>
  <c r="N72" i="35"/>
  <c r="O72" i="35" s="1"/>
  <c r="K72" i="35"/>
  <c r="L72" i="35" s="1"/>
  <c r="H72" i="35"/>
  <c r="I72" i="35" s="1"/>
  <c r="E72" i="35"/>
  <c r="F72" i="35" s="1"/>
  <c r="O71" i="35"/>
  <c r="N71" i="35"/>
  <c r="L71" i="35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E59" i="35"/>
  <c r="F59" i="35" s="1"/>
  <c r="N58" i="35"/>
  <c r="O58" i="35" s="1"/>
  <c r="K58" i="35"/>
  <c r="L58" i="35" s="1"/>
  <c r="H58" i="35"/>
  <c r="I58" i="35" s="1"/>
  <c r="E58" i="35"/>
  <c r="F58" i="35" s="1"/>
  <c r="N57" i="35"/>
  <c r="O57" i="35" s="1"/>
  <c r="K57" i="35"/>
  <c r="L57" i="35" s="1"/>
  <c r="H57" i="35"/>
  <c r="I57" i="35" s="1"/>
  <c r="E57" i="35"/>
  <c r="F57" i="35" s="1"/>
  <c r="O56" i="35"/>
  <c r="N56" i="35"/>
  <c r="K56" i="35"/>
  <c r="L56" i="35" s="1"/>
  <c r="I56" i="35"/>
  <c r="H56" i="35"/>
  <c r="E56" i="35"/>
  <c r="F56" i="35" s="1"/>
  <c r="N55" i="35"/>
  <c r="O55" i="35" s="1"/>
  <c r="L55" i="35"/>
  <c r="K55" i="35"/>
  <c r="I55" i="35"/>
  <c r="H55" i="35"/>
  <c r="E55" i="35"/>
  <c r="F55" i="35" s="1"/>
  <c r="N54" i="35"/>
  <c r="O54" i="35" s="1"/>
  <c r="K54" i="35"/>
  <c r="L54" i="35" s="1"/>
  <c r="H54" i="35"/>
  <c r="I54" i="35" s="1"/>
  <c r="E54" i="35"/>
  <c r="F54" i="35" s="1"/>
  <c r="N53" i="35"/>
  <c r="O53" i="35" s="1"/>
  <c r="K53" i="35"/>
  <c r="L53" i="35" s="1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L51" i="35"/>
  <c r="K51" i="35"/>
  <c r="I51" i="35"/>
  <c r="H51" i="35"/>
  <c r="E51" i="35"/>
  <c r="F51" i="35" s="1"/>
  <c r="O50" i="35"/>
  <c r="N50" i="35"/>
  <c r="K50" i="35"/>
  <c r="L50" i="35" s="1"/>
  <c r="H50" i="35"/>
  <c r="I50" i="35" s="1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I48" i="35"/>
  <c r="H48" i="35"/>
  <c r="E48" i="35"/>
  <c r="F48" i="35" s="1"/>
  <c r="O47" i="35"/>
  <c r="N47" i="35"/>
  <c r="L47" i="35"/>
  <c r="K47" i="35"/>
  <c r="I47" i="35"/>
  <c r="H47" i="35"/>
  <c r="E47" i="35"/>
  <c r="F47" i="35" s="1"/>
  <c r="N46" i="35"/>
  <c r="O46" i="35" s="1"/>
  <c r="K46" i="35"/>
  <c r="L46" i="35" s="1"/>
  <c r="H46" i="35"/>
  <c r="I46" i="35" s="1"/>
  <c r="E46" i="35"/>
  <c r="F46" i="35" s="1"/>
  <c r="O45" i="35"/>
  <c r="N45" i="35"/>
  <c r="K45" i="35"/>
  <c r="K64" i="35" s="1"/>
  <c r="H45" i="35"/>
  <c r="I45" i="35" s="1"/>
  <c r="E45" i="35"/>
  <c r="F45" i="35" s="1"/>
  <c r="O44" i="35"/>
  <c r="N44" i="35"/>
  <c r="K44" i="35"/>
  <c r="L44" i="35" s="1"/>
  <c r="I44" i="35"/>
  <c r="H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O196" i="34"/>
  <c r="N196" i="34"/>
  <c r="L196" i="34"/>
  <c r="K196" i="34"/>
  <c r="H196" i="34"/>
  <c r="I196" i="34" s="1"/>
  <c r="F196" i="34"/>
  <c r="E196" i="34"/>
  <c r="O195" i="34"/>
  <c r="N195" i="34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N192" i="34"/>
  <c r="O192" i="34" s="1"/>
  <c r="L192" i="34"/>
  <c r="K192" i="34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O187" i="34"/>
  <c r="N187" i="34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L184" i="34"/>
  <c r="K184" i="34"/>
  <c r="H184" i="34"/>
  <c r="I184" i="34" s="1"/>
  <c r="F184" i="34"/>
  <c r="E184" i="34"/>
  <c r="N183" i="34"/>
  <c r="O183" i="34" s="1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O180" i="34"/>
  <c r="N180" i="34"/>
  <c r="L180" i="34"/>
  <c r="K180" i="34"/>
  <c r="H180" i="34"/>
  <c r="I180" i="34" s="1"/>
  <c r="F180" i="34"/>
  <c r="E180" i="34"/>
  <c r="O179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N166" i="34"/>
  <c r="O166" i="34" s="1"/>
  <c r="K166" i="34"/>
  <c r="L166" i="34" s="1"/>
  <c r="H166" i="34"/>
  <c r="I166" i="34" s="1"/>
  <c r="F166" i="34"/>
  <c r="E166" i="34"/>
  <c r="N165" i="34"/>
  <c r="O165" i="34" s="1"/>
  <c r="K165" i="34"/>
  <c r="L165" i="34" s="1"/>
  <c r="H165" i="34"/>
  <c r="I165" i="34" s="1"/>
  <c r="F165" i="34"/>
  <c r="E165" i="34"/>
  <c r="N164" i="34"/>
  <c r="O164" i="34" s="1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N156" i="34"/>
  <c r="O156" i="34" s="1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N154" i="34"/>
  <c r="O154" i="34" s="1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H140" i="34"/>
  <c r="I140" i="34" s="1"/>
  <c r="E140" i="34"/>
  <c r="F140" i="34" s="1"/>
  <c r="N139" i="34"/>
  <c r="O139" i="34" s="1"/>
  <c r="K139" i="34"/>
  <c r="L139" i="34" s="1"/>
  <c r="H139" i="34"/>
  <c r="I139" i="34" s="1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O136" i="34"/>
  <c r="N136" i="34"/>
  <c r="K136" i="34"/>
  <c r="L136" i="34" s="1"/>
  <c r="H136" i="34"/>
  <c r="I136" i="34" s="1"/>
  <c r="E136" i="34"/>
  <c r="F136" i="34" s="1"/>
  <c r="N135" i="34"/>
  <c r="O135" i="34" s="1"/>
  <c r="L135" i="34"/>
  <c r="K135" i="34"/>
  <c r="H135" i="34"/>
  <c r="I135" i="34" s="1"/>
  <c r="E135" i="34"/>
  <c r="F135" i="34" s="1"/>
  <c r="O134" i="34"/>
  <c r="N134" i="34"/>
  <c r="K134" i="34"/>
  <c r="L134" i="34" s="1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H132" i="34"/>
  <c r="I132" i="34" s="1"/>
  <c r="E132" i="34"/>
  <c r="F132" i="34" s="1"/>
  <c r="N131" i="34"/>
  <c r="O131" i="34" s="1"/>
  <c r="K131" i="34"/>
  <c r="L131" i="34" s="1"/>
  <c r="H131" i="34"/>
  <c r="I131" i="34" s="1"/>
  <c r="E131" i="34"/>
  <c r="F131" i="34" s="1"/>
  <c r="N130" i="34"/>
  <c r="O130" i="34" s="1"/>
  <c r="L130" i="34"/>
  <c r="K130" i="34"/>
  <c r="I130" i="34"/>
  <c r="H130" i="34"/>
  <c r="E130" i="34"/>
  <c r="F130" i="34" s="1"/>
  <c r="N129" i="34"/>
  <c r="O129" i="34" s="1"/>
  <c r="L129" i="34"/>
  <c r="K129" i="34"/>
  <c r="I129" i="34"/>
  <c r="H129" i="34"/>
  <c r="E129" i="34"/>
  <c r="F129" i="34" s="1"/>
  <c r="N128" i="34"/>
  <c r="O128" i="34" s="1"/>
  <c r="K128" i="34"/>
  <c r="L128" i="34" s="1"/>
  <c r="H128" i="34"/>
  <c r="I128" i="34" s="1"/>
  <c r="E128" i="34"/>
  <c r="F128" i="34" s="1"/>
  <c r="N127" i="34"/>
  <c r="O127" i="34" s="1"/>
  <c r="L127" i="34"/>
  <c r="K127" i="34"/>
  <c r="H127" i="34"/>
  <c r="I127" i="34" s="1"/>
  <c r="E127" i="34"/>
  <c r="F127" i="34" s="1"/>
  <c r="O126" i="34"/>
  <c r="N126" i="34"/>
  <c r="K126" i="34"/>
  <c r="L126" i="34" s="1"/>
  <c r="I126" i="34"/>
  <c r="H126" i="34"/>
  <c r="E126" i="34"/>
  <c r="F126" i="34" s="1"/>
  <c r="N125" i="34"/>
  <c r="K125" i="34"/>
  <c r="K145" i="34" s="1"/>
  <c r="I125" i="34"/>
  <c r="H125" i="34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K116" i="34"/>
  <c r="L116" i="34" s="1"/>
  <c r="H116" i="34"/>
  <c r="I116" i="34" s="1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I114" i="34"/>
  <c r="H114" i="34"/>
  <c r="E114" i="34"/>
  <c r="F114" i="34" s="1"/>
  <c r="N113" i="34"/>
  <c r="O113" i="34" s="1"/>
  <c r="L113" i="34"/>
  <c r="K113" i="34"/>
  <c r="H113" i="34"/>
  <c r="I113" i="34" s="1"/>
  <c r="E113" i="34"/>
  <c r="F113" i="34" s="1"/>
  <c r="N112" i="34"/>
  <c r="O112" i="34" s="1"/>
  <c r="L112" i="34"/>
  <c r="K112" i="34"/>
  <c r="H112" i="34"/>
  <c r="I112" i="34" s="1"/>
  <c r="E112" i="34"/>
  <c r="F112" i="34" s="1"/>
  <c r="N111" i="34"/>
  <c r="O111" i="34" s="1"/>
  <c r="L111" i="34"/>
  <c r="K111" i="34"/>
  <c r="H111" i="34"/>
  <c r="I111" i="34" s="1"/>
  <c r="E111" i="34"/>
  <c r="F111" i="34" s="1"/>
  <c r="N110" i="34"/>
  <c r="O110" i="34" s="1"/>
  <c r="L110" i="34"/>
  <c r="K110" i="34"/>
  <c r="I110" i="34"/>
  <c r="H110" i="34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H108" i="34"/>
  <c r="I108" i="34" s="1"/>
  <c r="E108" i="34"/>
  <c r="F108" i="34" s="1"/>
  <c r="O107" i="34"/>
  <c r="N107" i="34"/>
  <c r="K107" i="34"/>
  <c r="L107" i="34" s="1"/>
  <c r="H107" i="34"/>
  <c r="I107" i="34" s="1"/>
  <c r="E107" i="34"/>
  <c r="F107" i="34" s="1"/>
  <c r="N106" i="34"/>
  <c r="O106" i="34" s="1"/>
  <c r="K106" i="34"/>
  <c r="L106" i="34" s="1"/>
  <c r="I106" i="34"/>
  <c r="H106" i="34"/>
  <c r="E106" i="34"/>
  <c r="F106" i="34" s="1"/>
  <c r="N105" i="34"/>
  <c r="O105" i="34" s="1"/>
  <c r="L105" i="34"/>
  <c r="K105" i="34"/>
  <c r="H105" i="34"/>
  <c r="I105" i="34" s="1"/>
  <c r="E105" i="34"/>
  <c r="F105" i="34" s="1"/>
  <c r="N104" i="34"/>
  <c r="O104" i="34" s="1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N102" i="34"/>
  <c r="O102" i="34" s="1"/>
  <c r="L102" i="34"/>
  <c r="K102" i="34"/>
  <c r="I102" i="34"/>
  <c r="H102" i="34"/>
  <c r="E102" i="34"/>
  <c r="F102" i="34" s="1"/>
  <c r="O101" i="34"/>
  <c r="N101" i="34"/>
  <c r="K101" i="34"/>
  <c r="L101" i="34" s="1"/>
  <c r="H101" i="34"/>
  <c r="I101" i="34" s="1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N118" i="34" s="1"/>
  <c r="K98" i="34"/>
  <c r="K118" i="34" s="1"/>
  <c r="I98" i="34"/>
  <c r="H98" i="34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F88" i="34"/>
  <c r="E88" i="34"/>
  <c r="N87" i="34"/>
  <c r="O87" i="34" s="1"/>
  <c r="K87" i="34"/>
  <c r="L87" i="34" s="1"/>
  <c r="I87" i="34"/>
  <c r="H87" i="34"/>
  <c r="F87" i="34"/>
  <c r="E87" i="34"/>
  <c r="N86" i="34"/>
  <c r="O86" i="34" s="1"/>
  <c r="K86" i="34"/>
  <c r="L86" i="34" s="1"/>
  <c r="I86" i="34"/>
  <c r="H86" i="34"/>
  <c r="F86" i="34"/>
  <c r="E86" i="34"/>
  <c r="O85" i="34"/>
  <c r="N85" i="34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K83" i="34"/>
  <c r="L83" i="34" s="1"/>
  <c r="I83" i="34"/>
  <c r="H83" i="34"/>
  <c r="F83" i="34"/>
  <c r="E83" i="34"/>
  <c r="N82" i="34"/>
  <c r="O82" i="34" s="1"/>
  <c r="K82" i="34"/>
  <c r="L82" i="34" s="1"/>
  <c r="I82" i="34"/>
  <c r="H82" i="34"/>
  <c r="F82" i="34"/>
  <c r="E82" i="34"/>
  <c r="O81" i="34"/>
  <c r="N81" i="34"/>
  <c r="K81" i="34"/>
  <c r="L81" i="34" s="1"/>
  <c r="I81" i="34"/>
  <c r="H81" i="34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N77" i="34"/>
  <c r="O77" i="34" s="1"/>
  <c r="L77" i="34"/>
  <c r="K77" i="34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N75" i="34"/>
  <c r="O75" i="34" s="1"/>
  <c r="L75" i="34"/>
  <c r="K75" i="34"/>
  <c r="H75" i="34"/>
  <c r="I75" i="34" s="1"/>
  <c r="F75" i="34"/>
  <c r="E75" i="34"/>
  <c r="N74" i="34"/>
  <c r="O74" i="34" s="1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O71" i="34" s="1"/>
  <c r="L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K59" i="34"/>
  <c r="L59" i="34" s="1"/>
  <c r="H59" i="34"/>
  <c r="I59" i="34" s="1"/>
  <c r="F59" i="34"/>
  <c r="E59" i="34"/>
  <c r="N58" i="34"/>
  <c r="O58" i="34" s="1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N54" i="34"/>
  <c r="O54" i="34" s="1"/>
  <c r="L54" i="34"/>
  <c r="K54" i="34"/>
  <c r="I54" i="34"/>
  <c r="H54" i="34"/>
  <c r="F54" i="34"/>
  <c r="E54" i="34"/>
  <c r="N53" i="34"/>
  <c r="O53" i="34" s="1"/>
  <c r="L53" i="34"/>
  <c r="K53" i="34"/>
  <c r="I53" i="34"/>
  <c r="H53" i="34"/>
  <c r="F53" i="34"/>
  <c r="E53" i="34"/>
  <c r="N52" i="34"/>
  <c r="O52" i="34" s="1"/>
  <c r="L52" i="34"/>
  <c r="K52" i="34"/>
  <c r="I52" i="34"/>
  <c r="H52" i="34"/>
  <c r="F52" i="34"/>
  <c r="E52" i="34"/>
  <c r="N51" i="34"/>
  <c r="O51" i="34" s="1"/>
  <c r="L51" i="34"/>
  <c r="K51" i="34"/>
  <c r="I51" i="34"/>
  <c r="H51" i="34"/>
  <c r="F51" i="34"/>
  <c r="E51" i="34"/>
  <c r="N50" i="34"/>
  <c r="O50" i="34" s="1"/>
  <c r="L50" i="34"/>
  <c r="K50" i="34"/>
  <c r="I50" i="34"/>
  <c r="H50" i="34"/>
  <c r="F50" i="34"/>
  <c r="E50" i="34"/>
  <c r="N49" i="34"/>
  <c r="O49" i="34" s="1"/>
  <c r="L49" i="34"/>
  <c r="K49" i="34"/>
  <c r="I49" i="34"/>
  <c r="H49" i="34"/>
  <c r="F49" i="34"/>
  <c r="E49" i="34"/>
  <c r="N48" i="34"/>
  <c r="O48" i="34" s="1"/>
  <c r="L48" i="34"/>
  <c r="K48" i="34"/>
  <c r="I48" i="34"/>
  <c r="H48" i="34"/>
  <c r="F48" i="34"/>
  <c r="E48" i="34"/>
  <c r="N47" i="34"/>
  <c r="O47" i="34" s="1"/>
  <c r="L47" i="34"/>
  <c r="K47" i="34"/>
  <c r="I47" i="34"/>
  <c r="H47" i="34"/>
  <c r="F47" i="34"/>
  <c r="E47" i="34"/>
  <c r="N46" i="34"/>
  <c r="O46" i="34" s="1"/>
  <c r="L46" i="34"/>
  <c r="K46" i="34"/>
  <c r="I46" i="34"/>
  <c r="H46" i="34"/>
  <c r="F46" i="34"/>
  <c r="E46" i="34"/>
  <c r="N45" i="34"/>
  <c r="O45" i="34" s="1"/>
  <c r="L45" i="34"/>
  <c r="K45" i="34"/>
  <c r="I45" i="34"/>
  <c r="H45" i="34"/>
  <c r="F45" i="34"/>
  <c r="E45" i="34"/>
  <c r="N44" i="34"/>
  <c r="N64" i="34" s="1"/>
  <c r="L44" i="34"/>
  <c r="K44" i="34"/>
  <c r="I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N140" i="33"/>
  <c r="O140" i="33" s="1"/>
  <c r="L140" i="33"/>
  <c r="K140" i="33"/>
  <c r="H140" i="33"/>
  <c r="I140" i="33" s="1"/>
  <c r="F140" i="33"/>
  <c r="E140" i="33"/>
  <c r="N139" i="33"/>
  <c r="O139" i="33" s="1"/>
  <c r="L139" i="33"/>
  <c r="K139" i="33"/>
  <c r="H139" i="33"/>
  <c r="I139" i="33" s="1"/>
  <c r="F139" i="33"/>
  <c r="E139" i="33"/>
  <c r="N138" i="33"/>
  <c r="O138" i="33" s="1"/>
  <c r="K138" i="33"/>
  <c r="L138" i="33" s="1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N135" i="33"/>
  <c r="O135" i="33" s="1"/>
  <c r="L135" i="33"/>
  <c r="K135" i="33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L131" i="33"/>
  <c r="K131" i="33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N129" i="33"/>
  <c r="O129" i="33" s="1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N127" i="33"/>
  <c r="O127" i="33" s="1"/>
  <c r="L127" i="33"/>
  <c r="K127" i="33"/>
  <c r="H127" i="33"/>
  <c r="I127" i="33" s="1"/>
  <c r="F127" i="33"/>
  <c r="E127" i="33"/>
  <c r="N126" i="33"/>
  <c r="O126" i="33" s="1"/>
  <c r="K126" i="33"/>
  <c r="L126" i="33" s="1"/>
  <c r="H126" i="33"/>
  <c r="I126" i="33" s="1"/>
  <c r="F126" i="33"/>
  <c r="E126" i="33"/>
  <c r="O125" i="33"/>
  <c r="N125" i="33"/>
  <c r="L125" i="33"/>
  <c r="K125" i="33"/>
  <c r="K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E118" i="33"/>
  <c r="B118" i="33"/>
  <c r="O117" i="33"/>
  <c r="N117" i="33"/>
  <c r="K117" i="33"/>
  <c r="L117" i="33" s="1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K115" i="33"/>
  <c r="L115" i="33" s="1"/>
  <c r="H115" i="33"/>
  <c r="I115" i="33" s="1"/>
  <c r="F115" i="33"/>
  <c r="E115" i="33"/>
  <c r="N114" i="33"/>
  <c r="O114" i="33" s="1"/>
  <c r="L114" i="33"/>
  <c r="K114" i="33"/>
  <c r="H114" i="33"/>
  <c r="I114" i="33" s="1"/>
  <c r="F114" i="33"/>
  <c r="E114" i="33"/>
  <c r="N113" i="33"/>
  <c r="O113" i="33" s="1"/>
  <c r="K113" i="33"/>
  <c r="L113" i="33" s="1"/>
  <c r="H113" i="33"/>
  <c r="I113" i="33" s="1"/>
  <c r="F113" i="33"/>
  <c r="E113" i="33"/>
  <c r="N112" i="33"/>
  <c r="O112" i="33" s="1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N110" i="33"/>
  <c r="O110" i="33" s="1"/>
  <c r="L110" i="33"/>
  <c r="K110" i="33"/>
  <c r="H110" i="33"/>
  <c r="I110" i="33" s="1"/>
  <c r="F110" i="33"/>
  <c r="E110" i="33"/>
  <c r="N109" i="33"/>
  <c r="O109" i="33" s="1"/>
  <c r="K109" i="33"/>
  <c r="L109" i="33" s="1"/>
  <c r="H109" i="33"/>
  <c r="I109" i="33" s="1"/>
  <c r="F109" i="33"/>
  <c r="E109" i="33"/>
  <c r="O108" i="33"/>
  <c r="N108" i="33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O106" i="33"/>
  <c r="N106" i="33"/>
  <c r="L106" i="33"/>
  <c r="K106" i="33"/>
  <c r="H106" i="33"/>
  <c r="I106" i="33" s="1"/>
  <c r="F106" i="33"/>
  <c r="E106" i="33"/>
  <c r="N105" i="33"/>
  <c r="O105" i="33" s="1"/>
  <c r="K105" i="33"/>
  <c r="L105" i="33" s="1"/>
  <c r="H105" i="33"/>
  <c r="I105" i="33" s="1"/>
  <c r="F105" i="33"/>
  <c r="E105" i="33"/>
  <c r="O104" i="33"/>
  <c r="N104" i="33"/>
  <c r="K104" i="33"/>
  <c r="L104" i="33" s="1"/>
  <c r="H104" i="33"/>
  <c r="I104" i="33" s="1"/>
  <c r="F104" i="33"/>
  <c r="E104" i="33"/>
  <c r="N103" i="33"/>
  <c r="O103" i="33" s="1"/>
  <c r="L103" i="33"/>
  <c r="K103" i="33"/>
  <c r="H103" i="33"/>
  <c r="I103" i="33" s="1"/>
  <c r="F103" i="33"/>
  <c r="E103" i="33"/>
  <c r="N102" i="33"/>
  <c r="O102" i="33" s="1"/>
  <c r="L102" i="33"/>
  <c r="K102" i="33"/>
  <c r="H102" i="33"/>
  <c r="I102" i="33" s="1"/>
  <c r="F102" i="33"/>
  <c r="E102" i="33"/>
  <c r="N101" i="33"/>
  <c r="O101" i="33" s="1"/>
  <c r="K101" i="33"/>
  <c r="L101" i="33" s="1"/>
  <c r="H101" i="33"/>
  <c r="I101" i="33" s="1"/>
  <c r="F101" i="33"/>
  <c r="E101" i="33"/>
  <c r="N100" i="33"/>
  <c r="O100" i="33" s="1"/>
  <c r="K100" i="33"/>
  <c r="L100" i="33" s="1"/>
  <c r="H100" i="33"/>
  <c r="I100" i="33" s="1"/>
  <c r="F100" i="33"/>
  <c r="E100" i="33"/>
  <c r="N99" i="33"/>
  <c r="O99" i="33" s="1"/>
  <c r="L99" i="33"/>
  <c r="K99" i="33"/>
  <c r="H99" i="33"/>
  <c r="I99" i="33" s="1"/>
  <c r="F99" i="33"/>
  <c r="E99" i="33"/>
  <c r="O98" i="33"/>
  <c r="N98" i="33"/>
  <c r="L98" i="33"/>
  <c r="K98" i="33"/>
  <c r="K118" i="33" s="1"/>
  <c r="H98" i="33"/>
  <c r="H118" i="33" s="1"/>
  <c r="F98" i="33"/>
  <c r="F118" i="33" s="1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F90" i="33"/>
  <c r="E90" i="33"/>
  <c r="N89" i="33"/>
  <c r="O89" i="33" s="1"/>
  <c r="K89" i="33"/>
  <c r="L89" i="33" s="1"/>
  <c r="H89" i="33"/>
  <c r="I89" i="33" s="1"/>
  <c r="F89" i="33"/>
  <c r="E89" i="33"/>
  <c r="N88" i="33"/>
  <c r="O88" i="33" s="1"/>
  <c r="K88" i="33"/>
  <c r="L88" i="33" s="1"/>
  <c r="H88" i="33"/>
  <c r="I88" i="33" s="1"/>
  <c r="F88" i="33"/>
  <c r="E88" i="33"/>
  <c r="N87" i="33"/>
  <c r="O87" i="33" s="1"/>
  <c r="L87" i="33"/>
  <c r="K87" i="33"/>
  <c r="H87" i="33"/>
  <c r="I87" i="33" s="1"/>
  <c r="F87" i="33"/>
  <c r="E87" i="33"/>
  <c r="O86" i="33"/>
  <c r="N86" i="33"/>
  <c r="K86" i="33"/>
  <c r="L86" i="33" s="1"/>
  <c r="H86" i="33"/>
  <c r="I86" i="33" s="1"/>
  <c r="F86" i="33"/>
  <c r="E86" i="33"/>
  <c r="N85" i="33"/>
  <c r="O85" i="33" s="1"/>
  <c r="K85" i="33"/>
  <c r="L85" i="33" s="1"/>
  <c r="H85" i="33"/>
  <c r="I85" i="33" s="1"/>
  <c r="F85" i="33"/>
  <c r="E85" i="33"/>
  <c r="O84" i="33"/>
  <c r="N84" i="33"/>
  <c r="K84" i="33"/>
  <c r="L84" i="33" s="1"/>
  <c r="H84" i="33"/>
  <c r="I84" i="33" s="1"/>
  <c r="F84" i="33"/>
  <c r="E84" i="33"/>
  <c r="N83" i="33"/>
  <c r="O83" i="33" s="1"/>
  <c r="L83" i="33"/>
  <c r="K83" i="33"/>
  <c r="H83" i="33"/>
  <c r="I83" i="33" s="1"/>
  <c r="F83" i="33"/>
  <c r="E83" i="33"/>
  <c r="N82" i="33"/>
  <c r="O82" i="33" s="1"/>
  <c r="K82" i="33"/>
  <c r="L82" i="33" s="1"/>
  <c r="H82" i="33"/>
  <c r="I82" i="33" s="1"/>
  <c r="F82" i="33"/>
  <c r="E82" i="33"/>
  <c r="N81" i="33"/>
  <c r="O81" i="33" s="1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N79" i="33"/>
  <c r="O79" i="33" s="1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F78" i="33"/>
  <c r="E78" i="33"/>
  <c r="O77" i="33"/>
  <c r="N77" i="33"/>
  <c r="K77" i="33"/>
  <c r="L77" i="33" s="1"/>
  <c r="H77" i="33"/>
  <c r="I77" i="33" s="1"/>
  <c r="F77" i="33"/>
  <c r="E77" i="33"/>
  <c r="N76" i="33"/>
  <c r="O76" i="33" s="1"/>
  <c r="K76" i="33"/>
  <c r="L76" i="33" s="1"/>
  <c r="H76" i="33"/>
  <c r="I76" i="33" s="1"/>
  <c r="F76" i="33"/>
  <c r="E76" i="33"/>
  <c r="O75" i="33"/>
  <c r="N75" i="33"/>
  <c r="L75" i="33"/>
  <c r="K75" i="33"/>
  <c r="H75" i="33"/>
  <c r="I75" i="33" s="1"/>
  <c r="F75" i="33"/>
  <c r="E75" i="33"/>
  <c r="N74" i="33"/>
  <c r="O74" i="33" s="1"/>
  <c r="K74" i="33"/>
  <c r="L74" i="33" s="1"/>
  <c r="H74" i="33"/>
  <c r="I74" i="33" s="1"/>
  <c r="F74" i="33"/>
  <c r="E74" i="33"/>
  <c r="O73" i="33"/>
  <c r="N73" i="33"/>
  <c r="K73" i="33"/>
  <c r="L73" i="33" s="1"/>
  <c r="H73" i="33"/>
  <c r="I73" i="33" s="1"/>
  <c r="F73" i="33"/>
  <c r="E73" i="33"/>
  <c r="N72" i="33"/>
  <c r="O72" i="33" s="1"/>
  <c r="K72" i="33"/>
  <c r="L72" i="33" s="1"/>
  <c r="H72" i="33"/>
  <c r="I72" i="33" s="1"/>
  <c r="F72" i="33"/>
  <c r="E72" i="33"/>
  <c r="O71" i="33"/>
  <c r="N71" i="33"/>
  <c r="L71" i="33"/>
  <c r="K71" i="33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H56" i="33"/>
  <c r="I56" i="33" s="1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K52" i="33"/>
  <c r="L52" i="33" s="1"/>
  <c r="H52" i="33"/>
  <c r="I52" i="33" s="1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L48" i="33"/>
  <c r="K48" i="33"/>
  <c r="H48" i="33"/>
  <c r="I48" i="33" s="1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K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H140" i="32"/>
  <c r="I140" i="32" s="1"/>
  <c r="E140" i="32"/>
  <c r="F140" i="32" s="1"/>
  <c r="N139" i="32"/>
  <c r="O139" i="32" s="1"/>
  <c r="K139" i="32"/>
  <c r="L139" i="32" s="1"/>
  <c r="H139" i="32"/>
  <c r="I139" i="32" s="1"/>
  <c r="E139" i="32"/>
  <c r="F139" i="32" s="1"/>
  <c r="N138" i="32"/>
  <c r="O138" i="32" s="1"/>
  <c r="L138" i="32"/>
  <c r="K138" i="32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H136" i="32"/>
  <c r="I136" i="32" s="1"/>
  <c r="E136" i="32"/>
  <c r="F136" i="32" s="1"/>
  <c r="O135" i="32"/>
  <c r="N135" i="32"/>
  <c r="L135" i="32"/>
  <c r="K135" i="32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O133" i="32"/>
  <c r="N133" i="32"/>
  <c r="L133" i="32"/>
  <c r="K133" i="32"/>
  <c r="I133" i="32"/>
  <c r="H133" i="32"/>
  <c r="E133" i="32"/>
  <c r="F133" i="32" s="1"/>
  <c r="O132" i="32"/>
  <c r="N132" i="32"/>
  <c r="K132" i="32"/>
  <c r="L132" i="32" s="1"/>
  <c r="H132" i="32"/>
  <c r="I132" i="32" s="1"/>
  <c r="E132" i="32"/>
  <c r="F132" i="32" s="1"/>
  <c r="O131" i="32"/>
  <c r="N131" i="32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I129" i="32"/>
  <c r="H129" i="32"/>
  <c r="E129" i="32"/>
  <c r="F129" i="32" s="1"/>
  <c r="N128" i="32"/>
  <c r="O128" i="32" s="1"/>
  <c r="L128" i="32"/>
  <c r="K128" i="32"/>
  <c r="H128" i="32"/>
  <c r="I128" i="32" s="1"/>
  <c r="E128" i="32"/>
  <c r="F128" i="32" s="1"/>
  <c r="O127" i="32"/>
  <c r="N127" i="32"/>
  <c r="L127" i="32"/>
  <c r="K127" i="32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O125" i="32"/>
  <c r="N125" i="32"/>
  <c r="L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H109" i="32"/>
  <c r="I109" i="32" s="1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K101" i="32"/>
  <c r="L101" i="32" s="1"/>
  <c r="H101" i="32"/>
  <c r="I101" i="32" s="1"/>
  <c r="E101" i="32"/>
  <c r="F101" i="32" s="1"/>
  <c r="O100" i="32"/>
  <c r="N100" i="32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N118" i="32" s="1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K90" i="32"/>
  <c r="L90" i="32" s="1"/>
  <c r="H90" i="32"/>
  <c r="I90" i="32" s="1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K88" i="32"/>
  <c r="L88" i="32" s="1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O86" i="32"/>
  <c r="N86" i="32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N84" i="32"/>
  <c r="O84" i="32" s="1"/>
  <c r="K84" i="32"/>
  <c r="L84" i="32" s="1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N82" i="32"/>
  <c r="O82" i="32" s="1"/>
  <c r="L82" i="32"/>
  <c r="K82" i="32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N79" i="32"/>
  <c r="O79" i="32" s="1"/>
  <c r="K79" i="32"/>
  <c r="L79" i="32" s="1"/>
  <c r="I79" i="32"/>
  <c r="H79" i="32"/>
  <c r="E79" i="32"/>
  <c r="F79" i="32" s="1"/>
  <c r="O78" i="32"/>
  <c r="N78" i="32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K74" i="32"/>
  <c r="L74" i="32" s="1"/>
  <c r="H74" i="32"/>
  <c r="I74" i="32" s="1"/>
  <c r="E74" i="32"/>
  <c r="F74" i="32" s="1"/>
  <c r="N73" i="32"/>
  <c r="O73" i="32" s="1"/>
  <c r="L73" i="32"/>
  <c r="K73" i="32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N71" i="32"/>
  <c r="L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K59" i="32"/>
  <c r="L59" i="32" s="1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L55" i="32"/>
  <c r="K55" i="32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O53" i="32"/>
  <c r="N53" i="32"/>
  <c r="L53" i="32"/>
  <c r="K53" i="32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O51" i="32"/>
  <c r="N51" i="32"/>
  <c r="K51" i="32"/>
  <c r="L51" i="32" s="1"/>
  <c r="H51" i="32"/>
  <c r="I51" i="32" s="1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N48" i="32"/>
  <c r="O48" i="32" s="1"/>
  <c r="K48" i="32"/>
  <c r="L48" i="32" s="1"/>
  <c r="I48" i="32"/>
  <c r="H48" i="32"/>
  <c r="E48" i="32"/>
  <c r="F48" i="32" s="1"/>
  <c r="O47" i="32"/>
  <c r="N47" i="32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O45" i="32"/>
  <c r="N45" i="32"/>
  <c r="K45" i="32"/>
  <c r="L45" i="32" s="1"/>
  <c r="H45" i="32"/>
  <c r="I45" i="32" s="1"/>
  <c r="E45" i="32"/>
  <c r="F45" i="32" s="1"/>
  <c r="N44" i="32"/>
  <c r="L44" i="32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L196" i="31"/>
  <c r="K196" i="3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L192" i="31"/>
  <c r="K192" i="3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L188" i="31"/>
  <c r="K188" i="3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L184" i="31"/>
  <c r="K184" i="3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L180" i="31"/>
  <c r="K180" i="31"/>
  <c r="H180" i="31"/>
  <c r="I180" i="31" s="1"/>
  <c r="F180" i="31"/>
  <c r="E180" i="3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I139" i="31"/>
  <c r="H139" i="3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L100" i="31"/>
  <c r="K100" i="3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O98" i="31"/>
  <c r="N98" i="3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L90" i="31"/>
  <c r="K90" i="3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L88" i="31"/>
  <c r="K88" i="3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N79" i="31"/>
  <c r="O79" i="31" s="1"/>
  <c r="L79" i="31"/>
  <c r="K79" i="3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L74" i="31"/>
  <c r="K74" i="3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N72" i="31"/>
  <c r="O72" i="31" s="1"/>
  <c r="L72" i="31"/>
  <c r="K72" i="31"/>
  <c r="H72" i="31"/>
  <c r="I72" i="31" s="1"/>
  <c r="E72" i="31"/>
  <c r="F72" i="31" s="1"/>
  <c r="N71" i="31"/>
  <c r="O7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N59" i="31"/>
  <c r="O59" i="31" s="1"/>
  <c r="L59" i="31"/>
  <c r="K59" i="3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K56" i="31"/>
  <c r="L56" i="31" s="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E54" i="31"/>
  <c r="F54" i="31" s="1"/>
  <c r="N53" i="31"/>
  <c r="O53" i="31" s="1"/>
  <c r="K53" i="31"/>
  <c r="L53" i="31" s="1"/>
  <c r="H53" i="31"/>
  <c r="I53" i="31" s="1"/>
  <c r="F53" i="31"/>
  <c r="E53" i="31"/>
  <c r="N52" i="31"/>
  <c r="O52" i="31" s="1"/>
  <c r="K52" i="31"/>
  <c r="L52" i="31" s="1"/>
  <c r="H52" i="31"/>
  <c r="I52" i="31" s="1"/>
  <c r="F52" i="31"/>
  <c r="E52" i="31"/>
  <c r="N51" i="31"/>
  <c r="O51" i="31" s="1"/>
  <c r="L51" i="31"/>
  <c r="K51" i="3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K48" i="31"/>
  <c r="L48" i="31" s="1"/>
  <c r="H48" i="31"/>
  <c r="I48" i="31" s="1"/>
  <c r="F48" i="31"/>
  <c r="E48" i="31"/>
  <c r="O47" i="31"/>
  <c r="N47" i="31"/>
  <c r="L47" i="31"/>
  <c r="K47" i="31"/>
  <c r="H47" i="31"/>
  <c r="I47" i="31" s="1"/>
  <c r="F47" i="31"/>
  <c r="E47" i="31"/>
  <c r="N46" i="31"/>
  <c r="O46" i="31" s="1"/>
  <c r="K46" i="31"/>
  <c r="L46" i="31" s="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N64" i="31" s="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O198" i="30"/>
  <c r="N198" i="30"/>
  <c r="L198" i="30"/>
  <c r="K198" i="30"/>
  <c r="H198" i="30"/>
  <c r="I198" i="30" s="1"/>
  <c r="E198" i="30"/>
  <c r="F198" i="30" s="1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E196" i="30"/>
  <c r="F196" i="30" s="1"/>
  <c r="N195" i="30"/>
  <c r="O195" i="30" s="1"/>
  <c r="K195" i="30"/>
  <c r="L195" i="30" s="1"/>
  <c r="H195" i="30"/>
  <c r="I195" i="30" s="1"/>
  <c r="E195" i="30"/>
  <c r="F195" i="30" s="1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E193" i="30"/>
  <c r="F193" i="30" s="1"/>
  <c r="O192" i="30"/>
  <c r="N192" i="30"/>
  <c r="L192" i="30"/>
  <c r="K192" i="30"/>
  <c r="H192" i="30"/>
  <c r="I192" i="30" s="1"/>
  <c r="E192" i="30"/>
  <c r="F192" i="30" s="1"/>
  <c r="N191" i="30"/>
  <c r="O191" i="30" s="1"/>
  <c r="K191" i="30"/>
  <c r="L191" i="30" s="1"/>
  <c r="H191" i="30"/>
  <c r="I191" i="30" s="1"/>
  <c r="E191" i="30"/>
  <c r="F191" i="30" s="1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E189" i="30"/>
  <c r="F189" i="30" s="1"/>
  <c r="O188" i="30"/>
  <c r="N188" i="30"/>
  <c r="L188" i="30"/>
  <c r="K188" i="30"/>
  <c r="H188" i="30"/>
  <c r="I188" i="30" s="1"/>
  <c r="E188" i="30"/>
  <c r="F188" i="30" s="1"/>
  <c r="N187" i="30"/>
  <c r="O187" i="30" s="1"/>
  <c r="K187" i="30"/>
  <c r="L187" i="30" s="1"/>
  <c r="H187" i="30"/>
  <c r="I187" i="30" s="1"/>
  <c r="E187" i="30"/>
  <c r="F187" i="30" s="1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E185" i="30"/>
  <c r="F185" i="30" s="1"/>
  <c r="O184" i="30"/>
  <c r="N184" i="30"/>
  <c r="L184" i="30"/>
  <c r="K184" i="30"/>
  <c r="H184" i="30"/>
  <c r="I184" i="30" s="1"/>
  <c r="E184" i="30"/>
  <c r="F184" i="30" s="1"/>
  <c r="N183" i="30"/>
  <c r="O183" i="30" s="1"/>
  <c r="K183" i="30"/>
  <c r="L183" i="30" s="1"/>
  <c r="H183" i="30"/>
  <c r="I183" i="30" s="1"/>
  <c r="E183" i="30"/>
  <c r="F183" i="30" s="1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E181" i="30"/>
  <c r="F181" i="30" s="1"/>
  <c r="O180" i="30"/>
  <c r="N180" i="30"/>
  <c r="L180" i="30"/>
  <c r="K180" i="30"/>
  <c r="H180" i="30"/>
  <c r="I180" i="30" s="1"/>
  <c r="E180" i="30"/>
  <c r="F180" i="30" s="1"/>
  <c r="N179" i="30"/>
  <c r="K179" i="30"/>
  <c r="H179" i="30"/>
  <c r="H199" i="30" s="1"/>
  <c r="E179" i="30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I171" i="30"/>
  <c r="H171" i="30"/>
  <c r="E171" i="30"/>
  <c r="F171" i="30" s="1"/>
  <c r="N170" i="30"/>
  <c r="O170" i="30" s="1"/>
  <c r="L170" i="30"/>
  <c r="K170" i="30"/>
  <c r="I170" i="30"/>
  <c r="H170" i="30"/>
  <c r="F170" i="30"/>
  <c r="E170" i="30"/>
  <c r="N169" i="30"/>
  <c r="O169" i="30" s="1"/>
  <c r="L169" i="30"/>
  <c r="K169" i="30"/>
  <c r="I169" i="30"/>
  <c r="H169" i="30"/>
  <c r="E169" i="30"/>
  <c r="F169" i="30" s="1"/>
  <c r="N168" i="30"/>
  <c r="O168" i="30" s="1"/>
  <c r="L168" i="30"/>
  <c r="K168" i="30"/>
  <c r="I168" i="30"/>
  <c r="H168" i="30"/>
  <c r="E168" i="30"/>
  <c r="F168" i="30" s="1"/>
  <c r="N167" i="30"/>
  <c r="O167" i="30" s="1"/>
  <c r="L167" i="30"/>
  <c r="K167" i="30"/>
  <c r="I167" i="30"/>
  <c r="H167" i="30"/>
  <c r="E167" i="30"/>
  <c r="F167" i="30" s="1"/>
  <c r="N166" i="30"/>
  <c r="O166" i="30" s="1"/>
  <c r="L166" i="30"/>
  <c r="K166" i="30"/>
  <c r="I166" i="30"/>
  <c r="H166" i="30"/>
  <c r="F166" i="30"/>
  <c r="E166" i="30"/>
  <c r="N165" i="30"/>
  <c r="O165" i="30" s="1"/>
  <c r="L165" i="30"/>
  <c r="K165" i="30"/>
  <c r="I165" i="30"/>
  <c r="H165" i="30"/>
  <c r="E165" i="30"/>
  <c r="F165" i="30" s="1"/>
  <c r="N164" i="30"/>
  <c r="O164" i="30" s="1"/>
  <c r="L164" i="30"/>
  <c r="K164" i="30"/>
  <c r="I164" i="30"/>
  <c r="H164" i="30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L162" i="30"/>
  <c r="K162" i="30"/>
  <c r="I162" i="30"/>
  <c r="H162" i="30"/>
  <c r="F162" i="30"/>
  <c r="E162" i="30"/>
  <c r="N161" i="30"/>
  <c r="O161" i="30" s="1"/>
  <c r="L161" i="30"/>
  <c r="K161" i="30"/>
  <c r="I161" i="30"/>
  <c r="H161" i="30"/>
  <c r="E161" i="30"/>
  <c r="F161" i="30" s="1"/>
  <c r="N160" i="30"/>
  <c r="O160" i="30" s="1"/>
  <c r="L160" i="30"/>
  <c r="K160" i="30"/>
  <c r="I160" i="30"/>
  <c r="H160" i="30"/>
  <c r="E160" i="30"/>
  <c r="F160" i="30" s="1"/>
  <c r="N159" i="30"/>
  <c r="O159" i="30" s="1"/>
  <c r="L159" i="30"/>
  <c r="K159" i="30"/>
  <c r="I159" i="30"/>
  <c r="H159" i="30"/>
  <c r="E159" i="30"/>
  <c r="F159" i="30" s="1"/>
  <c r="N158" i="30"/>
  <c r="O158" i="30" s="1"/>
  <c r="L158" i="30"/>
  <c r="K158" i="30"/>
  <c r="I158" i="30"/>
  <c r="H158" i="30"/>
  <c r="F158" i="30"/>
  <c r="E158" i="30"/>
  <c r="N157" i="30"/>
  <c r="O157" i="30" s="1"/>
  <c r="L157" i="30"/>
  <c r="K157" i="30"/>
  <c r="I157" i="30"/>
  <c r="H157" i="30"/>
  <c r="E157" i="30"/>
  <c r="F157" i="30" s="1"/>
  <c r="N156" i="30"/>
  <c r="O156" i="30" s="1"/>
  <c r="L156" i="30"/>
  <c r="K156" i="30"/>
  <c r="I156" i="30"/>
  <c r="H156" i="30"/>
  <c r="E156" i="30"/>
  <c r="F156" i="30" s="1"/>
  <c r="N155" i="30"/>
  <c r="O155" i="30" s="1"/>
  <c r="L155" i="30"/>
  <c r="K155" i="30"/>
  <c r="I155" i="30"/>
  <c r="H155" i="30"/>
  <c r="E155" i="30"/>
  <c r="F155" i="30" s="1"/>
  <c r="N154" i="30"/>
  <c r="O154" i="30" s="1"/>
  <c r="L154" i="30"/>
  <c r="K154" i="30"/>
  <c r="I154" i="30"/>
  <c r="H154" i="30"/>
  <c r="F154" i="30"/>
  <c r="E154" i="30"/>
  <c r="N153" i="30"/>
  <c r="O153" i="30" s="1"/>
  <c r="L153" i="30"/>
  <c r="K153" i="30"/>
  <c r="I153" i="30"/>
  <c r="H153" i="30"/>
  <c r="E153" i="30"/>
  <c r="F153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E152" i="30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N140" i="30"/>
  <c r="O140" i="30" s="1"/>
  <c r="K140" i="30"/>
  <c r="L140" i="30" s="1"/>
  <c r="H140" i="30"/>
  <c r="I140" i="30" s="1"/>
  <c r="E140" i="30"/>
  <c r="F140" i="30" s="1"/>
  <c r="O139" i="30"/>
  <c r="N139" i="30"/>
  <c r="K139" i="30"/>
  <c r="L139" i="30" s="1"/>
  <c r="I139" i="30"/>
  <c r="H139" i="30"/>
  <c r="E139" i="30"/>
  <c r="F139" i="30" s="1"/>
  <c r="N138" i="30"/>
  <c r="O138" i="30" s="1"/>
  <c r="L138" i="30"/>
  <c r="K138" i="30"/>
  <c r="H138" i="30"/>
  <c r="I138" i="30" s="1"/>
  <c r="E138" i="30"/>
  <c r="F138" i="30" s="1"/>
  <c r="O137" i="30"/>
  <c r="N137" i="30"/>
  <c r="L137" i="30"/>
  <c r="K137" i="30"/>
  <c r="I137" i="30"/>
  <c r="H137" i="30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I135" i="30"/>
  <c r="H135" i="30"/>
  <c r="E135" i="30"/>
  <c r="F135" i="30" s="1"/>
  <c r="N134" i="30"/>
  <c r="O134" i="30" s="1"/>
  <c r="L134" i="30"/>
  <c r="K134" i="30"/>
  <c r="H134" i="30"/>
  <c r="I134" i="30" s="1"/>
  <c r="E134" i="30"/>
  <c r="F134" i="30" s="1"/>
  <c r="O133" i="30"/>
  <c r="N133" i="30"/>
  <c r="L133" i="30"/>
  <c r="K133" i="30"/>
  <c r="I133" i="30"/>
  <c r="H133" i="30"/>
  <c r="E133" i="30"/>
  <c r="F133" i="30" s="1"/>
  <c r="N132" i="30"/>
  <c r="O132" i="30" s="1"/>
  <c r="K132" i="30"/>
  <c r="L132" i="30" s="1"/>
  <c r="H132" i="30"/>
  <c r="I132" i="30" s="1"/>
  <c r="E132" i="30"/>
  <c r="F132" i="30" s="1"/>
  <c r="O131" i="30"/>
  <c r="N131" i="30"/>
  <c r="K131" i="30"/>
  <c r="L131" i="30" s="1"/>
  <c r="I131" i="30"/>
  <c r="H131" i="30"/>
  <c r="E131" i="30"/>
  <c r="F131" i="30" s="1"/>
  <c r="N130" i="30"/>
  <c r="O130" i="30" s="1"/>
  <c r="L130" i="30"/>
  <c r="K130" i="30"/>
  <c r="H130" i="30"/>
  <c r="I130" i="30" s="1"/>
  <c r="E130" i="30"/>
  <c r="F130" i="30" s="1"/>
  <c r="O129" i="30"/>
  <c r="N129" i="30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I127" i="30"/>
  <c r="H127" i="30"/>
  <c r="E127" i="30"/>
  <c r="F127" i="30" s="1"/>
  <c r="N126" i="30"/>
  <c r="O126" i="30" s="1"/>
  <c r="L126" i="30"/>
  <c r="K126" i="30"/>
  <c r="K145" i="30" s="1"/>
  <c r="H126" i="30"/>
  <c r="I126" i="30" s="1"/>
  <c r="E126" i="30"/>
  <c r="F126" i="30" s="1"/>
  <c r="O125" i="30"/>
  <c r="N125" i="30"/>
  <c r="L125" i="30"/>
  <c r="K125" i="30"/>
  <c r="I125" i="30"/>
  <c r="H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O114" i="30"/>
  <c r="N114" i="30"/>
  <c r="K114" i="30"/>
  <c r="L114" i="30" s="1"/>
  <c r="I114" i="30"/>
  <c r="H114" i="30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L112" i="30"/>
  <c r="K112" i="30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I110" i="30"/>
  <c r="H110" i="30"/>
  <c r="E110" i="30"/>
  <c r="F110" i="30" s="1"/>
  <c r="N109" i="30"/>
  <c r="O109" i="30" s="1"/>
  <c r="K109" i="30"/>
  <c r="L109" i="30" s="1"/>
  <c r="H109" i="30"/>
  <c r="I109" i="30" s="1"/>
  <c r="E109" i="30"/>
  <c r="F109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H107" i="30"/>
  <c r="I107" i="30" s="1"/>
  <c r="E107" i="30"/>
  <c r="F107" i="30" s="1"/>
  <c r="N106" i="30"/>
  <c r="O106" i="30" s="1"/>
  <c r="L106" i="30"/>
  <c r="K106" i="30"/>
  <c r="I106" i="30"/>
  <c r="H106" i="30"/>
  <c r="E106" i="30"/>
  <c r="F106" i="30" s="1"/>
  <c r="O105" i="30"/>
  <c r="N105" i="30"/>
  <c r="L105" i="30"/>
  <c r="K105" i="30"/>
  <c r="H105" i="30"/>
  <c r="I105" i="30" s="1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H103" i="30"/>
  <c r="I103" i="30" s="1"/>
  <c r="E103" i="30"/>
  <c r="F103" i="30" s="1"/>
  <c r="N102" i="30"/>
  <c r="O102" i="30" s="1"/>
  <c r="K102" i="30"/>
  <c r="L102" i="30" s="1"/>
  <c r="I102" i="30"/>
  <c r="H102" i="30"/>
  <c r="E102" i="30"/>
  <c r="F102" i="30" s="1"/>
  <c r="N101" i="30"/>
  <c r="O101" i="30" s="1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L99" i="30"/>
  <c r="K99" i="30"/>
  <c r="H99" i="30"/>
  <c r="I99" i="30" s="1"/>
  <c r="E99" i="30"/>
  <c r="F99" i="30" s="1"/>
  <c r="O98" i="30"/>
  <c r="N98" i="30"/>
  <c r="K98" i="30"/>
  <c r="K118" i="30" s="1"/>
  <c r="I98" i="30"/>
  <c r="H98" i="30"/>
  <c r="E98" i="30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K87" i="30"/>
  <c r="L87" i="30" s="1"/>
  <c r="I87" i="30"/>
  <c r="H87" i="30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L85" i="30"/>
  <c r="K85" i="30"/>
  <c r="I85" i="30"/>
  <c r="H85" i="30"/>
  <c r="E85" i="30"/>
  <c r="F85" i="30" s="1"/>
  <c r="N84" i="30"/>
  <c r="O84" i="30" s="1"/>
  <c r="K84" i="30"/>
  <c r="L84" i="30" s="1"/>
  <c r="H84" i="30"/>
  <c r="I84" i="30" s="1"/>
  <c r="E84" i="30"/>
  <c r="F84" i="30" s="1"/>
  <c r="O83" i="30"/>
  <c r="N83" i="30"/>
  <c r="K83" i="30"/>
  <c r="L83" i="30" s="1"/>
  <c r="I83" i="30"/>
  <c r="H83" i="30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L78" i="30"/>
  <c r="K78" i="30"/>
  <c r="H78" i="30"/>
  <c r="I78" i="30" s="1"/>
  <c r="E78" i="30"/>
  <c r="F78" i="30" s="1"/>
  <c r="O77" i="30"/>
  <c r="N77" i="30"/>
  <c r="L77" i="30"/>
  <c r="K77" i="30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O75" i="30"/>
  <c r="N75" i="30"/>
  <c r="K75" i="30"/>
  <c r="L75" i="30" s="1"/>
  <c r="I75" i="30"/>
  <c r="H75" i="30"/>
  <c r="E75" i="30"/>
  <c r="F75" i="30" s="1"/>
  <c r="N74" i="30"/>
  <c r="O74" i="30" s="1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H72" i="30"/>
  <c r="I72" i="30" s="1"/>
  <c r="E72" i="30"/>
  <c r="F72" i="30" s="1"/>
  <c r="O71" i="30"/>
  <c r="N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H59" i="30"/>
  <c r="I59" i="30" s="1"/>
  <c r="E59" i="30"/>
  <c r="F59" i="30" s="1"/>
  <c r="O58" i="30"/>
  <c r="N58" i="30"/>
  <c r="K58" i="30"/>
  <c r="L58" i="30" s="1"/>
  <c r="H58" i="30"/>
  <c r="I58" i="30" s="1"/>
  <c r="E58" i="30"/>
  <c r="F58" i="30" s="1"/>
  <c r="N57" i="30"/>
  <c r="O57" i="30" s="1"/>
  <c r="L57" i="30"/>
  <c r="K57" i="30"/>
  <c r="H57" i="30"/>
  <c r="I57" i="30" s="1"/>
  <c r="E57" i="30"/>
  <c r="F57" i="30" s="1"/>
  <c r="N56" i="30"/>
  <c r="O56" i="30" s="1"/>
  <c r="K56" i="30"/>
  <c r="L56" i="30" s="1"/>
  <c r="I56" i="30"/>
  <c r="H56" i="30"/>
  <c r="E56" i="30"/>
  <c r="F56" i="30" s="1"/>
  <c r="N55" i="30"/>
  <c r="O55" i="30" s="1"/>
  <c r="L55" i="30"/>
  <c r="K55" i="30"/>
  <c r="H55" i="30"/>
  <c r="I55" i="30" s="1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L53" i="30"/>
  <c r="K53" i="30"/>
  <c r="H53" i="30"/>
  <c r="I53" i="30" s="1"/>
  <c r="E53" i="30"/>
  <c r="F53" i="30" s="1"/>
  <c r="O52" i="30"/>
  <c r="N52" i="30"/>
  <c r="K52" i="30"/>
  <c r="L52" i="30" s="1"/>
  <c r="I52" i="30"/>
  <c r="H52" i="30"/>
  <c r="E52" i="30"/>
  <c r="F52" i="30" s="1"/>
  <c r="O51" i="30"/>
  <c r="N51" i="30"/>
  <c r="K51" i="30"/>
  <c r="L51" i="30" s="1"/>
  <c r="H51" i="30"/>
  <c r="I51" i="30" s="1"/>
  <c r="E51" i="30"/>
  <c r="F51" i="30" s="1"/>
  <c r="N50" i="30"/>
  <c r="O50" i="30" s="1"/>
  <c r="L50" i="30"/>
  <c r="K50" i="30"/>
  <c r="H50" i="30"/>
  <c r="I50" i="30" s="1"/>
  <c r="E50" i="30"/>
  <c r="F50" i="30" s="1"/>
  <c r="N49" i="30"/>
  <c r="O49" i="30" s="1"/>
  <c r="K49" i="30"/>
  <c r="L49" i="30" s="1"/>
  <c r="H49" i="30"/>
  <c r="I49" i="30" s="1"/>
  <c r="E49" i="30"/>
  <c r="F49" i="30" s="1"/>
  <c r="O48" i="30"/>
  <c r="N48" i="30"/>
  <c r="L48" i="30"/>
  <c r="K48" i="30"/>
  <c r="I48" i="30"/>
  <c r="H48" i="30"/>
  <c r="E48" i="30"/>
  <c r="F48" i="30" s="1"/>
  <c r="N47" i="30"/>
  <c r="O47" i="30" s="1"/>
  <c r="K47" i="30"/>
  <c r="L47" i="30" s="1"/>
  <c r="H47" i="30"/>
  <c r="I47" i="30" s="1"/>
  <c r="E47" i="30"/>
  <c r="F47" i="30" s="1"/>
  <c r="O46" i="30"/>
  <c r="N46" i="30"/>
  <c r="L46" i="30"/>
  <c r="K46" i="30"/>
  <c r="H46" i="30"/>
  <c r="I46" i="30" s="1"/>
  <c r="E46" i="30"/>
  <c r="F46" i="30" s="1"/>
  <c r="O45" i="30"/>
  <c r="N45" i="30"/>
  <c r="K45" i="30"/>
  <c r="L45" i="30" s="1"/>
  <c r="H45" i="30"/>
  <c r="I45" i="30" s="1"/>
  <c r="E45" i="30"/>
  <c r="F4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H197" i="29"/>
  <c r="I197" i="29" s="1"/>
  <c r="F197" i="29"/>
  <c r="E197" i="29"/>
  <c r="O196" i="29"/>
  <c r="N196" i="29"/>
  <c r="L196" i="29"/>
  <c r="K196" i="29"/>
  <c r="H196" i="29"/>
  <c r="I196" i="29" s="1"/>
  <c r="F196" i="29"/>
  <c r="E196" i="29"/>
  <c r="O195" i="29"/>
  <c r="N195" i="29"/>
  <c r="L195" i="29"/>
  <c r="K195" i="29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L193" i="29"/>
  <c r="K193" i="29"/>
  <c r="H193" i="29"/>
  <c r="I193" i="29" s="1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L189" i="29"/>
  <c r="K189" i="29"/>
  <c r="H189" i="29"/>
  <c r="I189" i="29" s="1"/>
  <c r="F189" i="29"/>
  <c r="E189" i="29"/>
  <c r="O188" i="29"/>
  <c r="N188" i="29"/>
  <c r="L188" i="29"/>
  <c r="K188" i="29"/>
  <c r="H188" i="29"/>
  <c r="I188" i="29" s="1"/>
  <c r="F188" i="29"/>
  <c r="E188" i="29"/>
  <c r="O187" i="29"/>
  <c r="N187" i="29"/>
  <c r="L187" i="29"/>
  <c r="K187" i="29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L181" i="29"/>
  <c r="K181" i="29"/>
  <c r="H181" i="29"/>
  <c r="I181" i="29" s="1"/>
  <c r="F181" i="29"/>
  <c r="E181" i="29"/>
  <c r="O180" i="29"/>
  <c r="N180" i="29"/>
  <c r="L180" i="29"/>
  <c r="K180" i="29"/>
  <c r="H180" i="29"/>
  <c r="I180" i="29" s="1"/>
  <c r="F180" i="29"/>
  <c r="E180" i="29"/>
  <c r="O179" i="29"/>
  <c r="O199" i="29" s="1"/>
  <c r="N179" i="29"/>
  <c r="N199" i="29" s="1"/>
  <c r="L179" i="29"/>
  <c r="L199" i="29" s="1"/>
  <c r="K179" i="29"/>
  <c r="K199" i="29" s="1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L166" i="29"/>
  <c r="K166" i="29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L162" i="29"/>
  <c r="K162" i="29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L158" i="29"/>
  <c r="K158" i="29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L154" i="29"/>
  <c r="K154" i="29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L152" i="29"/>
  <c r="K152" i="29"/>
  <c r="K172" i="29" s="1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L139" i="29"/>
  <c r="K139" i="29"/>
  <c r="H139" i="29"/>
  <c r="I139" i="29" s="1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L135" i="29"/>
  <c r="K135" i="29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L131" i="29"/>
  <c r="K131" i="29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K128" i="29"/>
  <c r="L128" i="29" s="1"/>
  <c r="I128" i="29"/>
  <c r="H128" i="29"/>
  <c r="F128" i="29"/>
  <c r="E128" i="29"/>
  <c r="N127" i="29"/>
  <c r="O127" i="29" s="1"/>
  <c r="K127" i="29"/>
  <c r="L127" i="29" s="1"/>
  <c r="I127" i="29"/>
  <c r="H127" i="29"/>
  <c r="F127" i="29"/>
  <c r="E127" i="29"/>
  <c r="N126" i="29"/>
  <c r="O126" i="29" s="1"/>
  <c r="K126" i="29"/>
  <c r="L126" i="29" s="1"/>
  <c r="I126" i="29"/>
  <c r="H126" i="29"/>
  <c r="F126" i="29"/>
  <c r="E126" i="29"/>
  <c r="O125" i="29"/>
  <c r="N125" i="29"/>
  <c r="K125" i="29"/>
  <c r="K145" i="29" s="1"/>
  <c r="H125" i="29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I114" i="29"/>
  <c r="H114" i="29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L112" i="29"/>
  <c r="K112" i="29"/>
  <c r="H112" i="29"/>
  <c r="I112" i="29" s="1"/>
  <c r="E112" i="29"/>
  <c r="F112" i="29" s="1"/>
  <c r="N111" i="29"/>
  <c r="O111" i="29" s="1"/>
  <c r="K111" i="29"/>
  <c r="L111" i="29" s="1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K109" i="29"/>
  <c r="L109" i="29" s="1"/>
  <c r="H109" i="29"/>
  <c r="I109" i="29" s="1"/>
  <c r="F109" i="29"/>
  <c r="E109" i="29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K106" i="29"/>
  <c r="L106" i="29" s="1"/>
  <c r="H106" i="29"/>
  <c r="I106" i="29" s="1"/>
  <c r="E106" i="29"/>
  <c r="F106" i="29" s="1"/>
  <c r="N105" i="29"/>
  <c r="O105" i="29" s="1"/>
  <c r="L105" i="29"/>
  <c r="K105" i="29"/>
  <c r="H105" i="29"/>
  <c r="I105" i="29" s="1"/>
  <c r="E105" i="29"/>
  <c r="F105" i="29" s="1"/>
  <c r="O104" i="29"/>
  <c r="N104" i="29"/>
  <c r="K104" i="29"/>
  <c r="L104" i="29" s="1"/>
  <c r="I104" i="29"/>
  <c r="H104" i="29"/>
  <c r="E104" i="29"/>
  <c r="F104" i="29" s="1"/>
  <c r="N103" i="29"/>
  <c r="O103" i="29" s="1"/>
  <c r="K103" i="29"/>
  <c r="L103" i="29" s="1"/>
  <c r="H103" i="29"/>
  <c r="I103" i="29" s="1"/>
  <c r="E103" i="29"/>
  <c r="F103" i="29" s="1"/>
  <c r="O102" i="29"/>
  <c r="N102" i="29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N98" i="29"/>
  <c r="K98" i="29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O81" i="29"/>
  <c r="N81" i="29"/>
  <c r="K81" i="29"/>
  <c r="L81" i="29" s="1"/>
  <c r="H81" i="29"/>
  <c r="I81" i="29" s="1"/>
  <c r="E81" i="29"/>
  <c r="F81" i="29" s="1"/>
  <c r="O80" i="29"/>
  <c r="N80" i="29"/>
  <c r="L80" i="29"/>
  <c r="K80" i="29"/>
  <c r="I80" i="29"/>
  <c r="H80" i="29"/>
  <c r="E80" i="29"/>
  <c r="F80" i="29" s="1"/>
  <c r="N79" i="29"/>
  <c r="O79" i="29" s="1"/>
  <c r="K79" i="29"/>
  <c r="L79" i="29" s="1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K77" i="29"/>
  <c r="L77" i="29" s="1"/>
  <c r="I77" i="29"/>
  <c r="H77" i="29"/>
  <c r="E77" i="29"/>
  <c r="F77" i="29" s="1"/>
  <c r="O76" i="29"/>
  <c r="N76" i="29"/>
  <c r="L76" i="29"/>
  <c r="K76" i="29"/>
  <c r="I76" i="29"/>
  <c r="H76" i="29"/>
  <c r="F76" i="29"/>
  <c r="E76" i="29"/>
  <c r="O75" i="29"/>
  <c r="N75" i="29"/>
  <c r="L75" i="29"/>
  <c r="K75" i="29"/>
  <c r="H75" i="29"/>
  <c r="I75" i="29" s="1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H73" i="29"/>
  <c r="I73" i="29" s="1"/>
  <c r="F73" i="29"/>
  <c r="E73" i="29"/>
  <c r="O72" i="29"/>
  <c r="N72" i="29"/>
  <c r="L72" i="29"/>
  <c r="K72" i="29"/>
  <c r="H72" i="29"/>
  <c r="I72" i="29" s="1"/>
  <c r="F72" i="29"/>
  <c r="E72" i="29"/>
  <c r="O71" i="29"/>
  <c r="N71" i="29"/>
  <c r="L71" i="29"/>
  <c r="K71" i="29"/>
  <c r="I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N59" i="29"/>
  <c r="O59" i="29" s="1"/>
  <c r="L59" i="29"/>
  <c r="K59" i="29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N57" i="29"/>
  <c r="O57" i="29" s="1"/>
  <c r="L57" i="29"/>
  <c r="K57" i="29"/>
  <c r="H57" i="29"/>
  <c r="I57" i="29" s="1"/>
  <c r="E57" i="29"/>
  <c r="F57" i="29" s="1"/>
  <c r="N56" i="29"/>
  <c r="O56" i="29" s="1"/>
  <c r="K56" i="29"/>
  <c r="L56" i="29" s="1"/>
  <c r="H56" i="29"/>
  <c r="I56" i="29" s="1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K54" i="29"/>
  <c r="L54" i="29" s="1"/>
  <c r="I54" i="29"/>
  <c r="H54" i="29"/>
  <c r="E54" i="29"/>
  <c r="F54" i="29" s="1"/>
  <c r="N53" i="29"/>
  <c r="O53" i="29" s="1"/>
  <c r="L53" i="29"/>
  <c r="K53" i="29"/>
  <c r="H53" i="29"/>
  <c r="I53" i="29" s="1"/>
  <c r="E53" i="29"/>
  <c r="F53" i="29" s="1"/>
  <c r="O52" i="29"/>
  <c r="N52" i="29"/>
  <c r="K52" i="29"/>
  <c r="L52" i="29" s="1"/>
  <c r="I52" i="29"/>
  <c r="H52" i="29"/>
  <c r="E52" i="29"/>
  <c r="F52" i="29" s="1"/>
  <c r="N51" i="29"/>
  <c r="O51" i="29" s="1"/>
  <c r="L51" i="29"/>
  <c r="K51" i="29"/>
  <c r="H51" i="29"/>
  <c r="I51" i="29" s="1"/>
  <c r="E51" i="29"/>
  <c r="F51" i="29" s="1"/>
  <c r="N50" i="29"/>
  <c r="O50" i="29" s="1"/>
  <c r="K50" i="29"/>
  <c r="L50" i="29" s="1"/>
  <c r="H50" i="29"/>
  <c r="I50" i="29" s="1"/>
  <c r="E50" i="29"/>
  <c r="F50" i="29" s="1"/>
  <c r="N49" i="29"/>
  <c r="O49" i="29" s="1"/>
  <c r="L49" i="29"/>
  <c r="K49" i="29"/>
  <c r="H49" i="29"/>
  <c r="I49" i="29" s="1"/>
  <c r="E49" i="29"/>
  <c r="F49" i="29" s="1"/>
  <c r="N48" i="29"/>
  <c r="O48" i="29" s="1"/>
  <c r="K48" i="29"/>
  <c r="L48" i="29" s="1"/>
  <c r="I48" i="29"/>
  <c r="H48" i="29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K46" i="29"/>
  <c r="L46" i="29" s="1"/>
  <c r="H46" i="29"/>
  <c r="I46" i="29" s="1"/>
  <c r="E46" i="29"/>
  <c r="F46" i="29" s="1"/>
  <c r="N45" i="29"/>
  <c r="O45" i="29" s="1"/>
  <c r="L45" i="29"/>
  <c r="K45" i="29"/>
  <c r="I45" i="29"/>
  <c r="H45" i="29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I170" i="28"/>
  <c r="H170" i="28"/>
  <c r="E170" i="28"/>
  <c r="F170" i="28" s="1"/>
  <c r="N169" i="28"/>
  <c r="O169" i="28" s="1"/>
  <c r="K169" i="28"/>
  <c r="L169" i="28" s="1"/>
  <c r="H169" i="28"/>
  <c r="I169" i="28" s="1"/>
  <c r="E169" i="28"/>
  <c r="F169" i="28" s="1"/>
  <c r="O168" i="28"/>
  <c r="N168" i="28"/>
  <c r="L168" i="28"/>
  <c r="K168" i="28"/>
  <c r="I168" i="28"/>
  <c r="H168" i="28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L166" i="28"/>
  <c r="K166" i="28"/>
  <c r="I166" i="28"/>
  <c r="H166" i="28"/>
  <c r="E166" i="28"/>
  <c r="F166" i="28" s="1"/>
  <c r="N165" i="28"/>
  <c r="O165" i="28" s="1"/>
  <c r="L165" i="28"/>
  <c r="K165" i="28"/>
  <c r="H165" i="28"/>
  <c r="I165" i="28" s="1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L161" i="28"/>
  <c r="K161" i="28"/>
  <c r="H161" i="28"/>
  <c r="I161" i="28" s="1"/>
  <c r="E161" i="28"/>
  <c r="F161" i="28" s="1"/>
  <c r="N160" i="28"/>
  <c r="O160" i="28" s="1"/>
  <c r="L160" i="28"/>
  <c r="K160" i="28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I158" i="28"/>
  <c r="H158" i="28"/>
  <c r="E158" i="28"/>
  <c r="F158" i="28" s="1"/>
  <c r="N157" i="28"/>
  <c r="O157" i="28" s="1"/>
  <c r="L157" i="28"/>
  <c r="K157" i="28"/>
  <c r="H157" i="28"/>
  <c r="I157" i="28" s="1"/>
  <c r="E157" i="28"/>
  <c r="F157" i="28" s="1"/>
  <c r="N156" i="28"/>
  <c r="O156" i="28" s="1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N154" i="28"/>
  <c r="O154" i="28" s="1"/>
  <c r="K154" i="28"/>
  <c r="L154" i="28" s="1"/>
  <c r="I154" i="28"/>
  <c r="H154" i="28"/>
  <c r="E154" i="28"/>
  <c r="F154" i="28" s="1"/>
  <c r="N153" i="28"/>
  <c r="O153" i="28" s="1"/>
  <c r="L153" i="28"/>
  <c r="K153" i="28"/>
  <c r="H153" i="28"/>
  <c r="I153" i="28" s="1"/>
  <c r="E153" i="28"/>
  <c r="F153" i="28" s="1"/>
  <c r="N152" i="28"/>
  <c r="N172" i="28" s="1"/>
  <c r="L152" i="28"/>
  <c r="K152" i="28"/>
  <c r="K17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N140" i="28"/>
  <c r="O140" i="28" s="1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K132" i="28"/>
  <c r="L132" i="28" s="1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K145" i="28" s="1"/>
  <c r="H125" i="28"/>
  <c r="F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O115" i="28"/>
  <c r="N115" i="28"/>
  <c r="K115" i="28"/>
  <c r="L115" i="28" s="1"/>
  <c r="I115" i="28"/>
  <c r="H115" i="28"/>
  <c r="E115" i="28"/>
  <c r="F115" i="28" s="1"/>
  <c r="N114" i="28"/>
  <c r="O114" i="28" s="1"/>
  <c r="K114" i="28"/>
  <c r="L114" i="28" s="1"/>
  <c r="H114" i="28"/>
  <c r="I114" i="28" s="1"/>
  <c r="E114" i="28"/>
  <c r="F114" i="28" s="1"/>
  <c r="N113" i="28"/>
  <c r="O113" i="28" s="1"/>
  <c r="L113" i="28"/>
  <c r="K113" i="28"/>
  <c r="I113" i="28"/>
  <c r="H113" i="28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K111" i="28"/>
  <c r="L111" i="28" s="1"/>
  <c r="I111" i="28"/>
  <c r="H111" i="28"/>
  <c r="E111" i="28"/>
  <c r="F111" i="28" s="1"/>
  <c r="N110" i="28"/>
  <c r="O110" i="28" s="1"/>
  <c r="L110" i="28"/>
  <c r="K110" i="28"/>
  <c r="H110" i="28"/>
  <c r="I110" i="28" s="1"/>
  <c r="E110" i="28"/>
  <c r="F110" i="28" s="1"/>
  <c r="N109" i="28"/>
  <c r="O109" i="28" s="1"/>
  <c r="K109" i="28"/>
  <c r="L109" i="28" s="1"/>
  <c r="I109" i="28"/>
  <c r="H109" i="28"/>
  <c r="E109" i="28"/>
  <c r="F109" i="28" s="1"/>
  <c r="N108" i="28"/>
  <c r="O108" i="28" s="1"/>
  <c r="K108" i="28"/>
  <c r="L108" i="28" s="1"/>
  <c r="H108" i="28"/>
  <c r="I108" i="28" s="1"/>
  <c r="E108" i="28"/>
  <c r="F108" i="28" s="1"/>
  <c r="N107" i="28"/>
  <c r="O107" i="28" s="1"/>
  <c r="K107" i="28"/>
  <c r="L107" i="28" s="1"/>
  <c r="I107" i="28"/>
  <c r="H107" i="28"/>
  <c r="E107" i="28"/>
  <c r="F107" i="28" s="1"/>
  <c r="O106" i="28"/>
  <c r="N106" i="28"/>
  <c r="K106" i="28"/>
  <c r="L106" i="28" s="1"/>
  <c r="H106" i="28"/>
  <c r="I106" i="28" s="1"/>
  <c r="E106" i="28"/>
  <c r="F106" i="28" s="1"/>
  <c r="N105" i="28"/>
  <c r="O105" i="28" s="1"/>
  <c r="L105" i="28"/>
  <c r="K105" i="28"/>
  <c r="I105" i="28"/>
  <c r="H105" i="28"/>
  <c r="E105" i="28"/>
  <c r="F105" i="28" s="1"/>
  <c r="O104" i="28"/>
  <c r="N104" i="28"/>
  <c r="K104" i="28"/>
  <c r="L104" i="28" s="1"/>
  <c r="H104" i="28"/>
  <c r="I104" i="28" s="1"/>
  <c r="E104" i="28"/>
  <c r="F104" i="28" s="1"/>
  <c r="N103" i="28"/>
  <c r="O103" i="28" s="1"/>
  <c r="K103" i="28"/>
  <c r="L103" i="28" s="1"/>
  <c r="I103" i="28"/>
  <c r="H103" i="28"/>
  <c r="E103" i="28"/>
  <c r="F103" i="28" s="1"/>
  <c r="N102" i="28"/>
  <c r="O102" i="28" s="1"/>
  <c r="L102" i="28"/>
  <c r="K102" i="28"/>
  <c r="H102" i="28"/>
  <c r="I102" i="28" s="1"/>
  <c r="E102" i="28"/>
  <c r="F102" i="28" s="1"/>
  <c r="N101" i="28"/>
  <c r="O101" i="28" s="1"/>
  <c r="K101" i="28"/>
  <c r="L101" i="28" s="1"/>
  <c r="I101" i="28"/>
  <c r="H101" i="28"/>
  <c r="E101" i="28"/>
  <c r="F101" i="28" s="1"/>
  <c r="N100" i="28"/>
  <c r="O100" i="28" s="1"/>
  <c r="K100" i="28"/>
  <c r="L100" i="28" s="1"/>
  <c r="H100" i="28"/>
  <c r="I100" i="28" s="1"/>
  <c r="E100" i="28"/>
  <c r="F100" i="28" s="1"/>
  <c r="O99" i="28"/>
  <c r="N99" i="28"/>
  <c r="K99" i="28"/>
  <c r="L99" i="28" s="1"/>
  <c r="I99" i="28"/>
  <c r="H99" i="28"/>
  <c r="E99" i="28"/>
  <c r="F99" i="28" s="1"/>
  <c r="N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E90" i="28"/>
  <c r="F90" i="28" s="1"/>
  <c r="N89" i="28"/>
  <c r="O89" i="28" s="1"/>
  <c r="K89" i="28"/>
  <c r="L89" i="28" s="1"/>
  <c r="I89" i="28"/>
  <c r="H89" i="28"/>
  <c r="E89" i="28"/>
  <c r="F89" i="28" s="1"/>
  <c r="N88" i="28"/>
  <c r="O88" i="28" s="1"/>
  <c r="K88" i="28"/>
  <c r="L88" i="28" s="1"/>
  <c r="I88" i="28"/>
  <c r="H88" i="28"/>
  <c r="E88" i="28"/>
  <c r="F88" i="28" s="1"/>
  <c r="N87" i="28"/>
  <c r="O87" i="28" s="1"/>
  <c r="L87" i="28"/>
  <c r="K87" i="28"/>
  <c r="H87" i="28"/>
  <c r="I87" i="28" s="1"/>
  <c r="E87" i="28"/>
  <c r="F87" i="28" s="1"/>
  <c r="N86" i="28"/>
  <c r="O86" i="28" s="1"/>
  <c r="L86" i="28"/>
  <c r="K86" i="28"/>
  <c r="H86" i="28"/>
  <c r="I86" i="28" s="1"/>
  <c r="E86" i="28"/>
  <c r="F86" i="28" s="1"/>
  <c r="N85" i="28"/>
  <c r="O85" i="28" s="1"/>
  <c r="L85" i="28"/>
  <c r="K85" i="28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N82" i="28"/>
  <c r="O82" i="28" s="1"/>
  <c r="L82" i="28"/>
  <c r="K82" i="28"/>
  <c r="H82" i="28"/>
  <c r="I82" i="28" s="1"/>
  <c r="E82" i="28"/>
  <c r="F82" i="28" s="1"/>
  <c r="N81" i="28"/>
  <c r="O81" i="28" s="1"/>
  <c r="K81" i="28"/>
  <c r="L81" i="28" s="1"/>
  <c r="I81" i="28"/>
  <c r="H81" i="28"/>
  <c r="E81" i="28"/>
  <c r="F81" i="28" s="1"/>
  <c r="N80" i="28"/>
  <c r="O80" i="28" s="1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N78" i="28"/>
  <c r="O78" i="28" s="1"/>
  <c r="L78" i="28"/>
  <c r="K78" i="28"/>
  <c r="H78" i="28"/>
  <c r="I78" i="28" s="1"/>
  <c r="E78" i="28"/>
  <c r="F78" i="28" s="1"/>
  <c r="N77" i="28"/>
  <c r="O77" i="28" s="1"/>
  <c r="L77" i="28"/>
  <c r="K77" i="28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N73" i="28"/>
  <c r="O73" i="28" s="1"/>
  <c r="K73" i="28"/>
  <c r="L73" i="28" s="1"/>
  <c r="I73" i="28"/>
  <c r="H73" i="28"/>
  <c r="E73" i="28"/>
  <c r="F73" i="28" s="1"/>
  <c r="N72" i="28"/>
  <c r="O72" i="28" s="1"/>
  <c r="K72" i="28"/>
  <c r="L72" i="28" s="1"/>
  <c r="I72" i="28"/>
  <c r="H72" i="28"/>
  <c r="E72" i="28"/>
  <c r="F72" i="28" s="1"/>
  <c r="N71" i="28"/>
  <c r="L71" i="28"/>
  <c r="K71" i="28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E59" i="28"/>
  <c r="F59" i="28" s="1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N56" i="28"/>
  <c r="O56" i="28" s="1"/>
  <c r="K56" i="28"/>
  <c r="L56" i="28" s="1"/>
  <c r="H56" i="28"/>
  <c r="I56" i="28" s="1"/>
  <c r="F56" i="28"/>
  <c r="E56" i="28"/>
  <c r="O55" i="28"/>
  <c r="N55" i="28"/>
  <c r="K55" i="28"/>
  <c r="L55" i="28" s="1"/>
  <c r="H55" i="28"/>
  <c r="I55" i="28" s="1"/>
  <c r="F55" i="28"/>
  <c r="E55" i="28"/>
  <c r="N54" i="28"/>
  <c r="O54" i="28" s="1"/>
  <c r="K54" i="28"/>
  <c r="L54" i="28" s="1"/>
  <c r="H54" i="28"/>
  <c r="I54" i="28" s="1"/>
  <c r="F54" i="28"/>
  <c r="E54" i="28"/>
  <c r="O53" i="28"/>
  <c r="N53" i="28"/>
  <c r="L53" i="28"/>
  <c r="K53" i="28"/>
  <c r="H53" i="28"/>
  <c r="I53" i="28" s="1"/>
  <c r="F53" i="28"/>
  <c r="E53" i="28"/>
  <c r="O52" i="28"/>
  <c r="N52" i="28"/>
  <c r="K52" i="28"/>
  <c r="L52" i="28" s="1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L47" i="28"/>
  <c r="K47" i="28"/>
  <c r="I47" i="28"/>
  <c r="H47" i="28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O44" i="28"/>
  <c r="N44" i="28"/>
  <c r="L44" i="28"/>
  <c r="K44" i="28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O183" i="27"/>
  <c r="N183" i="27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O162" i="27"/>
  <c r="N162" i="27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O160" i="27"/>
  <c r="N160" i="27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K111" i="27"/>
  <c r="L111" i="27" s="1"/>
  <c r="H111" i="27"/>
  <c r="I111" i="27" s="1"/>
  <c r="F111" i="27"/>
  <c r="E111" i="27"/>
  <c r="N110" i="27"/>
  <c r="O110" i="27" s="1"/>
  <c r="L110" i="27"/>
  <c r="K110" i="27"/>
  <c r="H110" i="27"/>
  <c r="I110" i="27" s="1"/>
  <c r="F110" i="27"/>
  <c r="E110" i="27"/>
  <c r="O109" i="27"/>
  <c r="N109" i="27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N107" i="27"/>
  <c r="O107" i="27" s="1"/>
  <c r="K107" i="27"/>
  <c r="L107" i="27" s="1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K103" i="27"/>
  <c r="L103" i="27" s="1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I90" i="27"/>
  <c r="H90" i="27"/>
  <c r="E90" i="27"/>
  <c r="F90" i="27" s="1"/>
  <c r="N89" i="27"/>
  <c r="O89" i="27" s="1"/>
  <c r="K89" i="27"/>
  <c r="L89" i="27" s="1"/>
  <c r="H89" i="27"/>
  <c r="I89" i="27" s="1"/>
  <c r="E89" i="27"/>
  <c r="F89" i="27" s="1"/>
  <c r="O88" i="27"/>
  <c r="N88" i="27"/>
  <c r="K88" i="27"/>
  <c r="L88" i="27" s="1"/>
  <c r="H88" i="27"/>
  <c r="I88" i="27" s="1"/>
  <c r="E88" i="27"/>
  <c r="F88" i="27" s="1"/>
  <c r="O87" i="27"/>
  <c r="N87" i="27"/>
  <c r="K87" i="27"/>
  <c r="L87" i="27" s="1"/>
  <c r="I87" i="27"/>
  <c r="H87" i="27"/>
  <c r="E87" i="27"/>
  <c r="F87" i="27" s="1"/>
  <c r="N86" i="27"/>
  <c r="O86" i="27" s="1"/>
  <c r="L86" i="27"/>
  <c r="K86" i="27"/>
  <c r="I86" i="27"/>
  <c r="H86" i="27"/>
  <c r="E86" i="27"/>
  <c r="F86" i="27" s="1"/>
  <c r="N85" i="27"/>
  <c r="O85" i="27" s="1"/>
  <c r="K85" i="27"/>
  <c r="L85" i="27" s="1"/>
  <c r="H85" i="27"/>
  <c r="I85" i="27" s="1"/>
  <c r="E85" i="27"/>
  <c r="F85" i="27" s="1"/>
  <c r="N84" i="27"/>
  <c r="O84" i="27" s="1"/>
  <c r="K84" i="27"/>
  <c r="L84" i="27" s="1"/>
  <c r="H84" i="27"/>
  <c r="I84" i="27" s="1"/>
  <c r="E84" i="27"/>
  <c r="F84" i="27" s="1"/>
  <c r="O83" i="27"/>
  <c r="N83" i="27"/>
  <c r="K83" i="27"/>
  <c r="L83" i="27" s="1"/>
  <c r="I83" i="27"/>
  <c r="H83" i="27"/>
  <c r="E83" i="27"/>
  <c r="F83" i="27" s="1"/>
  <c r="N82" i="27"/>
  <c r="O82" i="27" s="1"/>
  <c r="K82" i="27"/>
  <c r="L82" i="27" s="1"/>
  <c r="I82" i="27"/>
  <c r="H82" i="27"/>
  <c r="E82" i="27"/>
  <c r="F82" i="27" s="1"/>
  <c r="O81" i="27"/>
  <c r="N81" i="27"/>
  <c r="K81" i="27"/>
  <c r="L81" i="27" s="1"/>
  <c r="H81" i="27"/>
  <c r="I81" i="27" s="1"/>
  <c r="E81" i="27"/>
  <c r="F81" i="27" s="1"/>
  <c r="N80" i="27"/>
  <c r="O80" i="27" s="1"/>
  <c r="K80" i="27"/>
  <c r="L80" i="27" s="1"/>
  <c r="H80" i="27"/>
  <c r="I80" i="27" s="1"/>
  <c r="E80" i="27"/>
  <c r="F80" i="27" s="1"/>
  <c r="N79" i="27"/>
  <c r="O79" i="27" s="1"/>
  <c r="K79" i="27"/>
  <c r="L79" i="27" s="1"/>
  <c r="H79" i="27"/>
  <c r="I79" i="27" s="1"/>
  <c r="E79" i="27"/>
  <c r="F79" i="27" s="1"/>
  <c r="N78" i="27"/>
  <c r="O78" i="27" s="1"/>
  <c r="K78" i="27"/>
  <c r="L78" i="27" s="1"/>
  <c r="I78" i="27"/>
  <c r="H78" i="27"/>
  <c r="E78" i="27"/>
  <c r="F78" i="27" s="1"/>
  <c r="N77" i="27"/>
  <c r="O77" i="27" s="1"/>
  <c r="K77" i="27"/>
  <c r="L77" i="27" s="1"/>
  <c r="H77" i="27"/>
  <c r="I77" i="27" s="1"/>
  <c r="E77" i="27"/>
  <c r="F77" i="27" s="1"/>
  <c r="N76" i="27"/>
  <c r="O76" i="27" s="1"/>
  <c r="L76" i="27"/>
  <c r="K76" i="27"/>
  <c r="H76" i="27"/>
  <c r="I76" i="27" s="1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I74" i="27"/>
  <c r="H74" i="27"/>
  <c r="E74" i="27"/>
  <c r="F74" i="27" s="1"/>
  <c r="O73" i="27"/>
  <c r="N73" i="27"/>
  <c r="K73" i="27"/>
  <c r="L73" i="27" s="1"/>
  <c r="H73" i="27"/>
  <c r="I73" i="27" s="1"/>
  <c r="E73" i="27"/>
  <c r="F73" i="27" s="1"/>
  <c r="O72" i="27"/>
  <c r="N72" i="27"/>
  <c r="L72" i="27"/>
  <c r="K72" i="27"/>
  <c r="H72" i="27"/>
  <c r="I72" i="27" s="1"/>
  <c r="E72" i="27"/>
  <c r="F72" i="27" s="1"/>
  <c r="N71" i="27"/>
  <c r="N91" i="27" s="1"/>
  <c r="K71" i="27"/>
  <c r="K91" i="27" s="1"/>
  <c r="H71" i="27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K60" i="27"/>
  <c r="L60" i="27" s="1"/>
  <c r="H60" i="27"/>
  <c r="I60" i="27" s="1"/>
  <c r="E60" i="27"/>
  <c r="F60" i="27" s="1"/>
  <c r="O59" i="27"/>
  <c r="N59" i="27"/>
  <c r="L59" i="27"/>
  <c r="K59" i="27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O57" i="27"/>
  <c r="N57" i="27"/>
  <c r="L57" i="27"/>
  <c r="K57" i="27"/>
  <c r="I57" i="27"/>
  <c r="H57" i="27"/>
  <c r="E57" i="27"/>
  <c r="F57" i="27" s="1"/>
  <c r="O56" i="27"/>
  <c r="N56" i="27"/>
  <c r="L56" i="27"/>
  <c r="K56" i="27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O54" i="27"/>
  <c r="N54" i="27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O52" i="27"/>
  <c r="N52" i="27"/>
  <c r="K52" i="27"/>
  <c r="L52" i="27" s="1"/>
  <c r="H52" i="27"/>
  <c r="I52" i="27" s="1"/>
  <c r="E52" i="27"/>
  <c r="F52" i="27" s="1"/>
  <c r="O51" i="27"/>
  <c r="N51" i="27"/>
  <c r="L51" i="27"/>
  <c r="K51" i="27"/>
  <c r="I51" i="27"/>
  <c r="H51" i="27"/>
  <c r="E51" i="27"/>
  <c r="F51" i="27" s="1"/>
  <c r="O50" i="27"/>
  <c r="N50" i="27"/>
  <c r="K50" i="27"/>
  <c r="L50" i="27" s="1"/>
  <c r="H50" i="27"/>
  <c r="I50" i="27" s="1"/>
  <c r="E50" i="27"/>
  <c r="F50" i="27" s="1"/>
  <c r="O49" i="27"/>
  <c r="N49" i="27"/>
  <c r="L49" i="27"/>
  <c r="K49" i="27"/>
  <c r="I49" i="27"/>
  <c r="H49" i="27"/>
  <c r="E49" i="27"/>
  <c r="F49" i="27" s="1"/>
  <c r="O48" i="27"/>
  <c r="N48" i="27"/>
  <c r="L48" i="27"/>
  <c r="K48" i="27"/>
  <c r="H48" i="27"/>
  <c r="I48" i="27" s="1"/>
  <c r="E48" i="27"/>
  <c r="F48" i="27" s="1"/>
  <c r="O47" i="27"/>
  <c r="N47" i="27"/>
  <c r="K47" i="27"/>
  <c r="L47" i="27" s="1"/>
  <c r="I47" i="27"/>
  <c r="H47" i="27"/>
  <c r="E47" i="27"/>
  <c r="F47" i="27" s="1"/>
  <c r="O46" i="27"/>
  <c r="N46" i="27"/>
  <c r="L46" i="27"/>
  <c r="K46" i="27"/>
  <c r="H46" i="27"/>
  <c r="I46" i="27" s="1"/>
  <c r="E46" i="27"/>
  <c r="F46" i="27" s="1"/>
  <c r="O45" i="27"/>
  <c r="N45" i="27"/>
  <c r="K45" i="27"/>
  <c r="L45" i="27" s="1"/>
  <c r="I45" i="27"/>
  <c r="H45" i="27"/>
  <c r="E45" i="27"/>
  <c r="F45" i="27" s="1"/>
  <c r="O44" i="27"/>
  <c r="O64" i="27" s="1"/>
  <c r="N44" i="27"/>
  <c r="N64" i="27" s="1"/>
  <c r="K44" i="27"/>
  <c r="K64" i="27" s="1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L196" i="26"/>
  <c r="K196" i="26"/>
  <c r="H196" i="26"/>
  <c r="I196" i="26" s="1"/>
  <c r="F196" i="26"/>
  <c r="E196" i="26"/>
  <c r="O195" i="26"/>
  <c r="N195" i="26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L192" i="26"/>
  <c r="K192" i="26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L188" i="26"/>
  <c r="K188" i="26"/>
  <c r="H188" i="26"/>
  <c r="I188" i="26" s="1"/>
  <c r="F188" i="26"/>
  <c r="E188" i="26"/>
  <c r="O187" i="26"/>
  <c r="N187" i="26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N184" i="26"/>
  <c r="O184" i="26" s="1"/>
  <c r="L184" i="26"/>
  <c r="K184" i="26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L180" i="26"/>
  <c r="K180" i="26"/>
  <c r="H180" i="26"/>
  <c r="I180" i="26" s="1"/>
  <c r="F180" i="26"/>
  <c r="E180" i="26"/>
  <c r="O179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N140" i="26"/>
  <c r="O140" i="26" s="1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L133" i="26"/>
  <c r="K133" i="26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L129" i="26"/>
  <c r="K129" i="26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N145" i="26" s="1"/>
  <c r="L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K102" i="26"/>
  <c r="L102" i="26" s="1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N59" i="26"/>
  <c r="O59" i="26" s="1"/>
  <c r="L59" i="26"/>
  <c r="K59" i="26"/>
  <c r="H59" i="26"/>
  <c r="I59" i="26" s="1"/>
  <c r="E59" i="26"/>
  <c r="F59" i="26" s="1"/>
  <c r="N58" i="26"/>
  <c r="O58" i="26" s="1"/>
  <c r="L58" i="26"/>
  <c r="K58" i="26"/>
  <c r="I58" i="26"/>
  <c r="H58" i="26"/>
  <c r="F58" i="26"/>
  <c r="E58" i="26"/>
  <c r="N57" i="26"/>
  <c r="O57" i="26" s="1"/>
  <c r="L57" i="26"/>
  <c r="K57" i="26"/>
  <c r="I57" i="26"/>
  <c r="H57" i="26"/>
  <c r="F57" i="26"/>
  <c r="E57" i="26"/>
  <c r="N56" i="26"/>
  <c r="O56" i="26" s="1"/>
  <c r="L56" i="26"/>
  <c r="K56" i="26"/>
  <c r="I56" i="26"/>
  <c r="H56" i="26"/>
  <c r="F56" i="26"/>
  <c r="E56" i="26"/>
  <c r="N55" i="26"/>
  <c r="O55" i="26" s="1"/>
  <c r="L55" i="26"/>
  <c r="K55" i="26"/>
  <c r="I55" i="26"/>
  <c r="H55" i="26"/>
  <c r="F55" i="26"/>
  <c r="E55" i="26"/>
  <c r="N54" i="26"/>
  <c r="O54" i="26" s="1"/>
  <c r="L54" i="26"/>
  <c r="K54" i="26"/>
  <c r="I54" i="26"/>
  <c r="H54" i="26"/>
  <c r="F54" i="26"/>
  <c r="E54" i="26"/>
  <c r="N53" i="26"/>
  <c r="O53" i="26" s="1"/>
  <c r="L53" i="26"/>
  <c r="K53" i="26"/>
  <c r="I53" i="26"/>
  <c r="H53" i="26"/>
  <c r="F53" i="26"/>
  <c r="E53" i="26"/>
  <c r="N52" i="26"/>
  <c r="O52" i="26" s="1"/>
  <c r="L52" i="26"/>
  <c r="K52" i="26"/>
  <c r="I52" i="26"/>
  <c r="H52" i="26"/>
  <c r="F52" i="26"/>
  <c r="E52" i="26"/>
  <c r="N51" i="26"/>
  <c r="O51" i="26" s="1"/>
  <c r="L51" i="26"/>
  <c r="K51" i="26"/>
  <c r="I51" i="26"/>
  <c r="H51" i="26"/>
  <c r="F51" i="26"/>
  <c r="E51" i="26"/>
  <c r="N50" i="26"/>
  <c r="O50" i="26" s="1"/>
  <c r="L50" i="26"/>
  <c r="K50" i="26"/>
  <c r="I50" i="26"/>
  <c r="H50" i="26"/>
  <c r="F50" i="26"/>
  <c r="E50" i="26"/>
  <c r="N49" i="26"/>
  <c r="O49" i="26" s="1"/>
  <c r="L49" i="26"/>
  <c r="K49" i="26"/>
  <c r="I49" i="26"/>
  <c r="H49" i="26"/>
  <c r="F49" i="26"/>
  <c r="E49" i="26"/>
  <c r="N48" i="26"/>
  <c r="O48" i="26" s="1"/>
  <c r="L48" i="26"/>
  <c r="K48" i="26"/>
  <c r="I48" i="26"/>
  <c r="H48" i="26"/>
  <c r="F48" i="26"/>
  <c r="E48" i="26"/>
  <c r="N47" i="26"/>
  <c r="O47" i="26" s="1"/>
  <c r="L47" i="26"/>
  <c r="K47" i="26"/>
  <c r="I47" i="26"/>
  <c r="H47" i="26"/>
  <c r="F47" i="26"/>
  <c r="E47" i="26"/>
  <c r="N46" i="26"/>
  <c r="O46" i="26" s="1"/>
  <c r="L46" i="26"/>
  <c r="K46" i="26"/>
  <c r="I46" i="26"/>
  <c r="H46" i="26"/>
  <c r="F46" i="26"/>
  <c r="E46" i="26"/>
  <c r="N45" i="26"/>
  <c r="O45" i="26" s="1"/>
  <c r="L45" i="26"/>
  <c r="K45" i="26"/>
  <c r="I45" i="26"/>
  <c r="H45" i="26"/>
  <c r="F45" i="26"/>
  <c r="E45" i="26"/>
  <c r="N44" i="26"/>
  <c r="N64" i="26" s="1"/>
  <c r="L44" i="26"/>
  <c r="L64" i="26" s="1"/>
  <c r="K44" i="26"/>
  <c r="K64" i="26" s="1"/>
  <c r="I44" i="26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N170" i="25"/>
  <c r="O170" i="25" s="1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N154" i="25"/>
  <c r="O154" i="25" s="1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K139" i="25"/>
  <c r="L139" i="25" s="1"/>
  <c r="H139" i="25"/>
  <c r="I139" i="25" s="1"/>
  <c r="F139" i="25"/>
  <c r="E139" i="25"/>
  <c r="N138" i="25"/>
  <c r="O138" i="25" s="1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K131" i="25"/>
  <c r="L131" i="25" s="1"/>
  <c r="H131" i="25"/>
  <c r="I131" i="25" s="1"/>
  <c r="F131" i="25"/>
  <c r="E131" i="25"/>
  <c r="N130" i="25"/>
  <c r="O130" i="25" s="1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L126" i="25"/>
  <c r="K126" i="25"/>
  <c r="H126" i="25"/>
  <c r="I126" i="25" s="1"/>
  <c r="F126" i="25"/>
  <c r="E126" i="25"/>
  <c r="O125" i="25"/>
  <c r="N125" i="25"/>
  <c r="L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K115" i="25"/>
  <c r="L115" i="25" s="1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I111" i="25"/>
  <c r="H111" i="25"/>
  <c r="E111" i="25"/>
  <c r="F111" i="25" s="1"/>
  <c r="O110" i="25"/>
  <c r="N110" i="25"/>
  <c r="K110" i="25"/>
  <c r="L110" i="25" s="1"/>
  <c r="H110" i="25"/>
  <c r="I110" i="25" s="1"/>
  <c r="E110" i="25"/>
  <c r="F110" i="25" s="1"/>
  <c r="N109" i="25"/>
  <c r="O109" i="25" s="1"/>
  <c r="K109" i="25"/>
  <c r="L109" i="25" s="1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N98" i="25"/>
  <c r="K98" i="25"/>
  <c r="H98" i="25"/>
  <c r="H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K89" i="25"/>
  <c r="L89" i="25" s="1"/>
  <c r="H89" i="25"/>
  <c r="I89" i="25" s="1"/>
  <c r="E89" i="25"/>
  <c r="F89" i="25" s="1"/>
  <c r="O88" i="25"/>
  <c r="N88" i="25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N81" i="25"/>
  <c r="O81" i="25" s="1"/>
  <c r="L81" i="25"/>
  <c r="K81" i="25"/>
  <c r="H81" i="25"/>
  <c r="I81" i="25" s="1"/>
  <c r="F81" i="25"/>
  <c r="E81" i="25"/>
  <c r="O80" i="25"/>
  <c r="N80" i="25"/>
  <c r="K80" i="25"/>
  <c r="L80" i="25" s="1"/>
  <c r="H80" i="25"/>
  <c r="I80" i="25" s="1"/>
  <c r="E80" i="25"/>
  <c r="F80" i="25" s="1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N77" i="25"/>
  <c r="O77" i="25" s="1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E76" i="25"/>
  <c r="F76" i="25" s="1"/>
  <c r="O75" i="25"/>
  <c r="N75" i="25"/>
  <c r="L75" i="25"/>
  <c r="K75" i="25"/>
  <c r="H75" i="25"/>
  <c r="I75" i="25" s="1"/>
  <c r="E75" i="25"/>
  <c r="F75" i="25" s="1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K71" i="25"/>
  <c r="K91" i="25" s="1"/>
  <c r="H71" i="25"/>
  <c r="F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N54" i="25"/>
  <c r="O54" i="25" s="1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N52" i="25"/>
  <c r="O52" i="25" s="1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K64" i="25" s="1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N198" i="24"/>
  <c r="O198" i="24" s="1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N189" i="24"/>
  <c r="O189" i="24" s="1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N185" i="24"/>
  <c r="O185" i="24" s="1"/>
  <c r="L185" i="24"/>
  <c r="K185" i="24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I171" i="24"/>
  <c r="H171" i="24"/>
  <c r="F171" i="24"/>
  <c r="E171" i="24"/>
  <c r="N170" i="24"/>
  <c r="O170" i="24" s="1"/>
  <c r="K170" i="24"/>
  <c r="L170" i="24" s="1"/>
  <c r="I170" i="24"/>
  <c r="H170" i="24"/>
  <c r="F170" i="24"/>
  <c r="E170" i="24"/>
  <c r="N169" i="24"/>
  <c r="O169" i="24" s="1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N167" i="24"/>
  <c r="O167" i="24" s="1"/>
  <c r="K167" i="24"/>
  <c r="L167" i="24" s="1"/>
  <c r="I167" i="24"/>
  <c r="H167" i="24"/>
  <c r="F167" i="24"/>
  <c r="E167" i="24"/>
  <c r="N166" i="24"/>
  <c r="O166" i="24" s="1"/>
  <c r="K166" i="24"/>
  <c r="L166" i="24" s="1"/>
  <c r="I166" i="24"/>
  <c r="H166" i="24"/>
  <c r="F166" i="24"/>
  <c r="E166" i="24"/>
  <c r="N165" i="24"/>
  <c r="O165" i="24" s="1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N163" i="24"/>
  <c r="O163" i="24" s="1"/>
  <c r="K163" i="24"/>
  <c r="L163" i="24" s="1"/>
  <c r="I163" i="24"/>
  <c r="H163" i="24"/>
  <c r="F163" i="24"/>
  <c r="E163" i="24"/>
  <c r="N162" i="24"/>
  <c r="O162" i="24" s="1"/>
  <c r="K162" i="24"/>
  <c r="L162" i="24" s="1"/>
  <c r="I162" i="24"/>
  <c r="H162" i="24"/>
  <c r="F162" i="24"/>
  <c r="E162" i="24"/>
  <c r="N161" i="24"/>
  <c r="O161" i="24" s="1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N159" i="24"/>
  <c r="O159" i="24" s="1"/>
  <c r="K159" i="24"/>
  <c r="L159" i="24" s="1"/>
  <c r="I159" i="24"/>
  <c r="H159" i="24"/>
  <c r="F159" i="24"/>
  <c r="E159" i="24"/>
  <c r="N158" i="24"/>
  <c r="O158" i="24" s="1"/>
  <c r="K158" i="24"/>
  <c r="L158" i="24" s="1"/>
  <c r="I158" i="24"/>
  <c r="H158" i="24"/>
  <c r="F158" i="24"/>
  <c r="E158" i="24"/>
  <c r="N157" i="24"/>
  <c r="O157" i="24" s="1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N155" i="24"/>
  <c r="O155" i="24" s="1"/>
  <c r="K155" i="24"/>
  <c r="L155" i="24" s="1"/>
  <c r="I155" i="24"/>
  <c r="H155" i="24"/>
  <c r="F155" i="24"/>
  <c r="E155" i="24"/>
  <c r="N154" i="24"/>
  <c r="O154" i="24" s="1"/>
  <c r="K154" i="24"/>
  <c r="L154" i="24" s="1"/>
  <c r="I154" i="24"/>
  <c r="H154" i="24"/>
  <c r="F154" i="24"/>
  <c r="E154" i="24"/>
  <c r="N153" i="24"/>
  <c r="O153" i="24" s="1"/>
  <c r="K153" i="24"/>
  <c r="L153" i="24" s="1"/>
  <c r="I153" i="24"/>
  <c r="H153" i="24"/>
  <c r="F153" i="24"/>
  <c r="E153" i="24"/>
  <c r="O152" i="24"/>
  <c r="N152" i="24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N138" i="24"/>
  <c r="O138" i="24" s="1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N136" i="24"/>
  <c r="O136" i="24" s="1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N131" i="24"/>
  <c r="O131" i="24" s="1"/>
  <c r="L131" i="24"/>
  <c r="K131" i="24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K128" i="24"/>
  <c r="L128" i="24" s="1"/>
  <c r="H128" i="24"/>
  <c r="I128" i="24" s="1"/>
  <c r="F128" i="24"/>
  <c r="E128" i="24"/>
  <c r="N127" i="24"/>
  <c r="O127" i="24" s="1"/>
  <c r="L127" i="24"/>
  <c r="K127" i="24"/>
  <c r="H127" i="24"/>
  <c r="I127" i="24" s="1"/>
  <c r="E127" i="24"/>
  <c r="F127" i="24" s="1"/>
  <c r="N126" i="24"/>
  <c r="O126" i="24" s="1"/>
  <c r="K126" i="24"/>
  <c r="L126" i="24" s="1"/>
  <c r="H126" i="24"/>
  <c r="I126" i="24" s="1"/>
  <c r="F126" i="24"/>
  <c r="E126" i="24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N117" i="24"/>
  <c r="O117" i="24" s="1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N113" i="24"/>
  <c r="O113" i="24" s="1"/>
  <c r="L113" i="24"/>
  <c r="K113" i="24"/>
  <c r="H113" i="24"/>
  <c r="I113" i="24" s="1"/>
  <c r="F113" i="24"/>
  <c r="E113" i="24"/>
  <c r="N112" i="24"/>
  <c r="O112" i="24" s="1"/>
  <c r="K112" i="24"/>
  <c r="L112" i="24" s="1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N109" i="24"/>
  <c r="O109" i="24" s="1"/>
  <c r="L109" i="24"/>
  <c r="K109" i="24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N106" i="24"/>
  <c r="O106" i="24" s="1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N102" i="24"/>
  <c r="O102" i="24" s="1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N86" i="24"/>
  <c r="O86" i="24" s="1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N84" i="24"/>
  <c r="O84" i="24" s="1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L78" i="24"/>
  <c r="K78" i="24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72" i="48" l="1"/>
  <c r="L152" i="48"/>
  <c r="L172" i="48" s="1"/>
  <c r="K145" i="48"/>
  <c r="L145" i="48"/>
  <c r="K118" i="48"/>
  <c r="L118" i="48"/>
  <c r="L91" i="48"/>
  <c r="L64" i="48"/>
  <c r="I152" i="48"/>
  <c r="I172" i="48" s="1"/>
  <c r="I125" i="48"/>
  <c r="I145" i="48" s="1"/>
  <c r="I98" i="48"/>
  <c r="I118" i="48" s="1"/>
  <c r="I91" i="48"/>
  <c r="H91" i="48"/>
  <c r="H64" i="48"/>
  <c r="I64" i="48"/>
  <c r="F71" i="48"/>
  <c r="F91" i="48" s="1"/>
  <c r="F44" i="48"/>
  <c r="F64" i="48" s="1"/>
  <c r="O179" i="47"/>
  <c r="N172" i="47"/>
  <c r="O152" i="47"/>
  <c r="O172" i="47" s="1"/>
  <c r="O145" i="47"/>
  <c r="N145" i="47"/>
  <c r="O98" i="47"/>
  <c r="O118" i="47" s="1"/>
  <c r="N91" i="47"/>
  <c r="O91" i="47"/>
  <c r="O64" i="47"/>
  <c r="N64" i="47"/>
  <c r="G9" i="48"/>
  <c r="K37" i="48"/>
  <c r="O37" i="48"/>
  <c r="H37" i="48"/>
  <c r="L37" i="48"/>
  <c r="E37" i="48"/>
  <c r="I37" i="48"/>
  <c r="F37" i="48"/>
  <c r="N37" i="48"/>
  <c r="G5" i="48"/>
  <c r="G7" i="48"/>
  <c r="G3" i="48"/>
  <c r="K199" i="47"/>
  <c r="L179" i="47"/>
  <c r="L199" i="47" s="1"/>
  <c r="L172" i="47"/>
  <c r="K172" i="47"/>
  <c r="L145" i="47"/>
  <c r="K145" i="47"/>
  <c r="K118" i="47"/>
  <c r="L98" i="47"/>
  <c r="L118" i="47" s="1"/>
  <c r="L91" i="47"/>
  <c r="L44" i="47"/>
  <c r="L64" i="47" s="1"/>
  <c r="I179" i="47"/>
  <c r="I199" i="47" s="1"/>
  <c r="I152" i="47"/>
  <c r="I172" i="47" s="1"/>
  <c r="I145" i="47"/>
  <c r="H145" i="47"/>
  <c r="I118" i="47"/>
  <c r="H118" i="47"/>
  <c r="I71" i="47"/>
  <c r="I91" i="47" s="1"/>
  <c r="I64" i="47"/>
  <c r="F152" i="47"/>
  <c r="F172" i="47" s="1"/>
  <c r="F125" i="47"/>
  <c r="F145" i="47" s="1"/>
  <c r="F98" i="47"/>
  <c r="F118" i="47" s="1"/>
  <c r="F71" i="47"/>
  <c r="F91" i="47" s="1"/>
  <c r="N199" i="46"/>
  <c r="O179" i="46"/>
  <c r="O199" i="46" s="1"/>
  <c r="O152" i="46"/>
  <c r="O172" i="46" s="1"/>
  <c r="N145" i="46"/>
  <c r="O125" i="46"/>
  <c r="O145" i="46" s="1"/>
  <c r="O98" i="46"/>
  <c r="O118" i="46" s="1"/>
  <c r="N91" i="46"/>
  <c r="O71" i="46"/>
  <c r="O91" i="46" s="1"/>
  <c r="O64" i="46"/>
  <c r="N64" i="46"/>
  <c r="O199" i="47"/>
  <c r="G9" i="47" s="1"/>
  <c r="E37" i="47"/>
  <c r="I37" i="47"/>
  <c r="F37" i="47"/>
  <c r="N37" i="47"/>
  <c r="K37" i="47"/>
  <c r="O37" i="47"/>
  <c r="H37" i="47"/>
  <c r="L37" i="47"/>
  <c r="G5" i="47"/>
  <c r="G7" i="47"/>
  <c r="G3" i="47"/>
  <c r="K199" i="46"/>
  <c r="L179" i="46"/>
  <c r="L199" i="46" s="1"/>
  <c r="K172" i="46"/>
  <c r="L152" i="46"/>
  <c r="L172" i="46" s="1"/>
  <c r="L125" i="46"/>
  <c r="L145" i="46" s="1"/>
  <c r="K118" i="46"/>
  <c r="L98" i="46"/>
  <c r="L118" i="46" s="1"/>
  <c r="L91" i="46"/>
  <c r="K91" i="46"/>
  <c r="L64" i="46"/>
  <c r="K64" i="46"/>
  <c r="I179" i="46"/>
  <c r="I199" i="46" s="1"/>
  <c r="I152" i="46"/>
  <c r="I172" i="46" s="1"/>
  <c r="I125" i="46"/>
  <c r="I145" i="46" s="1"/>
  <c r="I118" i="46"/>
  <c r="H118" i="46"/>
  <c r="I91" i="46"/>
  <c r="H91" i="46"/>
  <c r="I44" i="46"/>
  <c r="I64" i="46" s="1"/>
  <c r="F98" i="46"/>
  <c r="F118" i="46" s="1"/>
  <c r="F71" i="46"/>
  <c r="F91" i="46" s="1"/>
  <c r="F44" i="46"/>
  <c r="F64" i="46" s="1"/>
  <c r="N199" i="45"/>
  <c r="O179" i="45"/>
  <c r="O199" i="45" s="1"/>
  <c r="G9" i="45" s="1"/>
  <c r="O145" i="45"/>
  <c r="N145" i="45"/>
  <c r="N118" i="45"/>
  <c r="O98" i="45"/>
  <c r="O118" i="45" s="1"/>
  <c r="N91" i="45"/>
  <c r="O71" i="45"/>
  <c r="O91" i="45" s="1"/>
  <c r="O64" i="45"/>
  <c r="N64" i="45"/>
  <c r="E37" i="46"/>
  <c r="I37" i="46"/>
  <c r="K37" i="46"/>
  <c r="H37" i="46"/>
  <c r="F37" i="46"/>
  <c r="N37" i="46"/>
  <c r="L37" i="46"/>
  <c r="O37" i="46"/>
  <c r="G7" i="46"/>
  <c r="G9" i="46"/>
  <c r="G5" i="46"/>
  <c r="G3" i="46"/>
  <c r="K199" i="45"/>
  <c r="L179" i="45"/>
  <c r="L199" i="45" s="1"/>
  <c r="L125" i="45"/>
  <c r="L145" i="45" s="1"/>
  <c r="L118" i="45"/>
  <c r="L71" i="45"/>
  <c r="L91" i="45" s="1"/>
  <c r="K64" i="45"/>
  <c r="I179" i="45"/>
  <c r="I199" i="45" s="1"/>
  <c r="I125" i="45"/>
  <c r="I145" i="45" s="1"/>
  <c r="I64" i="45"/>
  <c r="H64" i="45"/>
  <c r="G5" i="45" s="1"/>
  <c r="F125" i="45"/>
  <c r="F145" i="45" s="1"/>
  <c r="F44" i="45"/>
  <c r="F64" i="45" s="1"/>
  <c r="N199" i="44"/>
  <c r="O179" i="44"/>
  <c r="O199" i="44" s="1"/>
  <c r="O98" i="44"/>
  <c r="O118" i="44" s="1"/>
  <c r="N91" i="44"/>
  <c r="O71" i="44"/>
  <c r="O91" i="44" s="1"/>
  <c r="O44" i="44"/>
  <c r="O64" i="44" s="1"/>
  <c r="K37" i="45"/>
  <c r="E37" i="45"/>
  <c r="I37" i="45"/>
  <c r="F37" i="45"/>
  <c r="N37" i="45"/>
  <c r="H37" i="45"/>
  <c r="L37" i="45"/>
  <c r="O37" i="45"/>
  <c r="G3" i="45"/>
  <c r="G7" i="45"/>
  <c r="K199" i="44"/>
  <c r="L179" i="44"/>
  <c r="L199" i="44" s="1"/>
  <c r="G9" i="44" s="1"/>
  <c r="L98" i="44"/>
  <c r="L118" i="44" s="1"/>
  <c r="K91" i="44"/>
  <c r="L71" i="44"/>
  <c r="L91" i="44" s="1"/>
  <c r="L44" i="44"/>
  <c r="L64" i="44" s="1"/>
  <c r="I179" i="44"/>
  <c r="I199" i="44" s="1"/>
  <c r="H118" i="44"/>
  <c r="I98" i="44"/>
  <c r="I118" i="44" s="1"/>
  <c r="I71" i="44"/>
  <c r="I91" i="44" s="1"/>
  <c r="I44" i="44"/>
  <c r="I64" i="44" s="1"/>
  <c r="F118" i="44"/>
  <c r="F71" i="44"/>
  <c r="F91" i="44" s="1"/>
  <c r="F64" i="44"/>
  <c r="N199" i="43"/>
  <c r="O179" i="43"/>
  <c r="O199" i="43" s="1"/>
  <c r="O152" i="43"/>
  <c r="O172" i="43" s="1"/>
  <c r="N145" i="43"/>
  <c r="O125" i="43"/>
  <c r="O145" i="43" s="1"/>
  <c r="O118" i="43"/>
  <c r="N118" i="43"/>
  <c r="O91" i="43"/>
  <c r="N91" i="43"/>
  <c r="O64" i="43"/>
  <c r="N64" i="43"/>
  <c r="O172" i="44"/>
  <c r="E37" i="44"/>
  <c r="F37" i="44"/>
  <c r="N37" i="44"/>
  <c r="K37" i="44"/>
  <c r="H37" i="44"/>
  <c r="L37" i="44"/>
  <c r="I37" i="44"/>
  <c r="O37" i="44"/>
  <c r="G5" i="44"/>
  <c r="G7" i="44"/>
  <c r="G3" i="44"/>
  <c r="K199" i="43"/>
  <c r="L199" i="43"/>
  <c r="K172" i="43"/>
  <c r="L172" i="43"/>
  <c r="L125" i="43"/>
  <c r="L145" i="43" s="1"/>
  <c r="K118" i="43"/>
  <c r="L98" i="43"/>
  <c r="L118" i="43" s="1"/>
  <c r="L71" i="43"/>
  <c r="L91" i="43" s="1"/>
  <c r="G7" i="43" s="1"/>
  <c r="K64" i="43"/>
  <c r="L44" i="43"/>
  <c r="L64" i="43" s="1"/>
  <c r="I179" i="43"/>
  <c r="I199" i="43" s="1"/>
  <c r="I152" i="43"/>
  <c r="I172" i="43" s="1"/>
  <c r="I125" i="43"/>
  <c r="I145" i="43" s="1"/>
  <c r="I98" i="43"/>
  <c r="I118" i="43" s="1"/>
  <c r="I71" i="43"/>
  <c r="I91" i="43" s="1"/>
  <c r="I64" i="43"/>
  <c r="H64" i="43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O98" i="42"/>
  <c r="O118" i="42" s="1"/>
  <c r="N91" i="42"/>
  <c r="O71" i="42"/>
  <c r="O91" i="42" s="1"/>
  <c r="O44" i="42"/>
  <c r="O64" i="42" s="1"/>
  <c r="K37" i="43"/>
  <c r="H37" i="43"/>
  <c r="L37" i="43"/>
  <c r="E37" i="43"/>
  <c r="I37" i="43"/>
  <c r="F37" i="43"/>
  <c r="N37" i="43"/>
  <c r="O37" i="43"/>
  <c r="G5" i="43"/>
  <c r="G3" i="43"/>
  <c r="H199" i="42"/>
  <c r="I199" i="42"/>
  <c r="H172" i="42"/>
  <c r="I172" i="42"/>
  <c r="H118" i="42"/>
  <c r="I118" i="42"/>
  <c r="H145" i="42"/>
  <c r="I145" i="42"/>
  <c r="H91" i="42"/>
  <c r="I71" i="42"/>
  <c r="I91" i="42" s="1"/>
  <c r="H64" i="42"/>
  <c r="I44" i="42"/>
  <c r="I64" i="42" s="1"/>
  <c r="L98" i="42"/>
  <c r="L118" i="42" s="1"/>
  <c r="L71" i="42"/>
  <c r="L91" i="42" s="1"/>
  <c r="F145" i="42"/>
  <c r="O179" i="41"/>
  <c r="O199" i="41" s="1"/>
  <c r="N172" i="41"/>
  <c r="O152" i="41"/>
  <c r="O172" i="41" s="1"/>
  <c r="O125" i="41"/>
  <c r="O145" i="41" s="1"/>
  <c r="N118" i="41"/>
  <c r="O98" i="41"/>
  <c r="O118" i="41" s="1"/>
  <c r="N91" i="41"/>
  <c r="O71" i="41"/>
  <c r="O91" i="41" s="1"/>
  <c r="N64" i="41"/>
  <c r="O64" i="41"/>
  <c r="H37" i="42"/>
  <c r="L37" i="42"/>
  <c r="E37" i="42"/>
  <c r="I37" i="42"/>
  <c r="K37" i="42"/>
  <c r="F37" i="42"/>
  <c r="N37" i="42"/>
  <c r="O37" i="42"/>
  <c r="G7" i="42"/>
  <c r="G3" i="42"/>
  <c r="G9" i="42"/>
  <c r="G5" i="42"/>
  <c r="K172" i="41"/>
  <c r="L152" i="41"/>
  <c r="L172" i="41" s="1"/>
  <c r="L125" i="41"/>
  <c r="L145" i="41" s="1"/>
  <c r="K118" i="41"/>
  <c r="L118" i="41"/>
  <c r="K91" i="41"/>
  <c r="L71" i="41"/>
  <c r="L91" i="41" s="1"/>
  <c r="L64" i="41"/>
  <c r="K64" i="41"/>
  <c r="H199" i="40"/>
  <c r="K199" i="40"/>
  <c r="K172" i="40"/>
  <c r="L152" i="40"/>
  <c r="L172" i="40" s="1"/>
  <c r="H172" i="40"/>
  <c r="I152" i="40"/>
  <c r="I172" i="40" s="1"/>
  <c r="L199" i="40"/>
  <c r="I199" i="40"/>
  <c r="H118" i="40"/>
  <c r="K118" i="40"/>
  <c r="L118" i="40"/>
  <c r="I118" i="40"/>
  <c r="K91" i="40"/>
  <c r="H91" i="40"/>
  <c r="L91" i="40"/>
  <c r="I71" i="40"/>
  <c r="I91" i="40" s="1"/>
  <c r="L145" i="40"/>
  <c r="K145" i="40"/>
  <c r="I145" i="40"/>
  <c r="H145" i="40"/>
  <c r="K64" i="40"/>
  <c r="H64" i="40"/>
  <c r="L44" i="40"/>
  <c r="L64" i="40" s="1"/>
  <c r="I44" i="40"/>
  <c r="I64" i="40" s="1"/>
  <c r="I152" i="41"/>
  <c r="I172" i="41" s="1"/>
  <c r="I125" i="41"/>
  <c r="I145" i="41" s="1"/>
  <c r="I118" i="41"/>
  <c r="H118" i="41"/>
  <c r="I91" i="41"/>
  <c r="H91" i="41"/>
  <c r="G7" i="41" s="1"/>
  <c r="H64" i="41"/>
  <c r="I44" i="41"/>
  <c r="I64" i="41" s="1"/>
  <c r="F98" i="41"/>
  <c r="F118" i="41" s="1"/>
  <c r="F71" i="41"/>
  <c r="F91" i="41" s="1"/>
  <c r="F44" i="41"/>
  <c r="F64" i="41" s="1"/>
  <c r="O179" i="40"/>
  <c r="O199" i="40" s="1"/>
  <c r="O152" i="40"/>
  <c r="O172" i="40" s="1"/>
  <c r="O125" i="40"/>
  <c r="O145" i="40" s="1"/>
  <c r="O118" i="40"/>
  <c r="G3" i="40" s="1"/>
  <c r="N118" i="40"/>
  <c r="N91" i="40"/>
  <c r="O71" i="40"/>
  <c r="O91" i="40" s="1"/>
  <c r="K37" i="41"/>
  <c r="O37" i="41"/>
  <c r="H37" i="41"/>
  <c r="L37" i="41"/>
  <c r="E37" i="41"/>
  <c r="I37" i="41"/>
  <c r="F37" i="41"/>
  <c r="N37" i="41"/>
  <c r="G5" i="41"/>
  <c r="G3" i="41"/>
  <c r="G9" i="41"/>
  <c r="E199" i="39"/>
  <c r="F179" i="39"/>
  <c r="F199" i="39" s="1"/>
  <c r="E172" i="39"/>
  <c r="F152" i="39"/>
  <c r="F172" i="39" s="1"/>
  <c r="E118" i="39"/>
  <c r="F118" i="39"/>
  <c r="E91" i="39"/>
  <c r="F71" i="39"/>
  <c r="F91" i="39" s="1"/>
  <c r="E145" i="39"/>
  <c r="F125" i="39"/>
  <c r="F145" i="39" s="1"/>
  <c r="F64" i="39"/>
  <c r="E64" i="39"/>
  <c r="F98" i="40"/>
  <c r="F118" i="40" s="1"/>
  <c r="F71" i="40"/>
  <c r="F91" i="40" s="1"/>
  <c r="O179" i="39"/>
  <c r="O199" i="39" s="1"/>
  <c r="O172" i="39"/>
  <c r="N172" i="39"/>
  <c r="O125" i="39"/>
  <c r="O145" i="39" s="1"/>
  <c r="O118" i="39"/>
  <c r="N118" i="39"/>
  <c r="N91" i="39"/>
  <c r="O71" i="39"/>
  <c r="O91" i="39" s="1"/>
  <c r="N64" i="39"/>
  <c r="O44" i="39"/>
  <c r="O64" i="39" s="1"/>
  <c r="K37" i="40"/>
  <c r="O37" i="40"/>
  <c r="L37" i="40"/>
  <c r="E37" i="40"/>
  <c r="I37" i="40"/>
  <c r="F37" i="40"/>
  <c r="N37" i="40"/>
  <c r="H37" i="40"/>
  <c r="G5" i="40"/>
  <c r="G7" i="40"/>
  <c r="G9" i="40"/>
  <c r="K199" i="39"/>
  <c r="L179" i="39"/>
  <c r="L199" i="39" s="1"/>
  <c r="K172" i="39"/>
  <c r="L172" i="39"/>
  <c r="K145" i="39"/>
  <c r="L125" i="39"/>
  <c r="L145" i="39" s="1"/>
  <c r="K118" i="39"/>
  <c r="L98" i="39"/>
  <c r="L118" i="39" s="1"/>
  <c r="K91" i="39"/>
  <c r="L71" i="39"/>
  <c r="L91" i="39" s="1"/>
  <c r="K64" i="39"/>
  <c r="L64" i="39"/>
  <c r="I179" i="39"/>
  <c r="I199" i="39" s="1"/>
  <c r="I152" i="39"/>
  <c r="I172" i="39" s="1"/>
  <c r="I125" i="39"/>
  <c r="I145" i="39" s="1"/>
  <c r="I98" i="39"/>
  <c r="I118" i="39" s="1"/>
  <c r="I71" i="39"/>
  <c r="I91" i="39" s="1"/>
  <c r="I44" i="39"/>
  <c r="I64" i="39" s="1"/>
  <c r="O199" i="38"/>
  <c r="N199" i="38"/>
  <c r="N172" i="38"/>
  <c r="O152" i="38"/>
  <c r="O172" i="38" s="1"/>
  <c r="O145" i="38"/>
  <c r="N145" i="38"/>
  <c r="O98" i="38"/>
  <c r="O118" i="38" s="1"/>
  <c r="O91" i="38"/>
  <c r="N91" i="38"/>
  <c r="O64" i="38"/>
  <c r="N64" i="38"/>
  <c r="E37" i="39"/>
  <c r="I37" i="39"/>
  <c r="F37" i="39"/>
  <c r="N37" i="39"/>
  <c r="K37" i="39"/>
  <c r="O37" i="39"/>
  <c r="H37" i="39"/>
  <c r="L37" i="39"/>
  <c r="G5" i="39"/>
  <c r="G7" i="39"/>
  <c r="G3" i="39"/>
  <c r="G9" i="39"/>
  <c r="L179" i="38"/>
  <c r="L199" i="38" s="1"/>
  <c r="K172" i="38"/>
  <c r="L152" i="38"/>
  <c r="L172" i="38" s="1"/>
  <c r="K145" i="38"/>
  <c r="L125" i="38"/>
  <c r="L145" i="38" s="1"/>
  <c r="K118" i="38"/>
  <c r="L98" i="38"/>
  <c r="L118" i="38" s="1"/>
  <c r="L91" i="38"/>
  <c r="K91" i="38"/>
  <c r="L59" i="38"/>
  <c r="L64" i="38" s="1"/>
  <c r="G5" i="38" s="1"/>
  <c r="I179" i="38"/>
  <c r="I199" i="38" s="1"/>
  <c r="I152" i="38"/>
  <c r="I172" i="38" s="1"/>
  <c r="I125" i="38"/>
  <c r="I145" i="38" s="1"/>
  <c r="H118" i="38"/>
  <c r="I118" i="38"/>
  <c r="I91" i="38"/>
  <c r="H91" i="38"/>
  <c r="I64" i="38"/>
  <c r="F179" i="38"/>
  <c r="F199" i="38" s="1"/>
  <c r="F152" i="38"/>
  <c r="F172" i="38" s="1"/>
  <c r="F125" i="38"/>
  <c r="F145" i="38" s="1"/>
  <c r="F98" i="38"/>
  <c r="F118" i="38" s="1"/>
  <c r="F71" i="38"/>
  <c r="F91" i="38" s="1"/>
  <c r="F64" i="38"/>
  <c r="N199" i="37"/>
  <c r="O179" i="37"/>
  <c r="O199" i="37" s="1"/>
  <c r="O152" i="37"/>
  <c r="O172" i="37" s="1"/>
  <c r="N145" i="37"/>
  <c r="O125" i="37"/>
  <c r="O145" i="37" s="1"/>
  <c r="O118" i="37"/>
  <c r="N118" i="37"/>
  <c r="N91" i="37"/>
  <c r="O71" i="37"/>
  <c r="O91" i="37" s="1"/>
  <c r="N64" i="37"/>
  <c r="O64" i="37"/>
  <c r="E37" i="38"/>
  <c r="I37" i="38"/>
  <c r="F37" i="38"/>
  <c r="N37" i="38"/>
  <c r="K37" i="38"/>
  <c r="O37" i="38"/>
  <c r="H37" i="38"/>
  <c r="L37" i="38"/>
  <c r="G7" i="38"/>
  <c r="K199" i="37"/>
  <c r="L179" i="37"/>
  <c r="L199" i="37" s="1"/>
  <c r="K172" i="37"/>
  <c r="L152" i="37"/>
  <c r="L172" i="37" s="1"/>
  <c r="L145" i="37"/>
  <c r="L98" i="37"/>
  <c r="L118" i="37" s="1"/>
  <c r="K91" i="37"/>
  <c r="L71" i="37"/>
  <c r="L91" i="37" s="1"/>
  <c r="L44" i="37"/>
  <c r="L64" i="37" s="1"/>
  <c r="I179" i="37"/>
  <c r="I199" i="37" s="1"/>
  <c r="I152" i="37"/>
  <c r="I172" i="37" s="1"/>
  <c r="I145" i="37"/>
  <c r="H145" i="37"/>
  <c r="I118" i="37"/>
  <c r="H118" i="37"/>
  <c r="G3" i="37" s="1"/>
  <c r="I71" i="37"/>
  <c r="I91" i="37" s="1"/>
  <c r="I44" i="37"/>
  <c r="I64" i="37" s="1"/>
  <c r="F125" i="37"/>
  <c r="F145" i="37" s="1"/>
  <c r="F118" i="37"/>
  <c r="E118" i="37"/>
  <c r="O179" i="36"/>
  <c r="O199" i="36" s="1"/>
  <c r="N172" i="36"/>
  <c r="O152" i="36"/>
  <c r="O172" i="36" s="1"/>
  <c r="O125" i="36"/>
  <c r="O145" i="36" s="1"/>
  <c r="N118" i="36"/>
  <c r="O98" i="36"/>
  <c r="O118" i="36" s="1"/>
  <c r="N91" i="36"/>
  <c r="O71" i="36"/>
  <c r="O91" i="36" s="1"/>
  <c r="O64" i="36"/>
  <c r="N64" i="36"/>
  <c r="K37" i="37"/>
  <c r="O37" i="37"/>
  <c r="E37" i="37"/>
  <c r="I37" i="37"/>
  <c r="F37" i="37"/>
  <c r="N37" i="37"/>
  <c r="H37" i="37"/>
  <c r="L37" i="37"/>
  <c r="G7" i="37"/>
  <c r="G9" i="37"/>
  <c r="G5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G3" i="36" s="1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98" i="36"/>
  <c r="I118" i="36" s="1"/>
  <c r="I71" i="36"/>
  <c r="I91" i="36" s="1"/>
  <c r="I64" i="36"/>
  <c r="F145" i="36"/>
  <c r="O199" i="35"/>
  <c r="N199" i="35"/>
  <c r="N172" i="35"/>
  <c r="O152" i="35"/>
  <c r="O172" i="35" s="1"/>
  <c r="O145" i="35"/>
  <c r="N145" i="35"/>
  <c r="N118" i="35"/>
  <c r="O98" i="35"/>
  <c r="O118" i="35" s="1"/>
  <c r="O91" i="35"/>
  <c r="N91" i="35"/>
  <c r="N64" i="35"/>
  <c r="O64" i="35"/>
  <c r="K37" i="36"/>
  <c r="O37" i="36"/>
  <c r="F37" i="36"/>
  <c r="N37" i="36"/>
  <c r="E37" i="36"/>
  <c r="I37" i="36"/>
  <c r="H37" i="36"/>
  <c r="L37" i="36"/>
  <c r="G7" i="36"/>
  <c r="G5" i="36"/>
  <c r="K199" i="35"/>
  <c r="L179" i="35"/>
  <c r="L199" i="35" s="1"/>
  <c r="K172" i="35"/>
  <c r="L152" i="35"/>
  <c r="L172" i="35" s="1"/>
  <c r="L125" i="35"/>
  <c r="L145" i="35" s="1"/>
  <c r="L98" i="35"/>
  <c r="L118" i="35" s="1"/>
  <c r="L91" i="35"/>
  <c r="K91" i="35"/>
  <c r="L45" i="35"/>
  <c r="L64" i="35" s="1"/>
  <c r="G5" i="35" s="1"/>
  <c r="I179" i="35"/>
  <c r="I199" i="35" s="1"/>
  <c r="I152" i="35"/>
  <c r="I172" i="35" s="1"/>
  <c r="H145" i="35"/>
  <c r="I145" i="35"/>
  <c r="I118" i="35"/>
  <c r="H118" i="35"/>
  <c r="I91" i="35"/>
  <c r="H91" i="35"/>
  <c r="H64" i="35"/>
  <c r="I64" i="35"/>
  <c r="F199" i="35"/>
  <c r="G9" i="35" s="1"/>
  <c r="F125" i="35"/>
  <c r="F145" i="35" s="1"/>
  <c r="F98" i="35"/>
  <c r="F118" i="35" s="1"/>
  <c r="F71" i="35"/>
  <c r="F91" i="35" s="1"/>
  <c r="F44" i="35"/>
  <c r="F64" i="35" s="1"/>
  <c r="O199" i="34"/>
  <c r="N199" i="34"/>
  <c r="N172" i="34"/>
  <c r="O152" i="34"/>
  <c r="O172" i="34" s="1"/>
  <c r="N145" i="34"/>
  <c r="O125" i="34"/>
  <c r="O145" i="34" s="1"/>
  <c r="O98" i="34"/>
  <c r="O118" i="34" s="1"/>
  <c r="O91" i="34"/>
  <c r="N91" i="34"/>
  <c r="O44" i="34"/>
  <c r="O64" i="34" s="1"/>
  <c r="K37" i="35"/>
  <c r="O37" i="35"/>
  <c r="F37" i="35"/>
  <c r="N37" i="35"/>
  <c r="G3" i="35"/>
  <c r="L37" i="35"/>
  <c r="H37" i="35"/>
  <c r="E37" i="35"/>
  <c r="I37" i="35"/>
  <c r="G7" i="35"/>
  <c r="K199" i="34"/>
  <c r="L179" i="34"/>
  <c r="L199" i="34" s="1"/>
  <c r="K172" i="34"/>
  <c r="L172" i="34"/>
  <c r="L125" i="34"/>
  <c r="L145" i="34" s="1"/>
  <c r="L98" i="34"/>
  <c r="L118" i="34" s="1"/>
  <c r="L91" i="34"/>
  <c r="K91" i="34"/>
  <c r="K64" i="34"/>
  <c r="L64" i="34"/>
  <c r="I179" i="34"/>
  <c r="I199" i="34" s="1"/>
  <c r="I152" i="34"/>
  <c r="I172" i="34" s="1"/>
  <c r="I145" i="34"/>
  <c r="H145" i="34"/>
  <c r="I118" i="34"/>
  <c r="H118" i="34"/>
  <c r="I71" i="34"/>
  <c r="I91" i="34" s="1"/>
  <c r="I64" i="34"/>
  <c r="F125" i="34"/>
  <c r="F145" i="34" s="1"/>
  <c r="F98" i="34"/>
  <c r="F118" i="34" s="1"/>
  <c r="G3" i="34" s="1"/>
  <c r="O199" i="33"/>
  <c r="N199" i="33"/>
  <c r="N172" i="33"/>
  <c r="O152" i="33"/>
  <c r="O172" i="33" s="1"/>
  <c r="O145" i="33"/>
  <c r="N145" i="33"/>
  <c r="O118" i="33"/>
  <c r="N118" i="33"/>
  <c r="N91" i="33"/>
  <c r="O91" i="33"/>
  <c r="O44" i="33"/>
  <c r="O64" i="33" s="1"/>
  <c r="G7" i="34"/>
  <c r="E37" i="34"/>
  <c r="H37" i="34"/>
  <c r="L37" i="34"/>
  <c r="N37" i="34"/>
  <c r="I37" i="34"/>
  <c r="F37" i="34"/>
  <c r="K37" i="34"/>
  <c r="O37" i="34"/>
  <c r="G9" i="34"/>
  <c r="K199" i="33"/>
  <c r="L179" i="33"/>
  <c r="L199" i="33" s="1"/>
  <c r="K172" i="33"/>
  <c r="L152" i="33"/>
  <c r="L172" i="33" s="1"/>
  <c r="L145" i="33"/>
  <c r="L118" i="33"/>
  <c r="L91" i="33"/>
  <c r="K91" i="33"/>
  <c r="K64" i="33"/>
  <c r="L44" i="33"/>
  <c r="L64" i="33" s="1"/>
  <c r="I179" i="33"/>
  <c r="I199" i="33" s="1"/>
  <c r="I152" i="33"/>
  <c r="I172" i="33" s="1"/>
  <c r="I125" i="33"/>
  <c r="I145" i="33" s="1"/>
  <c r="I98" i="33"/>
  <c r="I118" i="33" s="1"/>
  <c r="I71" i="33"/>
  <c r="I91" i="33" s="1"/>
  <c r="H64" i="33"/>
  <c r="I44" i="33"/>
  <c r="I64" i="33" s="1"/>
  <c r="F199" i="33"/>
  <c r="G9" i="33" s="1"/>
  <c r="F44" i="33"/>
  <c r="F64" i="33" s="1"/>
  <c r="N199" i="32"/>
  <c r="O179" i="32"/>
  <c r="O199" i="32" s="1"/>
  <c r="N172" i="32"/>
  <c r="O152" i="32"/>
  <c r="O172" i="32" s="1"/>
  <c r="N145" i="32"/>
  <c r="O145" i="32"/>
  <c r="O98" i="32"/>
  <c r="O118" i="32" s="1"/>
  <c r="N91" i="32"/>
  <c r="O71" i="32"/>
  <c r="O91" i="32" s="1"/>
  <c r="N64" i="32"/>
  <c r="O44" i="32"/>
  <c r="O64" i="32" s="1"/>
  <c r="K37" i="33"/>
  <c r="O37" i="33"/>
  <c r="F37" i="33"/>
  <c r="H37" i="33"/>
  <c r="N37" i="33"/>
  <c r="E37" i="33"/>
  <c r="I37" i="33"/>
  <c r="L37" i="33"/>
  <c r="G7" i="33"/>
  <c r="G5" i="33"/>
  <c r="G3" i="33"/>
  <c r="K199" i="32"/>
  <c r="L179" i="32"/>
  <c r="L199" i="32" s="1"/>
  <c r="K172" i="32"/>
  <c r="L152" i="32"/>
  <c r="L172" i="32" s="1"/>
  <c r="L145" i="32"/>
  <c r="L98" i="32"/>
  <c r="L118" i="32" s="1"/>
  <c r="L91" i="32"/>
  <c r="K91" i="32"/>
  <c r="G7" i="32" s="1"/>
  <c r="L64" i="32"/>
  <c r="K64" i="32"/>
  <c r="I179" i="32"/>
  <c r="I199" i="32" s="1"/>
  <c r="I152" i="32"/>
  <c r="I172" i="32" s="1"/>
  <c r="I145" i="32"/>
  <c r="H145" i="32"/>
  <c r="I118" i="32"/>
  <c r="H118" i="32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O179" i="31"/>
  <c r="N172" i="31"/>
  <c r="O152" i="31"/>
  <c r="O172" i="31" s="1"/>
  <c r="O145" i="31"/>
  <c r="N145" i="31"/>
  <c r="N118" i="31"/>
  <c r="O118" i="31"/>
  <c r="O91" i="31"/>
  <c r="N91" i="31"/>
  <c r="O44" i="31"/>
  <c r="O64" i="31" s="1"/>
  <c r="F37" i="32"/>
  <c r="N37" i="32"/>
  <c r="K37" i="32"/>
  <c r="O37" i="32"/>
  <c r="E37" i="32"/>
  <c r="H37" i="32"/>
  <c r="L37" i="32"/>
  <c r="I37" i="32"/>
  <c r="G9" i="32"/>
  <c r="G5" i="32"/>
  <c r="G3" i="32"/>
  <c r="K199" i="31"/>
  <c r="L179" i="31"/>
  <c r="L199" i="31" s="1"/>
  <c r="K172" i="31"/>
  <c r="L152" i="31"/>
  <c r="L172" i="31" s="1"/>
  <c r="L125" i="31"/>
  <c r="L145" i="31" s="1"/>
  <c r="L118" i="31"/>
  <c r="K118" i="31"/>
  <c r="K91" i="31"/>
  <c r="L71" i="31"/>
  <c r="L91" i="31" s="1"/>
  <c r="K64" i="31"/>
  <c r="L44" i="31"/>
  <c r="L64" i="31" s="1"/>
  <c r="I179" i="31"/>
  <c r="I152" i="31"/>
  <c r="I172" i="31" s="1"/>
  <c r="I145" i="31"/>
  <c r="I98" i="31"/>
  <c r="I118" i="31" s="1"/>
  <c r="I91" i="31"/>
  <c r="H91" i="31"/>
  <c r="H64" i="31"/>
  <c r="I44" i="31"/>
  <c r="I64" i="31" s="1"/>
  <c r="F71" i="31"/>
  <c r="F91" i="31" s="1"/>
  <c r="F64" i="31"/>
  <c r="E199" i="30"/>
  <c r="F179" i="30"/>
  <c r="F199" i="30" s="1"/>
  <c r="E172" i="30"/>
  <c r="F152" i="30"/>
  <c r="F172" i="30" s="1"/>
  <c r="E145" i="30"/>
  <c r="E118" i="30"/>
  <c r="N199" i="30"/>
  <c r="O179" i="30"/>
  <c r="O199" i="30" s="1"/>
  <c r="O152" i="30"/>
  <c r="O172" i="30" s="1"/>
  <c r="O145" i="30"/>
  <c r="N145" i="30"/>
  <c r="O118" i="30"/>
  <c r="N118" i="30"/>
  <c r="O91" i="30"/>
  <c r="N91" i="30"/>
  <c r="O44" i="30"/>
  <c r="O64" i="30" s="1"/>
  <c r="I199" i="31"/>
  <c r="G9" i="31" s="1"/>
  <c r="O199" i="31"/>
  <c r="E37" i="31"/>
  <c r="I37" i="31"/>
  <c r="H37" i="31"/>
  <c r="L37" i="31"/>
  <c r="F37" i="31"/>
  <c r="N37" i="31"/>
  <c r="K37" i="31"/>
  <c r="O37" i="31"/>
  <c r="G7" i="31"/>
  <c r="G3" i="31"/>
  <c r="H199" i="29"/>
  <c r="I179" i="29"/>
  <c r="I199" i="29" s="1"/>
  <c r="H172" i="29"/>
  <c r="I152" i="29"/>
  <c r="I172" i="29" s="1"/>
  <c r="H118" i="29"/>
  <c r="I118" i="29"/>
  <c r="H91" i="29"/>
  <c r="I91" i="29"/>
  <c r="H145" i="29"/>
  <c r="I125" i="29"/>
  <c r="I145" i="29" s="1"/>
  <c r="I64" i="29"/>
  <c r="H64" i="29"/>
  <c r="K199" i="30"/>
  <c r="L179" i="30"/>
  <c r="L199" i="30" s="1"/>
  <c r="L145" i="30"/>
  <c r="L98" i="30"/>
  <c r="K91" i="30"/>
  <c r="L71" i="30"/>
  <c r="L91" i="30" s="1"/>
  <c r="K64" i="30"/>
  <c r="L64" i="30"/>
  <c r="I179" i="30"/>
  <c r="I199" i="30" s="1"/>
  <c r="I145" i="30"/>
  <c r="H145" i="30"/>
  <c r="I118" i="30"/>
  <c r="H118" i="30"/>
  <c r="I91" i="30"/>
  <c r="H91" i="30"/>
  <c r="I64" i="30"/>
  <c r="H64" i="30"/>
  <c r="F125" i="30"/>
  <c r="F145" i="30" s="1"/>
  <c r="F98" i="30"/>
  <c r="F118" i="30" s="1"/>
  <c r="F71" i="30"/>
  <c r="F91" i="30" s="1"/>
  <c r="F44" i="30"/>
  <c r="F64" i="30" s="1"/>
  <c r="N145" i="29"/>
  <c r="O145" i="29"/>
  <c r="N118" i="29"/>
  <c r="O98" i="29"/>
  <c r="O118" i="29" s="1"/>
  <c r="N91" i="29"/>
  <c r="O91" i="29"/>
  <c r="O64" i="29"/>
  <c r="N64" i="29"/>
  <c r="F37" i="30"/>
  <c r="N37" i="30"/>
  <c r="L118" i="30"/>
  <c r="G3" i="30" s="1"/>
  <c r="E37" i="30"/>
  <c r="I37" i="30"/>
  <c r="K37" i="30"/>
  <c r="O37" i="30"/>
  <c r="H37" i="30"/>
  <c r="L37" i="30"/>
  <c r="G7" i="30"/>
  <c r="G9" i="30"/>
  <c r="G5" i="30"/>
  <c r="L172" i="29"/>
  <c r="L125" i="29"/>
  <c r="L145" i="29" s="1"/>
  <c r="K118" i="29"/>
  <c r="L98" i="29"/>
  <c r="L118" i="29" s="1"/>
  <c r="K91" i="29"/>
  <c r="L91" i="29"/>
  <c r="L44" i="29"/>
  <c r="L64" i="29" s="1"/>
  <c r="F98" i="29"/>
  <c r="F118" i="29" s="1"/>
  <c r="G3" i="29" s="1"/>
  <c r="F91" i="29"/>
  <c r="G7" i="29" s="1"/>
  <c r="F44" i="29"/>
  <c r="F64" i="29" s="1"/>
  <c r="N199" i="28"/>
  <c r="O179" i="28"/>
  <c r="O199" i="28" s="1"/>
  <c r="G9" i="28" s="1"/>
  <c r="O152" i="28"/>
  <c r="O172" i="28" s="1"/>
  <c r="O125" i="28"/>
  <c r="O145" i="28" s="1"/>
  <c r="N118" i="28"/>
  <c r="O98" i="28"/>
  <c r="O118" i="28" s="1"/>
  <c r="N91" i="28"/>
  <c r="O71" i="28"/>
  <c r="O91" i="28" s="1"/>
  <c r="O64" i="28"/>
  <c r="N64" i="28"/>
  <c r="K37" i="29"/>
  <c r="E37" i="29"/>
  <c r="H37" i="29"/>
  <c r="L37" i="29"/>
  <c r="I37" i="29"/>
  <c r="F37" i="29"/>
  <c r="N37" i="29"/>
  <c r="O37" i="29"/>
  <c r="G9" i="29"/>
  <c r="G5" i="29"/>
  <c r="K199" i="28"/>
  <c r="L179" i="28"/>
  <c r="L199" i="28" s="1"/>
  <c r="L172" i="28"/>
  <c r="L125" i="28"/>
  <c r="L145" i="28" s="1"/>
  <c r="K118" i="28"/>
  <c r="L98" i="28"/>
  <c r="L118" i="28" s="1"/>
  <c r="L91" i="28"/>
  <c r="K91" i="28"/>
  <c r="L64" i="28"/>
  <c r="K64" i="28"/>
  <c r="I179" i="28"/>
  <c r="I199" i="28" s="1"/>
  <c r="I172" i="28"/>
  <c r="H172" i="28"/>
  <c r="H145" i="28"/>
  <c r="I125" i="28"/>
  <c r="I145" i="28" s="1"/>
  <c r="I98" i="28"/>
  <c r="I118" i="28" s="1"/>
  <c r="I71" i="28"/>
  <c r="I91" i="28" s="1"/>
  <c r="I44" i="28"/>
  <c r="I64" i="28" s="1"/>
  <c r="F152" i="28"/>
  <c r="F172" i="28" s="1"/>
  <c r="F145" i="28"/>
  <c r="F98" i="28"/>
  <c r="F118" i="28" s="1"/>
  <c r="F71" i="28"/>
  <c r="F91" i="28" s="1"/>
  <c r="F44" i="28"/>
  <c r="F64" i="28" s="1"/>
  <c r="N199" i="27"/>
  <c r="O179" i="27"/>
  <c r="O199" i="27" s="1"/>
  <c r="O152" i="27"/>
  <c r="O172" i="27" s="1"/>
  <c r="O125" i="27"/>
  <c r="N118" i="27"/>
  <c r="O98" i="27"/>
  <c r="O118" i="27" s="1"/>
  <c r="O71" i="27"/>
  <c r="O91" i="27" s="1"/>
  <c r="E37" i="28"/>
  <c r="K37" i="28"/>
  <c r="O37" i="28"/>
  <c r="I37" i="28"/>
  <c r="H37" i="28"/>
  <c r="L37" i="28"/>
  <c r="F37" i="28"/>
  <c r="N37" i="28"/>
  <c r="G7" i="28"/>
  <c r="K199" i="27"/>
  <c r="L179" i="27"/>
  <c r="L199" i="27" s="1"/>
  <c r="K172" i="27"/>
  <c r="L152" i="27"/>
  <c r="L172" i="27" s="1"/>
  <c r="K118" i="27"/>
  <c r="L98" i="27"/>
  <c r="L118" i="27" s="1"/>
  <c r="L71" i="27"/>
  <c r="L91" i="27" s="1"/>
  <c r="L44" i="27"/>
  <c r="L64" i="27" s="1"/>
  <c r="I179" i="27"/>
  <c r="I199" i="27" s="1"/>
  <c r="I152" i="27"/>
  <c r="I172" i="27" s="1"/>
  <c r="I98" i="27"/>
  <c r="I118" i="27" s="1"/>
  <c r="H91" i="27"/>
  <c r="I71" i="27"/>
  <c r="I91" i="27" s="1"/>
  <c r="H64" i="27"/>
  <c r="I44" i="27"/>
  <c r="I64" i="27" s="1"/>
  <c r="F71" i="27"/>
  <c r="F91" i="27" s="1"/>
  <c r="F44" i="27"/>
  <c r="F64" i="27" s="1"/>
  <c r="O199" i="26"/>
  <c r="G9" i="26" s="1"/>
  <c r="N199" i="26"/>
  <c r="O125" i="26"/>
  <c r="O145" i="26" s="1"/>
  <c r="N118" i="26"/>
  <c r="O98" i="26"/>
  <c r="O118" i="26" s="1"/>
  <c r="O91" i="26"/>
  <c r="O44" i="26"/>
  <c r="O64" i="26" s="1"/>
  <c r="O145" i="27"/>
  <c r="H37" i="27"/>
  <c r="L37" i="27"/>
  <c r="K37" i="27"/>
  <c r="O37" i="27"/>
  <c r="E37" i="27"/>
  <c r="I37" i="27"/>
  <c r="F37" i="27"/>
  <c r="N37" i="27"/>
  <c r="G5" i="27"/>
  <c r="G3" i="27"/>
  <c r="K199" i="26"/>
  <c r="L179" i="26"/>
  <c r="L199" i="26" s="1"/>
  <c r="K145" i="26"/>
  <c r="L145" i="26"/>
  <c r="K118" i="26"/>
  <c r="L98" i="26"/>
  <c r="L118" i="26" s="1"/>
  <c r="I179" i="26"/>
  <c r="I199" i="26" s="1"/>
  <c r="I125" i="26"/>
  <c r="I145" i="26" s="1"/>
  <c r="I98" i="26"/>
  <c r="I118" i="26" s="1"/>
  <c r="I64" i="26"/>
  <c r="F64" i="26"/>
  <c r="N199" i="25"/>
  <c r="O179" i="25"/>
  <c r="O199" i="25" s="1"/>
  <c r="O152" i="25"/>
  <c r="O172" i="25" s="1"/>
  <c r="N145" i="25"/>
  <c r="O145" i="25"/>
  <c r="N118" i="25"/>
  <c r="O98" i="25"/>
  <c r="O118" i="25" s="1"/>
  <c r="N91" i="25"/>
  <c r="O71" i="25"/>
  <c r="N64" i="25"/>
  <c r="O64" i="25"/>
  <c r="H37" i="26"/>
  <c r="L37" i="26"/>
  <c r="E37" i="26"/>
  <c r="I37" i="26"/>
  <c r="K37" i="26"/>
  <c r="G3" i="26"/>
  <c r="O37" i="26"/>
  <c r="F37" i="26"/>
  <c r="N37" i="26"/>
  <c r="G5" i="26"/>
  <c r="G7" i="26"/>
  <c r="K199" i="25"/>
  <c r="L179" i="25"/>
  <c r="L199" i="25" s="1"/>
  <c r="G9" i="25" s="1"/>
  <c r="K172" i="25"/>
  <c r="L172" i="25"/>
  <c r="L145" i="25"/>
  <c r="K145" i="25"/>
  <c r="K118" i="25"/>
  <c r="L98" i="25"/>
  <c r="L118" i="25" s="1"/>
  <c r="L71" i="25"/>
  <c r="L91" i="25" s="1"/>
  <c r="L44" i="25"/>
  <c r="L64" i="25" s="1"/>
  <c r="I179" i="25"/>
  <c r="I199" i="25" s="1"/>
  <c r="I152" i="25"/>
  <c r="I172" i="25" s="1"/>
  <c r="I125" i="25"/>
  <c r="I145" i="25" s="1"/>
  <c r="I98" i="25"/>
  <c r="I118" i="25" s="1"/>
  <c r="H91" i="25"/>
  <c r="I71" i="25"/>
  <c r="I91" i="25" s="1"/>
  <c r="I44" i="25"/>
  <c r="I64" i="25" s="1"/>
  <c r="F98" i="25"/>
  <c r="F118" i="25" s="1"/>
  <c r="F91" i="25"/>
  <c r="N199" i="24"/>
  <c r="O199" i="24"/>
  <c r="O172" i="24"/>
  <c r="N172" i="24"/>
  <c r="O125" i="24"/>
  <c r="O145" i="24" s="1"/>
  <c r="O118" i="24"/>
  <c r="N118" i="24"/>
  <c r="O71" i="24"/>
  <c r="O91" i="24" s="1"/>
  <c r="O44" i="24"/>
  <c r="O64" i="24" s="1"/>
  <c r="O91" i="25"/>
  <c r="G7" i="25" s="1"/>
  <c r="K37" i="25"/>
  <c r="O37" i="25"/>
  <c r="H37" i="25"/>
  <c r="L37" i="25"/>
  <c r="E37" i="25"/>
  <c r="I37" i="25"/>
  <c r="F37" i="25"/>
  <c r="N37" i="25"/>
  <c r="G5" i="25"/>
  <c r="G3" i="25"/>
  <c r="K199" i="24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8" l="1"/>
  <c r="G11" i="47"/>
  <c r="G11" i="46"/>
  <c r="G11" i="45"/>
  <c r="G11" i="44"/>
  <c r="G9" i="43"/>
  <c r="G11" i="43"/>
  <c r="G11" i="42"/>
  <c r="G11" i="41"/>
  <c r="G11" i="40"/>
  <c r="G3" i="38"/>
  <c r="G11" i="39"/>
  <c r="G9" i="38"/>
  <c r="G11" i="38"/>
  <c r="G11" i="37"/>
  <c r="G11" i="36"/>
  <c r="G5" i="34"/>
  <c r="G11" i="35"/>
  <c r="G11" i="34"/>
  <c r="G11" i="33"/>
  <c r="G5" i="31"/>
  <c r="G11" i="32"/>
  <c r="G11" i="31"/>
  <c r="G11" i="30"/>
  <c r="G3" i="28"/>
  <c r="G11" i="29"/>
  <c r="G5" i="28"/>
  <c r="G9" i="27"/>
  <c r="G7" i="27"/>
  <c r="G11" i="28"/>
  <c r="G11" i="27"/>
  <c r="G11" i="26"/>
  <c r="G5" i="24"/>
  <c r="G11" i="25"/>
  <c r="G9" i="24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49" i="9"/>
  <c r="C181" i="9"/>
  <c r="O72" i="3"/>
  <c r="I272" i="9"/>
  <c r="I182" i="9"/>
  <c r="I158" i="9"/>
  <c r="E146" i="9"/>
  <c r="N62" i="9"/>
  <c r="O113" i="9"/>
  <c r="E80" i="9"/>
  <c r="I263" i="9"/>
  <c r="L40" i="9"/>
  <c r="L189" i="9"/>
  <c r="F215" i="9"/>
  <c r="I233" i="9"/>
  <c r="K219" i="9"/>
  <c r="F266" i="9"/>
  <c r="L145" i="9"/>
  <c r="L258" i="9"/>
  <c r="I163" i="9"/>
  <c r="K190" i="9"/>
  <c r="N156" i="9"/>
  <c r="L178" i="9"/>
  <c r="K62" i="9"/>
  <c r="K82" i="9"/>
  <c r="E261" i="9"/>
  <c r="I199" i="9"/>
  <c r="H37" i="9"/>
  <c r="F144" i="9"/>
  <c r="O266" i="9"/>
  <c r="L255" i="9"/>
  <c r="E280" i="9"/>
  <c r="F83" i="9"/>
  <c r="I264" i="9"/>
  <c r="I63" i="9"/>
  <c r="H226" i="9"/>
  <c r="E271" i="9"/>
  <c r="N238" i="9"/>
  <c r="I41" i="9"/>
  <c r="L68" i="9"/>
  <c r="O32" i="9"/>
  <c r="K75" i="9"/>
  <c r="K60" i="3"/>
  <c r="L73" i="9"/>
  <c r="C212" i="9"/>
  <c r="C102" i="9"/>
  <c r="F221" i="9"/>
  <c r="E23" i="9"/>
  <c r="H150" i="9"/>
  <c r="E98" i="9"/>
  <c r="L23" i="9"/>
  <c r="I122" i="9"/>
  <c r="L232" i="9"/>
  <c r="L61" i="9"/>
  <c r="N85" i="9"/>
  <c r="K215" i="9"/>
  <c r="F240" i="9"/>
  <c r="I22" i="9"/>
  <c r="F72" i="9"/>
  <c r="F220" i="9"/>
  <c r="I74" i="9"/>
  <c r="O38" i="3"/>
  <c r="H200" i="9"/>
  <c r="I194" i="9"/>
  <c r="C264" i="9"/>
  <c r="E109" i="9"/>
  <c r="F177" i="9"/>
  <c r="K185" i="9"/>
  <c r="N22" i="9"/>
  <c r="O65" i="3"/>
  <c r="N117" i="9"/>
  <c r="N192" i="9"/>
  <c r="H35" i="9"/>
  <c r="F279" i="9"/>
  <c r="O225" i="9"/>
  <c r="I142" i="9"/>
  <c r="O25" i="9"/>
  <c r="H52" i="9"/>
  <c r="N263" i="9"/>
  <c r="O118" i="9"/>
  <c r="L111" i="9"/>
  <c r="F46" i="9"/>
  <c r="H187" i="9"/>
  <c r="K123" i="9"/>
  <c r="E153" i="9"/>
  <c r="F79" i="9"/>
  <c r="O141" i="9"/>
  <c r="H260" i="9"/>
  <c r="E128" i="9"/>
  <c r="N74" i="9"/>
  <c r="E32" i="9"/>
  <c r="O79" i="9"/>
  <c r="H177" i="9"/>
  <c r="H152" i="9"/>
  <c r="L199" i="9"/>
  <c r="L186" i="9"/>
  <c r="E116" i="9"/>
  <c r="E215" i="9"/>
  <c r="N155" i="9"/>
  <c r="L64" i="9"/>
  <c r="H194" i="9"/>
  <c r="F189" i="9"/>
  <c r="F141" i="9"/>
  <c r="O33" i="3"/>
  <c r="I228" i="9"/>
  <c r="L252" i="9"/>
  <c r="H82" i="9"/>
  <c r="N223" i="9"/>
  <c r="O37" i="3"/>
  <c r="K21" i="3"/>
  <c r="N204" i="9"/>
  <c r="F193" i="9"/>
  <c r="O30" i="9"/>
  <c r="H147" i="9"/>
  <c r="H102" i="9"/>
  <c r="H46" i="9"/>
  <c r="O139" i="9"/>
  <c r="I83" i="9"/>
  <c r="N108" i="9"/>
  <c r="K40" i="3"/>
  <c r="C204" i="9"/>
  <c r="E127" i="9"/>
  <c r="K37" i="9"/>
  <c r="H80" i="9"/>
  <c r="O140" i="9"/>
  <c r="I67" i="9"/>
  <c r="N268" i="9"/>
  <c r="H269" i="9"/>
  <c r="G65" i="3"/>
  <c r="C29" i="9"/>
  <c r="F265" i="9"/>
  <c r="C84" i="9"/>
  <c r="K71" i="3"/>
  <c r="F278" i="9"/>
  <c r="O180" i="9"/>
  <c r="N198" i="9"/>
  <c r="L149" i="9"/>
  <c r="C76" i="9"/>
  <c r="F120" i="9"/>
  <c r="F149" i="9"/>
  <c r="L195" i="9"/>
  <c r="F200" i="9"/>
  <c r="K88" i="9"/>
  <c r="K136" i="9"/>
  <c r="O86" i="9"/>
  <c r="G43" i="3"/>
  <c r="L236" i="9"/>
  <c r="H191" i="9"/>
  <c r="L37" i="9"/>
  <c r="K44" i="3"/>
  <c r="C238" i="9"/>
  <c r="F271" i="9"/>
  <c r="L239" i="9"/>
  <c r="F185" i="9"/>
  <c r="C182" i="9"/>
  <c r="O120" i="9"/>
  <c r="N271" i="9"/>
  <c r="K50" i="9"/>
  <c r="N104" i="9"/>
  <c r="K25" i="9"/>
  <c r="O268" i="9"/>
  <c r="K278" i="9"/>
  <c r="I46" i="9"/>
  <c r="E223" i="9"/>
  <c r="O32" i="3"/>
  <c r="L162" i="9"/>
  <c r="F118" i="9"/>
  <c r="H184" i="9"/>
  <c r="N145" i="9"/>
  <c r="I38" i="9"/>
  <c r="I62" i="9"/>
  <c r="C156" i="9"/>
  <c r="O51" i="9"/>
  <c r="N42" i="9"/>
  <c r="E256" i="9"/>
  <c r="E82" i="9"/>
  <c r="I99" i="9"/>
  <c r="C199" i="9"/>
  <c r="F191" i="9"/>
  <c r="L116" i="9"/>
  <c r="L88" i="9"/>
  <c r="H44" i="9"/>
  <c r="L137" i="9"/>
  <c r="E85" i="9"/>
  <c r="H72" i="9"/>
  <c r="E175" i="9"/>
  <c r="K154" i="9"/>
  <c r="C164" i="9"/>
  <c r="C151" i="9"/>
  <c r="F188" i="9"/>
  <c r="O52" i="9"/>
  <c r="K254" i="9"/>
  <c r="N125" i="9"/>
  <c r="E34" i="9"/>
  <c r="I87" i="9"/>
  <c r="F225" i="9"/>
  <c r="F30" i="9"/>
  <c r="K231" i="9"/>
  <c r="F197" i="9"/>
  <c r="E39" i="9"/>
  <c r="H34" i="9"/>
  <c r="L117" i="9"/>
  <c r="F201" i="9"/>
  <c r="C99" i="9"/>
  <c r="H77" i="9"/>
  <c r="F127" i="9"/>
  <c r="L24" i="9"/>
  <c r="L141" i="9"/>
  <c r="O226" i="9"/>
  <c r="O108" i="9"/>
  <c r="K57" i="3"/>
  <c r="I257" i="9"/>
  <c r="E78" i="9"/>
  <c r="I198" i="9"/>
  <c r="I269" i="9"/>
  <c r="C234" i="9"/>
  <c r="C83" i="9"/>
  <c r="K25" i="3"/>
  <c r="H161" i="9"/>
  <c r="F202" i="9"/>
  <c r="K155" i="9"/>
  <c r="I161" i="9"/>
  <c r="G45" i="3"/>
  <c r="C30" i="9"/>
  <c r="F183" i="9"/>
  <c r="F89" i="9"/>
  <c r="H125" i="9"/>
  <c r="E63" i="9"/>
  <c r="F195" i="9"/>
  <c r="H78" i="9"/>
  <c r="F111" i="9"/>
  <c r="I125" i="9"/>
  <c r="F48" i="9"/>
  <c r="F29" i="9"/>
  <c r="K218" i="9"/>
  <c r="K71" i="9"/>
  <c r="H127" i="9"/>
  <c r="O112" i="9"/>
  <c r="K34" i="9"/>
  <c r="N242" i="9"/>
  <c r="I193" i="9"/>
  <c r="O258" i="9"/>
  <c r="F35" i="9"/>
  <c r="O147" i="9"/>
  <c r="G40" i="3"/>
  <c r="O85" i="9"/>
  <c r="E69" i="9"/>
  <c r="K102" i="9"/>
  <c r="K58" i="3"/>
  <c r="N157" i="9"/>
  <c r="O83" i="9"/>
  <c r="K38" i="3"/>
  <c r="N154" i="9"/>
  <c r="N231" i="9"/>
  <c r="I105" i="9"/>
  <c r="K38" i="9"/>
  <c r="O78" i="9"/>
  <c r="E40" i="9"/>
  <c r="L34" i="9"/>
  <c r="H214" i="9"/>
  <c r="I120" i="9"/>
  <c r="F213" i="9"/>
  <c r="L38" i="9"/>
  <c r="E225" i="9"/>
  <c r="L229" i="9"/>
  <c r="O34" i="9"/>
  <c r="N33" i="9"/>
  <c r="E61" i="9"/>
  <c r="K49" i="9"/>
  <c r="H90" i="9"/>
  <c r="O274" i="9"/>
  <c r="F165" i="9"/>
  <c r="I36" i="9"/>
  <c r="I230" i="9"/>
  <c r="E149" i="9"/>
  <c r="F174" i="9"/>
  <c r="G56" i="3"/>
  <c r="O161" i="9"/>
  <c r="C176" i="9"/>
  <c r="C163" i="9"/>
  <c r="K180" i="9"/>
  <c r="C186" i="9"/>
  <c r="N79" i="9"/>
  <c r="G69" i="3"/>
  <c r="I140" i="9"/>
  <c r="C232" i="9"/>
  <c r="O123" i="9"/>
  <c r="F138" i="9"/>
  <c r="H240" i="9"/>
  <c r="F274" i="9"/>
  <c r="C109" i="9"/>
  <c r="O29" i="9"/>
  <c r="C139" i="9"/>
  <c r="F181" i="9"/>
  <c r="E43" i="9"/>
  <c r="K126" i="9"/>
  <c r="K202" i="9"/>
  <c r="L148" i="9"/>
  <c r="C275" i="9"/>
  <c r="K13" i="3"/>
  <c r="H154" i="9"/>
  <c r="L280" i="9"/>
  <c r="H148" i="9"/>
  <c r="O68" i="3"/>
  <c r="C90" i="9"/>
  <c r="L35" i="9"/>
  <c r="N88" i="9"/>
  <c r="E254" i="9"/>
  <c r="F70" i="9"/>
  <c r="H174" i="9"/>
  <c r="O270" i="9"/>
  <c r="L222" i="9"/>
  <c r="I75" i="9"/>
  <c r="C185" i="9"/>
  <c r="K122" i="9"/>
  <c r="H105" i="9"/>
  <c r="N216" i="9"/>
  <c r="O151" i="9"/>
  <c r="E220" i="9"/>
  <c r="O163" i="9"/>
  <c r="E278" i="9"/>
  <c r="E122" i="9"/>
  <c r="L187" i="9"/>
  <c r="H239" i="9"/>
  <c r="K17" i="3"/>
  <c r="L79" i="9"/>
  <c r="O105" i="9"/>
  <c r="F113" i="9"/>
  <c r="F26" i="9"/>
  <c r="I100" i="9"/>
  <c r="O127" i="9"/>
  <c r="I86" i="9"/>
  <c r="C278" i="9"/>
  <c r="K61" i="9"/>
  <c r="K253" i="9"/>
  <c r="H238" i="9"/>
  <c r="N90" i="9"/>
  <c r="K83" i="9"/>
  <c r="L127" i="9"/>
  <c r="K13" i="5"/>
  <c r="K212" i="9"/>
  <c r="N38" i="9"/>
  <c r="K70" i="9"/>
  <c r="N224" i="9"/>
  <c r="G46" i="3"/>
  <c r="C250" i="9"/>
  <c r="I148" i="9"/>
  <c r="N136" i="9"/>
  <c r="F137" i="9"/>
  <c r="I145" i="9"/>
  <c r="H114" i="9"/>
  <c r="N221" i="9"/>
  <c r="N253" i="9"/>
  <c r="K229" i="9"/>
  <c r="E157" i="9"/>
  <c r="K69" i="3"/>
  <c r="I187" i="9"/>
  <c r="E125" i="9"/>
  <c r="K46" i="3"/>
  <c r="H51" i="9"/>
  <c r="C177" i="9"/>
  <c r="K101" i="9"/>
  <c r="G57" i="3"/>
  <c r="O190" i="9"/>
  <c r="K240" i="9"/>
  <c r="G66" i="3"/>
  <c r="E99" i="9"/>
  <c r="C124" i="9"/>
  <c r="O149" i="9"/>
  <c r="O241" i="9"/>
  <c r="F64" i="9"/>
  <c r="I152" i="9"/>
  <c r="K36" i="3"/>
  <c r="C107" i="9"/>
  <c r="O143" i="9"/>
  <c r="N160" i="9"/>
  <c r="K19" i="3"/>
  <c r="E242" i="9"/>
  <c r="I181" i="9"/>
  <c r="C112" i="9"/>
  <c r="K66" i="3"/>
  <c r="O121" i="9"/>
  <c r="L251" i="9"/>
  <c r="O182" i="9"/>
  <c r="F147" i="9"/>
  <c r="N229" i="9"/>
  <c r="K242" i="9"/>
  <c r="O196" i="9"/>
  <c r="K44" i="9"/>
  <c r="L278" i="9"/>
  <c r="L103" i="9"/>
  <c r="O49" i="9"/>
  <c r="K217" i="9"/>
  <c r="K35" i="3"/>
  <c r="O186" i="9"/>
  <c r="H128" i="9"/>
  <c r="H276" i="9"/>
  <c r="E262" i="9"/>
  <c r="H234" i="9"/>
  <c r="E110" i="9"/>
  <c r="K139" i="9"/>
  <c r="H139" i="9"/>
  <c r="I259" i="9"/>
  <c r="K263" i="9"/>
  <c r="F230" i="9"/>
  <c r="F104" i="9"/>
  <c r="F85" i="9"/>
  <c r="N67" i="9"/>
  <c r="L256" i="9"/>
  <c r="N150" i="9"/>
  <c r="F47" i="9"/>
  <c r="I223" i="9"/>
  <c r="E250" i="9"/>
  <c r="K264" i="9"/>
  <c r="H188" i="9"/>
  <c r="O181" i="9"/>
  <c r="H201" i="9"/>
  <c r="H49" i="9"/>
  <c r="F223" i="9"/>
  <c r="H75" i="9"/>
  <c r="H241" i="9"/>
  <c r="N280" i="9"/>
  <c r="I242" i="9"/>
  <c r="C48" i="9"/>
  <c r="L90" i="9"/>
  <c r="F25" i="9"/>
  <c r="O101" i="9"/>
  <c r="O279" i="9"/>
  <c r="O228" i="9"/>
  <c r="H45" i="9"/>
  <c r="K64" i="3"/>
  <c r="L75" i="9"/>
  <c r="K62" i="3"/>
  <c r="I110" i="9"/>
  <c r="L159" i="9"/>
  <c r="C98" i="9"/>
  <c r="L161" i="9"/>
  <c r="L80" i="9"/>
  <c r="K161" i="9"/>
  <c r="E253" i="9"/>
  <c r="E26" i="9"/>
  <c r="C256" i="9"/>
  <c r="K33" i="3"/>
  <c r="C184" i="9"/>
  <c r="C221" i="9"/>
  <c r="C51" i="9"/>
  <c r="O267" i="9"/>
  <c r="L204" i="9"/>
  <c r="O60" i="3"/>
  <c r="C44" i="9"/>
  <c r="E190" i="9"/>
  <c r="H270" i="9"/>
  <c r="O144" i="9"/>
  <c r="I250" i="9"/>
  <c r="E87" i="9"/>
  <c r="N162" i="9"/>
  <c r="L52" i="9"/>
  <c r="I27" i="9"/>
  <c r="I50" i="9"/>
  <c r="N257" i="9"/>
  <c r="N237" i="9"/>
  <c r="E62" i="9"/>
  <c r="H115" i="9"/>
  <c r="E165" i="9"/>
  <c r="L110" i="9"/>
  <c r="H100" i="9"/>
  <c r="H83" i="9"/>
  <c r="I68" i="9"/>
  <c r="K220" i="9"/>
  <c r="L213" i="9"/>
  <c r="K234" i="9"/>
  <c r="C79" i="9"/>
  <c r="E187" i="9"/>
  <c r="F117" i="9"/>
  <c r="C69" i="9"/>
  <c r="H158" i="9"/>
  <c r="O36" i="3"/>
  <c r="C116" i="9"/>
  <c r="C159" i="9"/>
  <c r="F275" i="9"/>
  <c r="O178" i="9"/>
  <c r="E163" i="9"/>
  <c r="O70" i="3"/>
  <c r="L71" i="9"/>
  <c r="C155" i="9"/>
  <c r="H106" i="9"/>
  <c r="O80" i="9"/>
  <c r="H23" i="9"/>
  <c r="L82" i="9"/>
  <c r="E51" i="9"/>
  <c r="K181" i="9"/>
  <c r="K156" i="9"/>
  <c r="O164" i="9"/>
  <c r="O33" i="9"/>
  <c r="H39" i="9"/>
  <c r="O82" i="9"/>
  <c r="H63" i="9"/>
  <c r="F272" i="9"/>
  <c r="K162" i="9"/>
  <c r="C128" i="9"/>
  <c r="N259" i="9"/>
  <c r="H85" i="9"/>
  <c r="N89" i="9"/>
  <c r="F227" i="9"/>
  <c r="L29" i="9"/>
  <c r="O75" i="9"/>
  <c r="K165" i="9"/>
  <c r="L181" i="9"/>
  <c r="H233" i="9"/>
  <c r="E192" i="9"/>
  <c r="E273" i="9"/>
  <c r="L215" i="9"/>
  <c r="C47" i="9"/>
  <c r="K174" i="9"/>
  <c r="K127" i="9"/>
  <c r="N36" i="9"/>
  <c r="H182" i="9"/>
  <c r="K32" i="9"/>
  <c r="I174" i="9"/>
  <c r="F204" i="9"/>
  <c r="O188" i="9"/>
  <c r="K252" i="9"/>
  <c r="O197" i="9"/>
  <c r="I111" i="9"/>
  <c r="L50" i="9"/>
  <c r="F87" i="9"/>
  <c r="C225" i="9"/>
  <c r="N190" i="9"/>
  <c r="H145" i="9"/>
  <c r="C262" i="9"/>
  <c r="I204" i="9"/>
  <c r="C276" i="9"/>
  <c r="O162" i="9"/>
  <c r="O114" i="9"/>
  <c r="H255" i="9"/>
  <c r="N69" i="9"/>
  <c r="F268" i="9"/>
  <c r="N72" i="9"/>
  <c r="C45" i="9"/>
  <c r="I183" i="9"/>
  <c r="L74" i="9"/>
  <c r="O146" i="9"/>
  <c r="E200" i="9"/>
  <c r="H165" i="9"/>
  <c r="O222" i="9"/>
  <c r="E218" i="9"/>
  <c r="K89" i="9"/>
  <c r="F178" i="9"/>
  <c r="H204" i="9"/>
  <c r="H141" i="9"/>
  <c r="C254" i="9"/>
  <c r="I25" i="9"/>
  <c r="O261" i="9"/>
  <c r="H219" i="9"/>
  <c r="O104" i="9"/>
  <c r="K275" i="9"/>
  <c r="F186" i="9"/>
  <c r="E196" i="9"/>
  <c r="N217" i="9"/>
  <c r="E115" i="9"/>
  <c r="L102" i="9"/>
  <c r="H104" i="9"/>
  <c r="N61" i="9"/>
  <c r="E154" i="9"/>
  <c r="H69" i="9"/>
  <c r="L276" i="9"/>
  <c r="K65" i="3"/>
  <c r="L147" i="9"/>
  <c r="E68" i="9"/>
  <c r="L27" i="9"/>
  <c r="O272" i="9"/>
  <c r="O231" i="9"/>
  <c r="K69" i="9"/>
  <c r="H254" i="9"/>
  <c r="I154" i="9"/>
  <c r="I177" i="9"/>
  <c r="O39" i="3"/>
  <c r="N44" i="9"/>
  <c r="O48" i="9"/>
  <c r="H48" i="9"/>
  <c r="C161" i="9"/>
  <c r="K20" i="5"/>
  <c r="F52" i="9"/>
  <c r="I231" i="9"/>
  <c r="K116" i="9"/>
  <c r="F187" i="9"/>
  <c r="N164" i="9"/>
  <c r="L221" i="9"/>
  <c r="L193" i="9"/>
  <c r="I226" i="9"/>
  <c r="C270" i="9"/>
  <c r="C239" i="9"/>
  <c r="K59" i="3"/>
  <c r="I251" i="9"/>
  <c r="K68" i="9"/>
  <c r="L240" i="9"/>
  <c r="K31" i="9"/>
  <c r="C269" i="9"/>
  <c r="F255" i="9"/>
  <c r="H86" i="9"/>
  <c r="O75" i="3"/>
  <c r="O63" i="9"/>
  <c r="L198" i="9"/>
  <c r="K87" i="9"/>
  <c r="F179" i="9"/>
  <c r="O271" i="9"/>
  <c r="H31" i="9"/>
  <c r="E267" i="9"/>
  <c r="K47" i="9"/>
  <c r="L139" i="9"/>
  <c r="C31" i="9"/>
  <c r="L43" i="9"/>
  <c r="N228" i="9"/>
  <c r="L36" i="9"/>
  <c r="E136" i="9"/>
  <c r="H262" i="9"/>
  <c r="N119" i="9"/>
  <c r="K119" i="9"/>
  <c r="L230" i="9"/>
  <c r="L28" i="9"/>
  <c r="K79" i="9"/>
  <c r="L266" i="9"/>
  <c r="C158" i="9"/>
  <c r="F260" i="9"/>
  <c r="F163" i="9"/>
  <c r="E229" i="9"/>
  <c r="E105" i="9"/>
  <c r="C42" i="9"/>
  <c r="I276" i="9"/>
  <c r="F154" i="9"/>
  <c r="N178" i="9"/>
  <c r="F158" i="9"/>
  <c r="E228" i="9"/>
  <c r="O126" i="9"/>
  <c r="F101" i="9"/>
  <c r="H179" i="9"/>
  <c r="G70" i="3"/>
  <c r="K15" i="3"/>
  <c r="N103" i="9"/>
  <c r="I254" i="9"/>
  <c r="K176" i="9"/>
  <c r="C152" i="9"/>
  <c r="G71" i="3"/>
  <c r="N84" i="9"/>
  <c r="L84" i="9"/>
  <c r="K197" i="9"/>
  <c r="C203" i="9"/>
  <c r="H28" i="9"/>
  <c r="O240" i="9"/>
  <c r="L146" i="9"/>
  <c r="I162" i="9"/>
  <c r="K177" i="9"/>
  <c r="K142" i="9"/>
  <c r="K39" i="9"/>
  <c r="C188" i="9"/>
  <c r="E216" i="9"/>
  <c r="E252" i="9"/>
  <c r="O204" i="9"/>
  <c r="C117" i="9"/>
  <c r="K222" i="9"/>
  <c r="K260" i="9"/>
  <c r="L108" i="9"/>
  <c r="I77" i="9"/>
  <c r="F100" i="9"/>
  <c r="C71" i="9"/>
  <c r="L227" i="9"/>
  <c r="L216" i="9"/>
  <c r="N48" i="9"/>
  <c r="C119" i="9"/>
  <c r="O254" i="9"/>
  <c r="F155" i="9"/>
  <c r="N266" i="9"/>
  <c r="G68" i="3"/>
  <c r="K109" i="9"/>
  <c r="H98" i="9"/>
  <c r="I266" i="9"/>
  <c r="H160" i="9"/>
  <c r="C120" i="9"/>
  <c r="N81" i="9"/>
  <c r="E89" i="9"/>
  <c r="H118" i="9"/>
  <c r="L202" i="9"/>
  <c r="C22" i="9"/>
  <c r="E124" i="9"/>
  <c r="K261" i="9"/>
  <c r="I214" i="9"/>
  <c r="F121" i="9"/>
  <c r="C236" i="9"/>
  <c r="H275" i="9"/>
  <c r="H162" i="9"/>
  <c r="F256" i="9"/>
  <c r="N75" i="9"/>
  <c r="K41" i="3"/>
  <c r="H280" i="9"/>
  <c r="N199" i="9"/>
  <c r="C148" i="9"/>
  <c r="E29" i="9"/>
  <c r="F62" i="9"/>
  <c r="N274" i="9"/>
  <c r="I28" i="9"/>
  <c r="C153" i="9"/>
  <c r="H87" i="9"/>
  <c r="H265" i="9"/>
  <c r="K151" i="9"/>
  <c r="L184" i="9"/>
  <c r="I278" i="9"/>
  <c r="I103" i="9"/>
  <c r="N27" i="9"/>
  <c r="O40" i="9"/>
  <c r="K9" i="3"/>
  <c r="L261" i="9"/>
  <c r="N233" i="9"/>
  <c r="C235" i="9"/>
  <c r="N37" i="9"/>
  <c r="E60" i="9"/>
  <c r="I118" i="9"/>
  <c r="N141" i="9"/>
  <c r="H64" i="9"/>
  <c r="O136" i="9"/>
  <c r="E126" i="9"/>
  <c r="K9" i="5"/>
  <c r="O40" i="3"/>
  <c r="E147" i="9"/>
  <c r="H41" i="9"/>
  <c r="O26" i="9"/>
  <c r="E239" i="9"/>
  <c r="I35" i="9"/>
  <c r="L180" i="9"/>
  <c r="E232" i="9"/>
  <c r="C198" i="9"/>
  <c r="E152" i="9"/>
  <c r="F32" i="9"/>
  <c r="C111" i="9"/>
  <c r="K191" i="9"/>
  <c r="N46" i="9"/>
  <c r="L197" i="9"/>
  <c r="E120" i="9"/>
  <c r="N78" i="9"/>
  <c r="N152" i="9"/>
  <c r="L158" i="9"/>
  <c r="N80" i="9"/>
  <c r="L267" i="9"/>
  <c r="C230" i="9"/>
  <c r="H124" i="9"/>
  <c r="O65" i="9"/>
  <c r="C89" i="9"/>
  <c r="F66" i="9"/>
  <c r="E201" i="9"/>
  <c r="O218" i="9"/>
  <c r="I109" i="9"/>
  <c r="K33" i="9"/>
  <c r="E22" i="9"/>
  <c r="C100" i="9"/>
  <c r="L77" i="9"/>
  <c r="F63" i="9"/>
  <c r="N193" i="9"/>
  <c r="I202" i="9"/>
  <c r="E70" i="9"/>
  <c r="K182" i="9"/>
  <c r="E160" i="9"/>
  <c r="H42" i="9"/>
  <c r="L220" i="9"/>
  <c r="O66" i="9"/>
  <c r="K148" i="9"/>
  <c r="N68" i="9"/>
  <c r="K80" i="9"/>
  <c r="F219" i="9"/>
  <c r="O157" i="9"/>
  <c r="I102" i="9"/>
  <c r="F22" i="9"/>
  <c r="O264" i="9"/>
  <c r="H71" i="9"/>
  <c r="F241" i="9"/>
  <c r="C263" i="9"/>
  <c r="O116" i="9"/>
  <c r="E103" i="9"/>
  <c r="N175" i="9"/>
  <c r="F73" i="9"/>
  <c r="I146" i="9"/>
  <c r="K23" i="5"/>
  <c r="N234" i="9"/>
  <c r="K120" i="9"/>
  <c r="K75" i="3"/>
  <c r="C266" i="9"/>
  <c r="F233" i="9"/>
  <c r="F107" i="9"/>
  <c r="I66" i="9"/>
  <c r="O72" i="9"/>
  <c r="E272" i="9"/>
  <c r="O235" i="9"/>
  <c r="N183" i="9"/>
  <c r="F152" i="9"/>
  <c r="N128" i="9"/>
  <c r="H278" i="9"/>
  <c r="L138" i="9"/>
  <c r="F128" i="9"/>
  <c r="G39" i="3"/>
  <c r="I108" i="9"/>
  <c r="O278" i="9"/>
  <c r="L86" i="9"/>
  <c r="L164" i="9"/>
  <c r="H99" i="9"/>
  <c r="E270" i="9"/>
  <c r="F82" i="9"/>
  <c r="N255" i="9"/>
  <c r="H126" i="9"/>
  <c r="K78" i="9"/>
  <c r="F229" i="9"/>
  <c r="F110" i="9"/>
  <c r="K52" i="9"/>
  <c r="C195" i="9"/>
  <c r="N185" i="9"/>
  <c r="L44" i="9"/>
  <c r="F33" i="9"/>
  <c r="H224" i="9"/>
  <c r="L273" i="9"/>
  <c r="I60" i="9"/>
  <c r="C192" i="9"/>
  <c r="N60" i="9"/>
  <c r="N120" i="9"/>
  <c r="F252" i="9"/>
  <c r="O34" i="3"/>
  <c r="G37" i="3"/>
  <c r="I114" i="9"/>
  <c r="N227" i="9"/>
  <c r="E237" i="9"/>
  <c r="K7" i="3"/>
  <c r="O142" i="9"/>
  <c r="N239" i="9"/>
  <c r="E142" i="9"/>
  <c r="C229" i="9"/>
  <c r="E65" i="9"/>
  <c r="K158" i="9"/>
  <c r="O257" i="9"/>
  <c r="F139" i="9"/>
  <c r="I80" i="9"/>
  <c r="N218" i="9"/>
  <c r="C237" i="9"/>
  <c r="F140" i="9"/>
  <c r="E224" i="9"/>
  <c r="N76" i="9"/>
  <c r="F263" i="9"/>
  <c r="H190" i="9"/>
  <c r="E74" i="9"/>
  <c r="H236" i="9"/>
  <c r="H30" i="9"/>
  <c r="G60" i="3"/>
  <c r="K143" i="9"/>
  <c r="E188" i="9"/>
  <c r="F106" i="9"/>
  <c r="F76" i="9"/>
  <c r="C77" i="9"/>
  <c r="O155" i="9"/>
  <c r="E47" i="9"/>
  <c r="E81" i="9"/>
  <c r="E48" i="9"/>
  <c r="K65" i="9"/>
  <c r="F90" i="9"/>
  <c r="K22" i="5"/>
  <c r="K200" i="9"/>
  <c r="O67" i="3"/>
  <c r="N34" i="9"/>
  <c r="L70" i="9"/>
  <c r="L260" i="9"/>
  <c r="L121" i="9"/>
  <c r="K10" i="5"/>
  <c r="N111" i="9"/>
  <c r="H213" i="9"/>
  <c r="F43" i="9"/>
  <c r="H163" i="9"/>
  <c r="H232" i="9"/>
  <c r="F40" i="9"/>
  <c r="K77" i="9"/>
  <c r="K29" i="9"/>
  <c r="O47" i="3"/>
  <c r="F148" i="9"/>
  <c r="K273" i="9"/>
  <c r="K113" i="9"/>
  <c r="H159" i="9"/>
  <c r="E236" i="9"/>
  <c r="C273" i="9"/>
  <c r="H230" i="9"/>
  <c r="O70" i="9"/>
  <c r="O102" i="9"/>
  <c r="K37" i="3"/>
  <c r="F237" i="9"/>
  <c r="E251" i="9"/>
  <c r="K221" i="9"/>
  <c r="K8" i="3"/>
  <c r="L233" i="9"/>
  <c r="E141" i="9"/>
  <c r="K159" i="9"/>
  <c r="C34" i="9"/>
  <c r="G47" i="3"/>
  <c r="F151" i="9"/>
  <c r="O27" i="9"/>
  <c r="N186" i="9"/>
  <c r="E77" i="9"/>
  <c r="K203" i="9"/>
  <c r="F51" i="9"/>
  <c r="K237" i="9"/>
  <c r="L106" i="9"/>
  <c r="O71" i="3"/>
  <c r="H143" i="9"/>
  <c r="L140" i="9"/>
  <c r="N137" i="9"/>
  <c r="F28" i="9"/>
  <c r="E73" i="9"/>
  <c r="K10" i="3"/>
  <c r="H84" i="9"/>
  <c r="K138" i="9"/>
  <c r="C257" i="9"/>
  <c r="I76" i="9"/>
  <c r="E166" i="9"/>
  <c r="H189" i="9"/>
  <c r="L128" i="9"/>
  <c r="K216" i="9"/>
  <c r="N278" i="9"/>
  <c r="O98" i="9"/>
  <c r="I49" i="9"/>
  <c r="I225" i="9"/>
  <c r="H149" i="9"/>
  <c r="K257" i="9"/>
  <c r="C75" i="9"/>
  <c r="E107" i="9"/>
  <c r="K276" i="9"/>
  <c r="N180" i="9"/>
  <c r="E255" i="9"/>
  <c r="C40" i="9"/>
  <c r="H33" i="9"/>
  <c r="G62" i="3"/>
  <c r="O37" i="9"/>
  <c r="E182" i="9"/>
  <c r="L100" i="9"/>
  <c r="G73" i="3"/>
  <c r="O42" i="9"/>
  <c r="H103" i="9"/>
  <c r="K279" i="9"/>
  <c r="O128" i="9"/>
  <c r="I147" i="9"/>
  <c r="I270" i="9"/>
  <c r="H109" i="9"/>
  <c r="I200" i="9"/>
  <c r="N23" i="9"/>
  <c r="K16" i="5"/>
  <c r="O277" i="9"/>
  <c r="K63" i="9"/>
  <c r="C255" i="9"/>
  <c r="O158" i="9"/>
  <c r="I196" i="9"/>
  <c r="F217" i="9"/>
  <c r="H199" i="9"/>
  <c r="L115" i="9"/>
  <c r="O255" i="9"/>
  <c r="C105" i="9"/>
  <c r="C272" i="9"/>
  <c r="O77" i="9"/>
  <c r="K14" i="5"/>
  <c r="I143" i="9"/>
  <c r="I121" i="9"/>
  <c r="O59" i="3"/>
  <c r="C215" i="9"/>
  <c r="K43" i="9"/>
  <c r="K250" i="9"/>
  <c r="O260" i="9"/>
  <c r="K36" i="9"/>
  <c r="H137" i="9"/>
  <c r="O81" i="9"/>
  <c r="I98" i="9"/>
  <c r="I123" i="9"/>
  <c r="O88" i="9"/>
  <c r="F88" i="9"/>
  <c r="C150" i="9"/>
  <c r="F71" i="9"/>
  <c r="I44" i="9"/>
  <c r="O251" i="9"/>
  <c r="K48" i="9"/>
  <c r="E265" i="9"/>
  <c r="F49" i="9"/>
  <c r="H195" i="9"/>
  <c r="E27" i="9"/>
  <c r="C227" i="9"/>
  <c r="L183" i="9"/>
  <c r="E45" i="9"/>
  <c r="E279" i="9"/>
  <c r="E52" i="9"/>
  <c r="C38" i="9"/>
  <c r="I23" i="9"/>
  <c r="H253" i="9"/>
  <c r="K7" i="5"/>
  <c r="N153" i="9"/>
  <c r="F235" i="9"/>
  <c r="E50" i="9"/>
  <c r="L39" i="9"/>
  <c r="I79" i="9"/>
  <c r="N138" i="9"/>
  <c r="I275" i="9"/>
  <c r="N279" i="9"/>
  <c r="K144" i="9"/>
  <c r="N195" i="9"/>
  <c r="O265" i="9"/>
  <c r="K106" i="9"/>
  <c r="L62" i="9"/>
  <c r="I213" i="9"/>
  <c r="C183" i="9"/>
  <c r="I45" i="9"/>
  <c r="K186" i="9"/>
  <c r="E193" i="9"/>
  <c r="I188" i="9"/>
  <c r="L136" i="9"/>
  <c r="I215" i="9"/>
  <c r="K272" i="9"/>
  <c r="F159" i="9"/>
  <c r="C228" i="9"/>
  <c r="O138" i="9"/>
  <c r="H22" i="9"/>
  <c r="K128" i="9"/>
  <c r="E221" i="9"/>
  <c r="N177" i="9"/>
  <c r="H197" i="9"/>
  <c r="E86" i="9"/>
  <c r="O36" i="9"/>
  <c r="C25" i="9"/>
  <c r="O71" i="9"/>
  <c r="L277" i="9"/>
  <c r="C101" i="9"/>
  <c r="H227" i="9"/>
  <c r="I274" i="9"/>
  <c r="N260" i="9"/>
  <c r="C70" i="9"/>
  <c r="L238" i="9"/>
  <c r="F196" i="9"/>
  <c r="N270" i="9"/>
  <c r="C115" i="9"/>
  <c r="E67" i="9"/>
  <c r="N87" i="9"/>
  <c r="K41" i="9"/>
  <c r="K68" i="3"/>
  <c r="L156" i="9"/>
  <c r="K12" i="3"/>
  <c r="L259" i="9"/>
  <c r="F114" i="9"/>
  <c r="N219" i="9"/>
  <c r="F176" i="9"/>
  <c r="C27" i="9"/>
  <c r="E75" i="9"/>
  <c r="K184" i="9"/>
  <c r="C123" i="9"/>
  <c r="F259" i="9"/>
  <c r="K35" i="9"/>
  <c r="F125" i="9"/>
  <c r="L81" i="9"/>
  <c r="E84" i="9"/>
  <c r="G74" i="3"/>
  <c r="O67" i="9"/>
  <c r="H180" i="9"/>
  <c r="O89" i="9"/>
  <c r="C143" i="9"/>
  <c r="K256" i="9"/>
  <c r="F262" i="9"/>
  <c r="C78" i="9"/>
  <c r="I71" i="9"/>
  <c r="C216" i="9"/>
  <c r="L33" i="9"/>
  <c r="E213" i="9"/>
  <c r="I160" i="9"/>
  <c r="O237" i="9"/>
  <c r="O100" i="9"/>
  <c r="I261" i="9"/>
  <c r="I227" i="9"/>
  <c r="E266" i="9"/>
  <c r="I137" i="9"/>
  <c r="F270" i="9"/>
  <c r="C86" i="9"/>
  <c r="C144" i="9"/>
  <c r="F38" i="9"/>
  <c r="L85" i="9"/>
  <c r="N189" i="9"/>
  <c r="I51" i="9"/>
  <c r="N149" i="9"/>
  <c r="N250" i="9"/>
  <c r="F119" i="9"/>
  <c r="C231" i="9"/>
  <c r="K46" i="9"/>
  <c r="K251" i="9"/>
  <c r="K24" i="5"/>
  <c r="C118" i="9"/>
  <c r="L124" i="9"/>
  <c r="K85" i="9"/>
  <c r="O99" i="9"/>
  <c r="L104" i="9"/>
  <c r="K50" i="3"/>
  <c r="O185" i="9"/>
  <c r="F34" i="9"/>
  <c r="I32" i="9"/>
  <c r="L25" i="9"/>
  <c r="L217" i="9"/>
  <c r="E194" i="9"/>
  <c r="I252" i="9"/>
  <c r="H73" i="9"/>
  <c r="E41" i="9"/>
  <c r="F84" i="9"/>
  <c r="L165" i="9"/>
  <c r="O201" i="9"/>
  <c r="F264" i="9"/>
  <c r="F37" i="9"/>
  <c r="N99" i="9"/>
  <c r="O115" i="9"/>
  <c r="N49" i="9"/>
  <c r="O44" i="3"/>
  <c r="L87" i="9"/>
  <c r="K66" i="9"/>
  <c r="E137" i="9"/>
  <c r="O125" i="9"/>
  <c r="C66" i="9"/>
  <c r="F143" i="9"/>
  <c r="E198" i="9"/>
  <c r="E219" i="9"/>
  <c r="F142" i="9"/>
  <c r="E148" i="9"/>
  <c r="K74" i="9"/>
  <c r="G58" i="3"/>
  <c r="H212" i="9"/>
  <c r="E269" i="9"/>
  <c r="E104" i="9"/>
  <c r="K124" i="9"/>
  <c r="K40" i="9"/>
  <c r="C220" i="9"/>
  <c r="O45" i="3"/>
  <c r="F175" i="9"/>
  <c r="F242" i="9"/>
  <c r="K76" i="9"/>
  <c r="C110" i="9"/>
  <c r="C72" i="9"/>
  <c r="O50" i="3"/>
  <c r="E102" i="9"/>
  <c r="I104" i="9"/>
  <c r="F103" i="9"/>
  <c r="E117" i="9"/>
  <c r="N188" i="9"/>
  <c r="O63" i="3"/>
  <c r="C52" i="9"/>
  <c r="O66" i="3"/>
  <c r="N122" i="9"/>
  <c r="O259" i="9"/>
  <c r="F115" i="9"/>
  <c r="N82" i="9"/>
  <c r="O166" i="9"/>
  <c r="E100" i="9"/>
  <c r="I235" i="9"/>
  <c r="O46" i="3"/>
  <c r="L268" i="9"/>
  <c r="L223" i="9"/>
  <c r="C67" i="9"/>
  <c r="G64" i="3"/>
  <c r="L191" i="9"/>
  <c r="I144" i="9"/>
  <c r="N262" i="9"/>
  <c r="K22" i="3"/>
  <c r="F269" i="9"/>
  <c r="G59" i="3"/>
  <c r="F77" i="9"/>
  <c r="O90" i="9"/>
  <c r="I255" i="9"/>
  <c r="C223" i="9"/>
  <c r="K26" i="9"/>
  <c r="C190" i="9"/>
  <c r="O109" i="9"/>
  <c r="F156" i="9"/>
  <c r="K224" i="9"/>
  <c r="C23" i="9"/>
  <c r="O236" i="9"/>
  <c r="N222" i="9"/>
  <c r="E155" i="9"/>
  <c r="K232" i="9"/>
  <c r="I201" i="9"/>
  <c r="H157" i="9"/>
  <c r="G42" i="3"/>
  <c r="E181" i="9"/>
  <c r="H203" i="9"/>
  <c r="I240" i="9"/>
  <c r="H119" i="9"/>
  <c r="L235" i="9"/>
  <c r="F68" i="9"/>
  <c r="H101" i="9"/>
  <c r="N28" i="9"/>
  <c r="N65" i="9"/>
  <c r="K20" i="3"/>
  <c r="F153" i="9"/>
  <c r="O42" i="3"/>
  <c r="L263" i="9"/>
  <c r="O262" i="9"/>
  <c r="N31" i="9"/>
  <c r="O174" i="9"/>
  <c r="F41" i="9"/>
  <c r="L48" i="9"/>
  <c r="E121" i="9"/>
  <c r="L112" i="9"/>
  <c r="H146" i="9"/>
  <c r="I26" i="9"/>
  <c r="O44" i="9"/>
  <c r="L41" i="9"/>
  <c r="I265" i="9"/>
  <c r="L265" i="9"/>
  <c r="K189" i="9"/>
  <c r="N29" i="9"/>
  <c r="O193" i="9"/>
  <c r="F116" i="9"/>
  <c r="L196" i="9"/>
  <c r="N161" i="9"/>
  <c r="O145" i="9"/>
  <c r="C197" i="9"/>
  <c r="E28" i="9"/>
  <c r="K255" i="9"/>
  <c r="C222" i="9"/>
  <c r="F105" i="9"/>
  <c r="E235" i="9"/>
  <c r="H151" i="9"/>
  <c r="F74" i="9"/>
  <c r="C179" i="9"/>
  <c r="H47" i="9"/>
  <c r="C80" i="9"/>
  <c r="K19" i="5"/>
  <c r="L218" i="9"/>
  <c r="K175" i="9"/>
  <c r="H113" i="9"/>
  <c r="F161" i="9"/>
  <c r="C87" i="9"/>
  <c r="F232" i="9"/>
  <c r="H183" i="9"/>
  <c r="E138" i="9"/>
  <c r="N277" i="9"/>
  <c r="I219" i="9"/>
  <c r="L175" i="9"/>
  <c r="H202" i="9"/>
  <c r="H25" i="9"/>
  <c r="K30" i="9"/>
  <c r="L272" i="9"/>
  <c r="I164" i="9"/>
  <c r="K21" i="5"/>
  <c r="O165" i="9"/>
  <c r="I262" i="9"/>
  <c r="F199" i="9"/>
  <c r="N220" i="9"/>
  <c r="K25" i="5"/>
  <c r="K90" i="9"/>
  <c r="F218" i="9"/>
  <c r="F228" i="9"/>
  <c r="O198" i="9"/>
  <c r="K214" i="9"/>
  <c r="E226" i="9"/>
  <c r="I81" i="9"/>
  <c r="O57" i="3"/>
  <c r="O43" i="9"/>
  <c r="I190" i="9"/>
  <c r="I189" i="9"/>
  <c r="K86" i="9"/>
  <c r="E240" i="9"/>
  <c r="N116" i="9"/>
  <c r="K27" i="9"/>
  <c r="O62" i="3"/>
  <c r="F267" i="9"/>
  <c r="O195" i="9"/>
  <c r="O242" i="9"/>
  <c r="C64" i="9"/>
  <c r="N174" i="9"/>
  <c r="O64" i="9"/>
  <c r="K34" i="3"/>
  <c r="L219" i="9"/>
  <c r="O229" i="9"/>
  <c r="O184" i="9"/>
  <c r="I124" i="9"/>
  <c r="I78" i="9"/>
  <c r="E158" i="9"/>
  <c r="N30" i="9"/>
  <c r="K198" i="9"/>
  <c r="K28" i="9"/>
  <c r="N51" i="9"/>
  <c r="L101" i="9"/>
  <c r="N70" i="9"/>
  <c r="I33" i="9"/>
  <c r="E178" i="9"/>
  <c r="L125" i="9"/>
  <c r="K163" i="9"/>
  <c r="N176" i="9"/>
  <c r="N63" i="9"/>
  <c r="E177" i="9"/>
  <c r="N77" i="9"/>
  <c r="L160" i="9"/>
  <c r="K164" i="9"/>
  <c r="O110" i="9"/>
  <c r="O38" i="9"/>
  <c r="C213" i="9"/>
  <c r="L279" i="9"/>
  <c r="O199" i="9"/>
  <c r="E111" i="9"/>
  <c r="F45" i="9"/>
  <c r="N118" i="9"/>
  <c r="K115" i="9"/>
  <c r="N275" i="9"/>
  <c r="N196" i="9"/>
  <c r="N105" i="9"/>
  <c r="F109" i="9"/>
  <c r="K270" i="9"/>
  <c r="O122" i="9"/>
  <c r="L201" i="9"/>
  <c r="I176" i="9"/>
  <c r="K241" i="9"/>
  <c r="K125" i="9"/>
  <c r="L89" i="9"/>
  <c r="K141" i="9"/>
  <c r="K226" i="9"/>
  <c r="L118" i="9"/>
  <c r="N202" i="9"/>
  <c r="I43" i="9"/>
  <c r="L257" i="9"/>
  <c r="H220" i="9"/>
  <c r="I106" i="9"/>
  <c r="F280" i="9"/>
  <c r="O60" i="9"/>
  <c r="L237" i="9"/>
  <c r="K239" i="9"/>
  <c r="N200" i="9"/>
  <c r="L185" i="9"/>
  <c r="K157" i="9"/>
  <c r="I271" i="9"/>
  <c r="O41" i="3"/>
  <c r="H122" i="9"/>
  <c r="C24" i="9"/>
  <c r="C200" i="9"/>
  <c r="C252" i="9"/>
  <c r="I253" i="9"/>
  <c r="I61" i="9"/>
  <c r="O227" i="9"/>
  <c r="H259" i="9"/>
  <c r="N258" i="9"/>
  <c r="O202" i="9"/>
  <c r="E264" i="9"/>
  <c r="K100" i="9"/>
  <c r="O74" i="3"/>
  <c r="K236" i="9"/>
  <c r="O250" i="9"/>
  <c r="H66" i="9"/>
  <c r="F222" i="9"/>
  <c r="F239" i="9"/>
  <c r="F23" i="9"/>
  <c r="O175" i="9"/>
  <c r="I179" i="9"/>
  <c r="F253" i="9"/>
  <c r="K17" i="5"/>
  <c r="E88" i="9"/>
  <c r="C259" i="9"/>
  <c r="F234" i="9"/>
  <c r="C279" i="9"/>
  <c r="I40" i="9"/>
  <c r="O183" i="9"/>
  <c r="F69" i="9"/>
  <c r="F42" i="9"/>
  <c r="I222" i="9"/>
  <c r="O111" i="9"/>
  <c r="H217" i="9"/>
  <c r="K118" i="9"/>
  <c r="H26" i="9"/>
  <c r="I138" i="9"/>
  <c r="O35" i="9"/>
  <c r="N201" i="9"/>
  <c r="O22" i="9"/>
  <c r="K179" i="9"/>
  <c r="H216" i="9"/>
  <c r="K147" i="9"/>
  <c r="C265" i="9"/>
  <c r="N98" i="9"/>
  <c r="H89" i="9"/>
  <c r="N235" i="9"/>
  <c r="L182" i="9"/>
  <c r="L144" i="9"/>
  <c r="C271" i="9"/>
  <c r="O73" i="9"/>
  <c r="F112" i="9"/>
  <c r="C268" i="9"/>
  <c r="H121" i="9"/>
  <c r="I90" i="9"/>
  <c r="C242" i="9"/>
  <c r="E66" i="9"/>
  <c r="K51" i="9"/>
  <c r="E123" i="9"/>
  <c r="L157" i="9"/>
  <c r="O238" i="9"/>
  <c r="K114" i="9"/>
  <c r="H140" i="9"/>
  <c r="F102" i="9"/>
  <c r="K22" i="9"/>
  <c r="L154" i="9"/>
  <c r="I195" i="9"/>
  <c r="F277" i="9"/>
  <c r="C26" i="9"/>
  <c r="C36" i="9"/>
  <c r="I224" i="9"/>
  <c r="I116" i="9"/>
  <c r="E227" i="9"/>
  <c r="I126" i="9"/>
  <c r="N71" i="9"/>
  <c r="E263" i="9"/>
  <c r="O106" i="9"/>
  <c r="O41" i="9"/>
  <c r="E151" i="9"/>
  <c r="E106" i="9"/>
  <c r="G72" i="3"/>
  <c r="O43" i="3"/>
  <c r="F192" i="9"/>
  <c r="K11" i="3"/>
  <c r="F214" i="9"/>
  <c r="K195" i="9"/>
  <c r="I212" i="9"/>
  <c r="C277" i="9"/>
  <c r="I232" i="9"/>
  <c r="G48" i="3"/>
  <c r="E118" i="9"/>
  <c r="I203" i="9"/>
  <c r="O24" i="9"/>
  <c r="F24" i="9"/>
  <c r="I117" i="9"/>
  <c r="L122" i="9"/>
  <c r="K11" i="5"/>
  <c r="E37" i="9"/>
  <c r="F80" i="9"/>
  <c r="F198" i="9"/>
  <c r="N159" i="9"/>
  <c r="C65" i="9"/>
  <c r="H228" i="9"/>
  <c r="L163" i="9"/>
  <c r="H198" i="9"/>
  <c r="F78" i="9"/>
  <c r="H181" i="9"/>
  <c r="C157" i="9"/>
  <c r="I31" i="9"/>
  <c r="L69" i="9"/>
  <c r="C251" i="9"/>
  <c r="N213" i="9"/>
  <c r="L150" i="9"/>
  <c r="I47" i="9"/>
  <c r="O177" i="9"/>
  <c r="O234" i="9"/>
  <c r="H81" i="9"/>
  <c r="N142" i="9"/>
  <c r="H192" i="9"/>
  <c r="H273" i="9"/>
  <c r="L224" i="9"/>
  <c r="C81" i="9"/>
  <c r="E199" i="9"/>
  <c r="E38" i="9"/>
  <c r="F250" i="9"/>
  <c r="F81" i="9"/>
  <c r="K111" i="9"/>
  <c r="I175" i="9"/>
  <c r="C62" i="9"/>
  <c r="C137" i="9"/>
  <c r="H185" i="9"/>
  <c r="C39" i="9"/>
  <c r="N272" i="9"/>
  <c r="C145" i="9"/>
  <c r="E44" i="9"/>
  <c r="N102" i="9"/>
  <c r="K192" i="9"/>
  <c r="O64" i="3"/>
  <c r="N215" i="9"/>
  <c r="L226" i="9"/>
  <c r="H178" i="9"/>
  <c r="L192" i="9"/>
  <c r="O216" i="9"/>
  <c r="H261" i="9"/>
  <c r="I241" i="9"/>
  <c r="E191" i="9"/>
  <c r="F108" i="9"/>
  <c r="O273" i="9"/>
  <c r="H229" i="9"/>
  <c r="C280" i="9"/>
  <c r="K121" i="9"/>
  <c r="H38" i="9"/>
  <c r="F194" i="9"/>
  <c r="N43" i="9"/>
  <c r="C46" i="9"/>
  <c r="K24" i="3"/>
  <c r="C104" i="9"/>
  <c r="K24" i="9"/>
  <c r="K23" i="3"/>
  <c r="H237" i="9"/>
  <c r="O31" i="3"/>
  <c r="I178" i="9"/>
  <c r="E184" i="9"/>
  <c r="N184" i="9"/>
  <c r="K108" i="9"/>
  <c r="K67" i="3"/>
  <c r="H61" i="9"/>
  <c r="I101" i="9"/>
  <c r="K265" i="9"/>
  <c r="E230" i="9"/>
  <c r="K213" i="9"/>
  <c r="F182" i="9"/>
  <c r="O214" i="9"/>
  <c r="K49" i="3"/>
  <c r="E46" i="9"/>
  <c r="F61" i="9"/>
  <c r="G36" i="3"/>
  <c r="E150" i="9"/>
  <c r="H222" i="9"/>
  <c r="E113" i="9"/>
  <c r="N181" i="9"/>
  <c r="H107" i="9"/>
  <c r="N100" i="9"/>
  <c r="G67" i="3"/>
  <c r="I218" i="9"/>
  <c r="N261" i="9"/>
  <c r="N166" i="9"/>
  <c r="L26" i="9"/>
  <c r="K74" i="3"/>
  <c r="C166" i="9"/>
  <c r="H153" i="9"/>
  <c r="O31" i="9"/>
  <c r="K196" i="9"/>
  <c r="O137" i="9"/>
  <c r="N109" i="9"/>
  <c r="C33" i="9"/>
  <c r="L119" i="9"/>
  <c r="K194" i="9"/>
  <c r="C191" i="9"/>
  <c r="K199" i="9"/>
  <c r="I82" i="9"/>
  <c r="F145" i="9"/>
  <c r="G34" i="3"/>
  <c r="I256" i="9"/>
  <c r="C82" i="9"/>
  <c r="I73" i="9"/>
  <c r="I229" i="9"/>
  <c r="C140" i="9"/>
  <c r="N41" i="9"/>
  <c r="N47" i="9"/>
  <c r="N66" i="9"/>
  <c r="O119" i="9"/>
  <c r="H40" i="9"/>
  <c r="K150" i="9"/>
  <c r="C189" i="9"/>
  <c r="E274" i="9"/>
  <c r="O233" i="9"/>
  <c r="L72" i="9"/>
  <c r="I159" i="9"/>
  <c r="K81" i="9"/>
  <c r="F226" i="9"/>
  <c r="H60" i="9"/>
  <c r="F150" i="9"/>
  <c r="I69" i="9"/>
  <c r="L275" i="9"/>
  <c r="E83" i="9"/>
  <c r="I29" i="9"/>
  <c r="G35" i="3"/>
  <c r="K149" i="9"/>
  <c r="L253" i="9"/>
  <c r="L109" i="9"/>
  <c r="K112" i="9"/>
  <c r="C240" i="9"/>
  <c r="O74" i="9"/>
  <c r="K178" i="9"/>
  <c r="E162" i="9"/>
  <c r="F98" i="9"/>
  <c r="O220" i="9"/>
  <c r="O191" i="9"/>
  <c r="E49" i="9"/>
  <c r="G41" i="3"/>
  <c r="H256" i="9"/>
  <c r="H215" i="9"/>
  <c r="E186" i="9"/>
  <c r="C113" i="9"/>
  <c r="L228" i="9"/>
  <c r="F180" i="9"/>
  <c r="O107" i="9"/>
  <c r="H221" i="9"/>
  <c r="O84" i="9"/>
  <c r="F166" i="9"/>
  <c r="F36" i="9"/>
  <c r="N273" i="9"/>
  <c r="O179" i="9"/>
  <c r="H258" i="9"/>
  <c r="F216" i="9"/>
  <c r="I268" i="9"/>
  <c r="L67" i="9"/>
  <c r="H29" i="9"/>
  <c r="H164" i="9"/>
  <c r="I260" i="9"/>
  <c r="G75" i="3"/>
  <c r="O87" i="9"/>
  <c r="O194" i="9"/>
  <c r="H62" i="9"/>
  <c r="I149" i="9"/>
  <c r="K267" i="9"/>
  <c r="E174" i="9"/>
  <c r="I84" i="9"/>
  <c r="K42" i="9"/>
  <c r="N50" i="9"/>
  <c r="E183" i="9"/>
  <c r="H251" i="9"/>
  <c r="E180" i="9"/>
  <c r="H79" i="9"/>
  <c r="C154" i="9"/>
  <c r="K227" i="9"/>
  <c r="N252" i="9"/>
  <c r="H110" i="9"/>
  <c r="C175" i="9"/>
  <c r="E90" i="9"/>
  <c r="N265" i="9"/>
  <c r="O159" i="9"/>
  <c r="K72" i="9"/>
  <c r="I128" i="9"/>
  <c r="E139" i="9"/>
  <c r="I85" i="9"/>
  <c r="O221" i="9"/>
  <c r="N251" i="9"/>
  <c r="N40" i="9"/>
  <c r="C136" i="9"/>
  <c r="N73" i="9"/>
  <c r="I112" i="9"/>
  <c r="F238" i="9"/>
  <c r="O219" i="9"/>
  <c r="K67" i="9"/>
  <c r="O263" i="9"/>
  <c r="E42" i="9"/>
  <c r="L98" i="9"/>
  <c r="H263" i="9"/>
  <c r="N236" i="9"/>
  <c r="L174" i="9"/>
  <c r="I180" i="9"/>
  <c r="N147" i="9"/>
  <c r="N158" i="9"/>
  <c r="F146" i="9"/>
  <c r="O275" i="9"/>
  <c r="H193" i="9"/>
  <c r="K266" i="9"/>
  <c r="I127" i="9"/>
  <c r="I65" i="9"/>
  <c r="C35" i="9"/>
  <c r="O49" i="3"/>
  <c r="C73" i="9"/>
  <c r="K277" i="9"/>
  <c r="H257" i="9"/>
  <c r="I191" i="9"/>
  <c r="K140" i="9"/>
  <c r="N121" i="9"/>
  <c r="L76" i="9"/>
  <c r="N83" i="9"/>
  <c r="N35" i="9"/>
  <c r="G33" i="3"/>
  <c r="E33" i="9"/>
  <c r="C122" i="9"/>
  <c r="H112" i="9"/>
  <c r="O45" i="9"/>
  <c r="L63" i="9"/>
  <c r="C108" i="9"/>
  <c r="F190" i="9"/>
  <c r="L42" i="9"/>
  <c r="F261" i="9"/>
  <c r="L152" i="9"/>
  <c r="K103" i="9"/>
  <c r="N148" i="9"/>
  <c r="I165" i="9"/>
  <c r="H156" i="9"/>
  <c r="I216" i="9"/>
  <c r="C37" i="9"/>
  <c r="F50" i="9"/>
  <c r="K230" i="9"/>
  <c r="O23" i="9"/>
  <c r="C63" i="9"/>
  <c r="O203" i="9"/>
  <c r="E35" i="9"/>
  <c r="C219" i="9"/>
  <c r="K223" i="9"/>
  <c r="I239" i="9"/>
  <c r="O156" i="9"/>
  <c r="C274" i="9"/>
  <c r="H68" i="9"/>
  <c r="K60" i="9"/>
  <c r="I70" i="9"/>
  <c r="E185" i="9"/>
  <c r="C261" i="9"/>
  <c r="E119" i="9"/>
  <c r="C60" i="9"/>
  <c r="E101" i="9"/>
  <c r="H120" i="9"/>
  <c r="K137" i="9"/>
  <c r="K269" i="9"/>
  <c r="E72" i="9"/>
  <c r="K259" i="9"/>
  <c r="C125" i="9"/>
  <c r="E31" i="9"/>
  <c r="K8" i="5"/>
  <c r="F60" i="9"/>
  <c r="O58" i="3"/>
  <c r="C258" i="9"/>
  <c r="C165" i="9"/>
  <c r="H176" i="9"/>
  <c r="K45" i="9"/>
  <c r="K32" i="3"/>
  <c r="I157" i="9"/>
  <c r="C162" i="9"/>
  <c r="E145" i="9"/>
  <c r="I156" i="9"/>
  <c r="L123" i="9"/>
  <c r="C241" i="9"/>
  <c r="N241" i="9"/>
  <c r="N232" i="9"/>
  <c r="N143" i="9"/>
  <c r="L231" i="9"/>
  <c r="L105" i="9"/>
  <c r="I238" i="9"/>
  <c r="K6" i="5"/>
  <c r="H111" i="9"/>
  <c r="H116" i="9"/>
  <c r="K70" i="3"/>
  <c r="C43" i="9"/>
  <c r="E234" i="9"/>
  <c r="K228" i="9"/>
  <c r="O213" i="9"/>
  <c r="K104" i="9"/>
  <c r="O47" i="9"/>
  <c r="F75" i="9"/>
  <c r="N52" i="9"/>
  <c r="L271" i="9"/>
  <c r="G32" i="3"/>
  <c r="H231" i="9"/>
  <c r="C226" i="9"/>
  <c r="L212" i="9"/>
  <c r="K47" i="3"/>
  <c r="F164" i="9"/>
  <c r="O239" i="9"/>
  <c r="H70" i="9"/>
  <c r="L65" i="9"/>
  <c r="I119" i="9"/>
  <c r="K61" i="3"/>
  <c r="N264" i="9"/>
  <c r="N123" i="9"/>
  <c r="K18" i="5"/>
  <c r="L142" i="9"/>
  <c r="K225" i="9"/>
  <c r="E76" i="9"/>
  <c r="G63" i="3"/>
  <c r="I139" i="9"/>
  <c r="O117" i="9"/>
  <c r="H242" i="9"/>
  <c r="N32" i="9"/>
  <c r="H142" i="9"/>
  <c r="I236" i="9"/>
  <c r="I37" i="9"/>
  <c r="K166" i="9"/>
  <c r="K64" i="9"/>
  <c r="H144" i="9"/>
  <c r="C74" i="9"/>
  <c r="I217" i="9"/>
  <c r="I107" i="9"/>
  <c r="L45" i="9"/>
  <c r="F203" i="9"/>
  <c r="N179" i="9"/>
  <c r="E108" i="9"/>
  <c r="N127" i="9"/>
  <c r="E277" i="9"/>
  <c r="O50" i="9"/>
  <c r="I136" i="9"/>
  <c r="H271" i="9"/>
  <c r="H43" i="9"/>
  <c r="I34" i="9"/>
  <c r="H264" i="9"/>
  <c r="L264" i="9"/>
  <c r="C201" i="9"/>
  <c r="E222" i="9"/>
  <c r="K63" i="3"/>
  <c r="N45" i="9"/>
  <c r="L51" i="9"/>
  <c r="F99" i="9"/>
  <c r="N276" i="9"/>
  <c r="H138" i="9"/>
  <c r="N86" i="9"/>
  <c r="F136" i="9"/>
  <c r="N194" i="9"/>
  <c r="I166" i="9"/>
  <c r="K238" i="9"/>
  <c r="L242" i="9"/>
  <c r="N140" i="9"/>
  <c r="L46" i="9"/>
  <c r="C28" i="9"/>
  <c r="L262" i="9"/>
  <c r="E258" i="9"/>
  <c r="C224" i="9"/>
  <c r="N214" i="9"/>
  <c r="L166" i="9"/>
  <c r="K72" i="3"/>
  <c r="L225" i="9"/>
  <c r="L126" i="9"/>
  <c r="O152" i="9"/>
  <c r="K15" i="5"/>
  <c r="C217" i="9"/>
  <c r="E203" i="9"/>
  <c r="I184" i="9"/>
  <c r="N144" i="9"/>
  <c r="O153" i="9"/>
  <c r="K39" i="3"/>
  <c r="N269" i="9"/>
  <c r="K117" i="9"/>
  <c r="E79" i="9"/>
  <c r="L30" i="9"/>
  <c r="F86" i="9"/>
  <c r="C32" i="9"/>
  <c r="I30" i="9"/>
  <c r="N115" i="9"/>
  <c r="H277" i="9"/>
  <c r="F124" i="9"/>
  <c r="I153" i="9"/>
  <c r="H123" i="9"/>
  <c r="O192" i="9"/>
  <c r="N101" i="9"/>
  <c r="K268" i="9"/>
  <c r="L151" i="9"/>
  <c r="I150" i="9"/>
  <c r="N107" i="9"/>
  <c r="G61" i="3"/>
  <c r="F157" i="9"/>
  <c r="F254" i="9"/>
  <c r="N212" i="9"/>
  <c r="I24" i="9"/>
  <c r="H268" i="9"/>
  <c r="N126" i="9"/>
  <c r="N26" i="9"/>
  <c r="F126" i="9"/>
  <c r="H279" i="9"/>
  <c r="E143" i="9"/>
  <c r="K201" i="9"/>
  <c r="K73" i="3"/>
  <c r="C127" i="9"/>
  <c r="O176" i="9"/>
  <c r="K193" i="9"/>
  <c r="L190" i="9"/>
  <c r="E176" i="9"/>
  <c r="I258" i="9"/>
  <c r="E204" i="9"/>
  <c r="F231" i="9"/>
  <c r="C218" i="9"/>
  <c r="H272" i="9"/>
  <c r="K14" i="3"/>
  <c r="E164" i="9"/>
  <c r="K43" i="3"/>
  <c r="E212" i="9"/>
  <c r="H50" i="9"/>
  <c r="L177" i="9"/>
  <c r="O223" i="9"/>
  <c r="K110" i="9"/>
  <c r="N203" i="9"/>
  <c r="H267" i="9"/>
  <c r="I115" i="9"/>
  <c r="O69" i="3"/>
  <c r="O61" i="3"/>
  <c r="K105" i="9"/>
  <c r="K16" i="3"/>
  <c r="K18" i="3"/>
  <c r="N256" i="9"/>
  <c r="F67" i="9"/>
  <c r="L269" i="9"/>
  <c r="H108" i="9"/>
  <c r="O56" i="3"/>
  <c r="H24" i="9"/>
  <c r="E202" i="9"/>
  <c r="I89" i="9"/>
  <c r="F160" i="9"/>
  <c r="E238" i="9"/>
  <c r="K146" i="9"/>
  <c r="L176" i="9"/>
  <c r="F224" i="9"/>
  <c r="C267" i="9"/>
  <c r="L254" i="9"/>
  <c r="E259" i="9"/>
  <c r="L32" i="9"/>
  <c r="N267" i="9"/>
  <c r="K233" i="9"/>
  <c r="H266" i="9"/>
  <c r="O150" i="9"/>
  <c r="O230" i="9"/>
  <c r="H250" i="9"/>
  <c r="N112" i="9"/>
  <c r="O62" i="9"/>
  <c r="C146" i="9"/>
  <c r="C88" i="9"/>
  <c r="C149" i="9"/>
  <c r="N39" i="9"/>
  <c r="C253" i="9"/>
  <c r="N182" i="9"/>
  <c r="I185" i="9"/>
  <c r="C141" i="9"/>
  <c r="C121" i="9"/>
  <c r="I192" i="9"/>
  <c r="C174" i="9"/>
  <c r="C180" i="9"/>
  <c r="N163" i="9"/>
  <c r="N113" i="9"/>
  <c r="O35" i="3"/>
  <c r="C233" i="9"/>
  <c r="F258" i="9"/>
  <c r="H186" i="9"/>
  <c r="C142" i="9"/>
  <c r="F123" i="9"/>
  <c r="L200" i="9"/>
  <c r="K84" i="9"/>
  <c r="N114" i="9"/>
  <c r="H27" i="9"/>
  <c r="K42" i="3"/>
  <c r="I197" i="9"/>
  <c r="N187" i="9"/>
  <c r="L31" i="9"/>
  <c r="L214" i="9"/>
  <c r="E179" i="9"/>
  <c r="C114" i="9"/>
  <c r="K204" i="9"/>
  <c r="O256" i="9"/>
  <c r="K152" i="9"/>
  <c r="I267" i="9"/>
  <c r="C194" i="9"/>
  <c r="G50" i="3"/>
  <c r="C202" i="9"/>
  <c r="K262" i="9"/>
  <c r="L270" i="9"/>
  <c r="C187" i="9"/>
  <c r="E189" i="9"/>
  <c r="E260" i="9"/>
  <c r="O269" i="9"/>
  <c r="K107" i="9"/>
  <c r="I279" i="9"/>
  <c r="I52" i="9"/>
  <c r="K99" i="9"/>
  <c r="I64" i="9"/>
  <c r="O224" i="9"/>
  <c r="F39" i="9"/>
  <c r="O73" i="3"/>
  <c r="H76" i="9"/>
  <c r="E233" i="9"/>
  <c r="O252" i="9"/>
  <c r="N110" i="9"/>
  <c r="K45" i="3"/>
  <c r="O61" i="9"/>
  <c r="I280" i="9"/>
  <c r="O187" i="9"/>
  <c r="F65" i="9"/>
  <c r="L234" i="9"/>
  <c r="I113" i="9"/>
  <c r="O200" i="9"/>
  <c r="O280" i="9"/>
  <c r="F212" i="9"/>
  <c r="H225" i="9"/>
  <c r="I221" i="9"/>
  <c r="E64" i="9"/>
  <c r="O276" i="9"/>
  <c r="O253" i="9"/>
  <c r="N165" i="9"/>
  <c r="C68" i="9"/>
  <c r="I273" i="9"/>
  <c r="K235" i="9"/>
  <c r="H32" i="9"/>
  <c r="E71" i="9"/>
  <c r="K145" i="9"/>
  <c r="H175" i="9"/>
  <c r="L99" i="9"/>
  <c r="O103" i="9"/>
  <c r="C178" i="9"/>
  <c r="C50" i="9"/>
  <c r="E268" i="9"/>
  <c r="L107" i="9"/>
  <c r="H67" i="9"/>
  <c r="L179" i="9"/>
  <c r="F251" i="9"/>
  <c r="E25" i="9"/>
  <c r="O148" i="9"/>
  <c r="N64" i="9"/>
  <c r="G38" i="3"/>
  <c r="K280" i="9"/>
  <c r="I155" i="9"/>
  <c r="O215" i="9"/>
  <c r="L241" i="9"/>
  <c r="O232" i="9"/>
  <c r="O217" i="9"/>
  <c r="C160" i="9"/>
  <c r="L66" i="9"/>
  <c r="N254" i="9"/>
  <c r="K160" i="9"/>
  <c r="I220" i="9"/>
  <c r="H274" i="9"/>
  <c r="K258" i="9"/>
  <c r="C138" i="9"/>
  <c r="N191" i="9"/>
  <c r="E140" i="9"/>
  <c r="H74" i="9"/>
  <c r="E112" i="9"/>
  <c r="L22" i="9"/>
  <c r="E36" i="9"/>
  <c r="E275" i="9"/>
  <c r="K56" i="3"/>
  <c r="E114" i="9"/>
  <c r="C196" i="9"/>
  <c r="O28" i="9"/>
  <c r="E144" i="9"/>
  <c r="E217" i="9"/>
  <c r="L120" i="9"/>
  <c r="C126" i="9"/>
  <c r="H166" i="9"/>
  <c r="E161" i="9"/>
  <c r="H65" i="9"/>
  <c r="I277" i="9"/>
  <c r="H36" i="9"/>
  <c r="O212" i="9"/>
  <c r="I141" i="9"/>
  <c r="I42" i="9"/>
  <c r="I48" i="9"/>
  <c r="K98" i="9"/>
  <c r="C193" i="9"/>
  <c r="N225" i="9"/>
  <c r="L250" i="9"/>
  <c r="E30" i="9"/>
  <c r="N151" i="9"/>
  <c r="N139" i="9"/>
  <c r="G49" i="3"/>
  <c r="K73" i="9"/>
  <c r="K274" i="9"/>
  <c r="L155" i="9"/>
  <c r="H252" i="9"/>
  <c r="H223" i="9"/>
  <c r="O39" i="9"/>
  <c r="L153" i="9"/>
  <c r="E241" i="9"/>
  <c r="I237" i="9"/>
  <c r="F27" i="9"/>
  <c r="I39" i="9"/>
  <c r="L78" i="9"/>
  <c r="O189" i="9"/>
  <c r="E214" i="9"/>
  <c r="O124" i="9"/>
  <c r="O160" i="9"/>
  <c r="E195" i="9"/>
  <c r="I88" i="9"/>
  <c r="H88" i="9"/>
  <c r="C41" i="9"/>
  <c r="O68" i="9"/>
  <c r="G44" i="3"/>
  <c r="K31" i="3"/>
  <c r="O76" i="9"/>
  <c r="F276" i="9"/>
  <c r="E276" i="9"/>
  <c r="L194" i="9"/>
  <c r="H218" i="9"/>
  <c r="I186" i="9"/>
  <c r="E24" i="9"/>
  <c r="C61" i="9"/>
  <c r="O154" i="9"/>
  <c r="L83" i="9"/>
  <c r="C49" i="9"/>
  <c r="L143" i="9"/>
  <c r="L188" i="9"/>
  <c r="N25" i="9"/>
  <c r="F184" i="9"/>
  <c r="N226" i="9"/>
  <c r="E231" i="9"/>
  <c r="C260" i="9"/>
  <c r="O48" i="3"/>
  <c r="K271" i="9"/>
  <c r="H235" i="9"/>
  <c r="K153" i="9"/>
  <c r="H155" i="9"/>
  <c r="F236" i="9"/>
  <c r="N106" i="9"/>
  <c r="H117" i="9"/>
  <c r="E257" i="9"/>
  <c r="C214" i="9"/>
  <c r="K12" i="5"/>
  <c r="I151" i="9"/>
  <c r="K183" i="9"/>
  <c r="I234" i="9"/>
  <c r="E156" i="9"/>
  <c r="K187" i="9"/>
  <c r="N197" i="9"/>
  <c r="F44" i="9"/>
  <c r="H196" i="9"/>
  <c r="C147" i="9"/>
  <c r="L113" i="9"/>
  <c r="F273" i="9"/>
  <c r="L60" i="9"/>
  <c r="L274" i="9"/>
  <c r="K23" i="9"/>
  <c r="F122" i="9"/>
  <c r="L203" i="9"/>
  <c r="F31" i="9"/>
  <c r="N240" i="9"/>
  <c r="C106" i="9"/>
  <c r="F162" i="9"/>
  <c r="E197" i="9"/>
  <c r="K6" i="3"/>
  <c r="K48" i="3"/>
  <c r="O46" i="9"/>
  <c r="C103" i="9"/>
  <c r="E159" i="9"/>
  <c r="O69" i="9"/>
  <c r="F257" i="9"/>
  <c r="I72" i="9"/>
  <c r="K188" i="9"/>
  <c r="L47" i="9"/>
  <c r="N146" i="9"/>
  <c r="N24" i="9"/>
  <c r="G31" i="3"/>
  <c r="N230" i="9"/>
  <c r="L114" i="9"/>
  <c r="N124" i="9"/>
  <c r="H136" i="9"/>
  <c r="C85" i="9"/>
  <c r="D85" i="9" l="1"/>
  <c r="J85" i="9"/>
  <c r="M85" i="9"/>
  <c r="G85" i="9"/>
  <c r="H31" i="3"/>
  <c r="I31" i="3"/>
  <c r="J31" i="3"/>
  <c r="G103" i="9"/>
  <c r="M103" i="9"/>
  <c r="J103" i="9"/>
  <c r="D103" i="9"/>
  <c r="N48" i="3"/>
  <c r="L48" i="3"/>
  <c r="M48" i="3"/>
  <c r="L6" i="3"/>
  <c r="M6" i="3"/>
  <c r="N6" i="3"/>
  <c r="M106" i="9"/>
  <c r="J106" i="9"/>
  <c r="G106" i="9"/>
  <c r="D106" i="9"/>
  <c r="L92" i="9"/>
  <c r="K92" i="9" s="1"/>
  <c r="J4" i="9" s="1"/>
  <c r="G147" i="9"/>
  <c r="J147" i="9"/>
  <c r="D147" i="9"/>
  <c r="M147" i="9"/>
  <c r="M12" i="5"/>
  <c r="L12" i="5"/>
  <c r="N12" i="5"/>
  <c r="J214" i="9"/>
  <c r="M214" i="9"/>
  <c r="D214" i="9"/>
  <c r="G214" i="9"/>
  <c r="R48" i="3"/>
  <c r="Q48" i="3"/>
  <c r="P48" i="3"/>
  <c r="M260" i="9"/>
  <c r="J260" i="9"/>
  <c r="D260" i="9"/>
  <c r="G260" i="9"/>
  <c r="D49" i="9"/>
  <c r="G49" i="9"/>
  <c r="J49" i="9"/>
  <c r="M49" i="9"/>
  <c r="G61" i="9"/>
  <c r="J61" i="9"/>
  <c r="D61" i="9"/>
  <c r="M61" i="9"/>
  <c r="L31" i="3"/>
  <c r="M31" i="3"/>
  <c r="N31" i="3"/>
  <c r="I44" i="3"/>
  <c r="J44" i="3"/>
  <c r="H44" i="3"/>
  <c r="G41" i="9"/>
  <c r="D41" i="9"/>
  <c r="J41" i="9"/>
  <c r="M41" i="9"/>
  <c r="J49" i="3"/>
  <c r="H49" i="3"/>
  <c r="I49" i="3"/>
  <c r="L282" i="9"/>
  <c r="K282" i="9" s="1"/>
  <c r="J14" i="9" s="1"/>
  <c r="D193" i="9"/>
  <c r="G193" i="9"/>
  <c r="J193" i="9"/>
  <c r="M193" i="9"/>
  <c r="O244" i="9"/>
  <c r="N244" i="9" s="1"/>
  <c r="M10" i="9" s="1"/>
  <c r="M126" i="9"/>
  <c r="D126" i="9"/>
  <c r="J126" i="9"/>
  <c r="G126" i="9"/>
  <c r="M196" i="9"/>
  <c r="D196" i="9"/>
  <c r="J196" i="9"/>
  <c r="G196" i="9"/>
  <c r="M56" i="3"/>
  <c r="N56" i="3"/>
  <c r="L56" i="3"/>
  <c r="L54" i="9"/>
  <c r="K54" i="9" s="1"/>
  <c r="J16" i="9" s="1"/>
  <c r="D138" i="9"/>
  <c r="J138" i="9"/>
  <c r="G138" i="9"/>
  <c r="M138" i="9"/>
  <c r="J160" i="9"/>
  <c r="G160" i="9"/>
  <c r="M160" i="9"/>
  <c r="D160" i="9"/>
  <c r="H38" i="3"/>
  <c r="I38" i="3"/>
  <c r="J38" i="3"/>
  <c r="M50" i="9"/>
  <c r="J50" i="9"/>
  <c r="G50" i="9"/>
  <c r="D50" i="9"/>
  <c r="M178" i="9"/>
  <c r="G178" i="9"/>
  <c r="D178" i="9"/>
  <c r="J178" i="9"/>
  <c r="G68" i="9"/>
  <c r="D68" i="9"/>
  <c r="M68" i="9"/>
  <c r="J68" i="9"/>
  <c r="F244" i="9"/>
  <c r="E244" i="9" s="1"/>
  <c r="D10" i="9" s="1"/>
  <c r="N45" i="3"/>
  <c r="L45" i="3"/>
  <c r="M45" i="3"/>
  <c r="Q73" i="3"/>
  <c r="P73" i="3"/>
  <c r="R73" i="3"/>
  <c r="J187" i="9"/>
  <c r="M187" i="9"/>
  <c r="G187" i="9"/>
  <c r="D187" i="9"/>
  <c r="D202" i="9"/>
  <c r="G202" i="9"/>
  <c r="M202" i="9"/>
  <c r="J202" i="9"/>
  <c r="J50" i="3"/>
  <c r="I50" i="3"/>
  <c r="H50" i="3"/>
  <c r="M194" i="9"/>
  <c r="G194" i="9"/>
  <c r="J194" i="9"/>
  <c r="D194" i="9"/>
  <c r="D114" i="9"/>
  <c r="J114" i="9"/>
  <c r="M114" i="9"/>
  <c r="G114" i="9"/>
  <c r="N42" i="3"/>
  <c r="M42" i="3"/>
  <c r="L42" i="3"/>
  <c r="G142" i="9"/>
  <c r="D142" i="9"/>
  <c r="J142" i="9"/>
  <c r="M142" i="9"/>
  <c r="J233" i="9"/>
  <c r="G233" i="9"/>
  <c r="M233" i="9"/>
  <c r="D233" i="9"/>
  <c r="Q35" i="3"/>
  <c r="P35" i="3"/>
  <c r="R35" i="3"/>
  <c r="M180" i="9"/>
  <c r="G180" i="9"/>
  <c r="D180" i="9"/>
  <c r="J180" i="9"/>
  <c r="D174" i="9"/>
  <c r="C206" i="9"/>
  <c r="J174" i="9"/>
  <c r="M174" i="9"/>
  <c r="G174" i="9"/>
  <c r="D121" i="9"/>
  <c r="G121" i="9"/>
  <c r="J121" i="9"/>
  <c r="M121" i="9"/>
  <c r="G141" i="9"/>
  <c r="D141" i="9"/>
  <c r="J141" i="9"/>
  <c r="M141" i="9"/>
  <c r="M253" i="9"/>
  <c r="G253" i="9"/>
  <c r="J253" i="9"/>
  <c r="D253" i="9"/>
  <c r="G149" i="9"/>
  <c r="J149" i="9"/>
  <c r="D149" i="9"/>
  <c r="M149" i="9"/>
  <c r="M88" i="9"/>
  <c r="D88" i="9"/>
  <c r="J88" i="9"/>
  <c r="G88" i="9"/>
  <c r="D146" i="9"/>
  <c r="G146" i="9"/>
  <c r="J146" i="9"/>
  <c r="M146" i="9"/>
  <c r="M267" i="9"/>
  <c r="G267" i="9"/>
  <c r="J267" i="9"/>
  <c r="D267" i="9"/>
  <c r="R56" i="3"/>
  <c r="P56" i="3"/>
  <c r="Q56" i="3"/>
  <c r="N18" i="3"/>
  <c r="L18" i="3"/>
  <c r="M18" i="3"/>
  <c r="M16" i="3"/>
  <c r="N16" i="3"/>
  <c r="L16" i="3"/>
  <c r="R61" i="3"/>
  <c r="P61" i="3"/>
  <c r="Q61" i="3"/>
  <c r="Q69" i="3"/>
  <c r="P69" i="3"/>
  <c r="R69" i="3"/>
  <c r="L43" i="3"/>
  <c r="M43" i="3"/>
  <c r="N43" i="3"/>
  <c r="M14" i="3"/>
  <c r="N14" i="3"/>
  <c r="L14" i="3"/>
  <c r="G218" i="9"/>
  <c r="D218" i="9"/>
  <c r="J218" i="9"/>
  <c r="M218" i="9"/>
  <c r="G127" i="9"/>
  <c r="D127" i="9"/>
  <c r="M127" i="9"/>
  <c r="J127" i="9"/>
  <c r="L73" i="3"/>
  <c r="N73" i="3"/>
  <c r="M73" i="3"/>
  <c r="J61" i="3"/>
  <c r="I61" i="3"/>
  <c r="H61" i="3"/>
  <c r="G32" i="9"/>
  <c r="J32" i="9"/>
  <c r="D32" i="9"/>
  <c r="M32" i="9"/>
  <c r="L39" i="3"/>
  <c r="M39" i="3"/>
  <c r="N39" i="3"/>
  <c r="M217" i="9"/>
  <c r="D217" i="9"/>
  <c r="G217" i="9"/>
  <c r="J217" i="9"/>
  <c r="L15" i="5"/>
  <c r="N15" i="5"/>
  <c r="M15" i="5"/>
  <c r="L72" i="3"/>
  <c r="N72" i="3"/>
  <c r="M72" i="3"/>
  <c r="J224" i="9"/>
  <c r="D224" i="9"/>
  <c r="G224" i="9"/>
  <c r="M224" i="9"/>
  <c r="J28" i="9"/>
  <c r="G28" i="9"/>
  <c r="D28" i="9"/>
  <c r="M28" i="9"/>
  <c r="F168" i="9"/>
  <c r="E168" i="9" s="1"/>
  <c r="D12" i="9" s="1"/>
  <c r="L63" i="3"/>
  <c r="N63" i="3"/>
  <c r="M63" i="3"/>
  <c r="J201" i="9"/>
  <c r="D201" i="9"/>
  <c r="M201" i="9"/>
  <c r="G201" i="9"/>
  <c r="I168" i="9"/>
  <c r="H168" i="9" s="1"/>
  <c r="G12" i="9" s="1"/>
  <c r="G74" i="9"/>
  <c r="D74" i="9"/>
  <c r="M74" i="9"/>
  <c r="J74" i="9"/>
  <c r="I63" i="3"/>
  <c r="H63" i="3"/>
  <c r="J63" i="3"/>
  <c r="L18" i="5"/>
  <c r="M18" i="5"/>
  <c r="N18" i="5"/>
  <c r="L61" i="3"/>
  <c r="M61" i="3"/>
  <c r="N61" i="3"/>
  <c r="L47" i="3"/>
  <c r="N47" i="3"/>
  <c r="M47" i="3"/>
  <c r="L244" i="9"/>
  <c r="K244" i="9" s="1"/>
  <c r="J10" i="9" s="1"/>
  <c r="J226" i="9"/>
  <c r="D226" i="9"/>
  <c r="M226" i="9"/>
  <c r="G226" i="9"/>
  <c r="H32" i="3"/>
  <c r="I32" i="3"/>
  <c r="J32" i="3"/>
  <c r="J43" i="9"/>
  <c r="G43" i="9"/>
  <c r="M43" i="9"/>
  <c r="D43" i="9"/>
  <c r="L70" i="3"/>
  <c r="N70" i="3"/>
  <c r="M70" i="3"/>
  <c r="N6" i="5"/>
  <c r="L6" i="5"/>
  <c r="M6" i="5"/>
  <c r="J241" i="9"/>
  <c r="M241" i="9"/>
  <c r="D241" i="9"/>
  <c r="G241" i="9"/>
  <c r="G162" i="9"/>
  <c r="J162" i="9"/>
  <c r="D162" i="9"/>
  <c r="M162" i="9"/>
  <c r="N32" i="3"/>
  <c r="L32" i="3"/>
  <c r="M32" i="3"/>
  <c r="J165" i="9"/>
  <c r="M165" i="9"/>
  <c r="D165" i="9"/>
  <c r="G165" i="9"/>
  <c r="G258" i="9"/>
  <c r="J258" i="9"/>
  <c r="M258" i="9"/>
  <c r="D258" i="9"/>
  <c r="R58" i="3"/>
  <c r="P58" i="3"/>
  <c r="Q58" i="3"/>
  <c r="F92" i="9"/>
  <c r="E92" i="9" s="1"/>
  <c r="D4" i="9" s="1"/>
  <c r="L8" i="5"/>
  <c r="M8" i="5"/>
  <c r="N8" i="5"/>
  <c r="D125" i="9"/>
  <c r="G125" i="9"/>
  <c r="J125" i="9"/>
  <c r="M125" i="9"/>
  <c r="D60" i="9"/>
  <c r="G60" i="9"/>
  <c r="J60" i="9"/>
  <c r="M60" i="9"/>
  <c r="C92" i="9"/>
  <c r="D261" i="9"/>
  <c r="J261" i="9"/>
  <c r="M261" i="9"/>
  <c r="G261" i="9"/>
  <c r="D274" i="9"/>
  <c r="J274" i="9"/>
  <c r="G274" i="9"/>
  <c r="M274" i="9"/>
  <c r="M219" i="9"/>
  <c r="G219" i="9"/>
  <c r="J219" i="9"/>
  <c r="D219" i="9"/>
  <c r="J63" i="9"/>
  <c r="G63" i="9"/>
  <c r="D63" i="9"/>
  <c r="M63" i="9"/>
  <c r="J37" i="9"/>
  <c r="G37" i="9"/>
  <c r="D37" i="9"/>
  <c r="M37" i="9"/>
  <c r="J108" i="9"/>
  <c r="G108" i="9"/>
  <c r="M108" i="9"/>
  <c r="D108" i="9"/>
  <c r="M122" i="9"/>
  <c r="D122" i="9"/>
  <c r="G122" i="9"/>
  <c r="J122" i="9"/>
  <c r="I33" i="3"/>
  <c r="H33" i="3"/>
  <c r="J33" i="3"/>
  <c r="G73" i="9"/>
  <c r="D73" i="9"/>
  <c r="J73" i="9"/>
  <c r="M73" i="9"/>
  <c r="R49" i="3"/>
  <c r="P49" i="3"/>
  <c r="Q49" i="3"/>
  <c r="G35" i="9"/>
  <c r="D35" i="9"/>
  <c r="J35" i="9"/>
  <c r="M35" i="9"/>
  <c r="L206" i="9"/>
  <c r="K206" i="9" s="1"/>
  <c r="J8" i="9" s="1"/>
  <c r="L130" i="9"/>
  <c r="K130" i="9" s="1"/>
  <c r="J6" i="9" s="1"/>
  <c r="G136" i="9"/>
  <c r="M136" i="9"/>
  <c r="J136" i="9"/>
  <c r="C168" i="9"/>
  <c r="D136" i="9"/>
  <c r="M175" i="9"/>
  <c r="D175" i="9"/>
  <c r="G175" i="9"/>
  <c r="J175" i="9"/>
  <c r="D154" i="9"/>
  <c r="G154" i="9"/>
  <c r="M154" i="9"/>
  <c r="J154" i="9"/>
  <c r="I75" i="3"/>
  <c r="J75" i="3"/>
  <c r="H75" i="3"/>
  <c r="J113" i="9"/>
  <c r="D113" i="9"/>
  <c r="M113" i="9"/>
  <c r="G113" i="9"/>
  <c r="I41" i="3"/>
  <c r="H41" i="3"/>
  <c r="J41" i="3"/>
  <c r="F130" i="9"/>
  <c r="E130" i="9" s="1"/>
  <c r="D6" i="9" s="1"/>
  <c r="G240" i="9"/>
  <c r="M240" i="9"/>
  <c r="J240" i="9"/>
  <c r="D240" i="9"/>
  <c r="I35" i="3"/>
  <c r="H35" i="3"/>
  <c r="J35" i="3"/>
  <c r="J189" i="9"/>
  <c r="M189" i="9"/>
  <c r="G189" i="9"/>
  <c r="D189" i="9"/>
  <c r="M140" i="9"/>
  <c r="G140" i="9"/>
  <c r="J140" i="9"/>
  <c r="D140" i="9"/>
  <c r="D82" i="9"/>
  <c r="J82" i="9"/>
  <c r="M82" i="9"/>
  <c r="G82" i="9"/>
  <c r="H34" i="3"/>
  <c r="I34" i="3"/>
  <c r="J34" i="3"/>
  <c r="G191" i="9"/>
  <c r="D191" i="9"/>
  <c r="M191" i="9"/>
  <c r="J191" i="9"/>
  <c r="M33" i="9"/>
  <c r="D33" i="9"/>
  <c r="J33" i="9"/>
  <c r="G33" i="9"/>
  <c r="D166" i="9"/>
  <c r="G166" i="9"/>
  <c r="J166" i="9"/>
  <c r="M166" i="9"/>
  <c r="L74" i="3"/>
  <c r="N74" i="3"/>
  <c r="M74" i="3"/>
  <c r="J67" i="3"/>
  <c r="H67" i="3"/>
  <c r="I67" i="3"/>
  <c r="I36" i="3"/>
  <c r="J36" i="3"/>
  <c r="H36" i="3"/>
  <c r="N49" i="3"/>
  <c r="M49" i="3"/>
  <c r="L49" i="3"/>
  <c r="N67" i="3"/>
  <c r="L67" i="3"/>
  <c r="M67" i="3"/>
  <c r="R31" i="3"/>
  <c r="P31" i="3"/>
  <c r="Q31" i="3"/>
  <c r="L23" i="3"/>
  <c r="M23" i="3"/>
  <c r="N23" i="3"/>
  <c r="D104" i="9"/>
  <c r="G104" i="9"/>
  <c r="J104" i="9"/>
  <c r="M104" i="9"/>
  <c r="N24" i="3"/>
  <c r="M24" i="3"/>
  <c r="L24" i="3"/>
  <c r="M46" i="9"/>
  <c r="J46" i="9"/>
  <c r="D46" i="9"/>
  <c r="G46" i="9"/>
  <c r="D280" i="9"/>
  <c r="J280" i="9"/>
  <c r="M280" i="9"/>
  <c r="G280" i="9"/>
  <c r="P64" i="3"/>
  <c r="Q64" i="3"/>
  <c r="R64" i="3"/>
  <c r="J145" i="9"/>
  <c r="M145" i="9"/>
  <c r="D145" i="9"/>
  <c r="G145" i="9"/>
  <c r="M39" i="9"/>
  <c r="J39" i="9"/>
  <c r="D39" i="9"/>
  <c r="G39" i="9"/>
  <c r="J137" i="9"/>
  <c r="D137" i="9"/>
  <c r="G137" i="9"/>
  <c r="M137" i="9"/>
  <c r="M62" i="9"/>
  <c r="J62" i="9"/>
  <c r="D62" i="9"/>
  <c r="G62" i="9"/>
  <c r="F282" i="9"/>
  <c r="E282" i="9" s="1"/>
  <c r="D14" i="9" s="1"/>
  <c r="M81" i="9"/>
  <c r="G81" i="9"/>
  <c r="J81" i="9"/>
  <c r="D81" i="9"/>
  <c r="D251" i="9"/>
  <c r="G251" i="9"/>
  <c r="J251" i="9"/>
  <c r="M251" i="9"/>
  <c r="J157" i="9"/>
  <c r="G157" i="9"/>
  <c r="D157" i="9"/>
  <c r="M157" i="9"/>
  <c r="M65" i="9"/>
  <c r="J65" i="9"/>
  <c r="D65" i="9"/>
  <c r="G65" i="9"/>
  <c r="L11" i="5"/>
  <c r="M11" i="5"/>
  <c r="N11" i="5"/>
  <c r="I48" i="3"/>
  <c r="J48" i="3"/>
  <c r="H48" i="3"/>
  <c r="J277" i="9"/>
  <c r="D277" i="9"/>
  <c r="M277" i="9"/>
  <c r="G277" i="9"/>
  <c r="I244" i="9"/>
  <c r="H244" i="9" s="1"/>
  <c r="G10" i="9" s="1"/>
  <c r="N11" i="3"/>
  <c r="M11" i="3"/>
  <c r="L11" i="3"/>
  <c r="P43" i="3"/>
  <c r="Q43" i="3"/>
  <c r="R43" i="3"/>
  <c r="I72" i="3"/>
  <c r="H72" i="3"/>
  <c r="J72" i="3"/>
  <c r="D36" i="9"/>
  <c r="M36" i="9"/>
  <c r="G36" i="9"/>
  <c r="J36" i="9"/>
  <c r="J26" i="9"/>
  <c r="D26" i="9"/>
  <c r="G26" i="9"/>
  <c r="M26" i="9"/>
  <c r="D242" i="9"/>
  <c r="J242" i="9"/>
  <c r="M242" i="9"/>
  <c r="G242" i="9"/>
  <c r="J268" i="9"/>
  <c r="M268" i="9"/>
  <c r="G268" i="9"/>
  <c r="D268" i="9"/>
  <c r="D271" i="9"/>
  <c r="M271" i="9"/>
  <c r="G271" i="9"/>
  <c r="J271" i="9"/>
  <c r="J265" i="9"/>
  <c r="D265" i="9"/>
  <c r="G265" i="9"/>
  <c r="M265" i="9"/>
  <c r="O54" i="9"/>
  <c r="N54" i="9" s="1"/>
  <c r="M16" i="9" s="1"/>
  <c r="J279" i="9"/>
  <c r="G279" i="9"/>
  <c r="D279" i="9"/>
  <c r="M279" i="9"/>
  <c r="J259" i="9"/>
  <c r="M259" i="9"/>
  <c r="D259" i="9"/>
  <c r="G259" i="9"/>
  <c r="L17" i="5"/>
  <c r="M17" i="5"/>
  <c r="N17" i="5"/>
  <c r="O282" i="9"/>
  <c r="N282" i="9" s="1"/>
  <c r="M14" i="9" s="1"/>
  <c r="R74" i="3"/>
  <c r="P74" i="3"/>
  <c r="Q74" i="3"/>
  <c r="M252" i="9"/>
  <c r="J252" i="9"/>
  <c r="G252" i="9"/>
  <c r="D252" i="9"/>
  <c r="D200" i="9"/>
  <c r="M200" i="9"/>
  <c r="G200" i="9"/>
  <c r="J200" i="9"/>
  <c r="D24" i="9"/>
  <c r="J24" i="9"/>
  <c r="G24" i="9"/>
  <c r="M24" i="9"/>
  <c r="P41" i="3"/>
  <c r="Q41" i="3"/>
  <c r="R41" i="3"/>
  <c r="O92" i="9"/>
  <c r="N92" i="9" s="1"/>
  <c r="M4" i="9" s="1"/>
  <c r="M213" i="9"/>
  <c r="D213" i="9"/>
  <c r="J213" i="9"/>
  <c r="G213" i="9"/>
  <c r="N34" i="3"/>
  <c r="M34" i="3"/>
  <c r="L34" i="3"/>
  <c r="M64" i="9"/>
  <c r="G64" i="9"/>
  <c r="D64" i="9"/>
  <c r="J64" i="9"/>
  <c r="Q62" i="3"/>
  <c r="P62" i="3"/>
  <c r="R62" i="3"/>
  <c r="P57" i="3"/>
  <c r="Q57" i="3"/>
  <c r="R57" i="3"/>
  <c r="L25" i="5"/>
  <c r="M25" i="5"/>
  <c r="N25" i="5"/>
  <c r="L21" i="5"/>
  <c r="M21" i="5"/>
  <c r="N21" i="5"/>
  <c r="M87" i="9"/>
  <c r="G87" i="9"/>
  <c r="D87" i="9"/>
  <c r="J87" i="9"/>
  <c r="N19" i="5"/>
  <c r="M19" i="5"/>
  <c r="L19" i="5"/>
  <c r="D80" i="9"/>
  <c r="G80" i="9"/>
  <c r="M80" i="9"/>
  <c r="J80" i="9"/>
  <c r="G179" i="9"/>
  <c r="J179" i="9"/>
  <c r="D179" i="9"/>
  <c r="M179" i="9"/>
  <c r="G222" i="9"/>
  <c r="M222" i="9"/>
  <c r="J222" i="9"/>
  <c r="D222" i="9"/>
  <c r="D197" i="9"/>
  <c r="J197" i="9"/>
  <c r="M197" i="9"/>
  <c r="G197" i="9"/>
  <c r="O206" i="9"/>
  <c r="N206" i="9" s="1"/>
  <c r="M8" i="9" s="1"/>
  <c r="R42" i="3"/>
  <c r="Q42" i="3"/>
  <c r="P42" i="3"/>
  <c r="L20" i="3"/>
  <c r="N20" i="3"/>
  <c r="M20" i="3"/>
  <c r="H42" i="3"/>
  <c r="J42" i="3"/>
  <c r="I42" i="3"/>
  <c r="M23" i="9"/>
  <c r="D23" i="9"/>
  <c r="G23" i="9"/>
  <c r="J23" i="9"/>
  <c r="G190" i="9"/>
  <c r="J190" i="9"/>
  <c r="D190" i="9"/>
  <c r="M190" i="9"/>
  <c r="J223" i="9"/>
  <c r="G223" i="9"/>
  <c r="D223" i="9"/>
  <c r="M223" i="9"/>
  <c r="H59" i="3"/>
  <c r="I59" i="3"/>
  <c r="J59" i="3"/>
  <c r="L22" i="3"/>
  <c r="M22" i="3"/>
  <c r="N22" i="3"/>
  <c r="H64" i="3"/>
  <c r="J64" i="3"/>
  <c r="I64" i="3"/>
  <c r="J67" i="9"/>
  <c r="D67" i="9"/>
  <c r="G67" i="9"/>
  <c r="M67" i="9"/>
  <c r="P46" i="3"/>
  <c r="Q46" i="3"/>
  <c r="R46" i="3"/>
  <c r="P66" i="3"/>
  <c r="R66" i="3"/>
  <c r="Q66" i="3"/>
  <c r="M52" i="9"/>
  <c r="D52" i="9"/>
  <c r="G52" i="9"/>
  <c r="J52" i="9"/>
  <c r="R63" i="3"/>
  <c r="P63" i="3"/>
  <c r="Q63" i="3"/>
  <c r="Q50" i="3"/>
  <c r="R50" i="3"/>
  <c r="P50" i="3"/>
  <c r="J72" i="9"/>
  <c r="D72" i="9"/>
  <c r="M72" i="9"/>
  <c r="G72" i="9"/>
  <c r="D110" i="9"/>
  <c r="G110" i="9"/>
  <c r="J110" i="9"/>
  <c r="M110" i="9"/>
  <c r="R45" i="3"/>
  <c r="Q45" i="3"/>
  <c r="P45" i="3"/>
  <c r="J220" i="9"/>
  <c r="M220" i="9"/>
  <c r="D220" i="9"/>
  <c r="G220" i="9"/>
  <c r="H58" i="3"/>
  <c r="I58" i="3"/>
  <c r="J58" i="3"/>
  <c r="G66" i="9"/>
  <c r="J66" i="9"/>
  <c r="D66" i="9"/>
  <c r="M66" i="9"/>
  <c r="R44" i="3"/>
  <c r="P44" i="3"/>
  <c r="Q44" i="3"/>
  <c r="M50" i="3"/>
  <c r="N50" i="3"/>
  <c r="L50" i="3"/>
  <c r="J118" i="9"/>
  <c r="G118" i="9"/>
  <c r="M118" i="9"/>
  <c r="D118" i="9"/>
  <c r="N24" i="5"/>
  <c r="M24" i="5"/>
  <c r="L24" i="5"/>
  <c r="M231" i="9"/>
  <c r="J231" i="9"/>
  <c r="D231" i="9"/>
  <c r="G231" i="9"/>
  <c r="G144" i="9"/>
  <c r="M144" i="9"/>
  <c r="D144" i="9"/>
  <c r="J144" i="9"/>
  <c r="J86" i="9"/>
  <c r="D86" i="9"/>
  <c r="M86" i="9"/>
  <c r="G86" i="9"/>
  <c r="J216" i="9"/>
  <c r="G216" i="9"/>
  <c r="D216" i="9"/>
  <c r="M216" i="9"/>
  <c r="M78" i="9"/>
  <c r="G78" i="9"/>
  <c r="J78" i="9"/>
  <c r="D78" i="9"/>
  <c r="J143" i="9"/>
  <c r="D143" i="9"/>
  <c r="M143" i="9"/>
  <c r="G143" i="9"/>
  <c r="J74" i="3"/>
  <c r="I74" i="3"/>
  <c r="H74" i="3"/>
  <c r="D123" i="9"/>
  <c r="G123" i="9"/>
  <c r="J123" i="9"/>
  <c r="M123" i="9"/>
  <c r="G27" i="9"/>
  <c r="J27" i="9"/>
  <c r="D27" i="9"/>
  <c r="M27" i="9"/>
  <c r="M12" i="3"/>
  <c r="L12" i="3"/>
  <c r="N12" i="3"/>
  <c r="N68" i="3"/>
  <c r="L68" i="3"/>
  <c r="M68" i="3"/>
  <c r="G115" i="9"/>
  <c r="M115" i="9"/>
  <c r="D115" i="9"/>
  <c r="J115" i="9"/>
  <c r="D70" i="9"/>
  <c r="M70" i="9"/>
  <c r="G70" i="9"/>
  <c r="J70" i="9"/>
  <c r="J101" i="9"/>
  <c r="D101" i="9"/>
  <c r="M101" i="9"/>
  <c r="G101" i="9"/>
  <c r="J25" i="9"/>
  <c r="D25" i="9"/>
  <c r="M25" i="9"/>
  <c r="G25" i="9"/>
  <c r="D228" i="9"/>
  <c r="J228" i="9"/>
  <c r="G228" i="9"/>
  <c r="M228" i="9"/>
  <c r="L168" i="9"/>
  <c r="K168" i="9" s="1"/>
  <c r="J12" i="9" s="1"/>
  <c r="J183" i="9"/>
  <c r="M183" i="9"/>
  <c r="G183" i="9"/>
  <c r="D183" i="9"/>
  <c r="N7" i="5"/>
  <c r="L7" i="5"/>
  <c r="M7" i="5"/>
  <c r="G38" i="9"/>
  <c r="D38" i="9"/>
  <c r="M38" i="9"/>
  <c r="J38" i="9"/>
  <c r="D227" i="9"/>
  <c r="J227" i="9"/>
  <c r="G227" i="9"/>
  <c r="M227" i="9"/>
  <c r="M150" i="9"/>
  <c r="J150" i="9"/>
  <c r="D150" i="9"/>
  <c r="G150" i="9"/>
  <c r="I130" i="9"/>
  <c r="H130" i="9" s="1"/>
  <c r="G6" i="9" s="1"/>
  <c r="D215" i="9"/>
  <c r="M215" i="9"/>
  <c r="J215" i="9"/>
  <c r="G215" i="9"/>
  <c r="P59" i="3"/>
  <c r="Q59" i="3"/>
  <c r="R59" i="3"/>
  <c r="N14" i="5"/>
  <c r="M14" i="5"/>
  <c r="L14" i="5"/>
  <c r="M272" i="9"/>
  <c r="G272" i="9"/>
  <c r="J272" i="9"/>
  <c r="D272" i="9"/>
  <c r="G105" i="9"/>
  <c r="D105" i="9"/>
  <c r="M105" i="9"/>
  <c r="J105" i="9"/>
  <c r="M255" i="9"/>
  <c r="D255" i="9"/>
  <c r="G255" i="9"/>
  <c r="J255" i="9"/>
  <c r="M16" i="5"/>
  <c r="N16" i="5"/>
  <c r="L16" i="5"/>
  <c r="I73" i="3"/>
  <c r="J73" i="3"/>
  <c r="H73" i="3"/>
  <c r="H62" i="3"/>
  <c r="I62" i="3"/>
  <c r="J62" i="3"/>
  <c r="M40" i="9"/>
  <c r="G40" i="9"/>
  <c r="J40" i="9"/>
  <c r="D40" i="9"/>
  <c r="G75" i="9"/>
  <c r="M75" i="9"/>
  <c r="D75" i="9"/>
  <c r="J75" i="9"/>
  <c r="O130" i="9"/>
  <c r="N130" i="9" s="1"/>
  <c r="M6" i="9" s="1"/>
  <c r="J257" i="9"/>
  <c r="D257" i="9"/>
  <c r="M257" i="9"/>
  <c r="G257" i="9"/>
  <c r="N10" i="3"/>
  <c r="M10" i="3"/>
  <c r="L10" i="3"/>
  <c r="Q71" i="3"/>
  <c r="P71" i="3"/>
  <c r="R71" i="3"/>
  <c r="J47" i="3"/>
  <c r="I47" i="3"/>
  <c r="H47" i="3"/>
  <c r="D34" i="9"/>
  <c r="M34" i="9"/>
  <c r="G34" i="9"/>
  <c r="J34" i="9"/>
  <c r="N8" i="3"/>
  <c r="M8" i="3"/>
  <c r="L8" i="3"/>
  <c r="L37" i="3"/>
  <c r="M37" i="3"/>
  <c r="N37" i="3"/>
  <c r="J273" i="9"/>
  <c r="M273" i="9"/>
  <c r="G273" i="9"/>
  <c r="D273" i="9"/>
  <c r="Q47" i="3"/>
  <c r="R47" i="3"/>
  <c r="P47" i="3"/>
  <c r="N10" i="5"/>
  <c r="M10" i="5"/>
  <c r="L10" i="5"/>
  <c r="P67" i="3"/>
  <c r="Q67" i="3"/>
  <c r="R67" i="3"/>
  <c r="M22" i="5"/>
  <c r="L22" i="5"/>
  <c r="N22" i="5"/>
  <c r="D77" i="9"/>
  <c r="J77" i="9"/>
  <c r="G77" i="9"/>
  <c r="M77" i="9"/>
  <c r="H60" i="3"/>
  <c r="J60" i="3"/>
  <c r="I60" i="3"/>
  <c r="G237" i="9"/>
  <c r="J237" i="9"/>
  <c r="D237" i="9"/>
  <c r="M237" i="9"/>
  <c r="J229" i="9"/>
  <c r="G229" i="9"/>
  <c r="D229" i="9"/>
  <c r="M229" i="9"/>
  <c r="M7" i="3"/>
  <c r="L7" i="3"/>
  <c r="N7" i="3"/>
  <c r="I37" i="3"/>
  <c r="H37" i="3"/>
  <c r="J37" i="3"/>
  <c r="Q34" i="3"/>
  <c r="P34" i="3"/>
  <c r="R34" i="3"/>
  <c r="D192" i="9"/>
  <c r="J192" i="9"/>
  <c r="M192" i="9"/>
  <c r="G192" i="9"/>
  <c r="I92" i="9"/>
  <c r="H92" i="9" s="1"/>
  <c r="G4" i="9" s="1"/>
  <c r="J195" i="9"/>
  <c r="G195" i="9"/>
  <c r="D195" i="9"/>
  <c r="M195" i="9"/>
  <c r="H39" i="3"/>
  <c r="I39" i="3"/>
  <c r="J39" i="3"/>
  <c r="G266" i="9"/>
  <c r="M266" i="9"/>
  <c r="D266" i="9"/>
  <c r="J266" i="9"/>
  <c r="N75" i="3"/>
  <c r="L75" i="3"/>
  <c r="M75" i="3"/>
  <c r="N23" i="5"/>
  <c r="L23" i="5"/>
  <c r="M23" i="5"/>
  <c r="D263" i="9"/>
  <c r="M263" i="9"/>
  <c r="J263" i="9"/>
  <c r="G263" i="9"/>
  <c r="F54" i="9"/>
  <c r="M100" i="9"/>
  <c r="D100" i="9"/>
  <c r="G100" i="9"/>
  <c r="J100" i="9"/>
  <c r="M89" i="9"/>
  <c r="G89" i="9"/>
  <c r="J89" i="9"/>
  <c r="D89" i="9"/>
  <c r="D230" i="9"/>
  <c r="J230" i="9"/>
  <c r="M230" i="9"/>
  <c r="G230" i="9"/>
  <c r="D111" i="9"/>
  <c r="G111" i="9"/>
  <c r="M111" i="9"/>
  <c r="J111" i="9"/>
  <c r="J198" i="9"/>
  <c r="G198" i="9"/>
  <c r="D198" i="9"/>
  <c r="M198" i="9"/>
  <c r="Q40" i="3"/>
  <c r="R40" i="3"/>
  <c r="P40" i="3"/>
  <c r="L9" i="5"/>
  <c r="N9" i="5"/>
  <c r="M9" i="5"/>
  <c r="O168" i="9"/>
  <c r="N168" i="9" s="1"/>
  <c r="M12" i="9" s="1"/>
  <c r="G235" i="9"/>
  <c r="M235" i="9"/>
  <c r="D235" i="9"/>
  <c r="J235" i="9"/>
  <c r="N9" i="3"/>
  <c r="L9" i="3"/>
  <c r="M9" i="3"/>
  <c r="J153" i="9"/>
  <c r="D153" i="9"/>
  <c r="M153" i="9"/>
  <c r="G153" i="9"/>
  <c r="M148" i="9"/>
  <c r="J148" i="9"/>
  <c r="D148" i="9"/>
  <c r="G148" i="9"/>
  <c r="M41" i="3"/>
  <c r="N41" i="3"/>
  <c r="L41" i="3"/>
  <c r="G236" i="9"/>
  <c r="M236" i="9"/>
  <c r="J236" i="9"/>
  <c r="D236" i="9"/>
  <c r="M22" i="9"/>
  <c r="G22" i="9"/>
  <c r="J22" i="9"/>
  <c r="D22" i="9"/>
  <c r="C54" i="9"/>
  <c r="G120" i="9"/>
  <c r="J120" i="9"/>
  <c r="M120" i="9"/>
  <c r="D120" i="9"/>
  <c r="J68" i="3"/>
  <c r="H68" i="3"/>
  <c r="I68" i="3"/>
  <c r="J119" i="9"/>
  <c r="G119" i="9"/>
  <c r="M119" i="9"/>
  <c r="D119" i="9"/>
  <c r="D71" i="9"/>
  <c r="M71" i="9"/>
  <c r="J71" i="9"/>
  <c r="G71" i="9"/>
  <c r="M117" i="9"/>
  <c r="G117" i="9"/>
  <c r="J117" i="9"/>
  <c r="D117" i="9"/>
  <c r="J188" i="9"/>
  <c r="G188" i="9"/>
  <c r="D188" i="9"/>
  <c r="M188" i="9"/>
  <c r="G203" i="9"/>
  <c r="D203" i="9"/>
  <c r="J203" i="9"/>
  <c r="M203" i="9"/>
  <c r="I71" i="3"/>
  <c r="H71" i="3"/>
  <c r="J71" i="3"/>
  <c r="G152" i="9"/>
  <c r="M152" i="9"/>
  <c r="J152" i="9"/>
  <c r="D152" i="9"/>
  <c r="N15" i="3"/>
  <c r="M15" i="3"/>
  <c r="L15" i="3"/>
  <c r="H70" i="3"/>
  <c r="J70" i="3"/>
  <c r="I70" i="3"/>
  <c r="M42" i="9"/>
  <c r="G42" i="9"/>
  <c r="D42" i="9"/>
  <c r="J42" i="9"/>
  <c r="G158" i="9"/>
  <c r="J158" i="9"/>
  <c r="D158" i="9"/>
  <c r="M158" i="9"/>
  <c r="J31" i="9"/>
  <c r="D31" i="9"/>
  <c r="M31" i="9"/>
  <c r="G31" i="9"/>
  <c r="Q75" i="3"/>
  <c r="R75" i="3"/>
  <c r="P75" i="3"/>
  <c r="G269" i="9"/>
  <c r="D269" i="9"/>
  <c r="M269" i="9"/>
  <c r="J269" i="9"/>
  <c r="L59" i="3"/>
  <c r="M59" i="3"/>
  <c r="N59" i="3"/>
  <c r="D239" i="9"/>
  <c r="G239" i="9"/>
  <c r="M239" i="9"/>
  <c r="J239" i="9"/>
  <c r="J270" i="9"/>
  <c r="M270" i="9"/>
  <c r="G270" i="9"/>
  <c r="D270" i="9"/>
  <c r="M20" i="5"/>
  <c r="L20" i="5"/>
  <c r="N20" i="5"/>
  <c r="M161" i="9"/>
  <c r="D161" i="9"/>
  <c r="J161" i="9"/>
  <c r="G161" i="9"/>
  <c r="Q39" i="3"/>
  <c r="R39" i="3"/>
  <c r="P39" i="3"/>
  <c r="N65" i="3"/>
  <c r="L65" i="3"/>
  <c r="M65" i="3"/>
  <c r="M254" i="9"/>
  <c r="J254" i="9"/>
  <c r="G254" i="9"/>
  <c r="D254" i="9"/>
  <c r="M45" i="9"/>
  <c r="J45" i="9"/>
  <c r="D45" i="9"/>
  <c r="G45" i="9"/>
  <c r="D276" i="9"/>
  <c r="J276" i="9"/>
  <c r="M276" i="9"/>
  <c r="G276" i="9"/>
  <c r="G262" i="9"/>
  <c r="J262" i="9"/>
  <c r="M262" i="9"/>
  <c r="D262" i="9"/>
  <c r="D225" i="9"/>
  <c r="J225" i="9"/>
  <c r="G225" i="9"/>
  <c r="M225" i="9"/>
  <c r="I206" i="9"/>
  <c r="H206" i="9" s="1"/>
  <c r="G8" i="9" s="1"/>
  <c r="J47" i="9"/>
  <c r="G47" i="9"/>
  <c r="D47" i="9"/>
  <c r="M47" i="9"/>
  <c r="M128" i="9"/>
  <c r="G128" i="9"/>
  <c r="J128" i="9"/>
  <c r="D128" i="9"/>
  <c r="D155" i="9"/>
  <c r="M155" i="9"/>
  <c r="J155" i="9"/>
  <c r="G155" i="9"/>
  <c r="Q70" i="3"/>
  <c r="R70" i="3"/>
  <c r="P70" i="3"/>
  <c r="J159" i="9"/>
  <c r="D159" i="9"/>
  <c r="M159" i="9"/>
  <c r="G159" i="9"/>
  <c r="J116" i="9"/>
  <c r="G116" i="9"/>
  <c r="D116" i="9"/>
  <c r="M116" i="9"/>
  <c r="Q36" i="3"/>
  <c r="P36" i="3"/>
  <c r="R36" i="3"/>
  <c r="D69" i="9"/>
  <c r="J69" i="9"/>
  <c r="M69" i="9"/>
  <c r="G69" i="9"/>
  <c r="M79" i="9"/>
  <c r="J79" i="9"/>
  <c r="G79" i="9"/>
  <c r="D79" i="9"/>
  <c r="I282" i="9"/>
  <c r="H282" i="9" s="1"/>
  <c r="G14" i="9" s="1"/>
  <c r="G44" i="9"/>
  <c r="M44" i="9"/>
  <c r="D44" i="9"/>
  <c r="J44" i="9"/>
  <c r="Q60" i="3"/>
  <c r="P60" i="3"/>
  <c r="R60" i="3"/>
  <c r="D51" i="9"/>
  <c r="M51" i="9"/>
  <c r="J51" i="9"/>
  <c r="G51" i="9"/>
  <c r="J221" i="9"/>
  <c r="D221" i="9"/>
  <c r="G221" i="9"/>
  <c r="M221" i="9"/>
  <c r="D184" i="9"/>
  <c r="J184" i="9"/>
  <c r="M184" i="9"/>
  <c r="G184" i="9"/>
  <c r="N33" i="3"/>
  <c r="M33" i="3"/>
  <c r="L33" i="3"/>
  <c r="G256" i="9"/>
  <c r="J256" i="9"/>
  <c r="M256" i="9"/>
  <c r="D256" i="9"/>
  <c r="M98" i="9"/>
  <c r="D98" i="9"/>
  <c r="G98" i="9"/>
  <c r="J98" i="9"/>
  <c r="C130" i="9"/>
  <c r="N62" i="3"/>
  <c r="L62" i="3"/>
  <c r="M62" i="3"/>
  <c r="M64" i="3"/>
  <c r="L64" i="3"/>
  <c r="N64" i="3"/>
  <c r="M48" i="9"/>
  <c r="D48" i="9"/>
  <c r="G48" i="9"/>
  <c r="J48" i="9"/>
  <c r="L35" i="3"/>
  <c r="N35" i="3"/>
  <c r="M35" i="3"/>
  <c r="L66" i="3"/>
  <c r="N66" i="3"/>
  <c r="M66" i="3"/>
  <c r="G112" i="9"/>
  <c r="M112" i="9"/>
  <c r="J112" i="9"/>
  <c r="D112" i="9"/>
  <c r="M19" i="3"/>
  <c r="N19" i="3"/>
  <c r="L19" i="3"/>
  <c r="M107" i="9"/>
  <c r="D107" i="9"/>
  <c r="G107" i="9"/>
  <c r="J107" i="9"/>
  <c r="N36" i="3"/>
  <c r="L36" i="3"/>
  <c r="M36" i="3"/>
  <c r="J124" i="9"/>
  <c r="G124" i="9"/>
  <c r="D124" i="9"/>
  <c r="M124" i="9"/>
  <c r="I66" i="3"/>
  <c r="H66" i="3"/>
  <c r="J66" i="3"/>
  <c r="H57" i="3"/>
  <c r="I57" i="3"/>
  <c r="J57" i="3"/>
  <c r="G177" i="9"/>
  <c r="J177" i="9"/>
  <c r="D177" i="9"/>
  <c r="M177" i="9"/>
  <c r="L46" i="3"/>
  <c r="M46" i="3"/>
  <c r="N46" i="3"/>
  <c r="M69" i="3"/>
  <c r="L69" i="3"/>
  <c r="N69" i="3"/>
  <c r="D250" i="9"/>
  <c r="M250" i="9"/>
  <c r="C282" i="9"/>
  <c r="J250" i="9"/>
  <c r="G250" i="9"/>
  <c r="I46" i="3"/>
  <c r="J46" i="3"/>
  <c r="H46" i="3"/>
  <c r="M13" i="5"/>
  <c r="N13" i="5"/>
  <c r="L13" i="5"/>
  <c r="J278" i="9"/>
  <c r="M278" i="9"/>
  <c r="D278" i="9"/>
  <c r="G278" i="9"/>
  <c r="M17" i="3"/>
  <c r="L17" i="3"/>
  <c r="N17" i="3"/>
  <c r="G185" i="9"/>
  <c r="M185" i="9"/>
  <c r="J185" i="9"/>
  <c r="D185" i="9"/>
  <c r="D90" i="9"/>
  <c r="G90" i="9"/>
  <c r="J90" i="9"/>
  <c r="M90" i="9"/>
  <c r="P68" i="3"/>
  <c r="R68" i="3"/>
  <c r="Q68" i="3"/>
  <c r="M13" i="3"/>
  <c r="L13" i="3"/>
  <c r="N13" i="3"/>
  <c r="D275" i="9"/>
  <c r="J275" i="9"/>
  <c r="M275" i="9"/>
  <c r="G275" i="9"/>
  <c r="G139" i="9"/>
  <c r="M139" i="9"/>
  <c r="D139" i="9"/>
  <c r="J139" i="9"/>
  <c r="D109" i="9"/>
  <c r="J109" i="9"/>
  <c r="G109" i="9"/>
  <c r="M109" i="9"/>
  <c r="D232" i="9"/>
  <c r="J232" i="9"/>
  <c r="M232" i="9"/>
  <c r="G232" i="9"/>
  <c r="J69" i="3"/>
  <c r="I69" i="3"/>
  <c r="H69" i="3"/>
  <c r="D186" i="9"/>
  <c r="M186" i="9"/>
  <c r="J186" i="9"/>
  <c r="G186" i="9"/>
  <c r="D163" i="9"/>
  <c r="M163" i="9"/>
  <c r="J163" i="9"/>
  <c r="G163" i="9"/>
  <c r="G176" i="9"/>
  <c r="D176" i="9"/>
  <c r="M176" i="9"/>
  <c r="J176" i="9"/>
  <c r="H56" i="3"/>
  <c r="I56" i="3"/>
  <c r="J56" i="3"/>
  <c r="F206" i="9"/>
  <c r="E206" i="9" s="1"/>
  <c r="D8" i="9" s="1"/>
  <c r="L38" i="3"/>
  <c r="N38" i="3"/>
  <c r="M38" i="3"/>
  <c r="M58" i="3"/>
  <c r="L58" i="3"/>
  <c r="N58" i="3"/>
  <c r="J40" i="3"/>
  <c r="I40" i="3"/>
  <c r="H40" i="3"/>
  <c r="D30" i="9"/>
  <c r="M30" i="9"/>
  <c r="G30" i="9"/>
  <c r="J30" i="9"/>
  <c r="J45" i="3"/>
  <c r="H45" i="3"/>
  <c r="I45" i="3"/>
  <c r="L25" i="3"/>
  <c r="M25" i="3"/>
  <c r="N25" i="3"/>
  <c r="G83" i="9"/>
  <c r="J83" i="9"/>
  <c r="M83" i="9"/>
  <c r="D83" i="9"/>
  <c r="D234" i="9"/>
  <c r="M234" i="9"/>
  <c r="G234" i="9"/>
  <c r="J234" i="9"/>
  <c r="M57" i="3"/>
  <c r="N57" i="3"/>
  <c r="L57" i="3"/>
  <c r="J99" i="9"/>
  <c r="M99" i="9"/>
  <c r="D99" i="9"/>
  <c r="G99" i="9"/>
  <c r="G151" i="9"/>
  <c r="M151" i="9"/>
  <c r="D151" i="9"/>
  <c r="J151" i="9"/>
  <c r="M164" i="9"/>
  <c r="G164" i="9"/>
  <c r="D164" i="9"/>
  <c r="J164" i="9"/>
  <c r="D199" i="9"/>
  <c r="J199" i="9"/>
  <c r="G199" i="9"/>
  <c r="M199" i="9"/>
  <c r="D156" i="9"/>
  <c r="G156" i="9"/>
  <c r="M156" i="9"/>
  <c r="J156" i="9"/>
  <c r="Q32" i="3"/>
  <c r="R32" i="3"/>
  <c r="P32" i="3"/>
  <c r="J182" i="9"/>
  <c r="G182" i="9"/>
  <c r="D182" i="9"/>
  <c r="M182" i="9"/>
  <c r="D238" i="9"/>
  <c r="M238" i="9"/>
  <c r="J238" i="9"/>
  <c r="G238" i="9"/>
  <c r="N44" i="3"/>
  <c r="M44" i="3"/>
  <c r="L44" i="3"/>
  <c r="H43" i="3"/>
  <c r="I43" i="3"/>
  <c r="J43" i="3"/>
  <c r="J76" i="9"/>
  <c r="M76" i="9"/>
  <c r="D76" i="9"/>
  <c r="G76" i="9"/>
  <c r="N71" i="3"/>
  <c r="M71" i="3"/>
  <c r="L71" i="3"/>
  <c r="D84" i="9"/>
  <c r="M84" i="9"/>
  <c r="G84" i="9"/>
  <c r="J84" i="9"/>
  <c r="D29" i="9"/>
  <c r="J29" i="9"/>
  <c r="G29" i="9"/>
  <c r="M29" i="9"/>
  <c r="I65" i="3"/>
  <c r="H65" i="3"/>
  <c r="J65" i="3"/>
  <c r="J204" i="9"/>
  <c r="G204" i="9"/>
  <c r="M204" i="9"/>
  <c r="D204" i="9"/>
  <c r="M40" i="3"/>
  <c r="L40" i="3"/>
  <c r="N40" i="3"/>
  <c r="L21" i="3"/>
  <c r="N21" i="3"/>
  <c r="M21" i="3"/>
  <c r="Q37" i="3"/>
  <c r="R37" i="3"/>
  <c r="P37" i="3"/>
  <c r="R33" i="3"/>
  <c r="Q33" i="3"/>
  <c r="P33" i="3"/>
  <c r="Q65" i="3"/>
  <c r="R65" i="3"/>
  <c r="P65" i="3"/>
  <c r="G264" i="9"/>
  <c r="M264" i="9"/>
  <c r="D264" i="9"/>
  <c r="J264" i="9"/>
  <c r="Q38" i="3"/>
  <c r="P38" i="3"/>
  <c r="R38" i="3"/>
  <c r="I54" i="9"/>
  <c r="H54" i="9" s="1"/>
  <c r="G16" i="9" s="1"/>
  <c r="M102" i="9"/>
  <c r="J102" i="9"/>
  <c r="D102" i="9"/>
  <c r="G102" i="9"/>
  <c r="C244" i="9"/>
  <c r="D212" i="9"/>
  <c r="J212" i="9"/>
  <c r="G212" i="9"/>
  <c r="M212" i="9"/>
  <c r="L60" i="3"/>
  <c r="M60" i="3"/>
  <c r="N60" i="3"/>
  <c r="R72" i="3"/>
  <c r="Q72" i="3"/>
  <c r="P72" i="3"/>
  <c r="M181" i="9"/>
  <c r="G181" i="9"/>
  <c r="D181" i="9"/>
  <c r="J181" i="9"/>
  <c r="G244" i="9" l="1"/>
  <c r="J244" i="9"/>
  <c r="D244" i="9"/>
  <c r="M244" i="9"/>
  <c r="D130" i="9"/>
  <c r="D54" i="9"/>
  <c r="J168" i="9"/>
  <c r="M92" i="9"/>
  <c r="M282" i="9"/>
  <c r="M130" i="9"/>
  <c r="J54" i="9"/>
  <c r="E54" i="9"/>
  <c r="D16" i="9" s="1"/>
  <c r="B13" i="9" s="1"/>
  <c r="M168" i="9"/>
  <c r="J92" i="9"/>
  <c r="G206" i="9"/>
  <c r="D206" i="9"/>
  <c r="G282" i="9"/>
  <c r="D282" i="9"/>
  <c r="J130" i="9"/>
  <c r="G54" i="9"/>
  <c r="D168" i="9"/>
  <c r="G168" i="9"/>
  <c r="G92" i="9"/>
  <c r="M206" i="9"/>
  <c r="J282" i="9"/>
  <c r="G130" i="9"/>
  <c r="M54" i="9"/>
  <c r="D92" i="9"/>
  <c r="J206" i="9"/>
  <c r="B12" i="9" l="1"/>
  <c r="B6" i="9"/>
  <c r="B14" i="9"/>
  <c r="B4" i="9"/>
  <c r="B8" i="9"/>
  <c r="B16" i="9"/>
  <c r="B11" i="9"/>
  <c r="B10" i="9"/>
  <c r="B15" i="9"/>
  <c r="B5" i="9"/>
  <c r="B7" i="9"/>
  <c r="B9" i="9"/>
  <c r="B3" i="9"/>
</calcChain>
</file>

<file path=xl/sharedStrings.xml><?xml version="1.0" encoding="utf-8"?>
<sst xmlns="http://schemas.openxmlformats.org/spreadsheetml/2006/main" count="10488" uniqueCount="343">
  <si>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</si>
  <si>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</si>
  <si>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</si>
  <si>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</si>
  <si>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</si>
  <si>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</si>
  <si>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</si>
  <si>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</si>
  <si>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</si>
  <si>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</si>
  <si>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</si>
  <si>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</si>
  <si>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</si>
  <si>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</si>
  <si>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</si>
  <si>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</si>
  <si>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</si>
  <si>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</si>
  <si>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</si>
  <si>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</si>
  <si>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</si>
  <si>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</si>
  <si>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</si>
  <si>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</si>
  <si>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</si>
  <si>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</si>
  <si>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</si>
  <si>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</si>
  <si>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</si>
  <si>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</si>
  <si>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</si>
  <si>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</si>
  <si>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</si>
  <si>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</si>
  <si>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</si>
  <si>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</si>
  <si>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</si>
  <si>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</si>
  <si>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</si>
  <si>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</si>
  <si>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</si>
  <si>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</si>
  <si>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</si>
  <si>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</si>
  <si>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</si>
  <si>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</si>
  <si>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</si>
  <si>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</si>
  <si>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</si>
  <si>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</si>
  <si>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</si>
  <si>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</si>
  <si>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</si>
  <si>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</si>
  <si>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</si>
  <si>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</si>
  <si>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</si>
  <si>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</si>
  <si>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</si>
  <si>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</si>
  <si>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</si>
  <si>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</si>
  <si>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</si>
  <si>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</si>
  <si>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</si>
  <si>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</si>
  <si>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</si>
  <si>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</si>
  <si>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</si>
  <si>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</si>
  <si>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</si>
  <si>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</si>
  <si>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</si>
  <si>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</si>
  <si>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</si>
  <si>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</si>
  <si>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</si>
  <si>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</si>
  <si>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</si>
  <si>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</si>
  <si>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</si>
  <si>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</si>
  <si>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</si>
  <si>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</si>
  <si>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</si>
  <si>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</si>
  <si>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</si>
  <si>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</si>
  <si>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</si>
  <si>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</si>
  <si>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</si>
  <si>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</si>
  <si>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</si>
  <si>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</si>
  <si>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</si>
  <si>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</si>
  <si>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</si>
  <si>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</si>
  <si>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</si>
  <si>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</si>
  <si>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</si>
  <si>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</si>
  <si>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</si>
  <si>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</si>
  <si>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</si>
  <si>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</si>
  <si>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</si>
  <si>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</si>
  <si>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</si>
  <si>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</si>
  <si>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</si>
  <si>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</si>
  <si>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</si>
  <si>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</si>
  <si>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</si>
  <si>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</si>
  <si>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</si>
  <si>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</si>
  <si>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</si>
  <si>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</si>
  <si>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</si>
  <si>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</si>
  <si>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</si>
  <si>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</si>
  <si>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</si>
  <si>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</si>
  <si>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</si>
  <si>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</si>
  <si>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</si>
  <si>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</si>
  <si>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</si>
  <si>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</si>
  <si>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</si>
  <si>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</si>
  <si>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</si>
  <si>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</si>
  <si>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</si>
  <si>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</si>
  <si>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</si>
  <si>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</si>
  <si>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</si>
  <si>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</si>
  <si>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</si>
  <si>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</si>
  <si>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</si>
  <si>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</si>
  <si>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</si>
  <si>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</si>
  <si>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</si>
  <si>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</si>
  <si>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</si>
  <si>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</si>
  <si>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</si>
  <si>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</si>
  <si>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</si>
  <si>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</si>
  <si>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</si>
  <si>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</si>
  <si>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</si>
  <si>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</si>
  <si>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</si>
  <si>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</si>
  <si>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</si>
  <si>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</si>
  <si>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</si>
  <si>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</si>
  <si>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</si>
  <si>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</si>
  <si>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</si>
  <si>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</si>
  <si>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</si>
  <si>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</si>
  <si>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</si>
  <si>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</si>
  <si>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</si>
  <si>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</si>
  <si>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</si>
  <si>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</si>
  <si>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</si>
  <si>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</si>
  <si>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</si>
  <si>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</si>
  <si>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</si>
  <si>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</si>
  <si>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</si>
  <si>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</si>
  <si>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</si>
  <si>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</si>
  <si>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</si>
  <si>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</si>
  <si>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</si>
  <si>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</si>
  <si>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</si>
  <si>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</si>
  <si>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</si>
  <si>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</si>
  <si>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</si>
  <si>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</si>
  <si>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</si>
  <si>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</si>
  <si>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</si>
  <si>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</si>
  <si>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</si>
  <si>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</si>
  <si>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</si>
  <si>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</si>
  <si>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</si>
  <si>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</si>
  <si>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</si>
  <si>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</si>
  <si>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</si>
  <si>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</si>
  <si>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</si>
  <si>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</si>
  <si>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</si>
  <si>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</si>
  <si>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</si>
  <si>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</si>
  <si>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</si>
  <si>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</si>
  <si>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</si>
  <si>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</si>
  <si>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</si>
  <si>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</si>
  <si>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</si>
  <si>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</si>
  <si>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</si>
  <si>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</si>
  <si>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</si>
  <si>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</si>
  <si>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</si>
  <si>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</si>
  <si>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</si>
  <si>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</si>
  <si>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</si>
  <si>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</si>
  <si>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</si>
  <si>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</si>
  <si>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</si>
  <si>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</si>
  <si>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</si>
  <si>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</si>
  <si>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</si>
  <si>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</si>
  <si>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</si>
  <si>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</si>
  <si>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</si>
  <si>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</si>
  <si>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</si>
  <si>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</si>
  <si>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</si>
  <si>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</si>
  <si>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</si>
  <si>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</si>
  <si>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</si>
  <si>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</si>
  <si>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</si>
  <si>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</si>
  <si>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</si>
  <si>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</si>
  <si>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</si>
  <si>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</si>
  <si>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</si>
  <si>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</si>
  <si>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</si>
  <si>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</si>
  <si>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</si>
  <si>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</si>
  <si>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</si>
  <si>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</si>
  <si>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</si>
  <si>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</si>
  <si>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</si>
  <si>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</si>
  <si>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</si>
  <si>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</si>
  <si>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</si>
  <si>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</si>
  <si>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</si>
  <si>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</si>
  <si>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</si>
  <si>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</si>
  <si>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</si>
  <si>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</si>
  <si>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</si>
  <si>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</si>
  <si>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</si>
  <si>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</si>
  <si>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</si>
  <si>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</si>
  <si>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</si>
  <si>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</si>
  <si>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</si>
  <si>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</si>
  <si>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</si>
  <si>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</si>
  <si>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</si>
  <si>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</si>
  <si>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</si>
  <si>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</si>
  <si>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</si>
  <si>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</si>
  <si>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</si>
  <si>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</si>
  <si>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</si>
  <si>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</si>
  <si>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</si>
  <si>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</si>
  <si>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</si>
  <si>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</si>
  <si>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</si>
  <si>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</si>
  <si>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</si>
  <si>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</si>
  <si>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</si>
  <si>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</si>
  <si>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</si>
  <si>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</si>
  <si>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</si>
  <si>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</si>
  <si>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</si>
  <si>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</si>
  <si>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</si>
  <si>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</si>
  <si>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</si>
  <si>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</si>
  <si>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</si>
  <si>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</si>
  <si>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</si>
  <si>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</si>
  <si>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</si>
  <si>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</si>
  <si>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</si>
  <si>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</si>
  <si>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</si>
  <si>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</si>
  <si>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</si>
  <si>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</si>
  <si>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</si>
  <si>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</si>
  <si>
    <t>KRW-ALGO</t>
  </si>
  <si>
    <t>알고랜드</t>
  </si>
  <si>
    <t>2021.11.25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</si>
</sst>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0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44287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4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4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4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4" t="s">
        <v>24</v>
      </c>
      <c r="B8" s="277" t="s">
        <v>25</v>
      </c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4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1"/>
      <c r="I9" s="282"/>
      <c r="J9" s="4" t="s">
        <v>28</v>
      </c>
      <c r="K9" s="277" t="s">
        <v>260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4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7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11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287" t="s">
        <v>39</v>
      </c>
      <c r="B15" s="298" t="str">
        <f>TEXT($G$1, "[$-ko-KR]yyyy-mm-dd(ddd) ") &amp; "오전 00:00"</f>
        <v>2021-04-01(목) 오전 00:00</v>
      </c>
      <c r="C15" s="299"/>
      <c r="D15" s="288" t="str">
        <f>TEXT($G$1, "[$-ko-KR]yyyy-mm-dd(ddd) ") &amp; "오후 14:00"</f>
        <v>2021-04-01(목) 오후 14:00</v>
      </c>
      <c r="E15" s="289"/>
      <c r="F15" s="290"/>
      <c r="G15" s="288" t="str">
        <f>TEXT($G$1, "[$-ko-KR]yyyy-mm-dd(ddd) ") &amp; "오후 19:00"</f>
        <v>2021-04-01(목) 오후 19:00</v>
      </c>
      <c r="H15" s="289"/>
      <c r="I15" s="290"/>
      <c r="J15" s="288" t="str">
        <f>TEXT($G$1, "[$-ko-KR]yyyy-mm-dd(ddd) ") &amp; "오후 21:00"</f>
        <v>2021-04-01(목) 오후 21:00</v>
      </c>
      <c r="K15" s="289"/>
      <c r="L15" s="290"/>
      <c r="M15" s="288" t="str">
        <f>TEXT($G$1+1, "[$-ko-KR]yyyy-mm-dd(ddd) ") &amp; "오전 00:00"</f>
        <v>2021-04-02(금) 오전 00:00</v>
      </c>
      <c r="N15" s="289"/>
      <c r="O15" s="290"/>
      <c r="Q15" s="286"/>
      <c r="R15" s="286"/>
      <c r="S15" s="286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11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09" t="s">
        <v>54</v>
      </c>
      <c r="B42" s="311" t="str">
        <f>TEXT($G$1, "[$-ko-KR]yyyy-mm-dd(ddd) ") &amp; "오전 00:00"</f>
        <v>2021-04-01(목) 오전 00:00</v>
      </c>
      <c r="C42" s="312"/>
      <c r="D42" s="288" t="str">
        <f>TEXT($G$1, "[$-ko-KR]yyyy-mm-dd(ddd) ") &amp; "오후 14:00"</f>
        <v>2021-04-01(목) 오후 14:00</v>
      </c>
      <c r="E42" s="289"/>
      <c r="F42" s="290"/>
      <c r="G42" s="288" t="str">
        <f>TEXT($G$1, "[$-ko-KR]yyyy-mm-dd(ddd) ") &amp; "오후 19:00"</f>
        <v>2021-04-01(목) 오후 19:00</v>
      </c>
      <c r="H42" s="289"/>
      <c r="I42" s="290"/>
      <c r="J42" s="288" t="str">
        <f>TEXT($G$1, "[$-ko-KR]yyyy-mm-dd(ddd) ") &amp; "오후 21:00"</f>
        <v>2021-04-01(목) 오후 21:00</v>
      </c>
      <c r="K42" s="289"/>
      <c r="L42" s="290"/>
      <c r="M42" s="288" t="str">
        <f>TEXT($G$1+1, "[$-ko-KR]yyyy-mm-dd(ddd) ") &amp; "오전 00:00"</f>
        <v>2021-04-02(금) 오전 00:00</v>
      </c>
      <c r="N42" s="289"/>
      <c r="O42" s="290"/>
      <c r="Q42" s="286"/>
      <c r="R42" s="286"/>
      <c r="S42" s="286"/>
    </row>
    <row r="43" spans="1:19" ht="17.25" customHeight="1" thickBot="1">
      <c r="A43" s="310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6"/>
      <c r="R44" s="286"/>
      <c r="S44" s="28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6"/>
      <c r="R45" s="286"/>
      <c r="S45" s="28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91"/>
      <c r="R46" s="291"/>
      <c r="S46" s="29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91"/>
      <c r="R47" s="291"/>
      <c r="S47" s="29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91"/>
      <c r="R48" s="291"/>
      <c r="S48" s="29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91"/>
      <c r="R49" s="291"/>
      <c r="S49" s="29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1"/>
      <c r="R50" s="291"/>
      <c r="S50" s="29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91"/>
      <c r="R51" s="291"/>
      <c r="S51" s="29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300"/>
      <c r="R53" s="301"/>
      <c r="S53" s="30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3"/>
      <c r="R54" s="304"/>
      <c r="S54" s="30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6"/>
      <c r="R55" s="307"/>
      <c r="S55" s="30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91"/>
      <c r="R56" s="291"/>
      <c r="S56" s="29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6"/>
      <c r="R57" s="286"/>
      <c r="S57" s="28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6"/>
      <c r="R58" s="286"/>
      <c r="S58" s="28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91"/>
      <c r="R59" s="291"/>
      <c r="S59" s="29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267</v>
      </c>
      <c r="B64" s="322">
        <f>$B$37</f>
        <v>300000</v>
      </c>
      <c r="C64" s="323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11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09" t="s">
        <v>54</v>
      </c>
      <c r="B69" s="311" t="str">
        <f>TEXT($G$1, "[$-ko-KR]yyyy-mm-dd(ddd) ") &amp; "오전 00:00"</f>
        <v>2021-04-01(목) 오전 00:00</v>
      </c>
      <c r="C69" s="312"/>
      <c r="D69" s="288" t="str">
        <f>TEXT($G$1, "[$-ko-KR]yyyy-mm-dd(ddd) ") &amp; "오후 14:00"</f>
        <v>2021-04-01(목) 오후 14:00</v>
      </c>
      <c r="E69" s="289"/>
      <c r="F69" s="290"/>
      <c r="G69" s="288" t="str">
        <f>TEXT($G$1, "[$-ko-KR]yyyy-mm-dd(ddd) ") &amp; "오후 19:00"</f>
        <v>2021-04-01(목) 오후 19:00</v>
      </c>
      <c r="H69" s="289"/>
      <c r="I69" s="290"/>
      <c r="J69" s="288" t="str">
        <f>TEXT($G$1, "[$-ko-KR]yyyy-mm-dd(ddd) ") &amp; "오후 21:00"</f>
        <v>2021-04-01(목) 오후 21:00</v>
      </c>
      <c r="K69" s="289"/>
      <c r="L69" s="290"/>
      <c r="M69" s="288" t="str">
        <f>TEXT($G$1+1, "[$-ko-KR]yyyy-mm-dd(ddd) ") &amp; "오전 00:00"</f>
        <v>2021-04-02(금) 오전 00:00</v>
      </c>
      <c r="N69" s="289"/>
      <c r="O69" s="290"/>
      <c r="Q69" s="286"/>
      <c r="R69" s="286"/>
      <c r="S69" s="286"/>
    </row>
    <row r="70" spans="1:19" ht="17.25" thickBot="1">
      <c r="A70" s="310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6"/>
      <c r="R71" s="286"/>
      <c r="S71" s="28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6"/>
      <c r="R72" s="286"/>
      <c r="S72" s="28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91"/>
      <c r="R73" s="291"/>
      <c r="S73" s="29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91"/>
      <c r="R74" s="291"/>
      <c r="S74" s="29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91"/>
      <c r="R75" s="291"/>
      <c r="S75" s="29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91"/>
      <c r="R76" s="291"/>
      <c r="S76" s="29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1"/>
      <c r="R77" s="291"/>
      <c r="S77" s="29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91"/>
      <c r="R78" s="291"/>
      <c r="S78" s="29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300"/>
      <c r="R80" s="301"/>
      <c r="S80" s="30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3"/>
      <c r="R81" s="304"/>
      <c r="S81" s="30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6"/>
      <c r="R82" s="307"/>
      <c r="S82" s="30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91"/>
      <c r="R83" s="291"/>
      <c r="S83" s="29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6"/>
      <c r="R84" s="286"/>
      <c r="S84" s="28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6"/>
      <c r="R85" s="286"/>
      <c r="S85" s="28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91"/>
      <c r="R86" s="291"/>
      <c r="S86" s="29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1"/>
      <c r="R87" s="291"/>
      <c r="S87" s="29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91"/>
      <c r="R88" s="291"/>
      <c r="S88" s="29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13"/>
      <c r="R89" s="314"/>
      <c r="S89" s="31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6"/>
      <c r="R90" s="317"/>
      <c r="S90" s="318"/>
    </row>
    <row r="91" spans="1:19" ht="17.25" thickBot="1">
      <c r="A91" s="26" t="s">
        <v>267</v>
      </c>
      <c r="B91" s="322">
        <f>$B$37</f>
        <v>300000</v>
      </c>
      <c r="C91" s="323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11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09" t="s">
        <v>54</v>
      </c>
      <c r="B96" s="311" t="str">
        <f>TEXT($G$1, "[$-ko-KR]yyyy-mm-dd(ddd) ") &amp; "오전 00:00"</f>
        <v>2021-04-01(목) 오전 00:00</v>
      </c>
      <c r="C96" s="312"/>
      <c r="D96" s="288" t="str">
        <f>TEXT($G$1, "[$-ko-KR]yyyy-mm-dd(ddd) ") &amp; "오후 14:00"</f>
        <v>2021-04-01(목) 오후 14:00</v>
      </c>
      <c r="E96" s="289"/>
      <c r="F96" s="290"/>
      <c r="G96" s="288" t="str">
        <f>TEXT($G$1, "[$-ko-KR]yyyy-mm-dd(ddd) ") &amp; "오후 19:00"</f>
        <v>2021-04-01(목) 오후 19:00</v>
      </c>
      <c r="H96" s="289"/>
      <c r="I96" s="290"/>
      <c r="J96" s="288" t="str">
        <f>TEXT($G$1, "[$-ko-KR]yyyy-mm-dd(ddd) ") &amp; "오후 21:00"</f>
        <v>2021-04-01(목) 오후 21:00</v>
      </c>
      <c r="K96" s="289"/>
      <c r="L96" s="290"/>
      <c r="M96" s="288" t="str">
        <f>TEXT($G$1+1, "[$-ko-KR]yyyy-mm-dd(ddd) ") &amp; "오전 00:00"</f>
        <v>2021-04-02(금) 오전 00:00</v>
      </c>
      <c r="N96" s="289"/>
      <c r="O96" s="290"/>
      <c r="Q96" s="286"/>
      <c r="R96" s="286"/>
      <c r="S96" s="286"/>
    </row>
    <row r="97" spans="1:19" ht="17.25" thickBot="1">
      <c r="A97" s="310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6"/>
      <c r="R98" s="286"/>
      <c r="S98" s="28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6"/>
      <c r="R99" s="286"/>
      <c r="S99" s="28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91"/>
      <c r="R100" s="291"/>
      <c r="S100" s="29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91"/>
      <c r="R101" s="291"/>
      <c r="S101" s="29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91"/>
      <c r="R102" s="291"/>
      <c r="S102" s="29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91"/>
      <c r="R103" s="291"/>
      <c r="S103" s="29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1"/>
      <c r="R104" s="291"/>
      <c r="S104" s="29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91"/>
      <c r="R105" s="291"/>
      <c r="S105" s="29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300"/>
      <c r="R107" s="301"/>
      <c r="S107" s="30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3"/>
      <c r="R108" s="304"/>
      <c r="S108" s="30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6"/>
      <c r="R109" s="307"/>
      <c r="S109" s="30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91"/>
      <c r="R110" s="291"/>
      <c r="S110" s="29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6"/>
      <c r="R111" s="286"/>
      <c r="S111" s="28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6"/>
      <c r="R112" s="286"/>
      <c r="S112" s="28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91"/>
      <c r="R113" s="291"/>
      <c r="S113" s="29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1"/>
      <c r="R114" s="291"/>
      <c r="S114" s="29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91"/>
      <c r="R115" s="291"/>
      <c r="S115" s="29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13"/>
      <c r="R116" s="314"/>
      <c r="S116" s="31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6"/>
      <c r="R117" s="317"/>
      <c r="S117" s="318"/>
    </row>
    <row r="118" spans="1:19" ht="17.25" thickBot="1">
      <c r="A118" s="26" t="s">
        <v>267</v>
      </c>
      <c r="B118" s="322">
        <f>$B$37</f>
        <v>300000</v>
      </c>
      <c r="C118" s="323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11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09" t="s">
        <v>54</v>
      </c>
      <c r="B123" s="311" t="str">
        <f>TEXT($G$1, "[$-ko-KR]yyyy-mm-dd(ddd) ") &amp; "오전 00:00"</f>
        <v>2021-04-01(목) 오전 00:00</v>
      </c>
      <c r="C123" s="312"/>
      <c r="D123" s="288" t="str">
        <f>TEXT($G$1, "[$-ko-KR]yyyy-mm-dd(ddd) ") &amp; "오후 14:00"</f>
        <v>2021-04-01(목) 오후 14:00</v>
      </c>
      <c r="E123" s="289"/>
      <c r="F123" s="290"/>
      <c r="G123" s="288" t="str">
        <f>TEXT($G$1, "[$-ko-KR]yyyy-mm-dd(ddd) ") &amp; "오후 19:00"</f>
        <v>2021-04-01(목) 오후 19:00</v>
      </c>
      <c r="H123" s="289"/>
      <c r="I123" s="290"/>
      <c r="J123" s="288" t="str">
        <f>TEXT($G$1, "[$-ko-KR]yyyy-mm-dd(ddd) ") &amp; "오후 21:00"</f>
        <v>2021-04-01(목) 오후 21:00</v>
      </c>
      <c r="K123" s="289"/>
      <c r="L123" s="290"/>
      <c r="M123" s="288" t="str">
        <f>TEXT($G$1+1, "[$-ko-KR]yyyy-mm-dd(ddd) ") &amp; "오전 00:00"</f>
        <v>2021-04-02(금) 오전 00:00</v>
      </c>
      <c r="N123" s="289"/>
      <c r="O123" s="290"/>
      <c r="Q123" s="286"/>
      <c r="R123" s="286"/>
      <c r="S123" s="286"/>
    </row>
    <row r="124" spans="1:19" ht="17.25" thickBot="1">
      <c r="A124" s="310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6"/>
      <c r="R125" s="286"/>
      <c r="S125" s="28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6"/>
      <c r="R126" s="286"/>
      <c r="S126" s="28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91"/>
      <c r="R127" s="291"/>
      <c r="S127" s="29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91"/>
      <c r="R128" s="291"/>
      <c r="S128" s="29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91"/>
      <c r="R129" s="291"/>
      <c r="S129" s="29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91"/>
      <c r="R130" s="291"/>
      <c r="S130" s="29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1"/>
      <c r="R131" s="291"/>
      <c r="S131" s="29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91"/>
      <c r="R132" s="291"/>
      <c r="S132" s="29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300"/>
      <c r="R134" s="301"/>
      <c r="S134" s="30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3"/>
      <c r="R135" s="304"/>
      <c r="S135" s="30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6"/>
      <c r="R136" s="307"/>
      <c r="S136" s="30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91"/>
      <c r="R137" s="291"/>
      <c r="S137" s="29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6"/>
      <c r="R138" s="286"/>
      <c r="S138" s="28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6"/>
      <c r="R139" s="286"/>
      <c r="S139" s="28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91"/>
      <c r="R140" s="291"/>
      <c r="S140" s="29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267</v>
      </c>
      <c r="B145" s="322">
        <f>$B$37</f>
        <v>300000</v>
      </c>
      <c r="C145" s="323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11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09" t="s">
        <v>54</v>
      </c>
      <c r="B150" s="311" t="str">
        <f>TEXT($G$1, "[$-ko-KR]yyyy-mm-dd(ddd) ") &amp; "오전 00:00"</f>
        <v>2021-04-01(목) 오전 00:00</v>
      </c>
      <c r="C150" s="312"/>
      <c r="D150" s="288" t="str">
        <f>TEXT($G$1, "[$-ko-KR]yyyy-mm-dd(ddd) ") &amp; "오후 14:00"</f>
        <v>2021-04-01(목) 오후 14:00</v>
      </c>
      <c r="E150" s="289"/>
      <c r="F150" s="290"/>
      <c r="G150" s="288" t="str">
        <f>TEXT($G$1, "[$-ko-KR]yyyy-mm-dd(ddd) ") &amp; "오후 19:00"</f>
        <v>2021-04-01(목) 오후 19:00</v>
      </c>
      <c r="H150" s="289"/>
      <c r="I150" s="290"/>
      <c r="J150" s="288" t="str">
        <f>TEXT($G$1, "[$-ko-KR]yyyy-mm-dd(ddd) ") &amp; "오후 21:00"</f>
        <v>2021-04-01(목) 오후 21:00</v>
      </c>
      <c r="K150" s="289"/>
      <c r="L150" s="290"/>
      <c r="M150" s="288" t="str">
        <f>TEXT($G$1+1, "[$-ko-KR]yyyy-mm-dd(ddd) ") &amp; "오전 00:00"</f>
        <v>2021-04-02(금) 오전 00:00</v>
      </c>
      <c r="N150" s="289"/>
      <c r="O150" s="290"/>
      <c r="Q150" s="286"/>
      <c r="R150" s="286"/>
      <c r="S150" s="286"/>
    </row>
    <row r="151" spans="1:19" ht="17.25" thickBot="1">
      <c r="A151" s="310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6"/>
      <c r="R152" s="286"/>
      <c r="S152" s="28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6"/>
      <c r="R153" s="286"/>
      <c r="S153" s="28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91"/>
      <c r="R154" s="291"/>
      <c r="S154" s="29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91"/>
      <c r="R155" s="291"/>
      <c r="S155" s="29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91"/>
      <c r="R156" s="291"/>
      <c r="S156" s="29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91"/>
      <c r="R157" s="291"/>
      <c r="S157" s="29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1"/>
      <c r="R158" s="291"/>
      <c r="S158" s="29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91"/>
      <c r="R159" s="291"/>
      <c r="S159" s="29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300"/>
      <c r="R161" s="301"/>
      <c r="S161" s="30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3"/>
      <c r="R162" s="304"/>
      <c r="S162" s="30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6"/>
      <c r="R163" s="307"/>
      <c r="S163" s="30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91"/>
      <c r="R164" s="291"/>
      <c r="S164" s="29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6"/>
      <c r="R165" s="286"/>
      <c r="S165" s="28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6"/>
      <c r="R166" s="286"/>
      <c r="S166" s="28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91"/>
      <c r="R167" s="291"/>
      <c r="S167" s="29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1"/>
      <c r="R168" s="291"/>
      <c r="S168" s="29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91"/>
      <c r="R169" s="291"/>
      <c r="S169" s="29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13"/>
      <c r="R170" s="314"/>
      <c r="S170" s="31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6"/>
      <c r="R171" s="317"/>
      <c r="S171" s="318"/>
    </row>
    <row r="172" spans="1:19" ht="17.25" thickBot="1">
      <c r="A172" s="26" t="s">
        <v>267</v>
      </c>
      <c r="B172" s="322">
        <f>$B$37</f>
        <v>300000</v>
      </c>
      <c r="C172" s="323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11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09" t="s">
        <v>54</v>
      </c>
      <c r="B177" s="311" t="str">
        <f>TEXT($G$1, "[$-ko-KR]yyyy-mm-dd(ddd) ") &amp; "오전 00:00"</f>
        <v>2021-04-01(목) 오전 00:00</v>
      </c>
      <c r="C177" s="312"/>
      <c r="D177" s="288" t="str">
        <f>TEXT($G$1, "[$-ko-KR]yyyy-mm-dd(ddd) ") &amp; "오후 14:00"</f>
        <v>2021-04-01(목) 오후 14:00</v>
      </c>
      <c r="E177" s="289"/>
      <c r="F177" s="290"/>
      <c r="G177" s="288" t="str">
        <f>TEXT($G$1, "[$-ko-KR]yyyy-mm-dd(ddd) ") &amp; "오후 19:00"</f>
        <v>2021-04-01(목) 오후 19:00</v>
      </c>
      <c r="H177" s="289"/>
      <c r="I177" s="290"/>
      <c r="J177" s="288" t="str">
        <f>TEXT($G$1, "[$-ko-KR]yyyy-mm-dd(ddd) ") &amp; "오후 21:00"</f>
        <v>2021-04-01(목) 오후 21:00</v>
      </c>
      <c r="K177" s="289"/>
      <c r="L177" s="290"/>
      <c r="M177" s="288" t="str">
        <f>TEXT($G$1+1, "[$-ko-KR]yyyy-mm-dd(ddd) ") &amp; "오전 00:00"</f>
        <v>2021-04-02(금) 오전 00:00</v>
      </c>
      <c r="N177" s="289"/>
      <c r="O177" s="290"/>
      <c r="Q177" s="286"/>
      <c r="R177" s="286"/>
      <c r="S177" s="286"/>
    </row>
    <row r="178" spans="1:19" ht="17.25" thickBot="1">
      <c r="A178" s="310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6"/>
      <c r="R179" s="286"/>
      <c r="S179" s="28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6"/>
      <c r="R180" s="286"/>
      <c r="S180" s="28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91"/>
      <c r="R181" s="291"/>
      <c r="S181" s="29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91"/>
      <c r="R182" s="291"/>
      <c r="S182" s="29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91"/>
      <c r="R183" s="291"/>
      <c r="S183" s="29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91"/>
      <c r="R184" s="291"/>
      <c r="S184" s="29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1"/>
      <c r="R185" s="291"/>
      <c r="S185" s="29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91"/>
      <c r="R186" s="291"/>
      <c r="S186" s="29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300"/>
      <c r="R188" s="301"/>
      <c r="S188" s="30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3"/>
      <c r="R189" s="304"/>
      <c r="S189" s="30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6"/>
      <c r="R190" s="307"/>
      <c r="S190" s="30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91"/>
      <c r="R191" s="291"/>
      <c r="S191" s="29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6"/>
      <c r="R192" s="286"/>
      <c r="S192" s="28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6"/>
      <c r="R193" s="286"/>
      <c r="S193" s="28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91"/>
      <c r="R194" s="291"/>
      <c r="S194" s="29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1"/>
      <c r="R195" s="291"/>
      <c r="S195" s="29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91"/>
      <c r="R196" s="291"/>
      <c r="S196" s="29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13"/>
      <c r="R197" s="314"/>
      <c r="S197" s="31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6"/>
      <c r="R198" s="317"/>
      <c r="S198" s="318"/>
    </row>
    <row r="199" spans="1:19" ht="17.25" thickBot="1">
      <c r="A199" s="26" t="s">
        <v>267</v>
      </c>
      <c r="B199" s="322">
        <f>$B$37</f>
        <v>300000</v>
      </c>
      <c r="C199" s="323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0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157">
      <formula>AND($N17 &gt; 0, ISNUMBER($N17))</formula>
    </cfRule>
    <cfRule type="expression" dxfId="5046" priority="158">
      <formula>AND($N17 = 0 * ISNUMBER($N17))</formula>
    </cfRule>
    <cfRule type="expression" dxfId="5045" priority="159">
      <formula>AND($N17 &lt; 0, ISNUMBER($N17))</formula>
    </cfRule>
  </conditionalFormatting>
  <conditionalFormatting sqref="A17:F36">
    <cfRule type="expression" dxfId="5044" priority="166">
      <formula>AND($E17 &gt; 0, ISNUMBER($E17))</formula>
    </cfRule>
    <cfRule type="expression" dxfId="5043" priority="167">
      <formula>AND($E17 = 0 * ISNUMBER($E17))</formula>
    </cfRule>
    <cfRule type="expression" dxfId="5042" priority="168">
      <formula>AND($E17 &lt; 0, ISNUMBER($E17))</formula>
    </cfRule>
  </conditionalFormatting>
  <conditionalFormatting sqref="A17:C36 G17:I36">
    <cfRule type="expression" dxfId="5041" priority="163">
      <formula>AND($H17 &gt; 0, ISNUMBER($H17))</formula>
    </cfRule>
    <cfRule type="expression" dxfId="5040" priority="164">
      <formula>AND($H17 = 0 * ISNUMBER($H17))</formula>
    </cfRule>
    <cfRule type="expression" dxfId="5039" priority="165">
      <formula>AND($H17 &lt; 0, ISNUMBER($H17))</formula>
    </cfRule>
  </conditionalFormatting>
  <conditionalFormatting sqref="A17:C36 J17:L36">
    <cfRule type="expression" dxfId="5038" priority="160">
      <formula>AND($K17 &gt; 0, ISNUMBER($K17))</formula>
    </cfRule>
    <cfRule type="expression" dxfId="5037" priority="161">
      <formula>AND($K17 = 0 * ISNUMBER($K17))</formula>
    </cfRule>
    <cfRule type="expression" dxfId="5036" priority="162">
      <formula>AND($K17 &lt; 0, ISNUMBER($K17))</formula>
    </cfRule>
  </conditionalFormatting>
  <conditionalFormatting sqref="D15:F16 E37:F37">
    <cfRule type="expression" dxfId="5035" priority="154">
      <formula>$E$37 &gt; 0</formula>
    </cfRule>
    <cfRule type="expression" dxfId="5034" priority="155">
      <formula>$E$37 = 0</formula>
    </cfRule>
    <cfRule type="expression" dxfId="5033" priority="156">
      <formula>$E$37 &lt; 0</formula>
    </cfRule>
  </conditionalFormatting>
  <conditionalFormatting sqref="G15:I16 H37:I37">
    <cfRule type="expression" dxfId="5032" priority="151">
      <formula>$H$37 &gt; 0</formula>
    </cfRule>
    <cfRule type="expression" dxfId="5031" priority="152">
      <formula>$H$37 = 0</formula>
    </cfRule>
    <cfRule type="expression" dxfId="5030" priority="153">
      <formula>$H$37 &lt; 0</formula>
    </cfRule>
  </conditionalFormatting>
  <conditionalFormatting sqref="J15:L16 K37:L37">
    <cfRule type="expression" dxfId="5029" priority="148">
      <formula>$K$37 &gt; 0</formula>
    </cfRule>
    <cfRule type="expression" dxfId="5028" priority="149">
      <formula>$K$37 = 0</formula>
    </cfRule>
    <cfRule type="expression" dxfId="5027" priority="150">
      <formula>$K$37 &lt; 0</formula>
    </cfRule>
  </conditionalFormatting>
  <conditionalFormatting sqref="M15:O16 N37:O37">
    <cfRule type="expression" dxfId="5026" priority="145">
      <formula>$N$37 &gt; 0</formula>
    </cfRule>
    <cfRule type="expression" dxfId="5025" priority="146">
      <formula>$N$37 = 0</formula>
    </cfRule>
    <cfRule type="expression" dxfId="5024" priority="147">
      <formula>$N$37 &lt; 0</formula>
    </cfRule>
  </conditionalFormatting>
  <conditionalFormatting sqref="A44:C63 M44:O63">
    <cfRule type="expression" dxfId="5023" priority="133">
      <formula>AND($N44 &gt; 0, ISNUMBER($N44))</formula>
    </cfRule>
    <cfRule type="expression" dxfId="5022" priority="134">
      <formula>AND($N44 = 0 * ISNUMBER($N44))</formula>
    </cfRule>
    <cfRule type="expression" dxfId="5021" priority="135">
      <formula>AND($N44 &lt; 0, ISNUMBER($N44))</formula>
    </cfRule>
  </conditionalFormatting>
  <conditionalFormatting sqref="A44:F63">
    <cfRule type="expression" dxfId="5020" priority="142">
      <formula>AND($E44 &gt; 0, ISNUMBER($E44))</formula>
    </cfRule>
    <cfRule type="expression" dxfId="5019" priority="143">
      <formula>AND($E44 = 0 * ISNUMBER($E44))</formula>
    </cfRule>
    <cfRule type="expression" dxfId="5018" priority="144">
      <formula>AND($E44 &lt; 0, ISNUMBER($E44))</formula>
    </cfRule>
  </conditionalFormatting>
  <conditionalFormatting sqref="A44:C63 G44:I63">
    <cfRule type="expression" dxfId="5017" priority="139">
      <formula>AND($H44 &gt; 0, ISNUMBER($H44))</formula>
    </cfRule>
    <cfRule type="expression" dxfId="5016" priority="140">
      <formula>AND($H44 = 0 * ISNUMBER($H44))</formula>
    </cfRule>
    <cfRule type="expression" dxfId="5015" priority="141">
      <formula>AND($H44 &lt; 0, ISNUMBER($H44))</formula>
    </cfRule>
  </conditionalFormatting>
  <conditionalFormatting sqref="A44:C63 J44:L63">
    <cfRule type="expression" dxfId="5014" priority="136">
      <formula>AND($K44 &gt; 0, ISNUMBER($K44))</formula>
    </cfRule>
    <cfRule type="expression" dxfId="5013" priority="137">
      <formula>AND($K44 = 0 * ISNUMBER($K44))</formula>
    </cfRule>
    <cfRule type="expression" dxfId="5012" priority="138">
      <formula>AND($K44 &lt; 0, ISNUMBER($K44))</formula>
    </cfRule>
  </conditionalFormatting>
  <conditionalFormatting sqref="D42:F43 E64:F64">
    <cfRule type="expression" dxfId="5011" priority="130">
      <formula>$E$64 &gt; 0</formula>
    </cfRule>
    <cfRule type="expression" dxfId="5010" priority="131">
      <formula>$E$64 = 0</formula>
    </cfRule>
    <cfRule type="expression" dxfId="5009" priority="132">
      <formula>$E$64 &lt; 0</formula>
    </cfRule>
  </conditionalFormatting>
  <conditionalFormatting sqref="G42:I43 H64:I64">
    <cfRule type="expression" dxfId="5008" priority="127">
      <formula>$H$64 &gt; 0</formula>
    </cfRule>
    <cfRule type="expression" dxfId="5007" priority="128">
      <formula>$H$64 = 0</formula>
    </cfRule>
    <cfRule type="expression" dxfId="5006" priority="129">
      <formula>$H$64 &lt; 0</formula>
    </cfRule>
  </conditionalFormatting>
  <conditionalFormatting sqref="J42:L43 K64:L64">
    <cfRule type="expression" dxfId="5005" priority="124">
      <formula>$K$64 &gt; 0</formula>
    </cfRule>
    <cfRule type="expression" dxfId="5004" priority="125">
      <formula>$K$64 = 0</formula>
    </cfRule>
    <cfRule type="expression" dxfId="5003" priority="126">
      <formula>$K$64 &lt; 0</formula>
    </cfRule>
  </conditionalFormatting>
  <conditionalFormatting sqref="M42:O43 N64:O64">
    <cfRule type="expression" dxfId="5002" priority="121">
      <formula>$N$64 &gt; 0</formula>
    </cfRule>
    <cfRule type="expression" dxfId="5001" priority="122">
      <formula>$N$64 = 0</formula>
    </cfRule>
    <cfRule type="expression" dxfId="5000" priority="123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44501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16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2021-11-01(월) 오전 00:00</v>
      </c>
      <c r="C15" s="332"/>
      <c r="D15" s="288" t="str">
        <f>TEXT($G$1, "[$-ko-KR]yyyy-mm-dd(ddd) ") &amp; "오후 14:00"</f>
        <v>2021-11-01(월) 오후 14:00</v>
      </c>
      <c r="E15" s="289"/>
      <c r="F15" s="290"/>
      <c r="G15" s="288" t="str">
        <f>TEXT($G$1, "[$-ko-KR]yyyy-mm-dd(ddd) ") &amp; "오후 19:00"</f>
        <v>2021-11-01(월) 오후 19:00</v>
      </c>
      <c r="H15" s="289"/>
      <c r="I15" s="290"/>
      <c r="J15" s="288" t="str">
        <f>TEXT($G$1, "[$-ko-KR]yyyy-mm-dd(ddd) ") &amp; "오후 21:00"</f>
        <v>2021-11-01(월) 오후 21:00</v>
      </c>
      <c r="K15" s="289"/>
      <c r="L15" s="290"/>
      <c r="M15" s="288" t="str">
        <f>TEXT($G$1+1, "[$-ko-KR]yyyy-mm-dd(ddd) ") &amp; "오전 00:00"</f>
        <v>2021-11-02(화)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16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2021-11-01(월) 오전 00:00</v>
      </c>
      <c r="C42" s="329"/>
      <c r="D42" s="288" t="str">
        <f>TEXT($G$1, "[$-ko-KR]yyyy-mm-dd(ddd) ") &amp; "오후 14:00"</f>
        <v>2021-11-01(월) 오후 14:00</v>
      </c>
      <c r="E42" s="289"/>
      <c r="F42" s="290"/>
      <c r="G42" s="288" t="str">
        <f>TEXT($G$1, "[$-ko-KR]yyyy-mm-dd(ddd) ") &amp; "오후 19:00"</f>
        <v>2021-11-01(월) 오후 19:00</v>
      </c>
      <c r="H42" s="289"/>
      <c r="I42" s="290"/>
      <c r="J42" s="288" t="str">
        <f>TEXT($G$1, "[$-ko-KR]yyyy-mm-dd(ddd) ") &amp; "오후 21:00"</f>
        <v>2021-11-01(월) 오후 21:00</v>
      </c>
      <c r="K42" s="289"/>
      <c r="L42" s="290"/>
      <c r="M42" s="288" t="str">
        <f>TEXT($G$1+1, "[$-ko-KR]yyyy-mm-dd(ddd) ") &amp; "오전 00:00"</f>
        <v>2021-11-02(화)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6"/>
      <c r="R44" s="286"/>
      <c r="S44" s="28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6"/>
      <c r="R45" s="286"/>
      <c r="S45" s="28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91"/>
      <c r="R46" s="291"/>
      <c r="S46" s="29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91"/>
      <c r="R47" s="291"/>
      <c r="S47" s="29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91"/>
      <c r="R48" s="291"/>
      <c r="S48" s="29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91"/>
      <c r="R49" s="291"/>
      <c r="S49" s="29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1"/>
      <c r="R50" s="291"/>
      <c r="S50" s="29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91"/>
      <c r="R51" s="291"/>
      <c r="S51" s="29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300"/>
      <c r="R53" s="301"/>
      <c r="S53" s="30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3"/>
      <c r="R54" s="304"/>
      <c r="S54" s="30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6"/>
      <c r="R55" s="307"/>
      <c r="S55" s="30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91"/>
      <c r="R56" s="291"/>
      <c r="S56" s="29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6"/>
      <c r="R57" s="286"/>
      <c r="S57" s="28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6"/>
      <c r="R58" s="286"/>
      <c r="S58" s="28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91"/>
      <c r="R59" s="291"/>
      <c r="S59" s="29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16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2021-11-01(월) 오전 00:00</v>
      </c>
      <c r="C69" s="329"/>
      <c r="D69" s="288" t="str">
        <f>TEXT($G$1, "[$-ko-KR]yyyy-mm-dd(ddd) ") &amp; "오후 14:00"</f>
        <v>2021-11-01(월) 오후 14:00</v>
      </c>
      <c r="E69" s="289"/>
      <c r="F69" s="290"/>
      <c r="G69" s="288" t="str">
        <f>TEXT($G$1, "[$-ko-KR]yyyy-mm-dd(ddd) ") &amp; "오후 19:00"</f>
        <v>2021-11-01(월) 오후 19:00</v>
      </c>
      <c r="H69" s="289"/>
      <c r="I69" s="290"/>
      <c r="J69" s="288" t="str">
        <f>TEXT($G$1, "[$-ko-KR]yyyy-mm-dd(ddd) ") &amp; "오후 21:00"</f>
        <v>2021-11-01(월) 오후 21:00</v>
      </c>
      <c r="K69" s="289"/>
      <c r="L69" s="290"/>
      <c r="M69" s="288" t="str">
        <f>TEXT($G$1+1, "[$-ko-KR]yyyy-mm-dd(ddd) ") &amp; "오전 00:00"</f>
        <v>2021-11-02(화)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6"/>
      <c r="R71" s="286"/>
      <c r="S71" s="28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6"/>
      <c r="R72" s="286"/>
      <c r="S72" s="28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91"/>
      <c r="R73" s="291"/>
      <c r="S73" s="29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91"/>
      <c r="R74" s="291"/>
      <c r="S74" s="29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91"/>
      <c r="R75" s="291"/>
      <c r="S75" s="29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91"/>
      <c r="R76" s="291"/>
      <c r="S76" s="29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1"/>
      <c r="R77" s="291"/>
      <c r="S77" s="29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91"/>
      <c r="R78" s="291"/>
      <c r="S78" s="29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300"/>
      <c r="R80" s="301"/>
      <c r="S80" s="30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3"/>
      <c r="R81" s="304"/>
      <c r="S81" s="30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6"/>
      <c r="R82" s="307"/>
      <c r="S82" s="30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91"/>
      <c r="R83" s="291"/>
      <c r="S83" s="29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6"/>
      <c r="R84" s="286"/>
      <c r="S84" s="28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6"/>
      <c r="R85" s="286"/>
      <c r="S85" s="28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91"/>
      <c r="R86" s="291"/>
      <c r="S86" s="29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1"/>
      <c r="R87" s="291"/>
      <c r="S87" s="29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91"/>
      <c r="R88" s="291"/>
      <c r="S88" s="29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13"/>
      <c r="R89" s="314"/>
      <c r="S89" s="31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16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2021-11-01(월) 오전 00:00</v>
      </c>
      <c r="C96" s="329"/>
      <c r="D96" s="288" t="str">
        <f>TEXT($G$1, "[$-ko-KR]yyyy-mm-dd(ddd) ") &amp; "오후 14:00"</f>
        <v>2021-11-01(월) 오후 14:00</v>
      </c>
      <c r="E96" s="289"/>
      <c r="F96" s="290"/>
      <c r="G96" s="288" t="str">
        <f>TEXT($G$1, "[$-ko-KR]yyyy-mm-dd(ddd) ") &amp; "오후 19:00"</f>
        <v>2021-11-01(월) 오후 19:00</v>
      </c>
      <c r="H96" s="289"/>
      <c r="I96" s="290"/>
      <c r="J96" s="288" t="str">
        <f>TEXT($G$1, "[$-ko-KR]yyyy-mm-dd(ddd) ") &amp; "오후 21:00"</f>
        <v>2021-11-01(월) 오후 21:00</v>
      </c>
      <c r="K96" s="289"/>
      <c r="L96" s="290"/>
      <c r="M96" s="288" t="str">
        <f>TEXT($G$1+1, "[$-ko-KR]yyyy-mm-dd(ddd) ") &amp; "오전 00:00"</f>
        <v>2021-11-02(화)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6"/>
      <c r="R98" s="286"/>
      <c r="S98" s="28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6"/>
      <c r="R99" s="286"/>
      <c r="S99" s="28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91"/>
      <c r="R100" s="291"/>
      <c r="S100" s="29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91"/>
      <c r="R101" s="291"/>
      <c r="S101" s="29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91"/>
      <c r="R102" s="291"/>
      <c r="S102" s="29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91"/>
      <c r="R103" s="291"/>
      <c r="S103" s="29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1"/>
      <c r="R104" s="291"/>
      <c r="S104" s="29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91"/>
      <c r="R105" s="291"/>
      <c r="S105" s="29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300"/>
      <c r="R107" s="301"/>
      <c r="S107" s="30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3"/>
      <c r="R108" s="304"/>
      <c r="S108" s="30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6"/>
      <c r="R109" s="307"/>
      <c r="S109" s="30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91"/>
      <c r="R110" s="291"/>
      <c r="S110" s="29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6"/>
      <c r="R111" s="286"/>
      <c r="S111" s="28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6"/>
      <c r="R112" s="286"/>
      <c r="S112" s="28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91"/>
      <c r="R113" s="291"/>
      <c r="S113" s="29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1"/>
      <c r="R114" s="291"/>
      <c r="S114" s="29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91"/>
      <c r="R115" s="291"/>
      <c r="S115" s="29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13"/>
      <c r="R116" s="314"/>
      <c r="S116" s="31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16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2021-11-01(월) 오전 00:00</v>
      </c>
      <c r="C123" s="329"/>
      <c r="D123" s="288" t="str">
        <f>TEXT($G$1, "[$-ko-KR]yyyy-mm-dd(ddd) ") &amp; "오후 14:00"</f>
        <v>2021-11-01(월) 오후 14:00</v>
      </c>
      <c r="E123" s="289"/>
      <c r="F123" s="290"/>
      <c r="G123" s="288" t="str">
        <f>TEXT($G$1, "[$-ko-KR]yyyy-mm-dd(ddd) ") &amp; "오후 19:00"</f>
        <v>2021-11-01(월) 오후 19:00</v>
      </c>
      <c r="H123" s="289"/>
      <c r="I123" s="290"/>
      <c r="J123" s="288" t="str">
        <f>TEXT($G$1, "[$-ko-KR]yyyy-mm-dd(ddd) ") &amp; "오후 21:00"</f>
        <v>2021-11-01(월) 오후 21:00</v>
      </c>
      <c r="K123" s="289"/>
      <c r="L123" s="290"/>
      <c r="M123" s="288" t="str">
        <f>TEXT($G$1+1, "[$-ko-KR]yyyy-mm-dd(ddd) ") &amp; "오전 00:00"</f>
        <v>2021-11-02(화)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6"/>
      <c r="R125" s="286"/>
      <c r="S125" s="28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6"/>
      <c r="R126" s="286"/>
      <c r="S126" s="28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91"/>
      <c r="R127" s="291"/>
      <c r="S127" s="29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91"/>
      <c r="R128" s="291"/>
      <c r="S128" s="29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91"/>
      <c r="R129" s="291"/>
      <c r="S129" s="29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91"/>
      <c r="R130" s="291"/>
      <c r="S130" s="29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1"/>
      <c r="R131" s="291"/>
      <c r="S131" s="29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91"/>
      <c r="R132" s="291"/>
      <c r="S132" s="29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300"/>
      <c r="R134" s="301"/>
      <c r="S134" s="30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3"/>
      <c r="R135" s="304"/>
      <c r="S135" s="30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6"/>
      <c r="R136" s="307"/>
      <c r="S136" s="30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91"/>
      <c r="R137" s="291"/>
      <c r="S137" s="29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6"/>
      <c r="R138" s="286"/>
      <c r="S138" s="28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6"/>
      <c r="R139" s="286"/>
      <c r="S139" s="28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91"/>
      <c r="R140" s="291"/>
      <c r="S140" s="29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16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2021-11-01(월) 오전 00:00</v>
      </c>
      <c r="C150" s="329"/>
      <c r="D150" s="288" t="str">
        <f>TEXT($G$1, "[$-ko-KR]yyyy-mm-dd(ddd) ") &amp; "오후 14:00"</f>
        <v>2021-11-01(월) 오후 14:00</v>
      </c>
      <c r="E150" s="289"/>
      <c r="F150" s="290"/>
      <c r="G150" s="288" t="str">
        <f>TEXT($G$1, "[$-ko-KR]yyyy-mm-dd(ddd) ") &amp; "오후 19:00"</f>
        <v>2021-11-01(월) 오후 19:00</v>
      </c>
      <c r="H150" s="289"/>
      <c r="I150" s="290"/>
      <c r="J150" s="288" t="str">
        <f>TEXT($G$1, "[$-ko-KR]yyyy-mm-dd(ddd) ") &amp; "오후 21:00"</f>
        <v>2021-11-01(월) 오후 21:00</v>
      </c>
      <c r="K150" s="289"/>
      <c r="L150" s="290"/>
      <c r="M150" s="288" t="str">
        <f>TEXT($G$1+1, "[$-ko-KR]yyyy-mm-dd(ddd) ") &amp; "오전 00:00"</f>
        <v>2021-11-02(화)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6"/>
      <c r="R152" s="286"/>
      <c r="S152" s="28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6"/>
      <c r="R153" s="286"/>
      <c r="S153" s="28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91"/>
      <c r="R154" s="291"/>
      <c r="S154" s="29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91"/>
      <c r="R155" s="291"/>
      <c r="S155" s="29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91"/>
      <c r="R156" s="291"/>
      <c r="S156" s="29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91"/>
      <c r="R157" s="291"/>
      <c r="S157" s="29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1"/>
      <c r="R158" s="291"/>
      <c r="S158" s="29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91"/>
      <c r="R159" s="291"/>
      <c r="S159" s="29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300"/>
      <c r="R161" s="301"/>
      <c r="S161" s="30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3"/>
      <c r="R162" s="304"/>
      <c r="S162" s="30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6"/>
      <c r="R163" s="307"/>
      <c r="S163" s="30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91"/>
      <c r="R164" s="291"/>
      <c r="S164" s="29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6"/>
      <c r="R165" s="286"/>
      <c r="S165" s="28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6"/>
      <c r="R166" s="286"/>
      <c r="S166" s="28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91"/>
      <c r="R167" s="291"/>
      <c r="S167" s="29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1"/>
      <c r="R168" s="291"/>
      <c r="S168" s="29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91"/>
      <c r="R169" s="291"/>
      <c r="S169" s="29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13"/>
      <c r="R170" s="314"/>
      <c r="S170" s="31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16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2021-11-01(월) 오전 00:00</v>
      </c>
      <c r="C177" s="329"/>
      <c r="D177" s="288" t="str">
        <f>TEXT($G$1, "[$-ko-KR]yyyy-mm-dd(ddd) ") &amp; "오후 14:00"</f>
        <v>2021-11-01(월) 오후 14:00</v>
      </c>
      <c r="E177" s="289"/>
      <c r="F177" s="290"/>
      <c r="G177" s="288" t="str">
        <f>TEXT($G$1, "[$-ko-KR]yyyy-mm-dd(ddd) ") &amp; "오후 19:00"</f>
        <v>2021-11-01(월) 오후 19:00</v>
      </c>
      <c r="H177" s="289"/>
      <c r="I177" s="290"/>
      <c r="J177" s="288" t="str">
        <f>TEXT($G$1, "[$-ko-KR]yyyy-mm-dd(ddd) ") &amp; "오후 21:00"</f>
        <v>2021-11-01(월) 오후 21:00</v>
      </c>
      <c r="K177" s="289"/>
      <c r="L177" s="290"/>
      <c r="M177" s="288" t="str">
        <f>TEXT($G$1+1, "[$-ko-KR]yyyy-mm-dd(ddd) ") &amp; "오전 00:00"</f>
        <v>2021-11-02(화)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6"/>
      <c r="R179" s="286"/>
      <c r="S179" s="28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6"/>
      <c r="R180" s="286"/>
      <c r="S180" s="28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91"/>
      <c r="R181" s="291"/>
      <c r="S181" s="29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91"/>
      <c r="R182" s="291"/>
      <c r="S182" s="29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91"/>
      <c r="R183" s="291"/>
      <c r="S183" s="29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91"/>
      <c r="R184" s="291"/>
      <c r="S184" s="29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1"/>
      <c r="R185" s="291"/>
      <c r="S185" s="29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91"/>
      <c r="R186" s="291"/>
      <c r="S186" s="29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300"/>
      <c r="R188" s="301"/>
      <c r="S188" s="30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3"/>
      <c r="R189" s="304"/>
      <c r="S189" s="30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6"/>
      <c r="R190" s="307"/>
      <c r="S190" s="30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91"/>
      <c r="R191" s="291"/>
      <c r="S191" s="29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6"/>
      <c r="R192" s="286"/>
      <c r="S192" s="28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6"/>
      <c r="R193" s="286"/>
      <c r="S193" s="28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91"/>
      <c r="R194" s="291"/>
      <c r="S194" s="29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1"/>
      <c r="R195" s="291"/>
      <c r="S195" s="29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91"/>
      <c r="R196" s="291"/>
      <c r="S196" s="29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13"/>
      <c r="R197" s="314"/>
      <c r="S197" s="31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319"/>
      <c r="R199" s="320"/>
      <c r="S199" s="32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87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289">
      <formula>AND($N17 &gt; 0, ISNUMBER($N17))</formula>
    </cfRule>
    <cfRule type="expression" dxfId="4868" priority="290">
      <formula>AND($N17 = 0 * ISNUMBER($N17))</formula>
    </cfRule>
    <cfRule type="expression" dxfId="4867" priority="291">
      <formula>AND($N17 &lt; 0, ISNUMBER($N17))</formula>
    </cfRule>
  </conditionalFormatting>
  <conditionalFormatting sqref="A17:C36 D17:F36">
    <cfRule type="expression" dxfId="4866" priority="298">
      <formula>AND($E17 &gt; 0, ISNUMBER($E17))</formula>
    </cfRule>
    <cfRule type="expression" dxfId="4865" priority="299">
      <formula>AND($E17 = 0 * ISNUMBER($E17))</formula>
    </cfRule>
    <cfRule type="expression" dxfId="4864" priority="300">
      <formula>AND($E17 &lt; 0, ISNUMBER($E17))</formula>
    </cfRule>
  </conditionalFormatting>
  <conditionalFormatting sqref="A17:C36 G17:I36">
    <cfRule type="expression" dxfId="4863" priority="295">
      <formula>AND($H17 &gt; 0, ISNUMBER($H17))</formula>
    </cfRule>
    <cfRule type="expression" dxfId="4862" priority="296">
      <formula>AND($H17 = 0 * ISNUMBER($H17))</formula>
    </cfRule>
    <cfRule type="expression" dxfId="4861" priority="297">
      <formula>AND($H17 &lt; 0, ISNUMBER($H17))</formula>
    </cfRule>
  </conditionalFormatting>
  <conditionalFormatting sqref="A17:C36 J17:L36">
    <cfRule type="expression" dxfId="4860" priority="292">
      <formula>AND($K17 &gt; 0, ISNUMBER($K17))</formula>
    </cfRule>
    <cfRule type="expression" dxfId="4859" priority="293">
      <formula>AND($K17 = 0 * ISNUMBER($K17))</formula>
    </cfRule>
    <cfRule type="expression" dxfId="4858" priority="294">
      <formula>AND($K17 &lt; 0, ISNUMBER($K17))</formula>
    </cfRule>
  </conditionalFormatting>
  <conditionalFormatting sqref="D15:F16 E37:F37">
    <cfRule type="expression" dxfId="4857" priority="286">
      <formula>$E$37 &gt; 0</formula>
    </cfRule>
    <cfRule type="expression" dxfId="4856" priority="287">
      <formula>$E$37 = 0</formula>
    </cfRule>
    <cfRule type="expression" dxfId="4855" priority="288">
      <formula>$E$37 &lt; 0</formula>
    </cfRule>
  </conditionalFormatting>
  <conditionalFormatting sqref="G15:I16 H37:I37">
    <cfRule type="expression" dxfId="4854" priority="283">
      <formula>$H$37 &gt; 0</formula>
    </cfRule>
    <cfRule type="expression" dxfId="4853" priority="284">
      <formula>$H$37 = 0</formula>
    </cfRule>
    <cfRule type="expression" dxfId="4852" priority="285">
      <formula>$H$37 &lt; 0</formula>
    </cfRule>
  </conditionalFormatting>
  <conditionalFormatting sqref="J15:L16 K37:L37">
    <cfRule type="expression" dxfId="4851" priority="280">
      <formula>$K$37 &gt; 0</formula>
    </cfRule>
    <cfRule type="expression" dxfId="4850" priority="281">
      <formula>$K$37 = 0</formula>
    </cfRule>
    <cfRule type="expression" dxfId="4849" priority="282">
      <formula>$K$37 &lt; 0</formula>
    </cfRule>
  </conditionalFormatting>
  <conditionalFormatting sqref="M15:O16 N37:O37">
    <cfRule type="expression" dxfId="4848" priority="277">
      <formula>$N$37 &gt; 0</formula>
    </cfRule>
    <cfRule type="expression" dxfId="4847" priority="278">
      <formula>$N$37 = 0</formula>
    </cfRule>
    <cfRule type="expression" dxfId="4846" priority="279">
      <formula>$N$37 &lt; 0</formula>
    </cfRule>
  </conditionalFormatting>
  <conditionalFormatting sqref="A44:C63 M44:O63">
    <cfRule type="expression" dxfId="4845" priority="265">
      <formula>AND($N44 &gt; 0, ISNUMBER($N44))</formula>
    </cfRule>
    <cfRule type="expression" dxfId="4844" priority="266">
      <formula>AND($N44 = 0 * ISNUMBER($N44))</formula>
    </cfRule>
    <cfRule type="expression" dxfId="4843" priority="267">
      <formula>AND($N44 &lt; 0, ISNUMBER($N44))</formula>
    </cfRule>
  </conditionalFormatting>
  <conditionalFormatting sqref="A44:F63">
    <cfRule type="expression" dxfId="4842" priority="274">
      <formula>AND($E44 &gt; 0, ISNUMBER($E44))</formula>
    </cfRule>
    <cfRule type="expression" dxfId="4841" priority="275">
      <formula>AND($E44 = 0 * ISNUMBER($E44))</formula>
    </cfRule>
    <cfRule type="expression" dxfId="4840" priority="276">
      <formula>AND($E44 &lt; 0, ISNUMBER($E44))</formula>
    </cfRule>
  </conditionalFormatting>
  <conditionalFormatting sqref="A44:C63 G44:I63">
    <cfRule type="expression" dxfId="4839" priority="271">
      <formula>AND($H44 &gt; 0, ISNUMBER($H44))</formula>
    </cfRule>
    <cfRule type="expression" dxfId="4838" priority="272">
      <formula>AND($H44 = 0 * ISNUMBER($H44))</formula>
    </cfRule>
    <cfRule type="expression" dxfId="4837" priority="273">
      <formula>AND($H44 &lt; 0, ISNUMBER($H44))</formula>
    </cfRule>
  </conditionalFormatting>
  <conditionalFormatting sqref="A44:C63 J44:L63">
    <cfRule type="expression" dxfId="4836" priority="268">
      <formula>AND($K44 &gt; 0, ISNUMBER($K44))</formula>
    </cfRule>
    <cfRule type="expression" dxfId="4835" priority="269">
      <formula>AND($K44 = 0 * ISNUMBER($K44))</formula>
    </cfRule>
    <cfRule type="expression" dxfId="4834" priority="270">
      <formula>AND($K44 &lt; 0, ISNUMBER($K44))</formula>
    </cfRule>
  </conditionalFormatting>
  <conditionalFormatting sqref="D42:F43 E64:F64">
    <cfRule type="expression" dxfId="4833" priority="262">
      <formula>$E$64 &gt; 0</formula>
    </cfRule>
    <cfRule type="expression" dxfId="4832" priority="263">
      <formula>$E$64 = 0</formula>
    </cfRule>
    <cfRule type="expression" dxfId="4831" priority="264">
      <formula>$E$64 &lt; 0</formula>
    </cfRule>
  </conditionalFormatting>
  <conditionalFormatting sqref="G42:I43 H64:I64">
    <cfRule type="expression" dxfId="4830" priority="259">
      <formula>$H$64 &gt; 0</formula>
    </cfRule>
    <cfRule type="expression" dxfId="4829" priority="260">
      <formula>$H$64 = 0</formula>
    </cfRule>
    <cfRule type="expression" dxfId="4828" priority="261">
      <formula>$H$64 &lt; 0</formula>
    </cfRule>
  </conditionalFormatting>
  <conditionalFormatting sqref="J42:L43 K64:L64">
    <cfRule type="expression" dxfId="4827" priority="256">
      <formula>$K$64 &gt; 0</formula>
    </cfRule>
    <cfRule type="expression" dxfId="4826" priority="257">
      <formula>$K$64 = 0</formula>
    </cfRule>
    <cfRule type="expression" dxfId="4825" priority="258">
      <formula>$K$64 &lt; 0</formula>
    </cfRule>
  </conditionalFormatting>
  <conditionalFormatting sqref="M42:O43 N64:O64">
    <cfRule type="expression" dxfId="4824" priority="253">
      <formula>$N$64 &gt; 0</formula>
    </cfRule>
    <cfRule type="expression" dxfId="4823" priority="254">
      <formula>$N$64 = 0</formula>
    </cfRule>
    <cfRule type="expression" dxfId="4822" priority="255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78</v>
      </c>
      <c r="B2" s="11" t="s">
        <v>79</v>
      </c>
      <c r="C2" s="95">
        <v>1795</v>
      </c>
      <c r="D2" s="92">
        <v>0.26855123669999997</v>
      </c>
      <c r="E2" s="93">
        <v>62031405.915227182</v>
      </c>
      <c r="F2" s="35"/>
      <c r="G2" s="54"/>
      <c r="H2" s="35"/>
      <c r="I2" s="35"/>
    </row>
    <row r="3" spans="1:18" ht="17.25" thickBot="1">
      <c r="A3" s="40" t="s">
        <v>230</v>
      </c>
      <c r="B3" s="11" t="s">
        <v>231</v>
      </c>
      <c r="C3" s="95">
        <v>162</v>
      </c>
      <c r="D3" s="92">
        <v>0.265625</v>
      </c>
      <c r="E3" s="93">
        <v>2269343506.6183248</v>
      </c>
      <c r="F3" s="35"/>
      <c r="G3" s="326" t="s">
        <v>257</v>
      </c>
      <c r="H3" s="338" t="s">
        <v>342</v>
      </c>
      <c r="I3" s="338"/>
      <c r="K3" s="265" t="s">
        <v>34</v>
      </c>
      <c r="L3" s="266"/>
      <c r="M3" s="266"/>
      <c r="N3" s="267"/>
      <c r="O3" s="265" t="s">
        <v>259</v>
      </c>
      <c r="P3" s="266"/>
      <c r="Q3" s="266"/>
      <c r="R3" s="267"/>
    </row>
    <row r="4" spans="1:18" ht="17.25" thickBot="1">
      <c r="A4" s="40" t="s">
        <v>116</v>
      </c>
      <c r="B4" s="11" t="s">
        <v>117</v>
      </c>
      <c r="C4" s="95">
        <v>7855</v>
      </c>
      <c r="D4" s="92">
        <v>0.17064083460000001</v>
      </c>
      <c r="E4" s="93">
        <v>41337905.528293543</v>
      </c>
      <c r="F4" s="35"/>
      <c r="G4" s="327"/>
      <c r="H4" s="339"/>
      <c r="I4" s="339"/>
      <c r="K4" s="330" t="s">
        <v>54</v>
      </c>
      <c r="L4" s="342">
        <f ca="1">NOW()</f>
        <v>44525.883676273152</v>
      </c>
      <c r="M4" s="343"/>
      <c r="N4" s="344"/>
      <c r="O4" s="333" t="s">
        <v>54</v>
      </c>
      <c r="P4" s="342">
        <f ca="1">NOW()</f>
        <v>44525.883676273152</v>
      </c>
      <c r="Q4" s="343"/>
      <c r="R4" s="344"/>
    </row>
    <row r="5" spans="1:18" ht="17.25" thickBot="1">
      <c r="A5" s="40" t="s">
        <v>228</v>
      </c>
      <c r="B5" s="11" t="s">
        <v>229</v>
      </c>
      <c r="C5" s="95">
        <v>2185</v>
      </c>
      <c r="D5" s="92">
        <v>0.15303430079999999</v>
      </c>
      <c r="E5" s="93">
        <v>104677686.50394751</v>
      </c>
      <c r="F5" s="35"/>
      <c r="K5" s="327"/>
      <c r="L5" s="36" t="s">
        <v>57</v>
      </c>
      <c r="M5" s="73" t="s">
        <v>58</v>
      </c>
      <c r="N5" s="69" t="s">
        <v>261</v>
      </c>
      <c r="O5" s="327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176</v>
      </c>
      <c r="B6" s="11" t="s">
        <v>177</v>
      </c>
      <c r="C6" s="95">
        <v>20780</v>
      </c>
      <c r="D6" s="92">
        <v>0.1474323578</v>
      </c>
      <c r="E6" s="93">
        <v>10503532.806671441</v>
      </c>
      <c r="F6" s="35"/>
      <c r="G6" s="265" t="s">
        <v>52</v>
      </c>
      <c r="H6" s="266"/>
      <c r="I6" s="26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베이직어텐션토큰</v>
      </c>
      <c r="P6" s="38">
        <f t="shared" ref="P6:P25" si="2">_xlfn.IFNA(VLOOKUP(O6, $B$2:$D$200, 2, FALSE), "")</f>
        <v>1795</v>
      </c>
      <c r="Q6" s="76">
        <f t="shared" ref="Q6:Q25" si="3">_xlfn.IFNA(VLOOKUP(O6, $B$2:$D$200, 3, FALSE), "")</f>
        <v>0.26855123669999997</v>
      </c>
      <c r="R6" s="85">
        <f>_xlfn.IFNA(VLOOKUP(O6, $B$2:$E$200, 4, FALSE), "")</f>
        <v>62031405.915227182</v>
      </c>
    </row>
    <row r="7" spans="1:18">
      <c r="A7" s="40" t="s">
        <v>218</v>
      </c>
      <c r="B7" s="11" t="s">
        <v>219</v>
      </c>
      <c r="C7" s="95">
        <v>540</v>
      </c>
      <c r="D7" s="92">
        <v>0.12734864300000001</v>
      </c>
      <c r="E7" s="93">
        <v>1018580732.481506</v>
      </c>
      <c r="F7" s="35"/>
      <c r="G7" s="274" t="s">
        <v>36</v>
      </c>
      <c r="H7" s="275"/>
      <c r="I7" s="27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썸씽</v>
      </c>
      <c r="P7" s="39">
        <f t="shared" si="2"/>
        <v>162</v>
      </c>
      <c r="Q7" s="77">
        <f t="shared" si="3"/>
        <v>0.265625</v>
      </c>
      <c r="R7" s="86">
        <f t="shared" ref="R7:R25" si="5">_xlfn.IFNA(VLOOKUP(O7, $B$2:$E$200, 4, FALSE), "")</f>
        <v>2269343506.6183248</v>
      </c>
    </row>
    <row r="8" spans="1:18" ht="17.25" thickBot="1">
      <c r="A8" s="40" t="s">
        <v>108</v>
      </c>
      <c r="B8" s="11" t="s">
        <v>109</v>
      </c>
      <c r="C8" s="95">
        <v>9285</v>
      </c>
      <c r="D8" s="92">
        <v>0.11800120410000001</v>
      </c>
      <c r="E8" s="93">
        <v>2667764.7478898298</v>
      </c>
      <c r="F8" s="35"/>
      <c r="G8" s="280"/>
      <c r="H8" s="281"/>
      <c r="I8" s="28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알파쿼크</v>
      </c>
      <c r="P8" s="39">
        <f t="shared" si="2"/>
        <v>7855</v>
      </c>
      <c r="Q8" s="77">
        <f t="shared" si="3"/>
        <v>0.17064083460000001</v>
      </c>
      <c r="R8" s="86">
        <f t="shared" si="5"/>
        <v>41337905.528293543</v>
      </c>
    </row>
    <row r="9" spans="1:18" ht="17.25" thickBot="1">
      <c r="A9" s="40" t="s">
        <v>208</v>
      </c>
      <c r="B9" s="11" t="s">
        <v>209</v>
      </c>
      <c r="C9" s="95">
        <v>1925</v>
      </c>
      <c r="D9" s="92">
        <v>8.1460674199999999E-2</v>
      </c>
      <c r="E9" s="93">
        <v>143257619.74947944</v>
      </c>
      <c r="F9" s="35"/>
      <c r="G9" s="9" t="s">
        <v>38</v>
      </c>
      <c r="H9" s="266" t="s">
        <v>37</v>
      </c>
      <c r="I9" s="26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하이브</v>
      </c>
      <c r="P9" s="39">
        <f t="shared" si="2"/>
        <v>2185</v>
      </c>
      <c r="Q9" s="77">
        <f t="shared" si="3"/>
        <v>0.15303430079999999</v>
      </c>
      <c r="R9" s="86">
        <f t="shared" si="5"/>
        <v>104677686.50394751</v>
      </c>
    </row>
    <row r="10" spans="1:18">
      <c r="A10" s="40" t="s">
        <v>98</v>
      </c>
      <c r="B10" s="11" t="s">
        <v>99</v>
      </c>
      <c r="C10" s="95">
        <v>64860</v>
      </c>
      <c r="D10" s="92">
        <v>7.2952853600000006E-2</v>
      </c>
      <c r="E10" s="93">
        <v>3090886.0862563099</v>
      </c>
      <c r="F10" s="35"/>
      <c r="G10" s="340">
        <f>_xlfn.IFNA(VLOOKUP(G7, $B$2:$D$200, 3, FALSE), "-")</f>
        <v>1.1425781249999999E-2</v>
      </c>
      <c r="H10" s="334">
        <f>_xlfn.IFNA(VLOOKUP(G7, $B$2:$D$200, 2, FALSE), "-")</f>
        <v>72499000</v>
      </c>
      <c r="I10" s="33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퀀텀</v>
      </c>
      <c r="P10" s="39">
        <f t="shared" si="2"/>
        <v>20780</v>
      </c>
      <c r="Q10" s="77">
        <f t="shared" si="3"/>
        <v>0.1474323578</v>
      </c>
      <c r="R10" s="90">
        <f t="shared" si="5"/>
        <v>10503532.806671441</v>
      </c>
    </row>
    <row r="11" spans="1:18" ht="17.25" thickBot="1">
      <c r="A11" s="40" t="s">
        <v>216</v>
      </c>
      <c r="B11" s="11" t="s">
        <v>217</v>
      </c>
      <c r="C11" s="95">
        <v>266</v>
      </c>
      <c r="D11" s="92">
        <v>6.4000000000000001E-2</v>
      </c>
      <c r="E11" s="93">
        <v>247739622.71554482</v>
      </c>
      <c r="F11" s="35"/>
      <c r="G11" s="341"/>
      <c r="H11" s="336"/>
      <c r="I11" s="33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모스코인</v>
      </c>
      <c r="P11" s="45">
        <f t="shared" si="2"/>
        <v>540</v>
      </c>
      <c r="Q11" s="80">
        <f t="shared" si="3"/>
        <v>0.12734864300000001</v>
      </c>
      <c r="R11" s="99">
        <f t="shared" si="5"/>
        <v>1018580732.481506</v>
      </c>
    </row>
    <row r="12" spans="1:18" ht="17.25" thickBot="1">
      <c r="A12" s="40" t="s">
        <v>172</v>
      </c>
      <c r="B12" s="11" t="s">
        <v>173</v>
      </c>
      <c r="C12" s="95">
        <v>2000</v>
      </c>
      <c r="D12" s="92">
        <v>6.3829787200000002E-2</v>
      </c>
      <c r="E12" s="93">
        <v>12718955.92440071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쎄타토큰</v>
      </c>
      <c r="P12" s="39">
        <f t="shared" si="2"/>
        <v>9285</v>
      </c>
      <c r="Q12" s="77">
        <f t="shared" si="3"/>
        <v>0.11800120410000001</v>
      </c>
      <c r="R12" s="86">
        <f t="shared" si="5"/>
        <v>2667764.7478898298</v>
      </c>
    </row>
    <row r="13" spans="1:18" ht="17.25" thickBot="1">
      <c r="A13" s="40" t="s">
        <v>118</v>
      </c>
      <c r="B13" s="11" t="s">
        <v>119</v>
      </c>
      <c r="C13" s="95">
        <v>42.6</v>
      </c>
      <c r="D13" s="92">
        <v>6.2344139700000002E-2</v>
      </c>
      <c r="E13" s="93">
        <v>730611972.74610138</v>
      </c>
      <c r="F13" s="35"/>
      <c r="G13" s="265" t="s">
        <v>69</v>
      </c>
      <c r="H13" s="266"/>
      <c r="I13" s="26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밀크</v>
      </c>
      <c r="P13" s="39">
        <f t="shared" si="2"/>
        <v>1925</v>
      </c>
      <c r="Q13" s="77">
        <f t="shared" si="3"/>
        <v>8.1460674199999999E-2</v>
      </c>
      <c r="R13" s="86">
        <f t="shared" si="5"/>
        <v>143257619.74947944</v>
      </c>
    </row>
    <row r="14" spans="1:18">
      <c r="A14" s="40" t="s">
        <v>196</v>
      </c>
      <c r="B14" s="11" t="s">
        <v>197</v>
      </c>
      <c r="C14" s="95">
        <v>255</v>
      </c>
      <c r="D14" s="92">
        <v>5.8091286300000003E-2</v>
      </c>
      <c r="E14" s="93">
        <v>141304117.68715325</v>
      </c>
      <c r="F14" s="35"/>
      <c r="G14" s="274" t="s">
        <v>36</v>
      </c>
      <c r="H14" s="275"/>
      <c r="I14" s="27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이더리움클래식</v>
      </c>
      <c r="P14" s="39">
        <f t="shared" si="2"/>
        <v>64860</v>
      </c>
      <c r="Q14" s="77">
        <f t="shared" si="3"/>
        <v>7.2952853600000006E-2</v>
      </c>
      <c r="R14" s="86">
        <f t="shared" si="5"/>
        <v>3090886.0862563099</v>
      </c>
    </row>
    <row r="15" spans="1:18" ht="17.25" thickBot="1">
      <c r="A15" s="40" t="s">
        <v>328</v>
      </c>
      <c r="B15" s="11" t="s">
        <v>329</v>
      </c>
      <c r="C15" s="95">
        <v>2240</v>
      </c>
      <c r="D15" s="92">
        <v>5.6603773599999997E-2</v>
      </c>
      <c r="E15" s="93">
        <v>18171738.20056599</v>
      </c>
      <c r="F15" s="35"/>
      <c r="G15" s="280"/>
      <c r="H15" s="281"/>
      <c r="I15" s="28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센티넬프로토콜</v>
      </c>
      <c r="P15" s="37">
        <f t="shared" si="2"/>
        <v>266</v>
      </c>
      <c r="Q15" s="79">
        <f t="shared" si="3"/>
        <v>6.4000000000000001E-2</v>
      </c>
      <c r="R15" s="87">
        <f t="shared" si="5"/>
        <v>247739622.71554482</v>
      </c>
    </row>
    <row r="16" spans="1:18" ht="17.25" thickBot="1">
      <c r="A16" s="40" t="s">
        <v>134</v>
      </c>
      <c r="B16" s="11" t="s">
        <v>135</v>
      </c>
      <c r="C16" s="95">
        <v>419</v>
      </c>
      <c r="D16" s="92">
        <v>5.2763819099999998E-2</v>
      </c>
      <c r="E16" s="93">
        <v>25572983.98946571</v>
      </c>
      <c r="F16" s="35"/>
      <c r="G16" s="9" t="s">
        <v>38</v>
      </c>
      <c r="H16" s="266" t="s">
        <v>37</v>
      </c>
      <c r="I16" s="26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아이오타</v>
      </c>
      <c r="P16" s="38">
        <f t="shared" si="2"/>
        <v>2000</v>
      </c>
      <c r="Q16" s="76">
        <f t="shared" si="3"/>
        <v>6.3829787200000002E-2</v>
      </c>
      <c r="R16" s="85">
        <f t="shared" si="5"/>
        <v>12718955.92440071</v>
      </c>
    </row>
    <row r="17" spans="1:18">
      <c r="A17" s="40" t="s">
        <v>144</v>
      </c>
      <c r="B17" s="11" t="s">
        <v>145</v>
      </c>
      <c r="C17" s="95">
        <v>26.5</v>
      </c>
      <c r="D17" s="92">
        <v>4.743083E-2</v>
      </c>
      <c r="E17" s="93">
        <v>1631646921.9611342</v>
      </c>
      <c r="F17" s="35"/>
      <c r="G17" s="340">
        <f>_xlfn.IFNA(VLOOKUP(G14, $B$2:$D$200, 3, FALSE), "-")</f>
        <v>1.1425781249999999E-2</v>
      </c>
      <c r="H17" s="334">
        <f>_xlfn.IFNA(VLOOKUP(G14, $B$2:$D$200, 2, FALSE), "-")</f>
        <v>72499000</v>
      </c>
      <c r="I17" s="33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스톰엑스</v>
      </c>
      <c r="P17" s="39">
        <f t="shared" si="2"/>
        <v>42.6</v>
      </c>
      <c r="Q17" s="77">
        <f t="shared" si="3"/>
        <v>6.2344139700000002E-2</v>
      </c>
      <c r="R17" s="86">
        <f t="shared" si="5"/>
        <v>730611972.74610138</v>
      </c>
    </row>
    <row r="18" spans="1:18" ht="17.25" thickBot="1">
      <c r="A18" s="40" t="s">
        <v>122</v>
      </c>
      <c r="B18" s="11" t="s">
        <v>123</v>
      </c>
      <c r="C18" s="95">
        <v>278500</v>
      </c>
      <c r="D18" s="92">
        <v>4.5028142600000001E-2</v>
      </c>
      <c r="E18" s="93">
        <v>106577.86709742001</v>
      </c>
      <c r="F18" s="35"/>
      <c r="G18" s="341"/>
      <c r="H18" s="336"/>
      <c r="I18" s="33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피르마체인</v>
      </c>
      <c r="P18" s="39">
        <f t="shared" si="2"/>
        <v>255</v>
      </c>
      <c r="Q18" s="77">
        <f t="shared" si="3"/>
        <v>5.8091286300000003E-2</v>
      </c>
      <c r="R18" s="86">
        <f t="shared" si="5"/>
        <v>141304117.68715325</v>
      </c>
    </row>
    <row r="19" spans="1:18" ht="17.25" thickBot="1">
      <c r="A19" s="40" t="s">
        <v>74</v>
      </c>
      <c r="B19" s="11" t="s">
        <v>75</v>
      </c>
      <c r="C19" s="95">
        <v>33500</v>
      </c>
      <c r="D19" s="92">
        <v>4.2963885399999999E-2</v>
      </c>
      <c r="E19" s="93">
        <v>1375043.6292709999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폴리곤</v>
      </c>
      <c r="P19" s="39">
        <f t="shared" si="2"/>
        <v>2240</v>
      </c>
      <c r="Q19" s="77">
        <f t="shared" si="3"/>
        <v>5.6603773599999997E-2</v>
      </c>
      <c r="R19" s="86">
        <f t="shared" si="5"/>
        <v>18171738.20056599</v>
      </c>
    </row>
    <row r="20" spans="1:18" ht="17.25" thickBot="1">
      <c r="A20" s="40" t="s">
        <v>335</v>
      </c>
      <c r="B20" s="11" t="s">
        <v>336</v>
      </c>
      <c r="C20" s="95">
        <v>5200</v>
      </c>
      <c r="D20" s="92">
        <v>4.1041041E-2</v>
      </c>
      <c r="E20" s="93">
        <v>1876522.6621951801</v>
      </c>
      <c r="F20" s="35"/>
      <c r="G20" s="265" t="s">
        <v>253</v>
      </c>
      <c r="H20" s="266"/>
      <c r="I20" s="26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쎄타퓨엘</v>
      </c>
      <c r="P20" s="39">
        <f t="shared" si="2"/>
        <v>419</v>
      </c>
      <c r="Q20" s="77">
        <f t="shared" si="3"/>
        <v>5.2763819099999998E-2</v>
      </c>
      <c r="R20" s="90">
        <f t="shared" si="5"/>
        <v>25572983.98946571</v>
      </c>
    </row>
    <row r="21" spans="1:18">
      <c r="A21" s="40" t="s">
        <v>90</v>
      </c>
      <c r="B21" s="11" t="s">
        <v>91</v>
      </c>
      <c r="C21" s="95">
        <v>74210</v>
      </c>
      <c r="D21" s="92">
        <v>3.5729239400000001E-2</v>
      </c>
      <c r="E21" s="93">
        <v>419622.02817084</v>
      </c>
      <c r="F21" s="35"/>
      <c r="G21" s="274" t="s">
        <v>36</v>
      </c>
      <c r="H21" s="275"/>
      <c r="I21" s="27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시아코인</v>
      </c>
      <c r="P21" s="45">
        <f t="shared" si="2"/>
        <v>26.5</v>
      </c>
      <c r="Q21" s="80">
        <f t="shared" si="3"/>
        <v>4.743083E-2</v>
      </c>
      <c r="R21" s="99">
        <f t="shared" si="5"/>
        <v>1631646921.9611342</v>
      </c>
    </row>
    <row r="22" spans="1:18" ht="17.25" thickBot="1">
      <c r="A22" s="40" t="s">
        <v>198</v>
      </c>
      <c r="B22" s="11" t="s">
        <v>199</v>
      </c>
      <c r="C22" s="95">
        <v>98.9</v>
      </c>
      <c r="D22" s="92">
        <v>3.5602094200000003E-2</v>
      </c>
      <c r="E22" s="93">
        <v>948678595.93153334</v>
      </c>
      <c r="F22" s="35"/>
      <c r="G22" s="280"/>
      <c r="H22" s="281"/>
      <c r="I22" s="28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라이트코인</v>
      </c>
      <c r="P22" s="39">
        <f t="shared" si="2"/>
        <v>278500</v>
      </c>
      <c r="Q22" s="77">
        <f t="shared" si="3"/>
        <v>4.5028142600000001E-2</v>
      </c>
      <c r="R22" s="86">
        <f t="shared" si="5"/>
        <v>106577.86709742001</v>
      </c>
    </row>
    <row r="23" spans="1:18" ht="17.25" thickBot="1">
      <c r="A23" s="40" t="s">
        <v>182</v>
      </c>
      <c r="B23" s="11" t="s">
        <v>183</v>
      </c>
      <c r="C23" s="95">
        <v>10800</v>
      </c>
      <c r="D23" s="92">
        <v>3.5474592499999999E-2</v>
      </c>
      <c r="E23" s="93">
        <v>4529561.6280808896</v>
      </c>
      <c r="F23" s="35"/>
      <c r="G23" s="9" t="s">
        <v>38</v>
      </c>
      <c r="H23" s="266" t="s">
        <v>37</v>
      </c>
      <c r="I23" s="26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체인링크</v>
      </c>
      <c r="P23" s="39">
        <f t="shared" si="2"/>
        <v>33500</v>
      </c>
      <c r="Q23" s="77">
        <f t="shared" si="3"/>
        <v>4.2963885399999999E-2</v>
      </c>
      <c r="R23" s="86">
        <f t="shared" si="5"/>
        <v>1375043.6292709999</v>
      </c>
    </row>
    <row r="24" spans="1:18">
      <c r="A24" s="40" t="s">
        <v>132</v>
      </c>
      <c r="B24" s="11" t="s">
        <v>133</v>
      </c>
      <c r="C24" s="95">
        <v>2225</v>
      </c>
      <c r="D24" s="92">
        <v>3.4883720899999998E-2</v>
      </c>
      <c r="E24" s="93">
        <v>3994547.98435552</v>
      </c>
      <c r="F24" s="35"/>
      <c r="G24" s="340">
        <f>_xlfn.IFNA(VLOOKUP(G21, $B$2:$D$200, 3, FALSE), "-")</f>
        <v>1.1425781249999999E-2</v>
      </c>
      <c r="H24" s="334">
        <f>_xlfn.IFNA(VLOOKUP(G21, $B$2:$D$200, 2, FALSE), "-")</f>
        <v>72499000</v>
      </c>
      <c r="I24" s="33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1인치네트워크</v>
      </c>
      <c r="P24" s="39">
        <f t="shared" si="2"/>
        <v>5200</v>
      </c>
      <c r="Q24" s="77">
        <f t="shared" si="3"/>
        <v>4.1041041E-2</v>
      </c>
      <c r="R24" s="86">
        <f t="shared" si="5"/>
        <v>1876522.6621951801</v>
      </c>
    </row>
    <row r="25" spans="1:18" ht="17.25" thickBot="1">
      <c r="A25" s="40" t="s">
        <v>65</v>
      </c>
      <c r="B25" s="11" t="s">
        <v>66</v>
      </c>
      <c r="C25" s="95">
        <v>5595</v>
      </c>
      <c r="D25" s="92">
        <v>3.2287822899999999E-2</v>
      </c>
      <c r="E25" s="93">
        <v>9036858.9025989193</v>
      </c>
      <c r="F25" s="35"/>
      <c r="G25" s="341"/>
      <c r="H25" s="336"/>
      <c r="I25" s="33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비트코인골드</v>
      </c>
      <c r="P25" s="37">
        <f t="shared" si="2"/>
        <v>74210</v>
      </c>
      <c r="Q25" s="79">
        <f t="shared" si="3"/>
        <v>3.5729239400000001E-2</v>
      </c>
      <c r="R25" s="87">
        <f t="shared" si="5"/>
        <v>419622.02817084</v>
      </c>
    </row>
    <row r="26" spans="1:18">
      <c r="A26" s="40" t="s">
        <v>204</v>
      </c>
      <c r="B26" s="11" t="s">
        <v>205</v>
      </c>
      <c r="C26" s="95">
        <v>19.3</v>
      </c>
      <c r="D26" s="92">
        <v>3.2085561499999998E-2</v>
      </c>
      <c r="E26" s="93">
        <v>1416295913.2751539</v>
      </c>
      <c r="F26" s="35"/>
    </row>
    <row r="27" spans="1:18" ht="17.25" thickBot="1">
      <c r="A27" s="40" t="s">
        <v>61</v>
      </c>
      <c r="B27" s="11" t="s">
        <v>62</v>
      </c>
      <c r="C27" s="95">
        <v>50670</v>
      </c>
      <c r="D27" s="92">
        <v>3.1765424600000002E-2</v>
      </c>
      <c r="E27" s="93">
        <v>297848.07708428003</v>
      </c>
      <c r="F27" s="35"/>
    </row>
    <row r="28" spans="1:18" ht="17.25" thickBot="1">
      <c r="A28" s="40" t="s">
        <v>59</v>
      </c>
      <c r="B28" s="11" t="s">
        <v>60</v>
      </c>
      <c r="C28" s="95">
        <v>6670</v>
      </c>
      <c r="D28" s="92">
        <v>3.09119011E-2</v>
      </c>
      <c r="E28" s="93">
        <v>172596379.55990231</v>
      </c>
      <c r="F28" s="35"/>
      <c r="G28" s="265" t="s">
        <v>46</v>
      </c>
      <c r="H28" s="266"/>
      <c r="I28" s="266"/>
      <c r="J28" s="267"/>
      <c r="K28" s="265" t="s">
        <v>44</v>
      </c>
      <c r="L28" s="266"/>
      <c r="M28" s="266"/>
      <c r="N28" s="267"/>
      <c r="O28" s="265" t="s">
        <v>45</v>
      </c>
      <c r="P28" s="266"/>
      <c r="Q28" s="266"/>
      <c r="R28" s="267"/>
    </row>
    <row r="29" spans="1:18" ht="17.25" thickBot="1">
      <c r="A29" s="40" t="s">
        <v>100</v>
      </c>
      <c r="B29" s="11" t="s">
        <v>101</v>
      </c>
      <c r="C29" s="95">
        <v>1230</v>
      </c>
      <c r="D29" s="92">
        <v>2.9288702900000001E-2</v>
      </c>
      <c r="E29" s="93">
        <v>10310975.66831241</v>
      </c>
      <c r="F29" s="35"/>
      <c r="G29" s="330" t="s">
        <v>54</v>
      </c>
      <c r="H29" s="342">
        <f ca="1">NOW()</f>
        <v>44525.883676273152</v>
      </c>
      <c r="I29" s="343"/>
      <c r="J29" s="344"/>
      <c r="K29" s="333" t="s">
        <v>54</v>
      </c>
      <c r="L29" s="342">
        <f ca="1">NOW()</f>
        <v>44525.883676273152</v>
      </c>
      <c r="M29" s="343"/>
      <c r="N29" s="344"/>
      <c r="O29" s="333" t="s">
        <v>54</v>
      </c>
      <c r="P29" s="342">
        <f ca="1">NOW()</f>
        <v>44525.883676273152</v>
      </c>
      <c r="Q29" s="343"/>
      <c r="R29" s="344"/>
    </row>
    <row r="30" spans="1:18" ht="17.25" thickBot="1">
      <c r="A30" s="40" t="s">
        <v>102</v>
      </c>
      <c r="B30" s="11" t="s">
        <v>103</v>
      </c>
      <c r="C30" s="95">
        <v>1490</v>
      </c>
      <c r="D30" s="92">
        <v>2.75862069E-2</v>
      </c>
      <c r="E30" s="93">
        <v>6329162.9336897302</v>
      </c>
      <c r="F30" s="35"/>
      <c r="G30" s="327"/>
      <c r="H30" s="36" t="s">
        <v>57</v>
      </c>
      <c r="I30" s="73" t="s">
        <v>58</v>
      </c>
      <c r="J30" s="69" t="s">
        <v>261</v>
      </c>
      <c r="K30" s="327"/>
      <c r="L30" s="36" t="s">
        <v>57</v>
      </c>
      <c r="M30" s="73" t="s">
        <v>58</v>
      </c>
      <c r="N30" s="69" t="s">
        <v>261</v>
      </c>
      <c r="O30" s="327"/>
      <c r="P30" s="36" t="s">
        <v>57</v>
      </c>
      <c r="Q30" s="73" t="s">
        <v>58</v>
      </c>
      <c r="R30" s="69" t="s">
        <v>261</v>
      </c>
    </row>
    <row r="31" spans="1:18">
      <c r="A31" s="40" t="s">
        <v>128</v>
      </c>
      <c r="B31" s="11" t="s">
        <v>129</v>
      </c>
      <c r="C31" s="95">
        <v>112</v>
      </c>
      <c r="D31" s="92">
        <v>2.7522935799999999E-2</v>
      </c>
      <c r="E31" s="93">
        <v>78841557.974085972</v>
      </c>
      <c r="F31" s="35"/>
      <c r="G31" s="55" t="str">
        <f ca="1">IFERROR(OFFSET(INDIRECT($H$3 &amp; "!A98"), 0, 0), "")</f>
        <v>샌드박스</v>
      </c>
      <c r="H31" s="38">
        <f t="shared" ref="H31:H50" ca="1" si="7">_xlfn.IFNA(VLOOKUP(G31, $B$2:$D$200, 2, FALSE), "")</f>
        <v>9470</v>
      </c>
      <c r="I31" s="76">
        <f t="shared" ref="I31:I50" ca="1" si="8">_xlfn.IFNA(VLOOKUP(G31, $B$2:$D$200, 3, FALSE), "")</f>
        <v>1.0672358599999999E-2</v>
      </c>
      <c r="J31" s="85">
        <f ca="1">_xlfn.IFNA(VLOOKUP(G31, $B$2:$E$200, 4, FALSE), "")</f>
        <v>199413259.09138712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25.7</v>
      </c>
      <c r="M31" s="76">
        <f t="shared" ref="M31:M50" ca="1" si="10">_xlfn.IFNA(VLOOKUP(K31, $B$2:$D$200, 3, FALSE), "")</f>
        <v>2.3904382500000002E-2</v>
      </c>
      <c r="N31" s="85">
        <f ca="1">_xlfn.IFNA(VLOOKUP(K31, $B$2:$E$200, 4, FALSE), "")</f>
        <v>5119145802.7229834</v>
      </c>
      <c r="O31" s="55" t="str">
        <f ca="1">IFERROR(OFFSET(INDIRECT($H$3 &amp; "!A71"), 0, 0), "")</f>
        <v>메타디움</v>
      </c>
      <c r="P31" s="38">
        <f t="shared" ref="P31:P50" ca="1" si="11">_xlfn.IFNA(VLOOKUP(O31, $B$2:$D$200, 2, FALSE), "")</f>
        <v>196</v>
      </c>
      <c r="Q31" s="76">
        <f t="shared" ref="Q31:Q50" ca="1" si="12">_xlfn.IFNA(VLOOKUP(O31, $B$2:$D$200, 3, FALSE), "")</f>
        <v>-1.01010101E-2</v>
      </c>
      <c r="R31" s="85">
        <f ca="1">_xlfn.IFNA(VLOOKUP(O31, $B$2:$E$200, 4, FALSE), "")</f>
        <v>471074243.35768712</v>
      </c>
    </row>
    <row r="32" spans="1:18">
      <c r="A32" s="40" t="s">
        <v>330</v>
      </c>
      <c r="B32" s="11" t="s">
        <v>331</v>
      </c>
      <c r="C32" s="95">
        <v>327200</v>
      </c>
      <c r="D32" s="92">
        <v>2.6348808000000001E-2</v>
      </c>
      <c r="E32" s="93">
        <v>10083.6306172</v>
      </c>
      <c r="F32" s="35"/>
      <c r="G32" s="56" t="str">
        <f ca="1">IFERROR(OFFSET(INDIRECT($H$3 &amp; "!A98"), 1, 0), "")</f>
        <v>디센트럴랜드</v>
      </c>
      <c r="H32" s="39">
        <f t="shared" ca="1" si="7"/>
        <v>6670</v>
      </c>
      <c r="I32" s="77">
        <f t="shared" ca="1" si="8"/>
        <v>3.09119011E-2</v>
      </c>
      <c r="J32" s="86">
        <f t="shared" ref="J32:J50" ca="1" si="13">_xlfn.IFNA(VLOOKUP(G32, $B$2:$E$200, 4, FALSE), "")</f>
        <v>172596379.55990231</v>
      </c>
      <c r="K32" s="56" t="str">
        <f ca="1">IFERROR(OFFSET(INDIRECT($H$3 &amp; "!A44"), 1, 0), "")</f>
        <v>썬더토큰</v>
      </c>
      <c r="L32" s="39">
        <f t="shared" ca="1" si="9"/>
        <v>21.2</v>
      </c>
      <c r="M32" s="77">
        <f t="shared" ca="1" si="10"/>
        <v>2.4154589399999999E-2</v>
      </c>
      <c r="N32" s="86">
        <f t="shared" ref="N32:N50" ca="1" si="14">_xlfn.IFNA(VLOOKUP(K32, $B$2:$E$200, 4, FALSE), "")</f>
        <v>6886469500.9977484</v>
      </c>
      <c r="O32" s="56" t="str">
        <f ca="1">IFERROR(OFFSET(INDIRECT($H$3 &amp; "!A71"), 1, 0), "")</f>
        <v>모스코인</v>
      </c>
      <c r="P32" s="39">
        <f t="shared" ca="1" si="11"/>
        <v>540</v>
      </c>
      <c r="Q32" s="77">
        <f t="shared" ca="1" si="12"/>
        <v>0.12734864300000001</v>
      </c>
      <c r="R32" s="86">
        <f t="shared" ref="R32:R50" ca="1" si="15">_xlfn.IFNA(VLOOKUP(O32, $B$2:$E$200, 4, FALSE), "")</f>
        <v>1018580732.481506</v>
      </c>
    </row>
    <row r="33" spans="1:18">
      <c r="A33" s="40" t="s">
        <v>72</v>
      </c>
      <c r="B33" s="11" t="s">
        <v>73</v>
      </c>
      <c r="C33" s="95">
        <v>38190</v>
      </c>
      <c r="D33" s="92">
        <v>2.6337006199999999E-2</v>
      </c>
      <c r="E33" s="93">
        <v>347516.19576576003</v>
      </c>
      <c r="F33" s="35"/>
      <c r="G33" s="56" t="str">
        <f ca="1">IFERROR(OFFSET(INDIRECT($H$3 &amp; "!A98"), 2, 0), "")</f>
        <v>캐리프로토콜</v>
      </c>
      <c r="H33" s="39">
        <f t="shared" ca="1" si="7"/>
        <v>25.7</v>
      </c>
      <c r="I33" s="77">
        <f t="shared" ca="1" si="8"/>
        <v>2.3904382500000002E-2</v>
      </c>
      <c r="J33" s="86">
        <f t="shared" ca="1" si="13"/>
        <v>5119145802.7229834</v>
      </c>
      <c r="K33" s="56" t="str">
        <f ca="1">IFERROR(OFFSET(INDIRECT($H$3 &amp; "!A44"), 2, 0), "")</f>
        <v>메인프레임</v>
      </c>
      <c r="L33" s="39">
        <f t="shared" ca="1" si="9"/>
        <v>19.3</v>
      </c>
      <c r="M33" s="77">
        <f t="shared" ca="1" si="10"/>
        <v>3.2085561499999998E-2</v>
      </c>
      <c r="N33" s="86">
        <f t="shared" ca="1" si="14"/>
        <v>1416295913.2751539</v>
      </c>
      <c r="O33" s="56" t="str">
        <f ca="1">IFERROR(OFFSET(INDIRECT($H$3 &amp; "!A71"), 2, 0), "")</f>
        <v>칠리즈</v>
      </c>
      <c r="P33" s="39">
        <f t="shared" ca="1" si="11"/>
        <v>615</v>
      </c>
      <c r="Q33" s="77">
        <f t="shared" ca="1" si="12"/>
        <v>4.9019607999999998E-3</v>
      </c>
      <c r="R33" s="86">
        <f t="shared" ca="1" si="15"/>
        <v>415220126.32818842</v>
      </c>
    </row>
    <row r="34" spans="1:18">
      <c r="A34" s="40" t="s">
        <v>82</v>
      </c>
      <c r="B34" s="11" t="s">
        <v>83</v>
      </c>
      <c r="C34" s="95">
        <v>5295</v>
      </c>
      <c r="D34" s="92">
        <v>2.6162790700000001E-2</v>
      </c>
      <c r="E34" s="93">
        <v>6248630.1357018696</v>
      </c>
      <c r="F34" s="35"/>
      <c r="G34" s="56" t="str">
        <f ca="1">IFERROR(OFFSET(INDIRECT($H$3 &amp; "!A98"), 3, 0), "")</f>
        <v>하이브</v>
      </c>
      <c r="H34" s="39">
        <f t="shared" ca="1" si="7"/>
        <v>2185</v>
      </c>
      <c r="I34" s="77">
        <f t="shared" ca="1" si="8"/>
        <v>0.15303430079999999</v>
      </c>
      <c r="J34" s="86">
        <f t="shared" ca="1" si="13"/>
        <v>104677686.50394751</v>
      </c>
      <c r="K34" s="56" t="str">
        <f ca="1">IFERROR(OFFSET(INDIRECT($H$3 &amp; "!A44"), 3, 0), "")</f>
        <v>무비블록</v>
      </c>
      <c r="L34" s="39">
        <f t="shared" ca="1" si="9"/>
        <v>16.399999999999999</v>
      </c>
      <c r="M34" s="77">
        <f t="shared" ca="1" si="10"/>
        <v>1.2345679E-2</v>
      </c>
      <c r="N34" s="86">
        <f t="shared" ca="1" si="14"/>
        <v>3563784379.7847309</v>
      </c>
      <c r="O34" s="56" t="str">
        <f ca="1">IFERROR(OFFSET(INDIRECT($H$3 &amp; "!A71"), 3, 0), "")</f>
        <v>스팀</v>
      </c>
      <c r="P34" s="39">
        <f t="shared" ca="1" si="11"/>
        <v>776</v>
      </c>
      <c r="Q34" s="77">
        <f t="shared" ca="1" si="12"/>
        <v>-2.5706941000000001E-3</v>
      </c>
      <c r="R34" s="86">
        <f t="shared" ca="1" si="15"/>
        <v>29279380.05413625</v>
      </c>
    </row>
    <row r="35" spans="1:18">
      <c r="A35" s="40" t="s">
        <v>124</v>
      </c>
      <c r="B35" s="11" t="s">
        <v>125</v>
      </c>
      <c r="C35" s="95">
        <v>157</v>
      </c>
      <c r="D35" s="92">
        <v>2.61437908E-2</v>
      </c>
      <c r="E35" s="93">
        <v>270511290.16991687</v>
      </c>
      <c r="F35" s="35"/>
      <c r="G35" s="58" t="str">
        <f ca="1">IFERROR(OFFSET(INDIRECT($H$3 &amp; "!A98"), 4, 0), "")</f>
        <v>보라</v>
      </c>
      <c r="H35" s="44">
        <f t="shared" ca="1" si="7"/>
        <v>1720</v>
      </c>
      <c r="I35" s="78">
        <f t="shared" ca="1" si="8"/>
        <v>-2.2727272699999999E-2</v>
      </c>
      <c r="J35" s="90">
        <f t="shared" ca="1" si="13"/>
        <v>503694805.30615515</v>
      </c>
      <c r="K35" s="58" t="str">
        <f ca="1">IFERROR(OFFSET(INDIRECT($H$3 &amp; "!A44"), 4, 0), "")</f>
        <v>리퍼리움</v>
      </c>
      <c r="L35" s="44">
        <f t="shared" ca="1" si="9"/>
        <v>23.5</v>
      </c>
      <c r="M35" s="78">
        <f t="shared" ca="1" si="10"/>
        <v>1.2931034500000001E-2</v>
      </c>
      <c r="N35" s="90">
        <f t="shared" ca="1" si="14"/>
        <v>3010385175.8352146</v>
      </c>
      <c r="O35" s="58" t="str">
        <f ca="1">IFERROR(OFFSET(INDIRECT($H$3 &amp; "!A71"), 4, 0), "")</f>
        <v>스테이터스네트워크토큰</v>
      </c>
      <c r="P35" s="44">
        <f t="shared" ca="1" si="11"/>
        <v>113</v>
      </c>
      <c r="Q35" s="78">
        <f t="shared" ca="1" si="12"/>
        <v>1.8018018E-2</v>
      </c>
      <c r="R35" s="90">
        <f t="shared" ca="1" si="15"/>
        <v>107290725.92937703</v>
      </c>
    </row>
    <row r="36" spans="1:18">
      <c r="A36" s="40" t="s">
        <v>92</v>
      </c>
      <c r="B36" s="11" t="s">
        <v>93</v>
      </c>
      <c r="C36" s="95">
        <v>5483000</v>
      </c>
      <c r="D36" s="92">
        <v>2.4859813099999999E-2</v>
      </c>
      <c r="E36" s="93">
        <v>35694.033802159996</v>
      </c>
      <c r="F36" s="35"/>
      <c r="G36" s="56" t="str">
        <f ca="1">IFERROR(OFFSET(INDIRECT($H$3 &amp; "!A98"), 5, 0), "")</f>
        <v>썬더토큰</v>
      </c>
      <c r="H36" s="39">
        <f t="shared" ca="1" si="7"/>
        <v>21.2</v>
      </c>
      <c r="I36" s="77">
        <f t="shared" ca="1" si="8"/>
        <v>2.4154589399999999E-2</v>
      </c>
      <c r="J36" s="99">
        <f t="shared" ca="1" si="13"/>
        <v>6886469500.9977484</v>
      </c>
      <c r="K36" s="56" t="str">
        <f ca="1">IFERROR(OFFSET(INDIRECT($H$3 &amp; "!A44"), 5, 0), "")</f>
        <v>엠블</v>
      </c>
      <c r="L36" s="39">
        <f t="shared" ca="1" si="9"/>
        <v>21.3</v>
      </c>
      <c r="M36" s="77">
        <f t="shared" ca="1" si="10"/>
        <v>1.42857143E-2</v>
      </c>
      <c r="N36" s="99">
        <f t="shared" ca="1" si="14"/>
        <v>1354106915.6298821</v>
      </c>
      <c r="O36" s="56" t="str">
        <f ca="1">IFERROR(OFFSET(INDIRECT($H$3 &amp; "!A71"), 5, 0), "")</f>
        <v>썸씽</v>
      </c>
      <c r="P36" s="39">
        <f t="shared" ca="1" si="11"/>
        <v>162</v>
      </c>
      <c r="Q36" s="77">
        <f t="shared" ca="1" si="12"/>
        <v>0.265625</v>
      </c>
      <c r="R36" s="99">
        <f t="shared" ca="1" si="15"/>
        <v>2269343506.6183248</v>
      </c>
    </row>
    <row r="37" spans="1:18">
      <c r="A37" s="40" t="s">
        <v>50</v>
      </c>
      <c r="B37" s="11" t="s">
        <v>51</v>
      </c>
      <c r="C37" s="95">
        <v>420</v>
      </c>
      <c r="D37" s="92">
        <v>2.4390243900000001E-2</v>
      </c>
      <c r="E37" s="93">
        <v>55343778.05157271</v>
      </c>
      <c r="F37" s="35"/>
      <c r="G37" s="56" t="str">
        <f ca="1">IFERROR(OFFSET(INDIRECT($H$3 &amp; "!A98"), 6, 0), "")</f>
        <v>엔진코인</v>
      </c>
      <c r="H37" s="39">
        <f t="shared" ca="1" si="7"/>
        <v>5500</v>
      </c>
      <c r="I37" s="77">
        <f t="shared" ca="1" si="8"/>
        <v>-2.0480854900000001E-2</v>
      </c>
      <c r="J37" s="86">
        <f t="shared" ca="1" si="13"/>
        <v>32390616.806680981</v>
      </c>
      <c r="K37" s="56" t="str">
        <f ca="1">IFERROR(OFFSET(INDIRECT($H$3 &amp; "!A44"), 6, 0), "")</f>
        <v>스톰엑스</v>
      </c>
      <c r="L37" s="39">
        <f t="shared" ca="1" si="9"/>
        <v>42.6</v>
      </c>
      <c r="M37" s="77">
        <f t="shared" ca="1" si="10"/>
        <v>6.2344139700000002E-2</v>
      </c>
      <c r="N37" s="86">
        <f t="shared" ca="1" si="14"/>
        <v>730611972.74610138</v>
      </c>
      <c r="O37" s="56" t="str">
        <f ca="1">IFERROR(OFFSET(INDIRECT($H$3 &amp; "!A71"), 6, 0), "")</f>
        <v>피르마체인</v>
      </c>
      <c r="P37" s="39">
        <f t="shared" ca="1" si="11"/>
        <v>255</v>
      </c>
      <c r="Q37" s="77">
        <f t="shared" ca="1" si="12"/>
        <v>5.8091286300000003E-2</v>
      </c>
      <c r="R37" s="86">
        <f t="shared" ca="1" si="15"/>
        <v>141304117.68715325</v>
      </c>
    </row>
    <row r="38" spans="1:18">
      <c r="A38" s="40" t="s">
        <v>184</v>
      </c>
      <c r="B38" s="11" t="s">
        <v>185</v>
      </c>
      <c r="C38" s="95">
        <v>21.2</v>
      </c>
      <c r="D38" s="92">
        <v>2.4154589399999999E-2</v>
      </c>
      <c r="E38" s="93">
        <v>6886469500.9977484</v>
      </c>
      <c r="F38" s="35"/>
      <c r="G38" s="56" t="str">
        <f ca="1">IFERROR(OFFSET(INDIRECT($H$3 &amp; "!A98"), 7, 0), "")</f>
        <v>메타디움</v>
      </c>
      <c r="H38" s="39">
        <f t="shared" ca="1" si="7"/>
        <v>196</v>
      </c>
      <c r="I38" s="77">
        <f t="shared" ca="1" si="8"/>
        <v>-1.01010101E-2</v>
      </c>
      <c r="J38" s="86">
        <f t="shared" ca="1" si="13"/>
        <v>471074243.35768712</v>
      </c>
      <c r="K38" s="56" t="str">
        <f ca="1">IFERROR(OFFSET(INDIRECT($H$3 &amp; "!A44"), 7, 0), "")</f>
        <v>메디블록</v>
      </c>
      <c r="L38" s="39">
        <f t="shared" ca="1" si="9"/>
        <v>98.9</v>
      </c>
      <c r="M38" s="77">
        <f t="shared" ca="1" si="10"/>
        <v>3.5602094200000003E-2</v>
      </c>
      <c r="N38" s="86">
        <f t="shared" ca="1" si="14"/>
        <v>948678595.93153334</v>
      </c>
      <c r="O38" s="56" t="str">
        <f ca="1">IFERROR(OFFSET(INDIRECT($H$3 &amp; "!A71"), 7, 0), "")</f>
        <v>쎄타퓨엘</v>
      </c>
      <c r="P38" s="39">
        <f t="shared" ca="1" si="11"/>
        <v>419</v>
      </c>
      <c r="Q38" s="77">
        <f t="shared" ca="1" si="12"/>
        <v>5.2763819099999998E-2</v>
      </c>
      <c r="R38" s="86">
        <f t="shared" ca="1" si="15"/>
        <v>25572983.98946571</v>
      </c>
    </row>
    <row r="39" spans="1:18">
      <c r="A39" s="40" t="s">
        <v>146</v>
      </c>
      <c r="B39" s="11" t="s">
        <v>147</v>
      </c>
      <c r="C39" s="95">
        <v>25.7</v>
      </c>
      <c r="D39" s="92">
        <v>2.3904382500000002E-2</v>
      </c>
      <c r="E39" s="93">
        <v>5119145802.7229834</v>
      </c>
      <c r="F39" s="35"/>
      <c r="G39" s="56" t="str">
        <f ca="1">IFERROR(OFFSET(INDIRECT($H$3 &amp; "!A98"), 8, 0), "")</f>
        <v>플레이댑</v>
      </c>
      <c r="H39" s="39">
        <f t="shared" ca="1" si="7"/>
        <v>3700</v>
      </c>
      <c r="I39" s="77">
        <f t="shared" ca="1" si="8"/>
        <v>-3.01441678E-2</v>
      </c>
      <c r="J39" s="86">
        <f t="shared" ca="1" si="13"/>
        <v>104446727.29121089</v>
      </c>
      <c r="K39" s="56" t="str">
        <f ca="1">IFERROR(OFFSET(INDIRECT($H$3 &amp; "!A44"), 8, 0), "")</f>
        <v>에브리피디아</v>
      </c>
      <c r="L39" s="39">
        <f t="shared" ca="1" si="9"/>
        <v>22.6</v>
      </c>
      <c r="M39" s="77">
        <f t="shared" ca="1" si="10"/>
        <v>2.2624434400000001E-2</v>
      </c>
      <c r="N39" s="86">
        <f t="shared" ca="1" si="14"/>
        <v>1055546155.7829471</v>
      </c>
      <c r="O39" s="56" t="str">
        <f ca="1">IFERROR(OFFSET(INDIRECT($H$3 &amp; "!A71"), 8, 0), "")</f>
        <v>파워렛저</v>
      </c>
      <c r="P39" s="39">
        <f t="shared" ca="1" si="11"/>
        <v>891</v>
      </c>
      <c r="Q39" s="77">
        <f t="shared" ca="1" si="12"/>
        <v>-7.4766355100000001E-2</v>
      </c>
      <c r="R39" s="86">
        <f t="shared" ca="1" si="15"/>
        <v>123295679.65503529</v>
      </c>
    </row>
    <row r="40" spans="1:18" ht="17.25" thickBot="1">
      <c r="A40" s="40" t="s">
        <v>174</v>
      </c>
      <c r="B40" s="11" t="s">
        <v>175</v>
      </c>
      <c r="C40" s="95">
        <v>22.6</v>
      </c>
      <c r="D40" s="92">
        <v>2.2624434400000001E-2</v>
      </c>
      <c r="E40" s="93">
        <v>1055546155.7829471</v>
      </c>
      <c r="F40" s="35"/>
      <c r="G40" s="57" t="str">
        <f ca="1">IFERROR(OFFSET(INDIRECT($H$3 &amp; "!A98"), 9, 0), "")</f>
        <v>왁스</v>
      </c>
      <c r="H40" s="37">
        <f t="shared" ca="1" si="7"/>
        <v>1070</v>
      </c>
      <c r="I40" s="79">
        <f t="shared" ca="1" si="8"/>
        <v>-4.03587444E-2</v>
      </c>
      <c r="J40" s="87">
        <f t="shared" ca="1" si="13"/>
        <v>111392368.56016605</v>
      </c>
      <c r="K40" s="57" t="str">
        <f ca="1">IFERROR(OFFSET(INDIRECT($H$3 &amp; "!A44"), 9, 0), "")</f>
        <v>아하토큰</v>
      </c>
      <c r="L40" s="37">
        <f t="shared" ca="1" si="9"/>
        <v>25.2</v>
      </c>
      <c r="M40" s="79">
        <f t="shared" ca="1" si="10"/>
        <v>-2.7027026999999999E-2</v>
      </c>
      <c r="N40" s="87">
        <f t="shared" ca="1" si="14"/>
        <v>1960576804.174546</v>
      </c>
      <c r="O40" s="57" t="str">
        <f ca="1">IFERROR(OFFSET(INDIRECT($H$3 &amp; "!A71"), 9, 0), "")</f>
        <v>아르고</v>
      </c>
      <c r="P40" s="37">
        <f t="shared" ca="1" si="11"/>
        <v>466</v>
      </c>
      <c r="Q40" s="79">
        <f t="shared" ca="1" si="12"/>
        <v>1.52505447E-2</v>
      </c>
      <c r="R40" s="87">
        <f t="shared" ca="1" si="15"/>
        <v>95418828.299670354</v>
      </c>
    </row>
    <row r="41" spans="1:18">
      <c r="A41" s="40" t="s">
        <v>96</v>
      </c>
      <c r="B41" s="11" t="s">
        <v>97</v>
      </c>
      <c r="C41" s="95">
        <v>4.08</v>
      </c>
      <c r="D41" s="92">
        <v>2.2556390999999999E-2</v>
      </c>
      <c r="E41" s="93">
        <v>10010569531.148872</v>
      </c>
      <c r="F41" s="35"/>
      <c r="G41" s="59" t="str">
        <f ca="1">IFERROR(OFFSET(INDIRECT($H$3 &amp; "!A98"), 10, 0), "")</f>
        <v>밀크</v>
      </c>
      <c r="H41" s="38">
        <f t="shared" ca="1" si="7"/>
        <v>1925</v>
      </c>
      <c r="I41" s="76">
        <f t="shared" ca="1" si="8"/>
        <v>8.1460674199999999E-2</v>
      </c>
      <c r="J41" s="85">
        <f t="shared" ca="1" si="13"/>
        <v>143257619.74947944</v>
      </c>
      <c r="K41" s="55" t="str">
        <f ca="1">IFERROR(OFFSET(INDIRECT($H$3 &amp; "!A44"), 10, 0), "")</f>
        <v>쿼크체인</v>
      </c>
      <c r="L41" s="38">
        <f t="shared" ca="1" si="9"/>
        <v>38.1</v>
      </c>
      <c r="M41" s="76">
        <f t="shared" ca="1" si="10"/>
        <v>2.6315789000000002E-3</v>
      </c>
      <c r="N41" s="85">
        <f t="shared" ca="1" si="14"/>
        <v>721206572.72779095</v>
      </c>
      <c r="O41" s="55" t="str">
        <f ca="1">IFERROR(OFFSET(INDIRECT($H$3 &amp; "!A71"), 10, 0), "")</f>
        <v>폴리매쓰</v>
      </c>
      <c r="P41" s="38">
        <f t="shared" ca="1" si="11"/>
        <v>927</v>
      </c>
      <c r="Q41" s="76">
        <f t="shared" ca="1" si="12"/>
        <v>1.3114754100000001E-2</v>
      </c>
      <c r="R41" s="85">
        <f t="shared" ca="1" si="15"/>
        <v>55320056.984578609</v>
      </c>
    </row>
    <row r="42" spans="1:18">
      <c r="A42" s="40" t="s">
        <v>130</v>
      </c>
      <c r="B42" s="11" t="s">
        <v>131</v>
      </c>
      <c r="C42" s="95">
        <v>49150</v>
      </c>
      <c r="D42" s="92">
        <v>2.2467235299999999E-2</v>
      </c>
      <c r="E42" s="93">
        <v>569576.75294501998</v>
      </c>
      <c r="F42" s="35"/>
      <c r="G42" s="56" t="str">
        <f ca="1">IFERROR(OFFSET(INDIRECT($H$3 &amp; "!A98"), 11, 0), "")</f>
        <v>메인프레임</v>
      </c>
      <c r="H42" s="39">
        <f t="shared" ca="1" si="7"/>
        <v>19.3</v>
      </c>
      <c r="I42" s="77">
        <f t="shared" ca="1" si="8"/>
        <v>3.2085561499999998E-2</v>
      </c>
      <c r="J42" s="86">
        <f t="shared" ca="1" si="13"/>
        <v>1416295913.2751539</v>
      </c>
      <c r="K42" s="56" t="str">
        <f ca="1">IFERROR(OFFSET(INDIRECT($H$3 &amp; "!A44"), 11, 0), "")</f>
        <v>비트토렌트</v>
      </c>
      <c r="L42" s="39">
        <f t="shared" ca="1" si="9"/>
        <v>4.08</v>
      </c>
      <c r="M42" s="77">
        <f t="shared" ca="1" si="10"/>
        <v>2.2556390999999999E-2</v>
      </c>
      <c r="N42" s="86">
        <f t="shared" ca="1" si="14"/>
        <v>10010569531.148872</v>
      </c>
      <c r="O42" s="56" t="str">
        <f ca="1">IFERROR(OFFSET(INDIRECT($H$3 &amp; "!A71"), 11, 0), "")</f>
        <v>넴</v>
      </c>
      <c r="P42" s="39">
        <f t="shared" ca="1" si="11"/>
        <v>216</v>
      </c>
      <c r="Q42" s="77">
        <f t="shared" ca="1" si="12"/>
        <v>9.3457943999999994E-3</v>
      </c>
      <c r="R42" s="86">
        <f t="shared" ca="1" si="15"/>
        <v>55578569.062620737</v>
      </c>
    </row>
    <row r="43" spans="1:18">
      <c r="A43" s="40" t="s">
        <v>164</v>
      </c>
      <c r="B43" s="11" t="s">
        <v>165</v>
      </c>
      <c r="C43" s="95">
        <v>2515</v>
      </c>
      <c r="D43" s="92">
        <v>2.0283975700000002E-2</v>
      </c>
      <c r="E43" s="93">
        <v>18192168.730612211</v>
      </c>
      <c r="F43" s="35"/>
      <c r="G43" s="56" t="str">
        <f ca="1">IFERROR(OFFSET(INDIRECT($H$3 &amp; "!A98"), 12, 0), "")</f>
        <v>모스코인</v>
      </c>
      <c r="H43" s="39">
        <f t="shared" ca="1" si="7"/>
        <v>540</v>
      </c>
      <c r="I43" s="77">
        <f t="shared" ca="1" si="8"/>
        <v>0.12734864300000001</v>
      </c>
      <c r="J43" s="86">
        <f t="shared" ca="1" si="13"/>
        <v>1018580732.481506</v>
      </c>
      <c r="K43" s="56" t="str">
        <f ca="1">IFERROR(OFFSET(INDIRECT($H$3 &amp; "!A44"), 12, 0), "")</f>
        <v>이캐시</v>
      </c>
      <c r="L43" s="39">
        <f t="shared" ca="1" si="9"/>
        <v>0.19800000000000001</v>
      </c>
      <c r="M43" s="77">
        <f t="shared" ca="1" si="10"/>
        <v>5.0761421000000001E-3</v>
      </c>
      <c r="N43" s="86">
        <f t="shared" ca="1" si="14"/>
        <v>218706417395.702</v>
      </c>
      <c r="O43" s="56" t="str">
        <f ca="1">IFERROR(OFFSET(INDIRECT($H$3 &amp; "!A71"), 12, 0), "")</f>
        <v>디카르고</v>
      </c>
      <c r="P43" s="39">
        <f t="shared" ca="1" si="11"/>
        <v>204</v>
      </c>
      <c r="Q43" s="77">
        <f t="shared" ca="1" si="12"/>
        <v>0.02</v>
      </c>
      <c r="R43" s="86">
        <f t="shared" ca="1" si="15"/>
        <v>264590262.00421563</v>
      </c>
    </row>
    <row r="44" spans="1:18">
      <c r="A44" s="40" t="s">
        <v>244</v>
      </c>
      <c r="B44" s="11" t="s">
        <v>245</v>
      </c>
      <c r="C44" s="95">
        <v>2530</v>
      </c>
      <c r="D44" s="92">
        <v>2.0161290299999999E-2</v>
      </c>
      <c r="E44" s="93">
        <v>3470630.0621421901</v>
      </c>
      <c r="F44" s="35"/>
      <c r="G44" s="56" t="str">
        <f ca="1">IFERROR(OFFSET(INDIRECT($H$3 &amp; "!A98"), 13, 0), "")</f>
        <v>크립토닷컴체인</v>
      </c>
      <c r="H44" s="39">
        <f t="shared" ca="1" si="7"/>
        <v>1010</v>
      </c>
      <c r="I44" s="77">
        <f t="shared" ca="1" si="8"/>
        <v>-8.5972850700000006E-2</v>
      </c>
      <c r="J44" s="86">
        <f t="shared" ca="1" si="13"/>
        <v>112460398.40697069</v>
      </c>
      <c r="K44" s="56" t="str">
        <f ca="1">IFERROR(OFFSET(INDIRECT($H$3 &amp; "!A44"), 13, 0), "")</f>
        <v>시아코인</v>
      </c>
      <c r="L44" s="39">
        <f t="shared" ca="1" si="9"/>
        <v>26.5</v>
      </c>
      <c r="M44" s="77">
        <f t="shared" ca="1" si="10"/>
        <v>4.743083E-2</v>
      </c>
      <c r="N44" s="86">
        <f t="shared" ca="1" si="14"/>
        <v>1631646921.9611342</v>
      </c>
      <c r="O44" s="56" t="str">
        <f ca="1">IFERROR(OFFSET(INDIRECT($H$3 &amp; "!A71"), 13, 0), "")</f>
        <v>휴먼스케이프</v>
      </c>
      <c r="P44" s="39">
        <f t="shared" ca="1" si="11"/>
        <v>676</v>
      </c>
      <c r="Q44" s="77">
        <f t="shared" ca="1" si="12"/>
        <v>-5.7182705700000003E-2</v>
      </c>
      <c r="R44" s="86">
        <f t="shared" ca="1" si="15"/>
        <v>365557235.88560891</v>
      </c>
    </row>
    <row r="45" spans="1:18">
      <c r="A45" s="40" t="s">
        <v>126</v>
      </c>
      <c r="B45" s="11" t="s">
        <v>127</v>
      </c>
      <c r="C45" s="95">
        <v>152</v>
      </c>
      <c r="D45" s="92">
        <v>2.01342282E-2</v>
      </c>
      <c r="E45" s="93">
        <v>139840437.12650591</v>
      </c>
      <c r="F45" s="35"/>
      <c r="G45" s="58" t="str">
        <f ca="1">IFERROR(OFFSET(INDIRECT($H$3 &amp; "!A98"), 14, 0), "")</f>
        <v>알파쿼크</v>
      </c>
      <c r="H45" s="44">
        <f t="shared" ca="1" si="7"/>
        <v>7855</v>
      </c>
      <c r="I45" s="78">
        <f t="shared" ca="1" si="8"/>
        <v>0.17064083460000001</v>
      </c>
      <c r="J45" s="90">
        <f t="shared" ca="1" si="13"/>
        <v>41337905.528293543</v>
      </c>
      <c r="K45" s="58" t="str">
        <f ca="1">IFERROR(OFFSET(INDIRECT($H$3 &amp; "!A44"), 14, 0), "")</f>
        <v>아이오에스티</v>
      </c>
      <c r="L45" s="44">
        <f t="shared" ca="1" si="9"/>
        <v>51.6</v>
      </c>
      <c r="M45" s="78">
        <f t="shared" ca="1" si="10"/>
        <v>1.9417475999999999E-3</v>
      </c>
      <c r="N45" s="90">
        <f t="shared" ca="1" si="14"/>
        <v>212887993.79381901</v>
      </c>
      <c r="O45" s="58" t="str">
        <f ca="1">IFERROR(OFFSET(INDIRECT($H$3 &amp; "!A71"), 14, 0), "")</f>
        <v>스텔라루멘</v>
      </c>
      <c r="P45" s="44">
        <f t="shared" ca="1" si="11"/>
        <v>420</v>
      </c>
      <c r="Q45" s="78">
        <f t="shared" ca="1" si="12"/>
        <v>2.4390243900000001E-2</v>
      </c>
      <c r="R45" s="90">
        <f t="shared" ca="1" si="15"/>
        <v>55343778.05157271</v>
      </c>
    </row>
    <row r="46" spans="1:18">
      <c r="A46" s="40" t="s">
        <v>106</v>
      </c>
      <c r="B46" s="11" t="s">
        <v>107</v>
      </c>
      <c r="C46" s="95">
        <v>204</v>
      </c>
      <c r="D46" s="92">
        <v>0.02</v>
      </c>
      <c r="E46" s="93">
        <v>264590262.00421563</v>
      </c>
      <c r="F46" s="35"/>
      <c r="G46" s="56" t="str">
        <f ca="1">IFERROR(OFFSET(INDIRECT($H$3 &amp; "!A98"), 15, 0), "")</f>
        <v>무비블록</v>
      </c>
      <c r="H46" s="39">
        <f t="shared" ca="1" si="7"/>
        <v>16.399999999999999</v>
      </c>
      <c r="I46" s="77">
        <f t="shared" ca="1" si="8"/>
        <v>1.2345679E-2</v>
      </c>
      <c r="J46" s="99">
        <f t="shared" ca="1" si="13"/>
        <v>3563784379.7847309</v>
      </c>
      <c r="K46" s="56" t="str">
        <f ca="1">IFERROR(OFFSET(INDIRECT($H$3 &amp; "!A44"), 15, 0), "")</f>
        <v>저스트</v>
      </c>
      <c r="L46" s="39">
        <f t="shared" ca="1" si="9"/>
        <v>96.6</v>
      </c>
      <c r="M46" s="77">
        <f t="shared" ca="1" si="10"/>
        <v>1.0460251E-2</v>
      </c>
      <c r="N46" s="99">
        <f t="shared" ca="1" si="14"/>
        <v>72881562.777872801</v>
      </c>
      <c r="O46" s="56" t="str">
        <f ca="1">IFERROR(OFFSET(INDIRECT($H$3 &amp; "!A71"), 15, 0), "")</f>
        <v>엘프</v>
      </c>
      <c r="P46" s="39">
        <f t="shared" ca="1" si="11"/>
        <v>638</v>
      </c>
      <c r="Q46" s="77">
        <f t="shared" ca="1" si="12"/>
        <v>-3.1250000000000002E-3</v>
      </c>
      <c r="R46" s="99">
        <f t="shared" ca="1" si="15"/>
        <v>12150041.11519233</v>
      </c>
    </row>
    <row r="47" spans="1:18">
      <c r="A47" s="40" t="s">
        <v>250</v>
      </c>
      <c r="B47" s="11" t="s">
        <v>251</v>
      </c>
      <c r="C47" s="95">
        <v>410</v>
      </c>
      <c r="D47" s="92">
        <v>1.9900497499999999E-2</v>
      </c>
      <c r="E47" s="93">
        <v>31201982.42790613</v>
      </c>
      <c r="F47" s="35"/>
      <c r="G47" s="56" t="str">
        <f ca="1">IFERROR(OFFSET(INDIRECT($H$3 &amp; "!A98"), 16, 0), "")</f>
        <v>엑시인피니티</v>
      </c>
      <c r="H47" s="39">
        <f t="shared" ca="1" si="7"/>
        <v>175800</v>
      </c>
      <c r="I47" s="77">
        <f t="shared" ca="1" si="8"/>
        <v>2.2805017000000001E-3</v>
      </c>
      <c r="J47" s="86">
        <f t="shared" ca="1" si="13"/>
        <v>182264.36496042999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질리카</v>
      </c>
      <c r="P47" s="39">
        <f t="shared" ca="1" si="11"/>
        <v>112</v>
      </c>
      <c r="Q47" s="77">
        <f t="shared" ca="1" si="12"/>
        <v>2.7522935799999999E-2</v>
      </c>
      <c r="R47" s="86">
        <f t="shared" ca="1" si="15"/>
        <v>78841557.974085972</v>
      </c>
    </row>
    <row r="48" spans="1:18">
      <c r="A48" s="40" t="s">
        <v>140</v>
      </c>
      <c r="B48" s="11" t="s">
        <v>141</v>
      </c>
      <c r="C48" s="95">
        <v>154</v>
      </c>
      <c r="D48" s="92">
        <v>1.9867549700000001E-2</v>
      </c>
      <c r="E48" s="93">
        <v>171518024.82719555</v>
      </c>
      <c r="F48" s="35"/>
      <c r="G48" s="56" t="str">
        <f ca="1">IFERROR(OFFSET(INDIRECT($H$3 &amp; "!A98"), 17, 0), "")</f>
        <v>헌트</v>
      </c>
      <c r="H48" s="39">
        <f t="shared" ca="1" si="7"/>
        <v>1255</v>
      </c>
      <c r="I48" s="77">
        <f t="shared" ca="1" si="8"/>
        <v>1.6194331999999999E-2</v>
      </c>
      <c r="J48" s="86">
        <f t="shared" ca="1" si="13"/>
        <v>86754712.904577047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센티넬프로토콜</v>
      </c>
      <c r="P48" s="39">
        <f t="shared" ca="1" si="11"/>
        <v>266</v>
      </c>
      <c r="Q48" s="77">
        <f t="shared" ca="1" si="12"/>
        <v>6.4000000000000001E-2</v>
      </c>
      <c r="R48" s="86">
        <f t="shared" ca="1" si="15"/>
        <v>247739622.71554482</v>
      </c>
    </row>
    <row r="49" spans="1:18">
      <c r="A49" s="40" t="s">
        <v>194</v>
      </c>
      <c r="B49" s="11" t="s">
        <v>195</v>
      </c>
      <c r="C49" s="95">
        <v>16600</v>
      </c>
      <c r="D49" s="92">
        <v>1.9030079799999999E-2</v>
      </c>
      <c r="E49" s="93">
        <v>6799293.2439000998</v>
      </c>
      <c r="F49" s="35"/>
      <c r="G49" s="56" t="str">
        <f ca="1">IFERROR(OFFSET(INDIRECT($H$3 &amp; "!A98"), 18, 0), "")</f>
        <v>리퍼리움</v>
      </c>
      <c r="H49" s="39">
        <f t="shared" ca="1" si="7"/>
        <v>23.5</v>
      </c>
      <c r="I49" s="77">
        <f t="shared" ca="1" si="8"/>
        <v>1.2931034500000001E-2</v>
      </c>
      <c r="J49" s="86">
        <f t="shared" ca="1" si="13"/>
        <v>3010385175.8352146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골렘</v>
      </c>
      <c r="P49" s="39">
        <f t="shared" ca="1" si="11"/>
        <v>672</v>
      </c>
      <c r="Q49" s="77">
        <f t="shared" ca="1" si="12"/>
        <v>1.05263158E-2</v>
      </c>
      <c r="R49" s="86">
        <f t="shared" ca="1" si="15"/>
        <v>12445379.38611215</v>
      </c>
    </row>
    <row r="50" spans="1:18" ht="17.25" thickBot="1">
      <c r="A50" s="40" t="s">
        <v>234</v>
      </c>
      <c r="B50" s="11" t="s">
        <v>235</v>
      </c>
      <c r="C50" s="95">
        <v>167</v>
      </c>
      <c r="D50" s="92">
        <v>1.8292682899999999E-2</v>
      </c>
      <c r="E50" s="93">
        <v>257014129.85714254</v>
      </c>
      <c r="F50" s="35"/>
      <c r="G50" s="57" t="str">
        <f ca="1">IFERROR(OFFSET(INDIRECT($H$3 &amp; "!A98"), 19, 0), "")</f>
        <v>엠블</v>
      </c>
      <c r="H50" s="37">
        <f t="shared" ca="1" si="7"/>
        <v>21.3</v>
      </c>
      <c r="I50" s="79">
        <f t="shared" ca="1" si="8"/>
        <v>1.42857143E-2</v>
      </c>
      <c r="J50" s="87">
        <f t="shared" ca="1" si="13"/>
        <v>1354106915.6298821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아더</v>
      </c>
      <c r="P50" s="37">
        <f t="shared" ca="1" si="11"/>
        <v>410</v>
      </c>
      <c r="Q50" s="79">
        <f t="shared" ca="1" si="12"/>
        <v>1.9900497499999999E-2</v>
      </c>
      <c r="R50" s="87">
        <f t="shared" ca="1" si="15"/>
        <v>31201982.42790613</v>
      </c>
    </row>
    <row r="51" spans="1:18">
      <c r="A51" s="40" t="s">
        <v>158</v>
      </c>
      <c r="B51" s="11" t="s">
        <v>159</v>
      </c>
      <c r="C51" s="95">
        <v>113</v>
      </c>
      <c r="D51" s="92">
        <v>1.8018018E-2</v>
      </c>
      <c r="E51" s="93">
        <v>107290725.92937703</v>
      </c>
      <c r="F51" s="35"/>
    </row>
    <row r="52" spans="1:18" ht="17.25" thickBot="1">
      <c r="A52" s="40" t="s">
        <v>248</v>
      </c>
      <c r="B52" s="11" t="s">
        <v>249</v>
      </c>
      <c r="C52" s="95">
        <v>1200</v>
      </c>
      <c r="D52" s="92">
        <v>1.6949152499999998E-2</v>
      </c>
      <c r="E52" s="93">
        <v>4618499.9325502096</v>
      </c>
      <c r="F52" s="35"/>
    </row>
    <row r="53" spans="1:18" ht="17.25" thickBot="1">
      <c r="A53" s="40" t="s">
        <v>224</v>
      </c>
      <c r="B53" s="11" t="s">
        <v>225</v>
      </c>
      <c r="C53" s="95">
        <v>1255</v>
      </c>
      <c r="D53" s="92">
        <v>1.6194331999999999E-2</v>
      </c>
      <c r="E53" s="93">
        <v>86754712.904577047</v>
      </c>
      <c r="F53" s="35"/>
      <c r="G53" s="265" t="s">
        <v>252</v>
      </c>
      <c r="H53" s="266"/>
      <c r="I53" s="266"/>
      <c r="J53" s="267"/>
      <c r="K53" s="265" t="s">
        <v>255</v>
      </c>
      <c r="L53" s="266"/>
      <c r="M53" s="266"/>
      <c r="N53" s="267"/>
      <c r="O53" s="265" t="s">
        <v>256</v>
      </c>
      <c r="P53" s="266"/>
      <c r="Q53" s="266"/>
      <c r="R53" s="267"/>
    </row>
    <row r="54" spans="1:18" ht="17.25" thickBot="1">
      <c r="A54" s="40" t="s">
        <v>67</v>
      </c>
      <c r="B54" s="11" t="s">
        <v>68</v>
      </c>
      <c r="C54" s="95">
        <v>7055</v>
      </c>
      <c r="D54" s="92">
        <v>1.5838732899999999E-2</v>
      </c>
      <c r="E54" s="93">
        <v>1656787.0994204499</v>
      </c>
      <c r="F54" s="35"/>
      <c r="G54" s="330" t="s">
        <v>54</v>
      </c>
      <c r="H54" s="342">
        <f ca="1">NOW()</f>
        <v>44525.883676273152</v>
      </c>
      <c r="I54" s="343"/>
      <c r="J54" s="344"/>
      <c r="K54" s="333" t="s">
        <v>54</v>
      </c>
      <c r="L54" s="342">
        <f ca="1">NOW()</f>
        <v>44525.883676273152</v>
      </c>
      <c r="M54" s="343"/>
      <c r="N54" s="344"/>
      <c r="O54" s="333" t="s">
        <v>54</v>
      </c>
      <c r="P54" s="342">
        <f ca="1">NOW()</f>
        <v>44525.883676273152</v>
      </c>
      <c r="Q54" s="343"/>
      <c r="R54" s="344"/>
    </row>
    <row r="55" spans="1:18" ht="17.25" thickBot="1">
      <c r="A55" s="40" t="s">
        <v>188</v>
      </c>
      <c r="B55" s="11" t="s">
        <v>189</v>
      </c>
      <c r="C55" s="95">
        <v>466</v>
      </c>
      <c r="D55" s="92">
        <v>1.52505447E-2</v>
      </c>
      <c r="E55" s="93">
        <v>95418828.299670354</v>
      </c>
      <c r="F55" s="35"/>
      <c r="G55" s="327"/>
      <c r="H55" s="36" t="s">
        <v>57</v>
      </c>
      <c r="I55" s="73" t="s">
        <v>58</v>
      </c>
      <c r="J55" s="69" t="s">
        <v>261</v>
      </c>
      <c r="K55" s="327"/>
      <c r="L55" s="36" t="s">
        <v>57</v>
      </c>
      <c r="M55" s="73" t="s">
        <v>58</v>
      </c>
      <c r="N55" s="69" t="s">
        <v>261</v>
      </c>
      <c r="O55" s="327"/>
      <c r="P55" s="36" t="s">
        <v>57</v>
      </c>
      <c r="Q55" s="73" t="s">
        <v>58</v>
      </c>
      <c r="R55" s="69" t="s">
        <v>261</v>
      </c>
    </row>
    <row r="56" spans="1:18">
      <c r="A56" s="40" t="s">
        <v>136</v>
      </c>
      <c r="B56" s="11" t="s">
        <v>137</v>
      </c>
      <c r="C56" s="95">
        <v>11020</v>
      </c>
      <c r="D56" s="92">
        <v>1.4732965000000001E-2</v>
      </c>
      <c r="E56" s="93">
        <v>2502616.88577828</v>
      </c>
      <c r="F56" s="35"/>
      <c r="G56" s="55" t="str">
        <f ca="1">IFERROR(OFFSET(INDIRECT($H$3 &amp; "!A179"), 0, 0), "")</f>
        <v>아이오에스티</v>
      </c>
      <c r="H56" s="38">
        <f t="shared" ref="H56:H65" ca="1" si="16">_xlfn.IFNA(VLOOKUP(G56, $B$2:$D$200, 2, FALSE), "")</f>
        <v>51.6</v>
      </c>
      <c r="I56" s="76">
        <f t="shared" ref="I56:I65" ca="1" si="17">_xlfn.IFNA(VLOOKUP(G56, $B$2:$D$200, 3, FALSE), "")</f>
        <v>1.9417475999999999E-3</v>
      </c>
      <c r="J56" s="85">
        <f ca="1">_xlfn.IFNA(VLOOKUP(G56, $B$2:$E$200, 4, FALSE), "")</f>
        <v>212887993.79381901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25.7</v>
      </c>
      <c r="M56" s="76">
        <f t="shared" ref="M56:M75" ca="1" si="19">_xlfn.IFNA(VLOOKUP(K56, $B$2:$D$200, 3, FALSE), "")</f>
        <v>2.3904382500000002E-2</v>
      </c>
      <c r="N56" s="85">
        <f ca="1">_xlfn.IFNA(VLOOKUP(K56, $B$2:$E$200, 4, FALSE), "")</f>
        <v>5119145802.7229834</v>
      </c>
      <c r="O56" s="55" t="str">
        <f ca="1">IFERROR(OFFSET(INDIRECT($H$3 &amp; "!A152"), 0, 0), "")</f>
        <v>아르고</v>
      </c>
      <c r="P56" s="38">
        <f t="shared" ref="P56:P75" ca="1" si="20">_xlfn.IFNA(VLOOKUP(O56, $B$2:$D$200, 2, FALSE), "")</f>
        <v>466</v>
      </c>
      <c r="Q56" s="76">
        <f t="shared" ref="Q56:Q75" ca="1" si="21">_xlfn.IFNA(VLOOKUP(O56, $B$2:$D$200, 3, FALSE), "")</f>
        <v>1.52505447E-2</v>
      </c>
      <c r="R56" s="85">
        <f ca="1">_xlfn.IFNA(VLOOKUP(O56, $B$2:$E$200, 4, FALSE), "")</f>
        <v>95418828.299670354</v>
      </c>
    </row>
    <row r="57" spans="1:18">
      <c r="A57" s="40" t="s">
        <v>186</v>
      </c>
      <c r="B57" s="11" t="s">
        <v>187</v>
      </c>
      <c r="C57" s="95">
        <v>21.3</v>
      </c>
      <c r="D57" s="92">
        <v>1.42857143E-2</v>
      </c>
      <c r="E57" s="93">
        <v>1354106915.6298821</v>
      </c>
      <c r="F57" s="35"/>
      <c r="G57" s="56" t="str">
        <f ca="1">IFERROR(OFFSET(INDIRECT($H$3 &amp; "!A179"), 1, 0), "")</f>
        <v>저스트</v>
      </c>
      <c r="H57" s="39">
        <f t="shared" ca="1" si="16"/>
        <v>96.6</v>
      </c>
      <c r="I57" s="77">
        <f t="shared" ca="1" si="17"/>
        <v>1.0460251E-2</v>
      </c>
      <c r="J57" s="86">
        <f t="shared" ref="J57:J75" ca="1" si="22">_xlfn.IFNA(VLOOKUP(G57, $B$2:$E$200, 4, FALSE), "")</f>
        <v>72881562.777872801</v>
      </c>
      <c r="K57" s="56" t="str">
        <f ca="1">IFERROR(OFFSET(INDIRECT($H$3 &amp; "!A125"), 1, 0), "")</f>
        <v>썬더토큰</v>
      </c>
      <c r="L57" s="39">
        <f t="shared" ca="1" si="18"/>
        <v>21.2</v>
      </c>
      <c r="M57" s="77">
        <f t="shared" ca="1" si="19"/>
        <v>2.4154589399999999E-2</v>
      </c>
      <c r="N57" s="86">
        <f t="shared" ref="N57:N75" ca="1" si="23">_xlfn.IFNA(VLOOKUP(K57, $B$2:$E$200, 4, FALSE), "")</f>
        <v>6886469500.9977484</v>
      </c>
      <c r="O57" s="56" t="str">
        <f ca="1">IFERROR(OFFSET(INDIRECT($H$3 &amp; "!A152"), 1, 0), "")</f>
        <v>폴리매쓰</v>
      </c>
      <c r="P57" s="39">
        <f t="shared" ca="1" si="20"/>
        <v>927</v>
      </c>
      <c r="Q57" s="77">
        <f t="shared" ca="1" si="21"/>
        <v>1.3114754100000001E-2</v>
      </c>
      <c r="R57" s="86">
        <f t="shared" ref="R57:R75" ca="1" si="24">_xlfn.IFNA(VLOOKUP(O57, $B$2:$E$200, 4, FALSE), "")</f>
        <v>55320056.984578609</v>
      </c>
    </row>
    <row r="58" spans="1:18">
      <c r="A58" s="40" t="s">
        <v>340</v>
      </c>
      <c r="B58" s="11" t="s">
        <v>341</v>
      </c>
      <c r="C58" s="95">
        <v>2220</v>
      </c>
      <c r="D58" s="92">
        <v>1.3698630099999999E-2</v>
      </c>
      <c r="E58" s="93">
        <v>8787153.2956317198</v>
      </c>
      <c r="F58" s="35"/>
      <c r="G58" s="56" t="str">
        <f ca="1">IFERROR(OFFSET(INDIRECT($H$3 &amp; "!A179"), 2, 0), "")</f>
        <v>알고랜드</v>
      </c>
      <c r="H58" s="39">
        <f t="shared" ca="1" si="16"/>
        <v>2220</v>
      </c>
      <c r="I58" s="77">
        <f t="shared" ca="1" si="17"/>
        <v>1.3698630099999999E-2</v>
      </c>
      <c r="J58" s="86">
        <f t="shared" ca="1" si="22"/>
        <v>8787153.2956317198</v>
      </c>
      <c r="K58" s="56" t="str">
        <f ca="1">IFERROR(OFFSET(INDIRECT($H$3 &amp; "!A125"), 2, 0), "")</f>
        <v>메인프레임</v>
      </c>
      <c r="L58" s="39">
        <f t="shared" ca="1" si="18"/>
        <v>19.3</v>
      </c>
      <c r="M58" s="77">
        <f t="shared" ca="1" si="19"/>
        <v>3.2085561499999998E-2</v>
      </c>
      <c r="N58" s="86">
        <f t="shared" ca="1" si="23"/>
        <v>1416295913.2751539</v>
      </c>
      <c r="O58" s="56" t="str">
        <f ca="1">IFERROR(OFFSET(INDIRECT($H$3 &amp; "!A152"), 2, 0), "")</f>
        <v>넴</v>
      </c>
      <c r="P58" s="39">
        <f t="shared" ca="1" si="20"/>
        <v>216</v>
      </c>
      <c r="Q58" s="77">
        <f t="shared" ca="1" si="21"/>
        <v>9.3457943999999994E-3</v>
      </c>
      <c r="R58" s="86">
        <f t="shared" ca="1" si="24"/>
        <v>55578569.062620737</v>
      </c>
    </row>
    <row r="59" spans="1:18">
      <c r="A59" s="40" t="s">
        <v>202</v>
      </c>
      <c r="B59" s="11" t="s">
        <v>203</v>
      </c>
      <c r="C59" s="95">
        <v>927</v>
      </c>
      <c r="D59" s="92">
        <v>1.3114754100000001E-2</v>
      </c>
      <c r="E59" s="93">
        <v>55320056.984578609</v>
      </c>
      <c r="F59" s="35"/>
      <c r="G59" s="56" t="str">
        <f ca="1">IFERROR(OFFSET(INDIRECT($H$3 &amp; "!A179"), 3, 0), "")</f>
        <v>퀀텀</v>
      </c>
      <c r="H59" s="39">
        <f t="shared" ca="1" si="16"/>
        <v>20780</v>
      </c>
      <c r="I59" s="77">
        <f t="shared" ca="1" si="17"/>
        <v>0.1474323578</v>
      </c>
      <c r="J59" s="86">
        <f t="shared" ca="1" si="22"/>
        <v>10503532.806671441</v>
      </c>
      <c r="K59" s="56" t="str">
        <f ca="1">IFERROR(OFFSET(INDIRECT($H$3 &amp; "!A125"), 3, 0), "")</f>
        <v>무비블록</v>
      </c>
      <c r="L59" s="39">
        <f t="shared" ca="1" si="18"/>
        <v>16.399999999999999</v>
      </c>
      <c r="M59" s="77">
        <f t="shared" ca="1" si="19"/>
        <v>1.2345679E-2</v>
      </c>
      <c r="N59" s="86">
        <f t="shared" ca="1" si="23"/>
        <v>3563784379.7847309</v>
      </c>
      <c r="O59" s="56" t="str">
        <f ca="1">IFERROR(OFFSET(INDIRECT($H$3 &amp; "!A152"), 3, 0), "")</f>
        <v>디카르고</v>
      </c>
      <c r="P59" s="39">
        <f t="shared" ca="1" si="20"/>
        <v>204</v>
      </c>
      <c r="Q59" s="77">
        <f t="shared" ca="1" si="21"/>
        <v>0.02</v>
      </c>
      <c r="R59" s="86">
        <f t="shared" ca="1" si="24"/>
        <v>264590262.00421563</v>
      </c>
    </row>
    <row r="60" spans="1:18">
      <c r="A60" s="40" t="s">
        <v>200</v>
      </c>
      <c r="B60" s="11" t="s">
        <v>201</v>
      </c>
      <c r="C60" s="95">
        <v>23.5</v>
      </c>
      <c r="D60" s="92">
        <v>1.2931034500000001E-2</v>
      </c>
      <c r="E60" s="93">
        <v>3010385175.8352146</v>
      </c>
      <c r="F60" s="35"/>
      <c r="G60" s="56" t="str">
        <f ca="1">IFERROR(OFFSET(INDIRECT($H$3 &amp; "!A179"), 4, 0), "")</f>
        <v>제로엑스</v>
      </c>
      <c r="H60" s="39">
        <f t="shared" ca="1" si="16"/>
        <v>1490</v>
      </c>
      <c r="I60" s="77">
        <f t="shared" ca="1" si="17"/>
        <v>2.75862069E-2</v>
      </c>
      <c r="J60" s="90">
        <f t="shared" ca="1" si="22"/>
        <v>6329162.9336897302</v>
      </c>
      <c r="K60" s="58" t="str">
        <f ca="1">IFERROR(OFFSET(INDIRECT($H$3 &amp; "!A125"), 4, 0), "")</f>
        <v>리퍼리움</v>
      </c>
      <c r="L60" s="44">
        <f t="shared" ca="1" si="18"/>
        <v>23.5</v>
      </c>
      <c r="M60" s="78">
        <f t="shared" ca="1" si="19"/>
        <v>1.2931034500000001E-2</v>
      </c>
      <c r="N60" s="90">
        <f t="shared" ca="1" si="23"/>
        <v>3010385175.8352146</v>
      </c>
      <c r="O60" s="58" t="str">
        <f ca="1">IFERROR(OFFSET(INDIRECT($H$3 &amp; "!A152"), 4, 0), "")</f>
        <v>휴먼스케이프</v>
      </c>
      <c r="P60" s="44">
        <f t="shared" ca="1" si="20"/>
        <v>676</v>
      </c>
      <c r="Q60" s="78">
        <f t="shared" ca="1" si="21"/>
        <v>-5.7182705700000003E-2</v>
      </c>
      <c r="R60" s="90">
        <f t="shared" ca="1" si="24"/>
        <v>365557235.88560891</v>
      </c>
    </row>
    <row r="61" spans="1:18">
      <c r="A61" s="40" t="s">
        <v>220</v>
      </c>
      <c r="B61" s="11" t="s">
        <v>221</v>
      </c>
      <c r="C61" s="95">
        <v>4795</v>
      </c>
      <c r="D61" s="92">
        <v>1.2671594499999999E-2</v>
      </c>
      <c r="E61" s="93">
        <v>977474.01293950004</v>
      </c>
      <c r="F61" s="35"/>
      <c r="G61" s="60" t="str">
        <f ca="1">IFERROR(OFFSET(INDIRECT($H$3 &amp; "!A179"), 5, 0), "")</f>
        <v>에이브</v>
      </c>
      <c r="H61" s="45">
        <f t="shared" ca="1" si="16"/>
        <v>327200</v>
      </c>
      <c r="I61" s="80">
        <f t="shared" ca="1" si="17"/>
        <v>2.6348808000000001E-2</v>
      </c>
      <c r="J61" s="99">
        <f t="shared" ca="1" si="22"/>
        <v>10083.6306172</v>
      </c>
      <c r="K61" s="56" t="str">
        <f ca="1">IFERROR(OFFSET(INDIRECT($H$3 &amp; "!A125"), 5, 0), "")</f>
        <v>엠블</v>
      </c>
      <c r="L61" s="39">
        <f t="shared" ca="1" si="18"/>
        <v>21.3</v>
      </c>
      <c r="M61" s="77">
        <f t="shared" ca="1" si="19"/>
        <v>1.42857143E-2</v>
      </c>
      <c r="N61" s="99">
        <f t="shared" ca="1" si="23"/>
        <v>1354106915.6298821</v>
      </c>
      <c r="O61" s="56" t="str">
        <f ca="1">IFERROR(OFFSET(INDIRECT($H$3 &amp; "!A152"), 5, 0), "")</f>
        <v>스텔라루멘</v>
      </c>
      <c r="P61" s="39">
        <f t="shared" ca="1" si="20"/>
        <v>420</v>
      </c>
      <c r="Q61" s="77">
        <f t="shared" ca="1" si="21"/>
        <v>2.4390243900000001E-2</v>
      </c>
      <c r="R61" s="99">
        <f t="shared" ca="1" si="24"/>
        <v>55343778.05157271</v>
      </c>
    </row>
    <row r="62" spans="1:18">
      <c r="A62" s="40" t="s">
        <v>212</v>
      </c>
      <c r="B62" s="11" t="s">
        <v>213</v>
      </c>
      <c r="C62" s="95">
        <v>16.399999999999999</v>
      </c>
      <c r="D62" s="92">
        <v>1.2345679E-2</v>
      </c>
      <c r="E62" s="93">
        <v>3563784379.7847309</v>
      </c>
      <c r="F62" s="35"/>
      <c r="G62" s="56" t="str">
        <f ca="1">IFERROR(OFFSET(INDIRECT($H$3 &amp; "!A179"), 6, 0), "")</f>
        <v>솔라나</v>
      </c>
      <c r="H62" s="39">
        <f t="shared" ca="1" si="16"/>
        <v>260800</v>
      </c>
      <c r="I62" s="77">
        <f t="shared" ca="1" si="17"/>
        <v>9.6786682000000006E-3</v>
      </c>
      <c r="J62" s="86">
        <f t="shared" ca="1" si="22"/>
        <v>396709.79287204001</v>
      </c>
      <c r="K62" s="56" t="str">
        <f ca="1">IFERROR(OFFSET(INDIRECT($H$3 &amp; "!A125"), 6, 0), "")</f>
        <v>스톰엑스</v>
      </c>
      <c r="L62" s="39">
        <f t="shared" ca="1" si="18"/>
        <v>42.6</v>
      </c>
      <c r="M62" s="77">
        <f t="shared" ca="1" si="19"/>
        <v>6.2344139700000002E-2</v>
      </c>
      <c r="N62" s="86">
        <f t="shared" ca="1" si="23"/>
        <v>730611972.74610138</v>
      </c>
      <c r="O62" s="56" t="str">
        <f ca="1">IFERROR(OFFSET(INDIRECT($H$3 &amp; "!A152"), 6, 0), "")</f>
        <v>엘프</v>
      </c>
      <c r="P62" s="39">
        <f t="shared" ca="1" si="20"/>
        <v>638</v>
      </c>
      <c r="Q62" s="77">
        <f t="shared" ca="1" si="21"/>
        <v>-3.1250000000000002E-3</v>
      </c>
      <c r="R62" s="86">
        <f t="shared" ca="1" si="24"/>
        <v>12150041.11519233</v>
      </c>
    </row>
    <row r="63" spans="1:18">
      <c r="A63" s="40" t="s">
        <v>48</v>
      </c>
      <c r="B63" s="11" t="s">
        <v>49</v>
      </c>
      <c r="C63" s="95">
        <v>72499000</v>
      </c>
      <c r="D63" s="92">
        <v>1.1425781249999999E-2</v>
      </c>
      <c r="E63" s="93">
        <v>5321.5109985899999</v>
      </c>
      <c r="F63" s="35"/>
      <c r="G63" s="56" t="str">
        <f ca="1">IFERROR(OFFSET(INDIRECT($H$3 &amp; "!A179"), 7, 0), "")</f>
        <v>헤데라</v>
      </c>
      <c r="H63" s="39">
        <f t="shared" ca="1" si="16"/>
        <v>440</v>
      </c>
      <c r="I63" s="77">
        <f t="shared" ca="1" si="17"/>
        <v>-4.5248869000000004E-3</v>
      </c>
      <c r="J63" s="86">
        <f t="shared" ca="1" si="22"/>
        <v>36140206.506279029</v>
      </c>
      <c r="K63" s="56" t="str">
        <f ca="1">IFERROR(OFFSET(INDIRECT($H$3 &amp; "!A125"), 7, 0), "")</f>
        <v>메디블록</v>
      </c>
      <c r="L63" s="39">
        <f t="shared" ca="1" si="18"/>
        <v>98.9</v>
      </c>
      <c r="M63" s="77">
        <f t="shared" ca="1" si="19"/>
        <v>3.5602094200000003E-2</v>
      </c>
      <c r="N63" s="86">
        <f t="shared" ca="1" si="23"/>
        <v>948678595.93153334</v>
      </c>
      <c r="O63" s="56" t="str">
        <f ca="1">IFERROR(OFFSET(INDIRECT($H$3 &amp; "!A152"), 7, 0), "")</f>
        <v>질리카</v>
      </c>
      <c r="P63" s="39">
        <f t="shared" ca="1" si="20"/>
        <v>112</v>
      </c>
      <c r="Q63" s="77">
        <f t="shared" ca="1" si="21"/>
        <v>2.7522935799999999E-2</v>
      </c>
      <c r="R63" s="86">
        <f t="shared" ca="1" si="24"/>
        <v>78841557.974085972</v>
      </c>
    </row>
    <row r="64" spans="1:18">
      <c r="A64" s="40" t="s">
        <v>94</v>
      </c>
      <c r="B64" s="11" t="s">
        <v>95</v>
      </c>
      <c r="C64" s="95">
        <v>6200</v>
      </c>
      <c r="D64" s="92">
        <v>1.14192496E-2</v>
      </c>
      <c r="E64" s="93">
        <v>2164419.5071053202</v>
      </c>
      <c r="F64" s="35"/>
      <c r="G64" s="56" t="str">
        <f ca="1">IFERROR(OFFSET(INDIRECT($H$3 &amp; "!A179"), 8, 0), "")</f>
        <v>어거</v>
      </c>
      <c r="H64" s="39">
        <f t="shared" ca="1" si="16"/>
        <v>28020</v>
      </c>
      <c r="I64" s="77">
        <f t="shared" ca="1" si="17"/>
        <v>1.1187297000000001E-2</v>
      </c>
      <c r="J64" s="86">
        <f t="shared" ca="1" si="22"/>
        <v>153072.25479755001</v>
      </c>
      <c r="K64" s="56" t="str">
        <f ca="1">IFERROR(OFFSET(INDIRECT($H$3 &amp; "!A125"), 8, 0), "")</f>
        <v>에브리피디아</v>
      </c>
      <c r="L64" s="39">
        <f t="shared" ca="1" si="18"/>
        <v>22.6</v>
      </c>
      <c r="M64" s="77">
        <f t="shared" ca="1" si="19"/>
        <v>2.2624434400000001E-2</v>
      </c>
      <c r="N64" s="86">
        <f t="shared" ca="1" si="23"/>
        <v>1055546155.7829471</v>
      </c>
      <c r="O64" s="56" t="str">
        <f ca="1">IFERROR(OFFSET(INDIRECT($H$3 &amp; "!A152"), 8, 0), "")</f>
        <v>센티넬프로토콜</v>
      </c>
      <c r="P64" s="39">
        <f t="shared" ca="1" si="20"/>
        <v>266</v>
      </c>
      <c r="Q64" s="77">
        <f t="shared" ca="1" si="21"/>
        <v>6.4000000000000001E-2</v>
      </c>
      <c r="R64" s="86">
        <f t="shared" ca="1" si="24"/>
        <v>247739622.71554482</v>
      </c>
    </row>
    <row r="65" spans="1:18" ht="17.25" thickBot="1">
      <c r="A65" s="40" t="s">
        <v>222</v>
      </c>
      <c r="B65" s="11" t="s">
        <v>223</v>
      </c>
      <c r="C65" s="95">
        <v>1790</v>
      </c>
      <c r="D65" s="92">
        <v>1.1299435E-2</v>
      </c>
      <c r="E65" s="93">
        <v>4280990.4766109604</v>
      </c>
      <c r="F65" s="35"/>
      <c r="G65" s="57" t="str">
        <f ca="1">IFERROR(OFFSET(INDIRECT($H$3 &amp; "!A179"), 9, 0), "")</f>
        <v>앵커</v>
      </c>
      <c r="H65" s="37">
        <f t="shared" ca="1" si="16"/>
        <v>154</v>
      </c>
      <c r="I65" s="79">
        <f t="shared" ca="1" si="17"/>
        <v>1.9867549700000001E-2</v>
      </c>
      <c r="J65" s="87">
        <f t="shared" ca="1" si="22"/>
        <v>171518024.82719555</v>
      </c>
      <c r="K65" s="57" t="str">
        <f ca="1">IFERROR(OFFSET(INDIRECT($H$3 &amp; "!A125"), 9, 0), "")</f>
        <v>아하토큰</v>
      </c>
      <c r="L65" s="37">
        <f t="shared" ca="1" si="18"/>
        <v>25.2</v>
      </c>
      <c r="M65" s="79">
        <f t="shared" ca="1" si="19"/>
        <v>-2.7027026999999999E-2</v>
      </c>
      <c r="N65" s="87">
        <f t="shared" ca="1" si="23"/>
        <v>1960576804.174546</v>
      </c>
      <c r="O65" s="57" t="str">
        <f ca="1">IFERROR(OFFSET(INDIRECT($H$3 &amp; "!A152"), 9, 0), "")</f>
        <v>골렘</v>
      </c>
      <c r="P65" s="37">
        <f t="shared" ca="1" si="20"/>
        <v>672</v>
      </c>
      <c r="Q65" s="79">
        <f t="shared" ca="1" si="21"/>
        <v>1.05263158E-2</v>
      </c>
      <c r="R65" s="87">
        <f t="shared" ca="1" si="24"/>
        <v>12445379.38611215</v>
      </c>
    </row>
    <row r="66" spans="1:18">
      <c r="A66" s="40" t="s">
        <v>166</v>
      </c>
      <c r="B66" s="11" t="s">
        <v>167</v>
      </c>
      <c r="C66" s="95">
        <v>28020</v>
      </c>
      <c r="D66" s="92">
        <v>1.1187297000000001E-2</v>
      </c>
      <c r="E66" s="93">
        <v>153072.25479755001</v>
      </c>
      <c r="F66" s="35"/>
      <c r="G66" s="56" t="str">
        <f ca="1">IFERROR(OFFSET(INDIRECT($H$3 &amp; "!A179"), 10, 0), "")</f>
        <v>카이버네트워크</v>
      </c>
      <c r="H66" s="38">
        <f t="shared" ref="H66:H75" ca="1" si="25">_xlfn.IFNA(VLOOKUP(G66, $B$2:$D$200, 2, FALSE), "")</f>
        <v>2225</v>
      </c>
      <c r="I66" s="76">
        <f t="shared" ref="I66:I75" ca="1" si="26">_xlfn.IFNA(VLOOKUP(G66, $B$2:$D$200, 3, FALSE), "")</f>
        <v>3.4883720899999998E-2</v>
      </c>
      <c r="J66" s="85">
        <f t="shared" ca="1" si="22"/>
        <v>3994547.98435552</v>
      </c>
      <c r="K66" s="55" t="str">
        <f ca="1">IFERROR(OFFSET(INDIRECT($H$3 &amp; "!A125"), 10, 0), "")</f>
        <v>쿼크체인</v>
      </c>
      <c r="L66" s="38">
        <f t="shared" ca="1" si="18"/>
        <v>38.1</v>
      </c>
      <c r="M66" s="76">
        <f t="shared" ca="1" si="19"/>
        <v>2.6315789000000002E-3</v>
      </c>
      <c r="N66" s="85">
        <f t="shared" ca="1" si="23"/>
        <v>721206572.72779095</v>
      </c>
      <c r="O66" s="55" t="str">
        <f ca="1">IFERROR(OFFSET(INDIRECT($H$3 &amp; "!A152"), 10, 0), "")</f>
        <v>아더</v>
      </c>
      <c r="P66" s="38">
        <f t="shared" ca="1" si="20"/>
        <v>410</v>
      </c>
      <c r="Q66" s="76">
        <f t="shared" ca="1" si="21"/>
        <v>1.9900497499999999E-2</v>
      </c>
      <c r="R66" s="85">
        <f t="shared" ca="1" si="24"/>
        <v>31201982.42790613</v>
      </c>
    </row>
    <row r="67" spans="1:18">
      <c r="A67" s="40" t="s">
        <v>110</v>
      </c>
      <c r="B67" s="11" t="s">
        <v>111</v>
      </c>
      <c r="C67" s="95">
        <v>9470</v>
      </c>
      <c r="D67" s="92">
        <v>1.0672358599999999E-2</v>
      </c>
      <c r="E67" s="93">
        <v>199413259.09138712</v>
      </c>
      <c r="F67" s="35"/>
      <c r="G67" s="56" t="str">
        <f ca="1">IFERROR(OFFSET(INDIRECT($H$3 &amp; "!A179"), 11, 0), "")</f>
        <v>에스티피</v>
      </c>
      <c r="H67" s="39">
        <f t="shared" ca="1" si="25"/>
        <v>175</v>
      </c>
      <c r="I67" s="77">
        <f t="shared" ca="1" si="26"/>
        <v>-5.6818182E-3</v>
      </c>
      <c r="J67" s="86">
        <f t="shared" ca="1" si="22"/>
        <v>266912858.56958848</v>
      </c>
      <c r="K67" s="56" t="str">
        <f ca="1">IFERROR(OFFSET(INDIRECT($H$3 &amp; "!A125"), 11, 0), "")</f>
        <v>비트토렌트</v>
      </c>
      <c r="L67" s="39">
        <f t="shared" ca="1" si="18"/>
        <v>4.08</v>
      </c>
      <c r="M67" s="77">
        <f t="shared" ca="1" si="19"/>
        <v>2.2556390999999999E-2</v>
      </c>
      <c r="N67" s="86">
        <f t="shared" ca="1" si="23"/>
        <v>10010569531.148872</v>
      </c>
      <c r="O67" s="56" t="str">
        <f ca="1">IFERROR(OFFSET(INDIRECT($H$3 &amp; "!A152"), 11, 0), "")</f>
        <v>트론</v>
      </c>
      <c r="P67" s="39">
        <f t="shared" ca="1" si="20"/>
        <v>123</v>
      </c>
      <c r="Q67" s="77">
        <f t="shared" ca="1" si="21"/>
        <v>8.1967212999999994E-3</v>
      </c>
      <c r="R67" s="86">
        <f t="shared" ca="1" si="24"/>
        <v>336053175.26199979</v>
      </c>
    </row>
    <row r="68" spans="1:18">
      <c r="A68" s="40" t="s">
        <v>238</v>
      </c>
      <c r="B68" s="11" t="s">
        <v>239</v>
      </c>
      <c r="C68" s="95">
        <v>672</v>
      </c>
      <c r="D68" s="92">
        <v>1.05263158E-2</v>
      </c>
      <c r="E68" s="93">
        <v>12445379.38611215</v>
      </c>
      <c r="F68" s="35"/>
      <c r="G68" s="56" t="str">
        <f ca="1">IFERROR(OFFSET(INDIRECT($H$3 &amp; "!A179"), 12, 0), "")</f>
        <v>시빅</v>
      </c>
      <c r="H68" s="39">
        <f t="shared" ca="1" si="25"/>
        <v>630</v>
      </c>
      <c r="I68" s="77">
        <f t="shared" ca="1" si="26"/>
        <v>-4.7393365E-3</v>
      </c>
      <c r="J68" s="86">
        <f t="shared" ca="1" si="22"/>
        <v>42549257.888164029</v>
      </c>
      <c r="K68" s="56" t="str">
        <f ca="1">IFERROR(OFFSET(INDIRECT($H$3 &amp; "!A125"), 12, 0), "")</f>
        <v>이캐시</v>
      </c>
      <c r="L68" s="39">
        <f t="shared" ca="1" si="18"/>
        <v>0.19800000000000001</v>
      </c>
      <c r="M68" s="77">
        <f t="shared" ca="1" si="19"/>
        <v>5.0761421000000001E-3</v>
      </c>
      <c r="N68" s="86">
        <f t="shared" ca="1" si="23"/>
        <v>218706417395.702</v>
      </c>
      <c r="O68" s="56" t="str">
        <f ca="1">IFERROR(OFFSET(INDIRECT($H$3 &amp; "!A152"), 12, 0), "")</f>
        <v>오브스</v>
      </c>
      <c r="P68" s="39">
        <f t="shared" ca="1" si="20"/>
        <v>152</v>
      </c>
      <c r="Q68" s="77">
        <f t="shared" ca="1" si="21"/>
        <v>2.01342282E-2</v>
      </c>
      <c r="R68" s="86">
        <f t="shared" ca="1" si="24"/>
        <v>139840437.12650591</v>
      </c>
    </row>
    <row r="69" spans="1:18">
      <c r="A69" s="40" t="s">
        <v>246</v>
      </c>
      <c r="B69" s="11" t="s">
        <v>247</v>
      </c>
      <c r="C69" s="95">
        <v>96.6</v>
      </c>
      <c r="D69" s="92">
        <v>1.0460251E-2</v>
      </c>
      <c r="E69" s="93">
        <v>72881562.777872801</v>
      </c>
      <c r="F69" s="35"/>
      <c r="G69" s="56" t="str">
        <f ca="1">IFERROR(OFFSET(INDIRECT($H$3 &amp; "!A179"), 13, 0), "")</f>
        <v>룸네트워크</v>
      </c>
      <c r="H69" s="39">
        <f t="shared" ca="1" si="25"/>
        <v>167</v>
      </c>
      <c r="I69" s="77">
        <f t="shared" ca="1" si="26"/>
        <v>1.8292682899999999E-2</v>
      </c>
      <c r="J69" s="86">
        <f t="shared" ca="1" si="22"/>
        <v>257014129.85714254</v>
      </c>
      <c r="K69" s="56" t="str">
        <f ca="1">IFERROR(OFFSET(INDIRECT($H$3 &amp; "!A125"), 13, 0), "")</f>
        <v>시아코인</v>
      </c>
      <c r="L69" s="39">
        <f t="shared" ca="1" si="18"/>
        <v>26.5</v>
      </c>
      <c r="M69" s="77">
        <f t="shared" ca="1" si="19"/>
        <v>4.743083E-2</v>
      </c>
      <c r="N69" s="86">
        <f t="shared" ca="1" si="23"/>
        <v>1631646921.9611342</v>
      </c>
      <c r="O69" s="56" t="str">
        <f ca="1">IFERROR(OFFSET(INDIRECT($H$3 &amp; "!A152"), 13, 0), "")</f>
        <v>도지코인</v>
      </c>
      <c r="P69" s="39">
        <f t="shared" ca="1" si="20"/>
        <v>275</v>
      </c>
      <c r="Q69" s="77">
        <f t="shared" ca="1" si="21"/>
        <v>7.3260073000000004E-3</v>
      </c>
      <c r="R69" s="86">
        <f t="shared" ca="1" si="24"/>
        <v>353620864.02239335</v>
      </c>
    </row>
    <row r="70" spans="1:18">
      <c r="A70" s="40" t="s">
        <v>326</v>
      </c>
      <c r="B70" s="11" t="s">
        <v>327</v>
      </c>
      <c r="C70" s="95">
        <v>260800</v>
      </c>
      <c r="D70" s="92">
        <v>9.6786682000000006E-3</v>
      </c>
      <c r="E70" s="93">
        <v>396709.79287204001</v>
      </c>
      <c r="F70" s="35"/>
      <c r="G70" s="56" t="str">
        <f ca="1">IFERROR(OFFSET(INDIRECT($H$3 &amp; "!A179"), 14, 0), "")</f>
        <v>스택스</v>
      </c>
      <c r="H70" s="39">
        <f t="shared" ca="1" si="25"/>
        <v>2515</v>
      </c>
      <c r="I70" s="77">
        <f t="shared" ca="1" si="26"/>
        <v>2.0283975700000002E-2</v>
      </c>
      <c r="J70" s="90">
        <f t="shared" ca="1" si="22"/>
        <v>18192168.730612211</v>
      </c>
      <c r="K70" s="58" t="str">
        <f ca="1">IFERROR(OFFSET(INDIRECT($H$3 &amp; "!A125"), 14, 0), "")</f>
        <v>아이오에스티</v>
      </c>
      <c r="L70" s="44">
        <f t="shared" ca="1" si="18"/>
        <v>51.6</v>
      </c>
      <c r="M70" s="78">
        <f t="shared" ca="1" si="19"/>
        <v>1.9417475999999999E-3</v>
      </c>
      <c r="N70" s="90">
        <f t="shared" ca="1" si="23"/>
        <v>212887993.79381901</v>
      </c>
      <c r="O70" s="58" t="str">
        <f ca="1">IFERROR(OFFSET(INDIRECT($H$3 &amp; "!A152"), 14, 0), "")</f>
        <v>헤데라</v>
      </c>
      <c r="P70" s="44">
        <f t="shared" ca="1" si="20"/>
        <v>440</v>
      </c>
      <c r="Q70" s="78">
        <f t="shared" ca="1" si="21"/>
        <v>-4.5248869000000004E-3</v>
      </c>
      <c r="R70" s="90">
        <f t="shared" ca="1" si="24"/>
        <v>36140206.506279029</v>
      </c>
    </row>
    <row r="71" spans="1:18">
      <c r="A71" s="40" t="s">
        <v>242</v>
      </c>
      <c r="B71" s="11" t="s">
        <v>243</v>
      </c>
      <c r="C71" s="95">
        <v>8540</v>
      </c>
      <c r="D71" s="92">
        <v>9.4562647999999992E-3</v>
      </c>
      <c r="E71" s="93">
        <v>2388714.5056871702</v>
      </c>
      <c r="F71" s="35"/>
      <c r="G71" s="60" t="str">
        <f ca="1">IFERROR(OFFSET(INDIRECT($H$3 &amp; "!A179"), 15, 0), "")</f>
        <v>코스모스</v>
      </c>
      <c r="H71" s="45">
        <f t="shared" ca="1" si="25"/>
        <v>38190</v>
      </c>
      <c r="I71" s="80">
        <f t="shared" ca="1" si="26"/>
        <v>2.6337006199999999E-2</v>
      </c>
      <c r="J71" s="99">
        <f t="shared" ca="1" si="22"/>
        <v>347516.19576576003</v>
      </c>
      <c r="K71" s="56" t="str">
        <f ca="1">IFERROR(OFFSET(INDIRECT($H$3 &amp; "!A125"), 15, 0), "")</f>
        <v>저스트</v>
      </c>
      <c r="L71" s="39">
        <f t="shared" ca="1" si="18"/>
        <v>96.6</v>
      </c>
      <c r="M71" s="77">
        <f t="shared" ca="1" si="19"/>
        <v>1.0460251E-2</v>
      </c>
      <c r="N71" s="99">
        <f t="shared" ca="1" si="23"/>
        <v>72881562.777872801</v>
      </c>
      <c r="O71" s="56" t="str">
        <f ca="1">IFERROR(OFFSET(INDIRECT($H$3 &amp; "!A152"), 15, 0), "")</f>
        <v>앵커</v>
      </c>
      <c r="P71" s="39">
        <f t="shared" ca="1" si="20"/>
        <v>154</v>
      </c>
      <c r="Q71" s="77">
        <f t="shared" ca="1" si="21"/>
        <v>1.9867549700000001E-2</v>
      </c>
      <c r="R71" s="99">
        <f t="shared" ca="1" si="24"/>
        <v>171518024.82719555</v>
      </c>
    </row>
    <row r="72" spans="1:18">
      <c r="A72" s="40" t="s">
        <v>55</v>
      </c>
      <c r="B72" s="11" t="s">
        <v>56</v>
      </c>
      <c r="C72" s="95">
        <v>216</v>
      </c>
      <c r="D72" s="92">
        <v>9.3457943999999994E-3</v>
      </c>
      <c r="E72" s="93">
        <v>55578569.062620737</v>
      </c>
      <c r="F72" s="35"/>
      <c r="G72" s="56" t="str">
        <f ca="1">IFERROR(OFFSET(INDIRECT($H$3 &amp; "!A179"), 16, 0), "")</f>
        <v>오미세고</v>
      </c>
      <c r="H72" s="39">
        <f t="shared" ca="1" si="25"/>
        <v>11020</v>
      </c>
      <c r="I72" s="77">
        <f t="shared" ca="1" si="26"/>
        <v>1.4732965000000001E-2</v>
      </c>
      <c r="J72" s="86">
        <f t="shared" ca="1" si="22"/>
        <v>2502616.88577828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에스티피</v>
      </c>
      <c r="P72" s="39">
        <f t="shared" ca="1" si="20"/>
        <v>175</v>
      </c>
      <c r="Q72" s="77">
        <f t="shared" ca="1" si="21"/>
        <v>-5.6818182E-3</v>
      </c>
      <c r="R72" s="86">
        <f t="shared" ca="1" si="24"/>
        <v>266912858.56958848</v>
      </c>
    </row>
    <row r="73" spans="1:18">
      <c r="A73" s="40" t="s">
        <v>148</v>
      </c>
      <c r="B73" s="11" t="s">
        <v>149</v>
      </c>
      <c r="C73" s="95">
        <v>123</v>
      </c>
      <c r="D73" s="92">
        <v>8.1967212999999994E-3</v>
      </c>
      <c r="E73" s="93">
        <v>336053175.26199979</v>
      </c>
      <c r="F73" s="35"/>
      <c r="G73" s="56" t="str">
        <f ca="1">IFERROR(OFFSET(INDIRECT($H$3 &amp; "!A179"), 17, 0), "")</f>
        <v>에이다</v>
      </c>
      <c r="H73" s="39">
        <f t="shared" ca="1" si="25"/>
        <v>2080</v>
      </c>
      <c r="I73" s="77">
        <f t="shared" ca="1" si="26"/>
        <v>-7.1599044999999997E-3</v>
      </c>
      <c r="J73" s="86">
        <f t="shared" ca="1" si="22"/>
        <v>66983336.960364044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시빅</v>
      </c>
      <c r="P73" s="39">
        <f t="shared" ca="1" si="20"/>
        <v>630</v>
      </c>
      <c r="Q73" s="77">
        <f t="shared" ca="1" si="21"/>
        <v>-4.7393365E-3</v>
      </c>
      <c r="R73" s="86">
        <f t="shared" ca="1" si="24"/>
        <v>42549257.888164029</v>
      </c>
    </row>
    <row r="74" spans="1:18">
      <c r="A74" s="40" t="s">
        <v>76</v>
      </c>
      <c r="B74" s="11" t="s">
        <v>77</v>
      </c>
      <c r="C74" s="95">
        <v>780900</v>
      </c>
      <c r="D74" s="92">
        <v>7.4829053999999999E-3</v>
      </c>
      <c r="E74" s="93">
        <v>36517.472375359997</v>
      </c>
      <c r="F74" s="35"/>
      <c r="G74" s="56" t="str">
        <f ca="1">IFERROR(OFFSET(INDIRECT($H$3 &amp; "!A179"), 18, 0), "")</f>
        <v>아이콘</v>
      </c>
      <c r="H74" s="39">
        <f t="shared" ca="1" si="25"/>
        <v>2450</v>
      </c>
      <c r="I74" s="77">
        <f t="shared" ca="1" si="26"/>
        <v>-8.0971659999999994E-3</v>
      </c>
      <c r="J74" s="86">
        <f t="shared" ca="1" si="22"/>
        <v>22350379.87469827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룸네트워크</v>
      </c>
      <c r="P74" s="39">
        <f t="shared" ca="1" si="20"/>
        <v>167</v>
      </c>
      <c r="Q74" s="77">
        <f t="shared" ca="1" si="21"/>
        <v>1.8292682899999999E-2</v>
      </c>
      <c r="R74" s="86">
        <f t="shared" ca="1" si="24"/>
        <v>257014129.85714254</v>
      </c>
    </row>
    <row r="75" spans="1:18" ht="17.25" thickBot="1">
      <c r="A75" s="40" t="s">
        <v>262</v>
      </c>
      <c r="B75" s="11" t="s">
        <v>263</v>
      </c>
      <c r="C75" s="95">
        <v>275</v>
      </c>
      <c r="D75" s="92">
        <v>7.3260073000000004E-3</v>
      </c>
      <c r="E75" s="93">
        <v>353620864.02239335</v>
      </c>
      <c r="F75" s="35"/>
      <c r="G75" s="57" t="str">
        <f ca="1">IFERROR(OFFSET(INDIRECT($H$3 &amp; "!A179"), 19, 0), "")</f>
        <v>비체인</v>
      </c>
      <c r="H75" s="37">
        <f t="shared" ca="1" si="25"/>
        <v>157</v>
      </c>
      <c r="I75" s="79">
        <f t="shared" ca="1" si="26"/>
        <v>2.61437908E-2</v>
      </c>
      <c r="J75" s="87">
        <f t="shared" ca="1" si="22"/>
        <v>270511290.16991687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비체인</v>
      </c>
      <c r="P75" s="37">
        <f t="shared" ca="1" si="20"/>
        <v>157</v>
      </c>
      <c r="Q75" s="79">
        <f t="shared" ca="1" si="21"/>
        <v>2.61437908E-2</v>
      </c>
      <c r="R75" s="87">
        <f t="shared" ca="1" si="24"/>
        <v>270511290.16991687</v>
      </c>
    </row>
    <row r="76" spans="1:18">
      <c r="A76" s="40" t="s">
        <v>168</v>
      </c>
      <c r="B76" s="11" t="s">
        <v>169</v>
      </c>
      <c r="C76" s="95">
        <v>3715</v>
      </c>
      <c r="D76" s="92">
        <v>6.7750678000000003E-3</v>
      </c>
      <c r="E76" s="93">
        <v>1987510.9631278601</v>
      </c>
      <c r="F76" s="35"/>
      <c r="G76" s="35"/>
      <c r="H76" s="35"/>
      <c r="I76" s="35"/>
    </row>
    <row r="77" spans="1:18">
      <c r="A77" s="40" t="s">
        <v>332</v>
      </c>
      <c r="B77" s="11" t="s">
        <v>333</v>
      </c>
      <c r="C77" s="95">
        <v>0.19800000000000001</v>
      </c>
      <c r="D77" s="92">
        <v>5.0761421000000001E-3</v>
      </c>
      <c r="E77" s="93">
        <v>218706417395.702</v>
      </c>
      <c r="F77" s="35"/>
      <c r="G77" s="35"/>
      <c r="H77" s="35"/>
      <c r="I77" s="35"/>
    </row>
    <row r="78" spans="1:18">
      <c r="A78" s="40" t="s">
        <v>84</v>
      </c>
      <c r="B78" s="11" t="s">
        <v>85</v>
      </c>
      <c r="C78" s="95">
        <v>615</v>
      </c>
      <c r="D78" s="92">
        <v>4.9019607999999998E-3</v>
      </c>
      <c r="E78" s="93">
        <v>415220126.32818842</v>
      </c>
      <c r="F78" s="35"/>
      <c r="G78" s="35"/>
      <c r="H78" s="35"/>
      <c r="I78" s="35"/>
    </row>
    <row r="79" spans="1:18">
      <c r="A79" s="40" t="s">
        <v>337</v>
      </c>
      <c r="B79" s="11" t="s">
        <v>338</v>
      </c>
      <c r="C79" s="95">
        <v>1035</v>
      </c>
      <c r="D79" s="92">
        <v>4.8543689000000003E-3</v>
      </c>
      <c r="E79" s="93">
        <v>21012617.025748771</v>
      </c>
      <c r="F79" s="35"/>
      <c r="G79" s="35"/>
      <c r="H79" s="35"/>
      <c r="I79" s="35"/>
    </row>
    <row r="80" spans="1:18">
      <c r="A80" s="40" t="s">
        <v>154</v>
      </c>
      <c r="B80" s="11" t="s">
        <v>155</v>
      </c>
      <c r="C80" s="95">
        <v>25460</v>
      </c>
      <c r="D80" s="92">
        <v>4.7355959000000003E-3</v>
      </c>
      <c r="E80" s="93">
        <v>268616.60956243001</v>
      </c>
      <c r="F80" s="35"/>
      <c r="G80" s="35"/>
      <c r="H80" s="35"/>
      <c r="I80" s="35"/>
    </row>
    <row r="81" spans="1:9">
      <c r="A81" s="40" t="s">
        <v>88</v>
      </c>
      <c r="B81" s="11" t="s">
        <v>89</v>
      </c>
      <c r="C81" s="95">
        <v>1300</v>
      </c>
      <c r="D81" s="92">
        <v>3.8610038999999999E-3</v>
      </c>
      <c r="E81" s="93">
        <v>213796899.96130767</v>
      </c>
      <c r="F81" s="35"/>
      <c r="G81" s="35"/>
      <c r="H81" s="35"/>
      <c r="I81" s="35"/>
    </row>
    <row r="82" spans="1:9">
      <c r="A82" s="40" t="s">
        <v>180</v>
      </c>
      <c r="B82" s="11" t="s">
        <v>181</v>
      </c>
      <c r="C82" s="95">
        <v>1405</v>
      </c>
      <c r="D82" s="92">
        <v>3.5714286E-3</v>
      </c>
      <c r="E82" s="93">
        <v>6582755.8695208197</v>
      </c>
      <c r="F82" s="35"/>
      <c r="G82" s="35"/>
      <c r="H82" s="35"/>
      <c r="I82" s="35"/>
    </row>
    <row r="83" spans="1:9">
      <c r="A83" s="40" t="s">
        <v>70</v>
      </c>
      <c r="B83" s="11" t="s">
        <v>71</v>
      </c>
      <c r="C83" s="95">
        <v>38.1</v>
      </c>
      <c r="D83" s="92">
        <v>2.6315789000000002E-3</v>
      </c>
      <c r="E83" s="93">
        <v>721206572.72779095</v>
      </c>
      <c r="F83" s="35"/>
      <c r="G83" s="35"/>
      <c r="H83" s="35"/>
      <c r="I83" s="35"/>
    </row>
    <row r="84" spans="1:9">
      <c r="A84" s="40" t="s">
        <v>150</v>
      </c>
      <c r="B84" s="11" t="s">
        <v>151</v>
      </c>
      <c r="C84" s="95">
        <v>175800</v>
      </c>
      <c r="D84" s="92">
        <v>2.2805017000000001E-3</v>
      </c>
      <c r="E84" s="93">
        <v>182264.36496042999</v>
      </c>
      <c r="F84" s="35"/>
      <c r="G84" s="35"/>
      <c r="H84" s="35"/>
      <c r="I84" s="35"/>
    </row>
    <row r="85" spans="1:9">
      <c r="A85" s="40" t="s">
        <v>138</v>
      </c>
      <c r="B85" s="11" t="s">
        <v>139</v>
      </c>
      <c r="C85" s="95">
        <v>10120</v>
      </c>
      <c r="D85" s="92">
        <v>1.9801979999999999E-3</v>
      </c>
      <c r="E85" s="93">
        <v>649043.63286750996</v>
      </c>
      <c r="F85" s="35"/>
      <c r="G85" s="35"/>
      <c r="H85" s="35"/>
      <c r="I85" s="35"/>
    </row>
    <row r="86" spans="1:9">
      <c r="A86" s="40" t="s">
        <v>63</v>
      </c>
      <c r="B86" s="11" t="s">
        <v>64</v>
      </c>
      <c r="C86" s="95">
        <v>51.6</v>
      </c>
      <c r="D86" s="92">
        <v>1.9417475999999999E-3</v>
      </c>
      <c r="E86" s="93">
        <v>212887993.79381901</v>
      </c>
      <c r="F86" s="35"/>
      <c r="G86" s="35"/>
      <c r="H86" s="35"/>
      <c r="I86" s="35"/>
    </row>
    <row r="87" spans="1:9">
      <c r="A87" s="40" t="s">
        <v>142</v>
      </c>
      <c r="B87" s="11" t="s">
        <v>143</v>
      </c>
      <c r="C87" s="95">
        <v>2995</v>
      </c>
      <c r="D87" s="92">
        <v>1.6722408E-3</v>
      </c>
      <c r="E87" s="93">
        <v>7975073.7233329304</v>
      </c>
      <c r="F87" s="35"/>
      <c r="G87" s="35"/>
      <c r="H87" s="35"/>
      <c r="I87" s="35"/>
    </row>
    <row r="88" spans="1:9">
      <c r="A88" s="40" t="s">
        <v>178</v>
      </c>
      <c r="B88" s="11" t="s">
        <v>179</v>
      </c>
      <c r="C88" s="95">
        <v>60670</v>
      </c>
      <c r="D88" s="92">
        <v>0</v>
      </c>
      <c r="E88" s="93">
        <v>55493.313888229997</v>
      </c>
      <c r="F88" s="35"/>
      <c r="G88" s="35"/>
      <c r="H88" s="35"/>
      <c r="I88" s="35"/>
    </row>
    <row r="89" spans="1:9">
      <c r="A89" s="40" t="s">
        <v>232</v>
      </c>
      <c r="B89" s="11" t="s">
        <v>233</v>
      </c>
      <c r="C89" s="95">
        <v>776</v>
      </c>
      <c r="D89" s="92">
        <v>-2.5706941000000001E-3</v>
      </c>
      <c r="E89" s="93">
        <v>29279380.05413625</v>
      </c>
      <c r="F89" s="35"/>
      <c r="G89" s="35"/>
      <c r="H89" s="35"/>
      <c r="I89" s="35"/>
    </row>
    <row r="90" spans="1:9">
      <c r="A90" s="40" t="s">
        <v>160</v>
      </c>
      <c r="B90" s="11" t="s">
        <v>161</v>
      </c>
      <c r="C90" s="95">
        <v>638</v>
      </c>
      <c r="D90" s="92">
        <v>-3.1250000000000002E-3</v>
      </c>
      <c r="E90" s="93">
        <v>12150041.11519233</v>
      </c>
      <c r="F90" s="35"/>
      <c r="G90" s="35"/>
      <c r="H90" s="35"/>
      <c r="I90" s="35"/>
    </row>
    <row r="91" spans="1:9">
      <c r="A91" s="40" t="s">
        <v>192</v>
      </c>
      <c r="B91" s="11" t="s">
        <v>193</v>
      </c>
      <c r="C91" s="95">
        <v>3970</v>
      </c>
      <c r="D91" s="92">
        <v>-3.7641153999999999E-3</v>
      </c>
      <c r="E91" s="93">
        <v>5907289.7568998998</v>
      </c>
      <c r="F91" s="35"/>
      <c r="G91" s="35"/>
      <c r="H91" s="35"/>
      <c r="I91" s="35"/>
    </row>
    <row r="92" spans="1:9">
      <c r="A92" s="40" t="s">
        <v>240</v>
      </c>
      <c r="B92" s="11" t="s">
        <v>241</v>
      </c>
      <c r="C92" s="95">
        <v>2260</v>
      </c>
      <c r="D92" s="92">
        <v>-4.4052863000000001E-3</v>
      </c>
      <c r="E92" s="93">
        <v>4721915.0634501297</v>
      </c>
      <c r="F92" s="35"/>
      <c r="G92" s="35"/>
      <c r="H92" s="35"/>
      <c r="I92" s="35"/>
    </row>
    <row r="93" spans="1:9">
      <c r="A93" s="40" t="s">
        <v>53</v>
      </c>
      <c r="B93" s="11" t="s">
        <v>334</v>
      </c>
      <c r="C93" s="95">
        <v>440</v>
      </c>
      <c r="D93" s="92">
        <v>-4.5248869000000004E-3</v>
      </c>
      <c r="E93" s="93">
        <v>36140206.506279029</v>
      </c>
      <c r="F93" s="35"/>
      <c r="G93" s="35"/>
      <c r="H93" s="35"/>
      <c r="I93" s="35"/>
    </row>
    <row r="94" spans="1:9">
      <c r="A94" s="40" t="s">
        <v>120</v>
      </c>
      <c r="B94" s="11" t="s">
        <v>121</v>
      </c>
      <c r="C94" s="95">
        <v>630</v>
      </c>
      <c r="D94" s="92">
        <v>-4.7393365E-3</v>
      </c>
      <c r="E94" s="93">
        <v>42549257.888164029</v>
      </c>
      <c r="F94" s="35"/>
      <c r="G94" s="35"/>
      <c r="H94" s="35"/>
      <c r="I94" s="35"/>
    </row>
    <row r="95" spans="1:9">
      <c r="A95" s="40" t="s">
        <v>86</v>
      </c>
      <c r="B95" s="11" t="s">
        <v>87</v>
      </c>
      <c r="C95" s="95">
        <v>198050</v>
      </c>
      <c r="D95" s="92">
        <v>-5.0238634000000001E-3</v>
      </c>
      <c r="E95" s="93">
        <v>34690.494319029996</v>
      </c>
      <c r="F95" s="35"/>
      <c r="G95" s="35"/>
      <c r="H95" s="35"/>
      <c r="I95" s="35"/>
    </row>
    <row r="96" spans="1:9">
      <c r="A96" s="40" t="s">
        <v>236</v>
      </c>
      <c r="B96" s="11" t="s">
        <v>237</v>
      </c>
      <c r="C96" s="95">
        <v>175</v>
      </c>
      <c r="D96" s="92">
        <v>-5.6818182E-3</v>
      </c>
      <c r="E96" s="93">
        <v>266912858.56958848</v>
      </c>
      <c r="F96" s="35"/>
      <c r="G96" s="35"/>
      <c r="H96" s="35"/>
      <c r="I96" s="35"/>
    </row>
    <row r="97" spans="1:9">
      <c r="A97" s="40" t="s">
        <v>80</v>
      </c>
      <c r="B97" s="11" t="s">
        <v>81</v>
      </c>
      <c r="C97" s="95">
        <v>2080</v>
      </c>
      <c r="D97" s="92">
        <v>-7.1599044999999997E-3</v>
      </c>
      <c r="E97" s="93">
        <v>66983336.960364044</v>
      </c>
      <c r="F97" s="35"/>
      <c r="G97" s="35"/>
      <c r="H97" s="35"/>
      <c r="I97" s="35"/>
    </row>
    <row r="98" spans="1:9">
      <c r="A98" s="40" t="s">
        <v>104</v>
      </c>
      <c r="B98" s="11" t="s">
        <v>105</v>
      </c>
      <c r="C98" s="95">
        <v>2450</v>
      </c>
      <c r="D98" s="92">
        <v>-8.0971659999999994E-3</v>
      </c>
      <c r="E98" s="93">
        <v>22350379.87469827</v>
      </c>
      <c r="F98" s="35"/>
      <c r="G98" s="35"/>
      <c r="H98" s="35"/>
      <c r="I98" s="35"/>
    </row>
    <row r="99" spans="1:9">
      <c r="A99" s="40" t="s">
        <v>112</v>
      </c>
      <c r="B99" s="11" t="s">
        <v>113</v>
      </c>
      <c r="C99" s="95">
        <v>6545</v>
      </c>
      <c r="D99" s="92">
        <v>-8.3333333000000006E-3</v>
      </c>
      <c r="E99" s="93">
        <v>1786373.8911488899</v>
      </c>
      <c r="F99" s="35"/>
      <c r="G99" s="35"/>
      <c r="H99" s="35"/>
      <c r="I99" s="35"/>
    </row>
    <row r="100" spans="1:9">
      <c r="A100" s="40" t="s">
        <v>190</v>
      </c>
      <c r="B100" s="11" t="s">
        <v>191</v>
      </c>
      <c r="C100" s="95">
        <v>196</v>
      </c>
      <c r="D100" s="92">
        <v>-1.01010101E-2</v>
      </c>
      <c r="E100" s="93">
        <v>471074243.35768712</v>
      </c>
      <c r="F100" s="35"/>
      <c r="G100" s="35"/>
      <c r="H100" s="35"/>
      <c r="I100" s="35"/>
    </row>
    <row r="101" spans="1:9">
      <c r="A101" s="40" t="s">
        <v>156</v>
      </c>
      <c r="B101" s="11" t="s">
        <v>157</v>
      </c>
      <c r="C101" s="95">
        <v>2740</v>
      </c>
      <c r="D101" s="92">
        <v>-1.61579892E-2</v>
      </c>
      <c r="E101" s="93">
        <v>28227893.082746878</v>
      </c>
      <c r="F101" s="35"/>
      <c r="G101" s="35"/>
      <c r="H101" s="35"/>
      <c r="I101" s="35"/>
    </row>
    <row r="102" spans="1:9">
      <c r="A102" s="40" t="s">
        <v>152</v>
      </c>
      <c r="B102" s="11" t="s">
        <v>153</v>
      </c>
      <c r="C102" s="95">
        <v>5500</v>
      </c>
      <c r="D102" s="92">
        <v>-2.0480854900000001E-2</v>
      </c>
      <c r="E102" s="93">
        <v>32390616.806680981</v>
      </c>
      <c r="F102" s="35"/>
      <c r="G102" s="35"/>
      <c r="H102" s="35"/>
      <c r="I102" s="35"/>
    </row>
    <row r="103" spans="1:9">
      <c r="A103" s="40" t="s">
        <v>162</v>
      </c>
      <c r="B103" s="11" t="s">
        <v>163</v>
      </c>
      <c r="C103" s="95">
        <v>1720</v>
      </c>
      <c r="D103" s="92">
        <v>-2.2727272699999999E-2</v>
      </c>
      <c r="E103" s="93">
        <v>503694805.30615515</v>
      </c>
      <c r="F103" s="35"/>
      <c r="G103" s="35"/>
      <c r="H103" s="35"/>
      <c r="I103" s="35"/>
    </row>
    <row r="104" spans="1:9">
      <c r="A104" s="40" t="s">
        <v>206</v>
      </c>
      <c r="B104" s="11" t="s">
        <v>207</v>
      </c>
      <c r="C104" s="95">
        <v>25.2</v>
      </c>
      <c r="D104" s="92">
        <v>-2.7027026999999999E-2</v>
      </c>
      <c r="E104" s="93">
        <v>1960576804.174546</v>
      </c>
      <c r="F104" s="35"/>
      <c r="G104" s="35"/>
      <c r="H104" s="35"/>
      <c r="I104" s="35"/>
    </row>
    <row r="105" spans="1:9">
      <c r="A105" s="40" t="s">
        <v>210</v>
      </c>
      <c r="B105" s="11" t="s">
        <v>211</v>
      </c>
      <c r="C105" s="95">
        <v>3700</v>
      </c>
      <c r="D105" s="92">
        <v>-3.01441678E-2</v>
      </c>
      <c r="E105" s="93">
        <v>104446727.29121089</v>
      </c>
      <c r="F105" s="35"/>
      <c r="G105" s="35"/>
      <c r="H105" s="35"/>
      <c r="I105" s="35"/>
    </row>
    <row r="106" spans="1:9">
      <c r="A106" s="40" t="s">
        <v>226</v>
      </c>
      <c r="B106" s="11" t="s">
        <v>227</v>
      </c>
      <c r="C106" s="95">
        <v>1070</v>
      </c>
      <c r="D106" s="92">
        <v>-4.03587444E-2</v>
      </c>
      <c r="E106" s="93">
        <v>111392368.56016605</v>
      </c>
      <c r="F106" s="35"/>
      <c r="G106" s="35"/>
      <c r="H106" s="35"/>
      <c r="I106" s="35"/>
    </row>
    <row r="107" spans="1:9">
      <c r="A107" s="40" t="s">
        <v>214</v>
      </c>
      <c r="B107" s="11" t="s">
        <v>215</v>
      </c>
      <c r="C107" s="95">
        <v>676</v>
      </c>
      <c r="D107" s="92">
        <v>-5.7182705700000003E-2</v>
      </c>
      <c r="E107" s="93">
        <v>365557235.88560891</v>
      </c>
      <c r="F107" s="35"/>
      <c r="G107" s="35"/>
      <c r="H107" s="35"/>
      <c r="I107" s="35"/>
    </row>
    <row r="108" spans="1:9">
      <c r="A108" s="40" t="s">
        <v>170</v>
      </c>
      <c r="B108" s="11" t="s">
        <v>171</v>
      </c>
      <c r="C108" s="95">
        <v>891</v>
      </c>
      <c r="D108" s="92">
        <v>-7.4766355100000001E-2</v>
      </c>
      <c r="E108" s="93">
        <v>123295679.65503529</v>
      </c>
      <c r="F108" s="35"/>
      <c r="G108" s="35"/>
      <c r="H108" s="35"/>
      <c r="I108" s="35"/>
    </row>
    <row r="109" spans="1:9">
      <c r="A109" s="40" t="s">
        <v>114</v>
      </c>
      <c r="B109" s="11" t="s">
        <v>115</v>
      </c>
      <c r="C109" s="95">
        <v>1010</v>
      </c>
      <c r="D109" s="92">
        <v>-8.5972850700000006E-2</v>
      </c>
      <c r="E109" s="41">
        <v>112460398.40697069</v>
      </c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78</v>
      </c>
      <c r="B2" s="11" t="s">
        <v>79</v>
      </c>
      <c r="C2" s="95">
        <v>1795</v>
      </c>
      <c r="D2" s="92">
        <v>0.26855123669999997</v>
      </c>
      <c r="E2" s="93">
        <v>62031405.915227182</v>
      </c>
      <c r="F2" s="35"/>
      <c r="G2" s="54"/>
      <c r="H2" s="35"/>
      <c r="I2" s="35"/>
    </row>
    <row r="3" spans="1:18" ht="17.25" thickBot="1">
      <c r="A3" s="40" t="s">
        <v>230</v>
      </c>
      <c r="B3" s="11" t="s">
        <v>231</v>
      </c>
      <c r="C3" s="95">
        <v>162</v>
      </c>
      <c r="D3" s="92">
        <v>0.265625</v>
      </c>
      <c r="E3" s="93">
        <v>2269343506.6183248</v>
      </c>
      <c r="F3" s="35"/>
      <c r="G3" s="326" t="s">
        <v>257</v>
      </c>
      <c r="H3" s="338" t="s">
        <v>342</v>
      </c>
      <c r="I3" s="338"/>
      <c r="K3" s="265" t="s">
        <v>34</v>
      </c>
      <c r="L3" s="266"/>
      <c r="M3" s="266"/>
      <c r="N3" s="267"/>
      <c r="O3" s="265" t="s">
        <v>258</v>
      </c>
      <c r="P3" s="266"/>
      <c r="Q3" s="266"/>
      <c r="R3" s="267"/>
    </row>
    <row r="4" spans="1:18" ht="17.25" thickBot="1">
      <c r="A4" s="40" t="s">
        <v>116</v>
      </c>
      <c r="B4" s="11" t="s">
        <v>117</v>
      </c>
      <c r="C4" s="95">
        <v>7855</v>
      </c>
      <c r="D4" s="92">
        <v>0.17064083460000001</v>
      </c>
      <c r="E4" s="93">
        <v>41337905.528293543</v>
      </c>
      <c r="F4" s="35"/>
      <c r="G4" s="327"/>
      <c r="H4" s="339"/>
      <c r="I4" s="339"/>
      <c r="K4" s="330" t="s">
        <v>54</v>
      </c>
      <c r="L4" s="342">
        <f ca="1">NOW()</f>
        <v>44525.883676273152</v>
      </c>
      <c r="M4" s="343"/>
      <c r="N4" s="344"/>
      <c r="O4" s="333" t="s">
        <v>54</v>
      </c>
      <c r="P4" s="342">
        <f ca="1">NOW()</f>
        <v>44525.883676273152</v>
      </c>
      <c r="Q4" s="343"/>
      <c r="R4" s="344"/>
    </row>
    <row r="5" spans="1:18" ht="17.25" thickBot="1">
      <c r="A5" s="40" t="s">
        <v>228</v>
      </c>
      <c r="B5" s="11" t="s">
        <v>229</v>
      </c>
      <c r="C5" s="95">
        <v>2185</v>
      </c>
      <c r="D5" s="92">
        <v>0.15303430079999999</v>
      </c>
      <c r="E5" s="93">
        <v>104677686.50394751</v>
      </c>
      <c r="F5" s="35"/>
      <c r="K5" s="327"/>
      <c r="L5" s="51" t="s">
        <v>57</v>
      </c>
      <c r="M5" s="73" t="s">
        <v>58</v>
      </c>
      <c r="N5" s="69" t="s">
        <v>261</v>
      </c>
      <c r="O5" s="282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176</v>
      </c>
      <c r="B6" s="11" t="s">
        <v>177</v>
      </c>
      <c r="C6" s="95">
        <v>20780</v>
      </c>
      <c r="D6" s="92">
        <v>0.1474323578</v>
      </c>
      <c r="E6" s="93">
        <v>10503532.806671441</v>
      </c>
      <c r="F6" s="35"/>
      <c r="G6" s="265" t="s">
        <v>52</v>
      </c>
      <c r="H6" s="266"/>
      <c r="I6" s="26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79</v>
      </c>
      <c r="P6" s="38">
        <f t="shared" ref="P6:P25" si="2">_xlfn.IFNA(VLOOKUP(O6, $B$2:$D$200, 2, FALSE), "")</f>
        <v>1795</v>
      </c>
      <c r="Q6" s="76">
        <f t="shared" ref="Q6:Q25" si="3">_xlfn.IFNA(VLOOKUP(O6, $B$2:$D$200, 3, FALSE), "")</f>
        <v>0.26855123669999997</v>
      </c>
      <c r="R6" s="85">
        <f>_xlfn.IFNA(VLOOKUP(O6, $B$2:$E$200, 4, FALSE), "")</f>
        <v>62031405.915227182</v>
      </c>
    </row>
    <row r="7" spans="1:18">
      <c r="A7" s="40" t="s">
        <v>218</v>
      </c>
      <c r="B7" s="11" t="s">
        <v>219</v>
      </c>
      <c r="C7" s="95">
        <v>540</v>
      </c>
      <c r="D7" s="92">
        <v>0.12734864300000001</v>
      </c>
      <c r="E7" s="93">
        <v>1018580732.481506</v>
      </c>
      <c r="F7" s="35"/>
      <c r="G7" s="274" t="s">
        <v>36</v>
      </c>
      <c r="H7" s="275"/>
      <c r="I7" s="27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231</v>
      </c>
      <c r="P7" s="39">
        <f t="shared" si="2"/>
        <v>162</v>
      </c>
      <c r="Q7" s="77">
        <f t="shared" si="3"/>
        <v>0.265625</v>
      </c>
      <c r="R7" s="86">
        <f t="shared" ref="R7:R25" si="5">_xlfn.IFNA(VLOOKUP(O7, $B$2:$E$200, 4, FALSE), "")</f>
        <v>2269343506.6183248</v>
      </c>
    </row>
    <row r="8" spans="1:18" ht="17.25" thickBot="1">
      <c r="A8" s="40" t="s">
        <v>108</v>
      </c>
      <c r="B8" s="11" t="s">
        <v>109</v>
      </c>
      <c r="C8" s="95">
        <v>9285</v>
      </c>
      <c r="D8" s="92">
        <v>0.11800120410000001</v>
      </c>
      <c r="E8" s="93">
        <v>2667764.7478898298</v>
      </c>
      <c r="F8" s="35"/>
      <c r="G8" s="280"/>
      <c r="H8" s="281"/>
      <c r="I8" s="28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117</v>
      </c>
      <c r="P8" s="39">
        <f t="shared" si="2"/>
        <v>7855</v>
      </c>
      <c r="Q8" s="77">
        <f t="shared" si="3"/>
        <v>0.17064083460000001</v>
      </c>
      <c r="R8" s="86">
        <f t="shared" si="5"/>
        <v>41337905.528293543</v>
      </c>
    </row>
    <row r="9" spans="1:18" ht="17.25" thickBot="1">
      <c r="A9" s="40" t="s">
        <v>208</v>
      </c>
      <c r="B9" s="11" t="s">
        <v>209</v>
      </c>
      <c r="C9" s="95">
        <v>1925</v>
      </c>
      <c r="D9" s="92">
        <v>8.1460674199999999E-2</v>
      </c>
      <c r="E9" s="93">
        <v>143257619.74947944</v>
      </c>
      <c r="F9" s="35"/>
      <c r="G9" s="50" t="s">
        <v>38</v>
      </c>
      <c r="H9" s="266" t="s">
        <v>37</v>
      </c>
      <c r="I9" s="26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229</v>
      </c>
      <c r="P9" s="39">
        <f t="shared" si="2"/>
        <v>2185</v>
      </c>
      <c r="Q9" s="77">
        <f t="shared" si="3"/>
        <v>0.15303430079999999</v>
      </c>
      <c r="R9" s="86">
        <f t="shared" si="5"/>
        <v>104677686.50394751</v>
      </c>
    </row>
    <row r="10" spans="1:18">
      <c r="A10" s="40" t="s">
        <v>98</v>
      </c>
      <c r="B10" s="11" t="s">
        <v>99</v>
      </c>
      <c r="C10" s="95">
        <v>64860</v>
      </c>
      <c r="D10" s="92">
        <v>7.2952853600000006E-2</v>
      </c>
      <c r="E10" s="93">
        <v>3090886.0862563099</v>
      </c>
      <c r="F10" s="35"/>
      <c r="G10" s="340">
        <f>_xlfn.IFNA(VLOOKUP(G7, $B$2:$D$200, 3, FALSE), "-")</f>
        <v>1.1425781249999999E-2</v>
      </c>
      <c r="H10" s="334">
        <f>_xlfn.IFNA(VLOOKUP(G7, $B$2:$D$200, 2, FALSE), "-")</f>
        <v>72499000</v>
      </c>
      <c r="I10" s="33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177</v>
      </c>
      <c r="P10" s="39">
        <f t="shared" si="2"/>
        <v>20780</v>
      </c>
      <c r="Q10" s="77">
        <f t="shared" si="3"/>
        <v>0.1474323578</v>
      </c>
      <c r="R10" s="90">
        <f t="shared" si="5"/>
        <v>10503532.806671441</v>
      </c>
    </row>
    <row r="11" spans="1:18" ht="17.25" thickBot="1">
      <c r="A11" s="40" t="s">
        <v>216</v>
      </c>
      <c r="B11" s="11" t="s">
        <v>217</v>
      </c>
      <c r="C11" s="95">
        <v>266</v>
      </c>
      <c r="D11" s="92">
        <v>6.4000000000000001E-2</v>
      </c>
      <c r="E11" s="93">
        <v>247739622.71554482</v>
      </c>
      <c r="F11" s="35"/>
      <c r="G11" s="341"/>
      <c r="H11" s="336"/>
      <c r="I11" s="33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219</v>
      </c>
      <c r="P11" s="45">
        <f t="shared" si="2"/>
        <v>540</v>
      </c>
      <c r="Q11" s="80">
        <f t="shared" si="3"/>
        <v>0.12734864300000001</v>
      </c>
      <c r="R11" s="99">
        <f t="shared" si="5"/>
        <v>1018580732.481506</v>
      </c>
    </row>
    <row r="12" spans="1:18" ht="17.25" thickBot="1">
      <c r="A12" s="40" t="s">
        <v>172</v>
      </c>
      <c r="B12" s="11" t="s">
        <v>173</v>
      </c>
      <c r="C12" s="95">
        <v>2000</v>
      </c>
      <c r="D12" s="92">
        <v>6.3829787200000002E-2</v>
      </c>
      <c r="E12" s="93">
        <v>12718955.92440071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109</v>
      </c>
      <c r="P12" s="39">
        <f t="shared" si="2"/>
        <v>9285</v>
      </c>
      <c r="Q12" s="77">
        <f t="shared" si="3"/>
        <v>0.11800120410000001</v>
      </c>
      <c r="R12" s="86">
        <f t="shared" si="5"/>
        <v>2667764.7478898298</v>
      </c>
    </row>
    <row r="13" spans="1:18" ht="17.25" thickBot="1">
      <c r="A13" s="40" t="s">
        <v>118</v>
      </c>
      <c r="B13" s="11" t="s">
        <v>119</v>
      </c>
      <c r="C13" s="95">
        <v>42.6</v>
      </c>
      <c r="D13" s="92">
        <v>6.2344139700000002E-2</v>
      </c>
      <c r="E13" s="93">
        <v>730611972.74610138</v>
      </c>
      <c r="F13" s="35"/>
      <c r="G13" s="265" t="s">
        <v>69</v>
      </c>
      <c r="H13" s="266"/>
      <c r="I13" s="26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209</v>
      </c>
      <c r="P13" s="39">
        <f t="shared" si="2"/>
        <v>1925</v>
      </c>
      <c r="Q13" s="77">
        <f t="shared" si="3"/>
        <v>8.1460674199999999E-2</v>
      </c>
      <c r="R13" s="86">
        <f t="shared" si="5"/>
        <v>143257619.74947944</v>
      </c>
    </row>
    <row r="14" spans="1:18">
      <c r="A14" s="40" t="s">
        <v>196</v>
      </c>
      <c r="B14" s="11" t="s">
        <v>197</v>
      </c>
      <c r="C14" s="95">
        <v>255</v>
      </c>
      <c r="D14" s="92">
        <v>5.8091286300000003E-2</v>
      </c>
      <c r="E14" s="93">
        <v>141304117.68715325</v>
      </c>
      <c r="F14" s="35"/>
      <c r="G14" s="274" t="s">
        <v>36</v>
      </c>
      <c r="H14" s="275"/>
      <c r="I14" s="27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99</v>
      </c>
      <c r="P14" s="39">
        <f t="shared" si="2"/>
        <v>64860</v>
      </c>
      <c r="Q14" s="77">
        <f t="shared" si="3"/>
        <v>7.2952853600000006E-2</v>
      </c>
      <c r="R14" s="86">
        <f t="shared" si="5"/>
        <v>3090886.0862563099</v>
      </c>
    </row>
    <row r="15" spans="1:18" ht="17.25" thickBot="1">
      <c r="A15" s="40" t="s">
        <v>328</v>
      </c>
      <c r="B15" s="11" t="s">
        <v>329</v>
      </c>
      <c r="C15" s="95">
        <v>2240</v>
      </c>
      <c r="D15" s="92">
        <v>5.6603773599999997E-2</v>
      </c>
      <c r="E15" s="93">
        <v>18171738.20056599</v>
      </c>
      <c r="F15" s="35"/>
      <c r="G15" s="280"/>
      <c r="H15" s="281"/>
      <c r="I15" s="28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217</v>
      </c>
      <c r="P15" s="37">
        <f t="shared" si="2"/>
        <v>266</v>
      </c>
      <c r="Q15" s="79">
        <f t="shared" si="3"/>
        <v>6.4000000000000001E-2</v>
      </c>
      <c r="R15" s="87">
        <f t="shared" si="5"/>
        <v>247739622.71554482</v>
      </c>
    </row>
    <row r="16" spans="1:18" ht="17.25" thickBot="1">
      <c r="A16" s="40" t="s">
        <v>134</v>
      </c>
      <c r="B16" s="11" t="s">
        <v>135</v>
      </c>
      <c r="C16" s="95">
        <v>419</v>
      </c>
      <c r="D16" s="92">
        <v>5.2763819099999998E-2</v>
      </c>
      <c r="E16" s="93">
        <v>25572983.98946571</v>
      </c>
      <c r="F16" s="35"/>
      <c r="G16" s="50" t="s">
        <v>38</v>
      </c>
      <c r="H16" s="266" t="s">
        <v>37</v>
      </c>
      <c r="I16" s="26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173</v>
      </c>
      <c r="P16" s="38">
        <f t="shared" si="2"/>
        <v>2000</v>
      </c>
      <c r="Q16" s="76">
        <f t="shared" si="3"/>
        <v>6.3829787200000002E-2</v>
      </c>
      <c r="R16" s="85">
        <f t="shared" si="5"/>
        <v>12718955.92440071</v>
      </c>
    </row>
    <row r="17" spans="1:18">
      <c r="A17" s="40" t="s">
        <v>144</v>
      </c>
      <c r="B17" s="11" t="s">
        <v>145</v>
      </c>
      <c r="C17" s="95">
        <v>26.5</v>
      </c>
      <c r="D17" s="92">
        <v>4.743083E-2</v>
      </c>
      <c r="E17" s="93">
        <v>1631646921.9611342</v>
      </c>
      <c r="F17" s="35"/>
      <c r="G17" s="340">
        <f>_xlfn.IFNA(VLOOKUP(G14, $B$2:$D$200, 3, FALSE), "-")</f>
        <v>1.1425781249999999E-2</v>
      </c>
      <c r="H17" s="334">
        <f>_xlfn.IFNA(VLOOKUP(G14, $B$2:$D$200, 2, FALSE), "-")</f>
        <v>72499000</v>
      </c>
      <c r="I17" s="33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119</v>
      </c>
      <c r="P17" s="39">
        <f t="shared" si="2"/>
        <v>42.6</v>
      </c>
      <c r="Q17" s="77">
        <f t="shared" si="3"/>
        <v>6.2344139700000002E-2</v>
      </c>
      <c r="R17" s="86">
        <f t="shared" si="5"/>
        <v>730611972.74610138</v>
      </c>
    </row>
    <row r="18" spans="1:18" ht="17.25" thickBot="1">
      <c r="A18" s="40" t="s">
        <v>122</v>
      </c>
      <c r="B18" s="11" t="s">
        <v>123</v>
      </c>
      <c r="C18" s="95">
        <v>278500</v>
      </c>
      <c r="D18" s="92">
        <v>4.5028142600000001E-2</v>
      </c>
      <c r="E18" s="93">
        <v>106577.86709742001</v>
      </c>
      <c r="F18" s="35"/>
      <c r="G18" s="341"/>
      <c r="H18" s="336"/>
      <c r="I18" s="33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197</v>
      </c>
      <c r="P18" s="39">
        <f t="shared" si="2"/>
        <v>255</v>
      </c>
      <c r="Q18" s="77">
        <f t="shared" si="3"/>
        <v>5.8091286300000003E-2</v>
      </c>
      <c r="R18" s="86">
        <f t="shared" si="5"/>
        <v>141304117.68715325</v>
      </c>
    </row>
    <row r="19" spans="1:18" ht="17.25" thickBot="1">
      <c r="A19" s="40" t="s">
        <v>74</v>
      </c>
      <c r="B19" s="11" t="s">
        <v>75</v>
      </c>
      <c r="C19" s="95">
        <v>33500</v>
      </c>
      <c r="D19" s="92">
        <v>4.2963885399999999E-2</v>
      </c>
      <c r="E19" s="93">
        <v>1375043.6292709999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329</v>
      </c>
      <c r="P19" s="39">
        <f t="shared" si="2"/>
        <v>2240</v>
      </c>
      <c r="Q19" s="77">
        <f t="shared" si="3"/>
        <v>5.6603773599999997E-2</v>
      </c>
      <c r="R19" s="86">
        <f t="shared" si="5"/>
        <v>18171738.20056599</v>
      </c>
    </row>
    <row r="20" spans="1:18" ht="17.25" thickBot="1">
      <c r="A20" s="40" t="s">
        <v>335</v>
      </c>
      <c r="B20" s="11" t="s">
        <v>336</v>
      </c>
      <c r="C20" s="95">
        <v>5200</v>
      </c>
      <c r="D20" s="92">
        <v>4.1041041E-2</v>
      </c>
      <c r="E20" s="93">
        <v>1876522.6621951801</v>
      </c>
      <c r="F20" s="35"/>
      <c r="G20" s="265" t="s">
        <v>253</v>
      </c>
      <c r="H20" s="266"/>
      <c r="I20" s="26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135</v>
      </c>
      <c r="P20" s="39">
        <f t="shared" si="2"/>
        <v>419</v>
      </c>
      <c r="Q20" s="77">
        <f t="shared" si="3"/>
        <v>5.2763819099999998E-2</v>
      </c>
      <c r="R20" s="90">
        <f t="shared" si="5"/>
        <v>25572983.98946571</v>
      </c>
    </row>
    <row r="21" spans="1:18">
      <c r="A21" s="40" t="s">
        <v>90</v>
      </c>
      <c r="B21" s="11" t="s">
        <v>91</v>
      </c>
      <c r="C21" s="95">
        <v>74210</v>
      </c>
      <c r="D21" s="92">
        <v>3.5729239400000001E-2</v>
      </c>
      <c r="E21" s="93">
        <v>419622.02817084</v>
      </c>
      <c r="F21" s="35"/>
      <c r="G21" s="274" t="s">
        <v>36</v>
      </c>
      <c r="H21" s="275"/>
      <c r="I21" s="27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145</v>
      </c>
      <c r="P21" s="45">
        <f t="shared" si="2"/>
        <v>26.5</v>
      </c>
      <c r="Q21" s="80">
        <f t="shared" si="3"/>
        <v>4.743083E-2</v>
      </c>
      <c r="R21" s="99">
        <f t="shared" si="5"/>
        <v>1631646921.9611342</v>
      </c>
    </row>
    <row r="22" spans="1:18" ht="17.25" thickBot="1">
      <c r="A22" s="40" t="s">
        <v>198</v>
      </c>
      <c r="B22" s="11" t="s">
        <v>199</v>
      </c>
      <c r="C22" s="95">
        <v>98.9</v>
      </c>
      <c r="D22" s="92">
        <v>3.5602094200000003E-2</v>
      </c>
      <c r="E22" s="93">
        <v>948678595.93153334</v>
      </c>
      <c r="F22" s="35"/>
      <c r="G22" s="280"/>
      <c r="H22" s="281"/>
      <c r="I22" s="28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123</v>
      </c>
      <c r="P22" s="39">
        <f t="shared" si="2"/>
        <v>278500</v>
      </c>
      <c r="Q22" s="77">
        <f t="shared" si="3"/>
        <v>4.5028142600000001E-2</v>
      </c>
      <c r="R22" s="86">
        <f t="shared" si="5"/>
        <v>106577.86709742001</v>
      </c>
    </row>
    <row r="23" spans="1:18" ht="17.25" thickBot="1">
      <c r="A23" s="40" t="s">
        <v>182</v>
      </c>
      <c r="B23" s="11" t="s">
        <v>183</v>
      </c>
      <c r="C23" s="95">
        <v>10800</v>
      </c>
      <c r="D23" s="92">
        <v>3.5474592499999999E-2</v>
      </c>
      <c r="E23" s="93">
        <v>4529561.6280808896</v>
      </c>
      <c r="F23" s="35"/>
      <c r="G23" s="50" t="s">
        <v>38</v>
      </c>
      <c r="H23" s="266" t="s">
        <v>37</v>
      </c>
      <c r="I23" s="26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75</v>
      </c>
      <c r="P23" s="39">
        <f t="shared" si="2"/>
        <v>33500</v>
      </c>
      <c r="Q23" s="77">
        <f t="shared" si="3"/>
        <v>4.2963885399999999E-2</v>
      </c>
      <c r="R23" s="86">
        <f t="shared" si="5"/>
        <v>1375043.6292709999</v>
      </c>
    </row>
    <row r="24" spans="1:18">
      <c r="A24" s="40" t="s">
        <v>132</v>
      </c>
      <c r="B24" s="11" t="s">
        <v>133</v>
      </c>
      <c r="C24" s="95">
        <v>2225</v>
      </c>
      <c r="D24" s="92">
        <v>3.4883720899999998E-2</v>
      </c>
      <c r="E24" s="93">
        <v>3994547.98435552</v>
      </c>
      <c r="F24" s="35"/>
      <c r="G24" s="340">
        <f>_xlfn.IFNA(VLOOKUP(G21, $B$2:$D$200, 3, FALSE), "-")</f>
        <v>1.1425781249999999E-2</v>
      </c>
      <c r="H24" s="334">
        <f>_xlfn.IFNA(VLOOKUP(G21, $B$2:$D$200, 2, FALSE), "-")</f>
        <v>72499000</v>
      </c>
      <c r="I24" s="33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336</v>
      </c>
      <c r="P24" s="39">
        <f t="shared" si="2"/>
        <v>5200</v>
      </c>
      <c r="Q24" s="77">
        <f t="shared" si="3"/>
        <v>4.1041041E-2</v>
      </c>
      <c r="R24" s="86">
        <f t="shared" si="5"/>
        <v>1876522.6621951801</v>
      </c>
    </row>
    <row r="25" spans="1:18" ht="17.25" thickBot="1">
      <c r="A25" s="40" t="s">
        <v>65</v>
      </c>
      <c r="B25" s="11" t="s">
        <v>66</v>
      </c>
      <c r="C25" s="95">
        <v>5595</v>
      </c>
      <c r="D25" s="92">
        <v>3.2287822899999999E-2</v>
      </c>
      <c r="E25" s="93">
        <v>9036858.9025989193</v>
      </c>
      <c r="F25" s="35"/>
      <c r="G25" s="341"/>
      <c r="H25" s="336"/>
      <c r="I25" s="33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91</v>
      </c>
      <c r="P25" s="37">
        <f t="shared" si="2"/>
        <v>74210</v>
      </c>
      <c r="Q25" s="79">
        <f t="shared" si="3"/>
        <v>3.5729239400000001E-2</v>
      </c>
      <c r="R25" s="87">
        <f t="shared" si="5"/>
        <v>419622.02817084</v>
      </c>
    </row>
    <row r="26" spans="1:18">
      <c r="A26" s="40" t="s">
        <v>204</v>
      </c>
      <c r="B26" s="11" t="s">
        <v>205</v>
      </c>
      <c r="C26" s="95">
        <v>19.3</v>
      </c>
      <c r="D26" s="92">
        <v>3.2085561499999998E-2</v>
      </c>
      <c r="E26" s="93">
        <v>1416295913.2751539</v>
      </c>
      <c r="F26" s="35"/>
    </row>
    <row r="27" spans="1:18" ht="17.25" thickBot="1">
      <c r="A27" s="40" t="s">
        <v>61</v>
      </c>
      <c r="B27" s="11" t="s">
        <v>62</v>
      </c>
      <c r="C27" s="95">
        <v>50670</v>
      </c>
      <c r="D27" s="92">
        <v>3.1765424600000002E-2</v>
      </c>
      <c r="E27" s="93">
        <v>297848.07708428003</v>
      </c>
      <c r="F27" s="35"/>
    </row>
    <row r="28" spans="1:18" ht="17.25" thickBot="1">
      <c r="A28" s="40" t="s">
        <v>59</v>
      </c>
      <c r="B28" s="11" t="s">
        <v>60</v>
      </c>
      <c r="C28" s="95">
        <v>6670</v>
      </c>
      <c r="D28" s="92">
        <v>3.09119011E-2</v>
      </c>
      <c r="E28" s="93">
        <v>172596379.55990231</v>
      </c>
      <c r="F28" s="35"/>
      <c r="G28" s="265" t="s">
        <v>46</v>
      </c>
      <c r="H28" s="266"/>
      <c r="I28" s="266"/>
      <c r="J28" s="267"/>
      <c r="K28" s="265" t="s">
        <v>44</v>
      </c>
      <c r="L28" s="266"/>
      <c r="M28" s="266"/>
      <c r="N28" s="267"/>
      <c r="O28" s="265" t="s">
        <v>45</v>
      </c>
      <c r="P28" s="266"/>
      <c r="Q28" s="266"/>
      <c r="R28" s="267"/>
    </row>
    <row r="29" spans="1:18" ht="17.25" thickBot="1">
      <c r="A29" s="40" t="s">
        <v>100</v>
      </c>
      <c r="B29" s="11" t="s">
        <v>101</v>
      </c>
      <c r="C29" s="95">
        <v>1230</v>
      </c>
      <c r="D29" s="92">
        <v>2.9288702900000001E-2</v>
      </c>
      <c r="E29" s="93">
        <v>10310975.66831241</v>
      </c>
      <c r="F29" s="35"/>
      <c r="G29" s="330" t="s">
        <v>54</v>
      </c>
      <c r="H29" s="342">
        <f ca="1">NOW()</f>
        <v>44525.883676273152</v>
      </c>
      <c r="I29" s="343"/>
      <c r="J29" s="344"/>
      <c r="K29" s="333" t="s">
        <v>54</v>
      </c>
      <c r="L29" s="342">
        <f ca="1">NOW()</f>
        <v>44525.883676273152</v>
      </c>
      <c r="M29" s="343"/>
      <c r="N29" s="344"/>
      <c r="O29" s="333" t="s">
        <v>54</v>
      </c>
      <c r="P29" s="342">
        <f ca="1">NOW()</f>
        <v>44525.883676273152</v>
      </c>
      <c r="Q29" s="343"/>
      <c r="R29" s="344"/>
    </row>
    <row r="30" spans="1:18" ht="17.25" thickBot="1">
      <c r="A30" s="40" t="s">
        <v>102</v>
      </c>
      <c r="B30" s="11" t="s">
        <v>103</v>
      </c>
      <c r="C30" s="95">
        <v>1490</v>
      </c>
      <c r="D30" s="92">
        <v>2.75862069E-2</v>
      </c>
      <c r="E30" s="93">
        <v>6329162.9336897302</v>
      </c>
      <c r="F30" s="35"/>
      <c r="G30" s="327"/>
      <c r="H30" s="51" t="s">
        <v>57</v>
      </c>
      <c r="I30" s="73" t="s">
        <v>58</v>
      </c>
      <c r="J30" s="69" t="s">
        <v>261</v>
      </c>
      <c r="K30" s="282"/>
      <c r="L30" s="51" t="s">
        <v>57</v>
      </c>
      <c r="M30" s="73" t="s">
        <v>58</v>
      </c>
      <c r="N30" s="91" t="s">
        <v>261</v>
      </c>
      <c r="O30" s="282"/>
      <c r="P30" s="51" t="s">
        <v>57</v>
      </c>
      <c r="Q30" s="73" t="s">
        <v>58</v>
      </c>
      <c r="R30" s="91" t="s">
        <v>261</v>
      </c>
    </row>
    <row r="31" spans="1:18">
      <c r="A31" s="40" t="s">
        <v>128</v>
      </c>
      <c r="B31" s="11" t="s">
        <v>129</v>
      </c>
      <c r="C31" s="95">
        <v>112</v>
      </c>
      <c r="D31" s="92">
        <v>2.7522935799999999E-2</v>
      </c>
      <c r="E31" s="93">
        <v>78841557.974085972</v>
      </c>
      <c r="F31" s="35"/>
      <c r="G31" s="52" t="s">
        <v>79</v>
      </c>
      <c r="H31" s="38">
        <f t="shared" ref="H31:H50" si="6">_xlfn.IFNA(VLOOKUP(G31, $B$2:$D$200, 2, FALSE), "")</f>
        <v>1795</v>
      </c>
      <c r="I31" s="76">
        <f t="shared" ref="I31:I50" si="7">_xlfn.IFNA(VLOOKUP(G31, $B$2:$D$200, 3, FALSE), "")</f>
        <v>0.26855123669999997</v>
      </c>
      <c r="J31" s="85">
        <f>_xlfn.IFNA(VLOOKUP(G31, $B$2:$E$200, 4, FALSE), "")</f>
        <v>62031405.915227182</v>
      </c>
      <c r="K31" s="81" t="s">
        <v>119</v>
      </c>
      <c r="L31" s="38">
        <f t="shared" ref="L31:L50" si="8">_xlfn.IFNA(VLOOKUP(K31, $B$2:$D$200, 2, FALSE), "")</f>
        <v>42.6</v>
      </c>
      <c r="M31" s="76">
        <f t="shared" ref="M31:M50" si="9">_xlfn.IFNA(VLOOKUP(K31, $B$2:$D$200, 3, FALSE), "")</f>
        <v>6.2344139700000002E-2</v>
      </c>
      <c r="N31" s="85">
        <f>_xlfn.IFNA(VLOOKUP(K31, $B$2:$E$200, 4, FALSE), "")</f>
        <v>730611972.74610138</v>
      </c>
      <c r="O31" s="81" t="s">
        <v>231</v>
      </c>
      <c r="P31" s="38">
        <f t="shared" ref="P31:P50" si="10">_xlfn.IFNA(VLOOKUP(O31, $B$2:$D$200, 2, FALSE), "")</f>
        <v>162</v>
      </c>
      <c r="Q31" s="76">
        <f t="shared" ref="Q31:Q50" si="11">_xlfn.IFNA(VLOOKUP(O31, $B$2:$D$200, 3, FALSE), "")</f>
        <v>0.265625</v>
      </c>
      <c r="R31" s="85">
        <f>_xlfn.IFNA(VLOOKUP(O31, $B$2:$E$200, 4, FALSE), "")</f>
        <v>2269343506.6183248</v>
      </c>
    </row>
    <row r="32" spans="1:18">
      <c r="A32" s="40" t="s">
        <v>330</v>
      </c>
      <c r="B32" s="11" t="s">
        <v>331</v>
      </c>
      <c r="C32" s="95">
        <v>327200</v>
      </c>
      <c r="D32" s="92">
        <v>2.6348808000000001E-2</v>
      </c>
      <c r="E32" s="93">
        <v>10083.6306172</v>
      </c>
      <c r="F32" s="35"/>
      <c r="G32" s="47" t="s">
        <v>231</v>
      </c>
      <c r="H32" s="39">
        <f t="shared" si="6"/>
        <v>162</v>
      </c>
      <c r="I32" s="77">
        <f t="shared" si="7"/>
        <v>0.265625</v>
      </c>
      <c r="J32" s="86">
        <f t="shared" ref="J32:J50" si="12">_xlfn.IFNA(VLOOKUP(G32, $B$2:$E$200, 4, FALSE), "")</f>
        <v>2269343506.6183248</v>
      </c>
      <c r="K32" s="82" t="s">
        <v>145</v>
      </c>
      <c r="L32" s="39">
        <f t="shared" si="8"/>
        <v>26.5</v>
      </c>
      <c r="M32" s="77">
        <f t="shared" si="9"/>
        <v>4.743083E-2</v>
      </c>
      <c r="N32" s="86">
        <f t="shared" ref="N32:N50" si="13">_xlfn.IFNA(VLOOKUP(K32, $B$2:$E$200, 4, FALSE), "")</f>
        <v>1631646921.9611342</v>
      </c>
      <c r="O32" s="82" t="s">
        <v>219</v>
      </c>
      <c r="P32" s="39">
        <f t="shared" si="10"/>
        <v>540</v>
      </c>
      <c r="Q32" s="77">
        <f t="shared" si="11"/>
        <v>0.12734864300000001</v>
      </c>
      <c r="R32" s="86">
        <f t="shared" ref="R32:R50" si="14">_xlfn.IFNA(VLOOKUP(O32, $B$2:$E$200, 4, FALSE), "")</f>
        <v>1018580732.481506</v>
      </c>
    </row>
    <row r="33" spans="1:18">
      <c r="A33" s="40" t="s">
        <v>72</v>
      </c>
      <c r="B33" s="11" t="s">
        <v>73</v>
      </c>
      <c r="C33" s="95">
        <v>38190</v>
      </c>
      <c r="D33" s="92">
        <v>2.6337006199999999E-2</v>
      </c>
      <c r="E33" s="93">
        <v>347516.19576576003</v>
      </c>
      <c r="F33" s="35"/>
      <c r="G33" s="47" t="s">
        <v>117</v>
      </c>
      <c r="H33" s="39">
        <f t="shared" si="6"/>
        <v>7855</v>
      </c>
      <c r="I33" s="77">
        <f t="shared" si="7"/>
        <v>0.17064083460000001</v>
      </c>
      <c r="J33" s="86">
        <f t="shared" si="12"/>
        <v>41337905.528293543</v>
      </c>
      <c r="K33" s="82" t="s">
        <v>199</v>
      </c>
      <c r="L33" s="39">
        <f t="shared" si="8"/>
        <v>98.9</v>
      </c>
      <c r="M33" s="77">
        <f t="shared" si="9"/>
        <v>3.5602094200000003E-2</v>
      </c>
      <c r="N33" s="86">
        <f t="shared" si="13"/>
        <v>948678595.93153334</v>
      </c>
      <c r="O33" s="82" t="s">
        <v>217</v>
      </c>
      <c r="P33" s="39">
        <f t="shared" si="10"/>
        <v>266</v>
      </c>
      <c r="Q33" s="77">
        <f t="shared" si="11"/>
        <v>6.4000000000000001E-2</v>
      </c>
      <c r="R33" s="86">
        <f t="shared" si="14"/>
        <v>247739622.71554482</v>
      </c>
    </row>
    <row r="34" spans="1:18">
      <c r="A34" s="40" t="s">
        <v>82</v>
      </c>
      <c r="B34" s="11" t="s">
        <v>83</v>
      </c>
      <c r="C34" s="95">
        <v>5295</v>
      </c>
      <c r="D34" s="92">
        <v>2.6162790700000001E-2</v>
      </c>
      <c r="E34" s="93">
        <v>6248630.1357018696</v>
      </c>
      <c r="F34" s="35"/>
      <c r="G34" s="47" t="s">
        <v>229</v>
      </c>
      <c r="H34" s="39">
        <f t="shared" si="6"/>
        <v>2185</v>
      </c>
      <c r="I34" s="77">
        <f t="shared" si="7"/>
        <v>0.15303430079999999</v>
      </c>
      <c r="J34" s="86">
        <f t="shared" si="12"/>
        <v>104677686.50394751</v>
      </c>
      <c r="K34" s="82" t="s">
        <v>205</v>
      </c>
      <c r="L34" s="39">
        <f t="shared" si="8"/>
        <v>19.3</v>
      </c>
      <c r="M34" s="77">
        <f t="shared" si="9"/>
        <v>3.2085561499999998E-2</v>
      </c>
      <c r="N34" s="86">
        <f t="shared" si="13"/>
        <v>1416295913.2751539</v>
      </c>
      <c r="O34" s="82" t="s">
        <v>197</v>
      </c>
      <c r="P34" s="39">
        <f t="shared" si="10"/>
        <v>255</v>
      </c>
      <c r="Q34" s="77">
        <f t="shared" si="11"/>
        <v>5.8091286300000003E-2</v>
      </c>
      <c r="R34" s="86">
        <f t="shared" si="14"/>
        <v>141304117.68715325</v>
      </c>
    </row>
    <row r="35" spans="1:18">
      <c r="A35" s="40" t="s">
        <v>124</v>
      </c>
      <c r="B35" s="11" t="s">
        <v>125</v>
      </c>
      <c r="C35" s="95">
        <v>157</v>
      </c>
      <c r="D35" s="92">
        <v>2.61437908E-2</v>
      </c>
      <c r="E35" s="93">
        <v>270511290.16991687</v>
      </c>
      <c r="F35" s="35"/>
      <c r="G35" s="47" t="s">
        <v>177</v>
      </c>
      <c r="H35" s="44">
        <f t="shared" si="6"/>
        <v>20780</v>
      </c>
      <c r="I35" s="78">
        <f t="shared" si="7"/>
        <v>0.1474323578</v>
      </c>
      <c r="J35" s="90">
        <f t="shared" si="12"/>
        <v>10503532.806671441</v>
      </c>
      <c r="K35" s="83" t="s">
        <v>185</v>
      </c>
      <c r="L35" s="44">
        <f t="shared" si="8"/>
        <v>21.2</v>
      </c>
      <c r="M35" s="78">
        <f t="shared" si="9"/>
        <v>2.4154589399999999E-2</v>
      </c>
      <c r="N35" s="90">
        <f t="shared" si="13"/>
        <v>6886469500.9977484</v>
      </c>
      <c r="O35" s="83" t="s">
        <v>135</v>
      </c>
      <c r="P35" s="44">
        <f t="shared" si="10"/>
        <v>419</v>
      </c>
      <c r="Q35" s="78">
        <f t="shared" si="11"/>
        <v>5.2763819099999998E-2</v>
      </c>
      <c r="R35" s="90">
        <f t="shared" si="14"/>
        <v>25572983.98946571</v>
      </c>
    </row>
    <row r="36" spans="1:18">
      <c r="A36" s="40" t="s">
        <v>92</v>
      </c>
      <c r="B36" s="11" t="s">
        <v>93</v>
      </c>
      <c r="C36" s="95">
        <v>5483000</v>
      </c>
      <c r="D36" s="92">
        <v>2.4859813099999999E-2</v>
      </c>
      <c r="E36" s="93">
        <v>35694.033802159996</v>
      </c>
      <c r="F36" s="35"/>
      <c r="G36" s="49" t="s">
        <v>219</v>
      </c>
      <c r="H36" s="39">
        <f t="shared" si="6"/>
        <v>540</v>
      </c>
      <c r="I36" s="77">
        <f t="shared" si="7"/>
        <v>0.12734864300000001</v>
      </c>
      <c r="J36" s="99">
        <f t="shared" si="12"/>
        <v>1018580732.481506</v>
      </c>
      <c r="K36" s="82" t="s">
        <v>147</v>
      </c>
      <c r="L36" s="39">
        <f t="shared" si="8"/>
        <v>25.7</v>
      </c>
      <c r="M36" s="77">
        <f t="shared" si="9"/>
        <v>2.3904382500000002E-2</v>
      </c>
      <c r="N36" s="99">
        <f t="shared" si="13"/>
        <v>5119145802.7229834</v>
      </c>
      <c r="O36" s="82" t="s">
        <v>129</v>
      </c>
      <c r="P36" s="39">
        <f t="shared" si="10"/>
        <v>112</v>
      </c>
      <c r="Q36" s="77">
        <f t="shared" si="11"/>
        <v>2.7522935799999999E-2</v>
      </c>
      <c r="R36" s="99">
        <f t="shared" si="14"/>
        <v>78841557.974085972</v>
      </c>
    </row>
    <row r="37" spans="1:18">
      <c r="A37" s="40" t="s">
        <v>50</v>
      </c>
      <c r="B37" s="11" t="s">
        <v>51</v>
      </c>
      <c r="C37" s="95">
        <v>420</v>
      </c>
      <c r="D37" s="92">
        <v>2.4390243900000001E-2</v>
      </c>
      <c r="E37" s="93">
        <v>55343778.05157271</v>
      </c>
      <c r="F37" s="35"/>
      <c r="G37" s="47" t="s">
        <v>109</v>
      </c>
      <c r="H37" s="39">
        <f t="shared" si="6"/>
        <v>9285</v>
      </c>
      <c r="I37" s="77">
        <f t="shared" si="7"/>
        <v>0.11800120410000001</v>
      </c>
      <c r="J37" s="86">
        <f t="shared" si="12"/>
        <v>2667764.7478898298</v>
      </c>
      <c r="K37" s="82" t="s">
        <v>175</v>
      </c>
      <c r="L37" s="39">
        <f t="shared" si="8"/>
        <v>22.6</v>
      </c>
      <c r="M37" s="77">
        <f t="shared" si="9"/>
        <v>2.2624434400000001E-2</v>
      </c>
      <c r="N37" s="86">
        <f t="shared" si="13"/>
        <v>1055546155.7829471</v>
      </c>
      <c r="O37" s="82" t="s">
        <v>125</v>
      </c>
      <c r="P37" s="39">
        <f t="shared" si="10"/>
        <v>157</v>
      </c>
      <c r="Q37" s="77">
        <f t="shared" si="11"/>
        <v>2.61437908E-2</v>
      </c>
      <c r="R37" s="86">
        <f t="shared" si="14"/>
        <v>270511290.16991687</v>
      </c>
    </row>
    <row r="38" spans="1:18">
      <c r="A38" s="40" t="s">
        <v>184</v>
      </c>
      <c r="B38" s="11" t="s">
        <v>185</v>
      </c>
      <c r="C38" s="95">
        <v>21.2</v>
      </c>
      <c r="D38" s="92">
        <v>2.4154589399999999E-2</v>
      </c>
      <c r="E38" s="93">
        <v>6886469500.9977484</v>
      </c>
      <c r="F38" s="35"/>
      <c r="G38" s="47" t="s">
        <v>209</v>
      </c>
      <c r="H38" s="39">
        <f t="shared" si="6"/>
        <v>1925</v>
      </c>
      <c r="I38" s="77">
        <f t="shared" si="7"/>
        <v>8.1460674199999999E-2</v>
      </c>
      <c r="J38" s="86">
        <f t="shared" si="12"/>
        <v>143257619.74947944</v>
      </c>
      <c r="K38" s="82" t="s">
        <v>97</v>
      </c>
      <c r="L38" s="39">
        <f t="shared" si="8"/>
        <v>4.08</v>
      </c>
      <c r="M38" s="77">
        <f t="shared" si="9"/>
        <v>2.2556390999999999E-2</v>
      </c>
      <c r="N38" s="86">
        <f t="shared" si="13"/>
        <v>10010569531.148872</v>
      </c>
      <c r="O38" s="82" t="s">
        <v>51</v>
      </c>
      <c r="P38" s="39">
        <f t="shared" si="10"/>
        <v>420</v>
      </c>
      <c r="Q38" s="77">
        <f t="shared" si="11"/>
        <v>2.4390243900000001E-2</v>
      </c>
      <c r="R38" s="86">
        <f t="shared" si="14"/>
        <v>55343778.05157271</v>
      </c>
    </row>
    <row r="39" spans="1:18">
      <c r="A39" s="40" t="s">
        <v>146</v>
      </c>
      <c r="B39" s="11" t="s">
        <v>147</v>
      </c>
      <c r="C39" s="95">
        <v>25.7</v>
      </c>
      <c r="D39" s="92">
        <v>2.3904382500000002E-2</v>
      </c>
      <c r="E39" s="93">
        <v>5119145802.7229834</v>
      </c>
      <c r="F39" s="35"/>
      <c r="G39" s="47" t="s">
        <v>99</v>
      </c>
      <c r="H39" s="39">
        <f t="shared" si="6"/>
        <v>64860</v>
      </c>
      <c r="I39" s="77">
        <f t="shared" si="7"/>
        <v>7.2952853600000006E-2</v>
      </c>
      <c r="J39" s="86">
        <f t="shared" si="12"/>
        <v>3090886.0862563099</v>
      </c>
      <c r="K39" s="82" t="s">
        <v>187</v>
      </c>
      <c r="L39" s="39">
        <f t="shared" si="8"/>
        <v>21.3</v>
      </c>
      <c r="M39" s="77">
        <f t="shared" si="9"/>
        <v>1.42857143E-2</v>
      </c>
      <c r="N39" s="86">
        <f t="shared" si="13"/>
        <v>1354106915.6298821</v>
      </c>
      <c r="O39" s="82" t="s">
        <v>127</v>
      </c>
      <c r="P39" s="39">
        <f t="shared" si="10"/>
        <v>152</v>
      </c>
      <c r="Q39" s="77">
        <f t="shared" si="11"/>
        <v>2.01342282E-2</v>
      </c>
      <c r="R39" s="86">
        <f t="shared" si="14"/>
        <v>139840437.12650591</v>
      </c>
    </row>
    <row r="40" spans="1:18" ht="17.25" thickBot="1">
      <c r="A40" s="40" t="s">
        <v>174</v>
      </c>
      <c r="B40" s="11" t="s">
        <v>175</v>
      </c>
      <c r="C40" s="95">
        <v>22.6</v>
      </c>
      <c r="D40" s="92">
        <v>2.2624434400000001E-2</v>
      </c>
      <c r="E40" s="93">
        <v>1055546155.7829471</v>
      </c>
      <c r="F40" s="35"/>
      <c r="G40" s="53" t="s">
        <v>217</v>
      </c>
      <c r="H40" s="37">
        <f t="shared" si="6"/>
        <v>266</v>
      </c>
      <c r="I40" s="79">
        <f t="shared" si="7"/>
        <v>6.4000000000000001E-2</v>
      </c>
      <c r="J40" s="87">
        <f t="shared" si="12"/>
        <v>247739622.71554482</v>
      </c>
      <c r="K40" s="84" t="s">
        <v>201</v>
      </c>
      <c r="L40" s="37">
        <f t="shared" si="8"/>
        <v>23.5</v>
      </c>
      <c r="M40" s="79">
        <f t="shared" si="9"/>
        <v>1.2931034500000001E-2</v>
      </c>
      <c r="N40" s="87">
        <f t="shared" si="13"/>
        <v>3010385175.8352146</v>
      </c>
      <c r="O40" s="84" t="s">
        <v>107</v>
      </c>
      <c r="P40" s="37">
        <f t="shared" si="10"/>
        <v>204</v>
      </c>
      <c r="Q40" s="79">
        <f t="shared" si="11"/>
        <v>0.02</v>
      </c>
      <c r="R40" s="87">
        <f t="shared" si="14"/>
        <v>264590262.00421563</v>
      </c>
    </row>
    <row r="41" spans="1:18">
      <c r="A41" s="40" t="s">
        <v>96</v>
      </c>
      <c r="B41" s="11" t="s">
        <v>97</v>
      </c>
      <c r="C41" s="95">
        <v>4.08</v>
      </c>
      <c r="D41" s="92">
        <v>2.2556390999999999E-2</v>
      </c>
      <c r="E41" s="93">
        <v>10010569531.148872</v>
      </c>
      <c r="F41" s="35"/>
      <c r="G41" s="52" t="s">
        <v>173</v>
      </c>
      <c r="H41" s="38">
        <f t="shared" si="6"/>
        <v>2000</v>
      </c>
      <c r="I41" s="76">
        <f t="shared" si="7"/>
        <v>6.3829787200000002E-2</v>
      </c>
      <c r="J41" s="85">
        <f t="shared" si="12"/>
        <v>12718955.92440071</v>
      </c>
      <c r="K41" s="81" t="s">
        <v>213</v>
      </c>
      <c r="L41" s="38">
        <f t="shared" si="8"/>
        <v>16.399999999999999</v>
      </c>
      <c r="M41" s="76">
        <f t="shared" si="9"/>
        <v>1.2345679E-2</v>
      </c>
      <c r="N41" s="85">
        <f t="shared" si="13"/>
        <v>3563784379.7847309</v>
      </c>
      <c r="O41" s="81" t="s">
        <v>251</v>
      </c>
      <c r="P41" s="38">
        <f t="shared" si="10"/>
        <v>410</v>
      </c>
      <c r="Q41" s="76">
        <f t="shared" si="11"/>
        <v>1.9900497499999999E-2</v>
      </c>
      <c r="R41" s="85">
        <f t="shared" si="14"/>
        <v>31201982.42790613</v>
      </c>
    </row>
    <row r="42" spans="1:18">
      <c r="A42" s="40" t="s">
        <v>130</v>
      </c>
      <c r="B42" s="11" t="s">
        <v>131</v>
      </c>
      <c r="C42" s="95">
        <v>49150</v>
      </c>
      <c r="D42" s="92">
        <v>2.2467235299999999E-2</v>
      </c>
      <c r="E42" s="93">
        <v>569576.75294501998</v>
      </c>
      <c r="F42" s="35"/>
      <c r="G42" s="47" t="s">
        <v>119</v>
      </c>
      <c r="H42" s="39">
        <f t="shared" si="6"/>
        <v>42.6</v>
      </c>
      <c r="I42" s="77">
        <f t="shared" si="7"/>
        <v>6.2344139700000002E-2</v>
      </c>
      <c r="J42" s="86">
        <f t="shared" si="12"/>
        <v>730611972.74610138</v>
      </c>
      <c r="K42" s="82" t="s">
        <v>247</v>
      </c>
      <c r="L42" s="39">
        <f t="shared" si="8"/>
        <v>96.6</v>
      </c>
      <c r="M42" s="77">
        <f t="shared" si="9"/>
        <v>1.0460251E-2</v>
      </c>
      <c r="N42" s="86">
        <f t="shared" si="13"/>
        <v>72881562.777872801</v>
      </c>
      <c r="O42" s="82" t="s">
        <v>141</v>
      </c>
      <c r="P42" s="39">
        <f t="shared" si="10"/>
        <v>154</v>
      </c>
      <c r="Q42" s="77">
        <f t="shared" si="11"/>
        <v>1.9867549700000001E-2</v>
      </c>
      <c r="R42" s="86">
        <f t="shared" si="14"/>
        <v>171518024.82719555</v>
      </c>
    </row>
    <row r="43" spans="1:18">
      <c r="A43" s="40" t="s">
        <v>164</v>
      </c>
      <c r="B43" s="11" t="s">
        <v>165</v>
      </c>
      <c r="C43" s="95">
        <v>2515</v>
      </c>
      <c r="D43" s="92">
        <v>2.0283975700000002E-2</v>
      </c>
      <c r="E43" s="93">
        <v>18192168.730612211</v>
      </c>
      <c r="F43" s="35"/>
      <c r="G43" s="47" t="s">
        <v>197</v>
      </c>
      <c r="H43" s="39">
        <f t="shared" si="6"/>
        <v>255</v>
      </c>
      <c r="I43" s="77">
        <f t="shared" si="7"/>
        <v>5.8091286300000003E-2</v>
      </c>
      <c r="J43" s="86">
        <f t="shared" si="12"/>
        <v>141304117.68715325</v>
      </c>
      <c r="K43" s="82" t="s">
        <v>333</v>
      </c>
      <c r="L43" s="39">
        <f t="shared" si="8"/>
        <v>0.19800000000000001</v>
      </c>
      <c r="M43" s="77">
        <f t="shared" si="9"/>
        <v>5.0761421000000001E-3</v>
      </c>
      <c r="N43" s="86">
        <f t="shared" si="13"/>
        <v>218706417395.702</v>
      </c>
      <c r="O43" s="82" t="s">
        <v>235</v>
      </c>
      <c r="P43" s="39">
        <f t="shared" si="10"/>
        <v>167</v>
      </c>
      <c r="Q43" s="77">
        <f t="shared" si="11"/>
        <v>1.8292682899999999E-2</v>
      </c>
      <c r="R43" s="86">
        <f t="shared" si="14"/>
        <v>257014129.85714254</v>
      </c>
    </row>
    <row r="44" spans="1:18">
      <c r="A44" s="40" t="s">
        <v>244</v>
      </c>
      <c r="B44" s="11" t="s">
        <v>245</v>
      </c>
      <c r="C44" s="95">
        <v>2530</v>
      </c>
      <c r="D44" s="92">
        <v>2.0161290299999999E-2</v>
      </c>
      <c r="E44" s="93">
        <v>3470630.0621421901</v>
      </c>
      <c r="F44" s="35"/>
      <c r="G44" s="47" t="s">
        <v>329</v>
      </c>
      <c r="H44" s="39">
        <f t="shared" si="6"/>
        <v>2240</v>
      </c>
      <c r="I44" s="77">
        <f t="shared" si="7"/>
        <v>5.6603773599999997E-2</v>
      </c>
      <c r="J44" s="86">
        <f t="shared" si="12"/>
        <v>18171738.20056599</v>
      </c>
      <c r="K44" s="82" t="s">
        <v>71</v>
      </c>
      <c r="L44" s="39">
        <f t="shared" si="8"/>
        <v>38.1</v>
      </c>
      <c r="M44" s="77">
        <f t="shared" si="9"/>
        <v>2.6315789000000002E-3</v>
      </c>
      <c r="N44" s="86">
        <f t="shared" si="13"/>
        <v>721206572.72779095</v>
      </c>
      <c r="O44" s="82" t="s">
        <v>159</v>
      </c>
      <c r="P44" s="39">
        <f t="shared" si="10"/>
        <v>113</v>
      </c>
      <c r="Q44" s="77">
        <f t="shared" si="11"/>
        <v>1.8018018E-2</v>
      </c>
      <c r="R44" s="86">
        <f t="shared" si="14"/>
        <v>107290725.92937703</v>
      </c>
    </row>
    <row r="45" spans="1:18">
      <c r="A45" s="40" t="s">
        <v>126</v>
      </c>
      <c r="B45" s="11" t="s">
        <v>127</v>
      </c>
      <c r="C45" s="95">
        <v>152</v>
      </c>
      <c r="D45" s="92">
        <v>2.01342282E-2</v>
      </c>
      <c r="E45" s="93">
        <v>139840437.12650591</v>
      </c>
      <c r="F45" s="35"/>
      <c r="G45" s="47" t="s">
        <v>135</v>
      </c>
      <c r="H45" s="44">
        <f t="shared" si="6"/>
        <v>419</v>
      </c>
      <c r="I45" s="78">
        <f t="shared" si="7"/>
        <v>5.2763819099999998E-2</v>
      </c>
      <c r="J45" s="90">
        <f t="shared" si="12"/>
        <v>25572983.98946571</v>
      </c>
      <c r="K45" s="83" t="s">
        <v>64</v>
      </c>
      <c r="L45" s="44">
        <f t="shared" si="8"/>
        <v>51.6</v>
      </c>
      <c r="M45" s="78">
        <f t="shared" si="9"/>
        <v>1.9417475999999999E-3</v>
      </c>
      <c r="N45" s="90">
        <f t="shared" si="13"/>
        <v>212887993.79381901</v>
      </c>
      <c r="O45" s="83" t="s">
        <v>189</v>
      </c>
      <c r="P45" s="44">
        <f t="shared" si="10"/>
        <v>466</v>
      </c>
      <c r="Q45" s="78">
        <f t="shared" si="11"/>
        <v>1.52505447E-2</v>
      </c>
      <c r="R45" s="90">
        <f t="shared" si="14"/>
        <v>95418828.299670354</v>
      </c>
    </row>
    <row r="46" spans="1:18">
      <c r="A46" s="40" t="s">
        <v>106</v>
      </c>
      <c r="B46" s="11" t="s">
        <v>107</v>
      </c>
      <c r="C46" s="95">
        <v>204</v>
      </c>
      <c r="D46" s="92">
        <v>0.02</v>
      </c>
      <c r="E46" s="93">
        <v>264590262.00421563</v>
      </c>
      <c r="F46" s="35"/>
      <c r="G46" s="49" t="s">
        <v>145</v>
      </c>
      <c r="H46" s="39">
        <f t="shared" si="6"/>
        <v>26.5</v>
      </c>
      <c r="I46" s="77">
        <f t="shared" si="7"/>
        <v>4.743083E-2</v>
      </c>
      <c r="J46" s="99">
        <f t="shared" si="12"/>
        <v>1631646921.9611342</v>
      </c>
      <c r="K46" s="82" t="s">
        <v>207</v>
      </c>
      <c r="L46" s="39">
        <f t="shared" si="8"/>
        <v>25.2</v>
      </c>
      <c r="M46" s="77">
        <f t="shared" si="9"/>
        <v>-2.7027026999999999E-2</v>
      </c>
      <c r="N46" s="99">
        <f t="shared" si="13"/>
        <v>1960576804.174546</v>
      </c>
      <c r="O46" s="82" t="s">
        <v>203</v>
      </c>
      <c r="P46" s="39">
        <f t="shared" si="10"/>
        <v>927</v>
      </c>
      <c r="Q46" s="77">
        <f t="shared" si="11"/>
        <v>1.3114754100000001E-2</v>
      </c>
      <c r="R46" s="99">
        <f t="shared" si="14"/>
        <v>55320056.984578609</v>
      </c>
    </row>
    <row r="47" spans="1:18">
      <c r="A47" s="40" t="s">
        <v>250</v>
      </c>
      <c r="B47" s="11" t="s">
        <v>251</v>
      </c>
      <c r="C47" s="95">
        <v>410</v>
      </c>
      <c r="D47" s="92">
        <v>1.9900497499999999E-2</v>
      </c>
      <c r="E47" s="93">
        <v>31201982.42790613</v>
      </c>
      <c r="F47" s="35"/>
      <c r="G47" s="47" t="s">
        <v>123</v>
      </c>
      <c r="H47" s="39">
        <f t="shared" si="6"/>
        <v>278500</v>
      </c>
      <c r="I47" s="77">
        <f t="shared" si="7"/>
        <v>4.5028142600000001E-2</v>
      </c>
      <c r="J47" s="86">
        <f t="shared" si="12"/>
        <v>106577.86709742001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239</v>
      </c>
      <c r="P47" s="39">
        <f t="shared" si="10"/>
        <v>672</v>
      </c>
      <c r="Q47" s="77">
        <f t="shared" si="11"/>
        <v>1.05263158E-2</v>
      </c>
      <c r="R47" s="86">
        <f t="shared" si="14"/>
        <v>12445379.38611215</v>
      </c>
    </row>
    <row r="48" spans="1:18">
      <c r="A48" s="40" t="s">
        <v>140</v>
      </c>
      <c r="B48" s="11" t="s">
        <v>141</v>
      </c>
      <c r="C48" s="95">
        <v>154</v>
      </c>
      <c r="D48" s="92">
        <v>1.9867549700000001E-2</v>
      </c>
      <c r="E48" s="93">
        <v>171518024.82719555</v>
      </c>
      <c r="F48" s="35"/>
      <c r="G48" s="47" t="s">
        <v>75</v>
      </c>
      <c r="H48" s="39">
        <f t="shared" si="6"/>
        <v>33500</v>
      </c>
      <c r="I48" s="77">
        <f t="shared" si="7"/>
        <v>4.2963885399999999E-2</v>
      </c>
      <c r="J48" s="86">
        <f t="shared" si="12"/>
        <v>1375043.6292709999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56</v>
      </c>
      <c r="P48" s="39">
        <f t="shared" si="10"/>
        <v>216</v>
      </c>
      <c r="Q48" s="77">
        <f t="shared" si="11"/>
        <v>9.3457943999999994E-3</v>
      </c>
      <c r="R48" s="86">
        <f t="shared" si="14"/>
        <v>55578569.062620737</v>
      </c>
    </row>
    <row r="49" spans="1:18">
      <c r="A49" s="40" t="s">
        <v>194</v>
      </c>
      <c r="B49" s="11" t="s">
        <v>195</v>
      </c>
      <c r="C49" s="95">
        <v>16600</v>
      </c>
      <c r="D49" s="92">
        <v>1.9030079799999999E-2</v>
      </c>
      <c r="E49" s="93">
        <v>6799293.2439000998</v>
      </c>
      <c r="F49" s="35"/>
      <c r="G49" s="47" t="s">
        <v>336</v>
      </c>
      <c r="H49" s="39">
        <f t="shared" si="6"/>
        <v>5200</v>
      </c>
      <c r="I49" s="77">
        <f t="shared" si="7"/>
        <v>4.1041041E-2</v>
      </c>
      <c r="J49" s="86">
        <f t="shared" si="12"/>
        <v>1876522.6621951801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149</v>
      </c>
      <c r="P49" s="39">
        <f t="shared" si="10"/>
        <v>123</v>
      </c>
      <c r="Q49" s="77">
        <f t="shared" si="11"/>
        <v>8.1967212999999994E-3</v>
      </c>
      <c r="R49" s="86">
        <f t="shared" si="14"/>
        <v>336053175.26199979</v>
      </c>
    </row>
    <row r="50" spans="1:18" ht="17.25" thickBot="1">
      <c r="A50" s="40" t="s">
        <v>234</v>
      </c>
      <c r="B50" s="11" t="s">
        <v>235</v>
      </c>
      <c r="C50" s="95">
        <v>167</v>
      </c>
      <c r="D50" s="92">
        <v>1.8292682899999999E-2</v>
      </c>
      <c r="E50" s="93">
        <v>257014129.85714254</v>
      </c>
      <c r="F50" s="35"/>
      <c r="G50" s="53" t="s">
        <v>91</v>
      </c>
      <c r="H50" s="37">
        <f t="shared" si="6"/>
        <v>74210</v>
      </c>
      <c r="I50" s="79">
        <f t="shared" si="7"/>
        <v>3.5729239400000001E-2</v>
      </c>
      <c r="J50" s="87">
        <f t="shared" si="12"/>
        <v>419622.02817084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263</v>
      </c>
      <c r="P50" s="37">
        <f t="shared" si="10"/>
        <v>275</v>
      </c>
      <c r="Q50" s="79">
        <f t="shared" si="11"/>
        <v>7.3260073000000004E-3</v>
      </c>
      <c r="R50" s="87">
        <f t="shared" si="14"/>
        <v>353620864.02239335</v>
      </c>
    </row>
    <row r="51" spans="1:18">
      <c r="A51" s="40" t="s">
        <v>158</v>
      </c>
      <c r="B51" s="11" t="s">
        <v>159</v>
      </c>
      <c r="C51" s="95">
        <v>113</v>
      </c>
      <c r="D51" s="92">
        <v>1.8018018E-2</v>
      </c>
      <c r="E51" s="93">
        <v>107290725.92937703</v>
      </c>
      <c r="F51" s="35"/>
    </row>
    <row r="52" spans="1:18" ht="17.25" thickBot="1">
      <c r="A52" s="40" t="s">
        <v>248</v>
      </c>
      <c r="B52" s="11" t="s">
        <v>249</v>
      </c>
      <c r="C52" s="95">
        <v>1200</v>
      </c>
      <c r="D52" s="92">
        <v>1.6949152499999998E-2</v>
      </c>
      <c r="E52" s="93">
        <v>4618499.9325502096</v>
      </c>
      <c r="F52" s="35"/>
    </row>
    <row r="53" spans="1:18" ht="17.25" thickBot="1">
      <c r="A53" s="40" t="s">
        <v>224</v>
      </c>
      <c r="B53" s="11" t="s">
        <v>225</v>
      </c>
      <c r="C53" s="95">
        <v>1255</v>
      </c>
      <c r="D53" s="92">
        <v>1.6194331999999999E-2</v>
      </c>
      <c r="E53" s="93">
        <v>86754712.904577047</v>
      </c>
      <c r="F53" s="35"/>
      <c r="G53" s="265" t="s">
        <v>252</v>
      </c>
      <c r="H53" s="266"/>
      <c r="I53" s="266"/>
      <c r="J53" s="267"/>
      <c r="K53" s="265" t="s">
        <v>255</v>
      </c>
      <c r="L53" s="266"/>
      <c r="M53" s="266"/>
      <c r="N53" s="267"/>
      <c r="O53" s="265" t="s">
        <v>256</v>
      </c>
      <c r="P53" s="266"/>
      <c r="Q53" s="266"/>
      <c r="R53" s="267"/>
    </row>
    <row r="54" spans="1:18" ht="17.25" thickBot="1">
      <c r="A54" s="40" t="s">
        <v>67</v>
      </c>
      <c r="B54" s="11" t="s">
        <v>68</v>
      </c>
      <c r="C54" s="95">
        <v>7055</v>
      </c>
      <c r="D54" s="92">
        <v>1.5838732899999999E-2</v>
      </c>
      <c r="E54" s="93">
        <v>1656787.0994204499</v>
      </c>
      <c r="F54" s="35"/>
      <c r="G54" s="330" t="s">
        <v>54</v>
      </c>
      <c r="H54" s="342">
        <f ca="1">NOW()</f>
        <v>44525.883676273152</v>
      </c>
      <c r="I54" s="343"/>
      <c r="J54" s="344"/>
      <c r="K54" s="333" t="s">
        <v>54</v>
      </c>
      <c r="L54" s="342">
        <f ca="1">NOW()</f>
        <v>44525.883676273152</v>
      </c>
      <c r="M54" s="343"/>
      <c r="N54" s="344"/>
      <c r="O54" s="333" t="s">
        <v>54</v>
      </c>
      <c r="P54" s="342">
        <f ca="1">NOW()</f>
        <v>44525.883676273152</v>
      </c>
      <c r="Q54" s="343"/>
      <c r="R54" s="344"/>
    </row>
    <row r="55" spans="1:18" ht="17.25" thickBot="1">
      <c r="A55" s="40" t="s">
        <v>188</v>
      </c>
      <c r="B55" s="11" t="s">
        <v>189</v>
      </c>
      <c r="C55" s="95">
        <v>466</v>
      </c>
      <c r="D55" s="92">
        <v>1.52505447E-2</v>
      </c>
      <c r="E55" s="93">
        <v>95418828.299670354</v>
      </c>
      <c r="F55" s="35"/>
      <c r="G55" s="327"/>
      <c r="H55" s="51" t="s">
        <v>57</v>
      </c>
      <c r="I55" s="73" t="s">
        <v>58</v>
      </c>
      <c r="J55" s="69" t="s">
        <v>261</v>
      </c>
      <c r="K55" s="282"/>
      <c r="L55" s="51" t="s">
        <v>57</v>
      </c>
      <c r="M55" s="73" t="s">
        <v>58</v>
      </c>
      <c r="N55" s="69" t="s">
        <v>261</v>
      </c>
      <c r="O55" s="282"/>
      <c r="P55" s="51" t="s">
        <v>57</v>
      </c>
      <c r="Q55" s="73" t="s">
        <v>58</v>
      </c>
      <c r="R55" s="69" t="s">
        <v>261</v>
      </c>
    </row>
    <row r="56" spans="1:18">
      <c r="A56" s="40" t="s">
        <v>136</v>
      </c>
      <c r="B56" s="11" t="s">
        <v>137</v>
      </c>
      <c r="C56" s="95">
        <v>11020</v>
      </c>
      <c r="D56" s="92">
        <v>1.4732965000000001E-2</v>
      </c>
      <c r="E56" s="93">
        <v>2502616.88577828</v>
      </c>
      <c r="F56" s="35"/>
      <c r="G56" s="55" t="s">
        <v>161</v>
      </c>
      <c r="H56" s="38">
        <f t="shared" ref="H56:H75" si="15">_xlfn.IFNA(VLOOKUP(G56, $B$2:$D$200, 2, FALSE), "")</f>
        <v>638</v>
      </c>
      <c r="I56" s="76">
        <f t="shared" ref="I56:I65" si="16">_xlfn.IFNA(VLOOKUP(G56, $B$2:$D$200, 3, FALSE), "")</f>
        <v>-3.1250000000000002E-3</v>
      </c>
      <c r="J56" s="85">
        <f>_xlfn.IFNA(VLOOKUP(G56, $B$2:$E$200, 4, FALSE), "")</f>
        <v>12150041.11519233</v>
      </c>
      <c r="K56" s="81" t="s">
        <v>119</v>
      </c>
      <c r="L56" s="38">
        <f t="shared" ref="L56:L75" si="17">_xlfn.IFNA(VLOOKUP(K56, $B$2:$D$200, 2, FALSE), "")</f>
        <v>42.6</v>
      </c>
      <c r="M56" s="76">
        <f t="shared" ref="M56:M75" si="18">_xlfn.IFNA(VLOOKUP(K56, $B$2:$D$200, 3, FALSE), "")</f>
        <v>6.2344139700000002E-2</v>
      </c>
      <c r="N56" s="85">
        <f>_xlfn.IFNA(VLOOKUP(K56, $B$2:$E$200, 4, FALSE), "")</f>
        <v>730611972.74610138</v>
      </c>
      <c r="O56" s="81" t="s">
        <v>107</v>
      </c>
      <c r="P56" s="38">
        <f t="shared" ref="P56:P75" si="19">_xlfn.IFNA(VLOOKUP(O56, $B$2:$D$200, 2, FALSE), "")</f>
        <v>204</v>
      </c>
      <c r="Q56" s="76">
        <f t="shared" ref="Q56:Q75" si="20">_xlfn.IFNA(VLOOKUP(O56, $B$2:$D$200, 3, FALSE), "")</f>
        <v>0.02</v>
      </c>
      <c r="R56" s="85">
        <f>_xlfn.IFNA(VLOOKUP(O56, $B$2:$E$200, 4, FALSE), "")</f>
        <v>264590262.00421563</v>
      </c>
    </row>
    <row r="57" spans="1:18">
      <c r="A57" s="40" t="s">
        <v>186</v>
      </c>
      <c r="B57" s="11" t="s">
        <v>187</v>
      </c>
      <c r="C57" s="95">
        <v>21.3</v>
      </c>
      <c r="D57" s="92">
        <v>1.42857143E-2</v>
      </c>
      <c r="E57" s="93">
        <v>1354106915.6298821</v>
      </c>
      <c r="F57" s="35"/>
      <c r="G57" s="56" t="s">
        <v>193</v>
      </c>
      <c r="H57" s="39">
        <f t="shared" si="15"/>
        <v>3970</v>
      </c>
      <c r="I57" s="77">
        <f t="shared" si="16"/>
        <v>-3.7641153999999999E-3</v>
      </c>
      <c r="J57" s="86">
        <f t="shared" ref="J57:J75" si="21">_xlfn.IFNA(VLOOKUP(G57, $B$2:$E$200, 4, FALSE), "")</f>
        <v>5907289.7568998998</v>
      </c>
      <c r="K57" s="82" t="s">
        <v>145</v>
      </c>
      <c r="L57" s="39">
        <f t="shared" si="17"/>
        <v>26.5</v>
      </c>
      <c r="M57" s="77">
        <f t="shared" si="18"/>
        <v>4.743083E-2</v>
      </c>
      <c r="N57" s="86">
        <f t="shared" ref="N57:N75" si="22">_xlfn.IFNA(VLOOKUP(K57, $B$2:$E$200, 4, FALSE), "")</f>
        <v>1631646921.9611342</v>
      </c>
      <c r="O57" s="82" t="s">
        <v>251</v>
      </c>
      <c r="P57" s="39">
        <f t="shared" si="19"/>
        <v>410</v>
      </c>
      <c r="Q57" s="77">
        <f t="shared" si="20"/>
        <v>1.9900497499999999E-2</v>
      </c>
      <c r="R57" s="86">
        <f t="shared" ref="R57:R75" si="23">_xlfn.IFNA(VLOOKUP(O57, $B$2:$E$200, 4, FALSE), "")</f>
        <v>31201982.42790613</v>
      </c>
    </row>
    <row r="58" spans="1:18">
      <c r="A58" s="40" t="s">
        <v>340</v>
      </c>
      <c r="B58" s="11" t="s">
        <v>341</v>
      </c>
      <c r="C58" s="95">
        <v>2220</v>
      </c>
      <c r="D58" s="92">
        <v>1.3698630099999999E-2</v>
      </c>
      <c r="E58" s="93">
        <v>8787153.2956317198</v>
      </c>
      <c r="F58" s="35"/>
      <c r="G58" s="56" t="s">
        <v>241</v>
      </c>
      <c r="H58" s="39">
        <f t="shared" si="15"/>
        <v>2260</v>
      </c>
      <c r="I58" s="77">
        <f t="shared" si="16"/>
        <v>-4.4052863000000001E-3</v>
      </c>
      <c r="J58" s="86">
        <f t="shared" si="21"/>
        <v>4721915.0634501297</v>
      </c>
      <c r="K58" s="82" t="s">
        <v>199</v>
      </c>
      <c r="L58" s="39">
        <f t="shared" si="17"/>
        <v>98.9</v>
      </c>
      <c r="M58" s="77">
        <f t="shared" si="18"/>
        <v>3.5602094200000003E-2</v>
      </c>
      <c r="N58" s="86">
        <f t="shared" si="22"/>
        <v>948678595.93153334</v>
      </c>
      <c r="O58" s="82" t="s">
        <v>141</v>
      </c>
      <c r="P58" s="39">
        <f t="shared" si="19"/>
        <v>154</v>
      </c>
      <c r="Q58" s="77">
        <f t="shared" si="20"/>
        <v>1.9867549700000001E-2</v>
      </c>
      <c r="R58" s="86">
        <f t="shared" si="23"/>
        <v>171518024.82719555</v>
      </c>
    </row>
    <row r="59" spans="1:18">
      <c r="A59" s="40" t="s">
        <v>202</v>
      </c>
      <c r="B59" s="11" t="s">
        <v>203</v>
      </c>
      <c r="C59" s="95">
        <v>927</v>
      </c>
      <c r="D59" s="92">
        <v>1.3114754100000001E-2</v>
      </c>
      <c r="E59" s="93">
        <v>55320056.984578609</v>
      </c>
      <c r="F59" s="35"/>
      <c r="G59" s="56" t="s">
        <v>334</v>
      </c>
      <c r="H59" s="39">
        <f t="shared" si="15"/>
        <v>440</v>
      </c>
      <c r="I59" s="77">
        <f t="shared" si="16"/>
        <v>-4.5248869000000004E-3</v>
      </c>
      <c r="J59" s="86">
        <f t="shared" si="21"/>
        <v>36140206.506279029</v>
      </c>
      <c r="K59" s="82" t="s">
        <v>205</v>
      </c>
      <c r="L59" s="39">
        <f t="shared" si="17"/>
        <v>19.3</v>
      </c>
      <c r="M59" s="77">
        <f t="shared" si="18"/>
        <v>3.2085561499999998E-2</v>
      </c>
      <c r="N59" s="86">
        <f t="shared" si="22"/>
        <v>1416295913.2751539</v>
      </c>
      <c r="O59" s="82" t="s">
        <v>235</v>
      </c>
      <c r="P59" s="39">
        <f t="shared" si="19"/>
        <v>167</v>
      </c>
      <c r="Q59" s="77">
        <f t="shared" si="20"/>
        <v>1.8292682899999999E-2</v>
      </c>
      <c r="R59" s="86">
        <f t="shared" si="23"/>
        <v>257014129.85714254</v>
      </c>
    </row>
    <row r="60" spans="1:18">
      <c r="A60" s="40" t="s">
        <v>200</v>
      </c>
      <c r="B60" s="11" t="s">
        <v>201</v>
      </c>
      <c r="C60" s="95">
        <v>23.5</v>
      </c>
      <c r="D60" s="92">
        <v>1.2931034500000001E-2</v>
      </c>
      <c r="E60" s="93">
        <v>3010385175.8352146</v>
      </c>
      <c r="F60" s="35"/>
      <c r="G60" s="56" t="s">
        <v>121</v>
      </c>
      <c r="H60" s="39">
        <f t="shared" si="15"/>
        <v>630</v>
      </c>
      <c r="I60" s="77">
        <f t="shared" si="16"/>
        <v>-4.7393365E-3</v>
      </c>
      <c r="J60" s="90">
        <f t="shared" si="21"/>
        <v>42549257.888164029</v>
      </c>
      <c r="K60" s="83" t="s">
        <v>185</v>
      </c>
      <c r="L60" s="44">
        <f t="shared" si="17"/>
        <v>21.2</v>
      </c>
      <c r="M60" s="78">
        <f t="shared" si="18"/>
        <v>2.4154589399999999E-2</v>
      </c>
      <c r="N60" s="90">
        <f t="shared" si="22"/>
        <v>6886469500.9977484</v>
      </c>
      <c r="O60" s="83" t="s">
        <v>159</v>
      </c>
      <c r="P60" s="44">
        <f t="shared" si="19"/>
        <v>113</v>
      </c>
      <c r="Q60" s="78">
        <f t="shared" si="20"/>
        <v>1.8018018E-2</v>
      </c>
      <c r="R60" s="90">
        <f t="shared" si="23"/>
        <v>107290725.92937703</v>
      </c>
    </row>
    <row r="61" spans="1:18">
      <c r="A61" s="40" t="s">
        <v>220</v>
      </c>
      <c r="B61" s="11" t="s">
        <v>221</v>
      </c>
      <c r="C61" s="95">
        <v>4795</v>
      </c>
      <c r="D61" s="92">
        <v>1.2671594499999999E-2</v>
      </c>
      <c r="E61" s="93">
        <v>977474.01293950004</v>
      </c>
      <c r="F61" s="35"/>
      <c r="G61" s="60" t="s">
        <v>87</v>
      </c>
      <c r="H61" s="45">
        <f t="shared" si="15"/>
        <v>198050</v>
      </c>
      <c r="I61" s="80">
        <f t="shared" si="16"/>
        <v>-5.0238634000000001E-3</v>
      </c>
      <c r="J61" s="99">
        <f t="shared" si="21"/>
        <v>34690.494319029996</v>
      </c>
      <c r="K61" s="82" t="s">
        <v>147</v>
      </c>
      <c r="L61" s="39">
        <f t="shared" si="17"/>
        <v>25.7</v>
      </c>
      <c r="M61" s="77">
        <f t="shared" si="18"/>
        <v>2.3904382500000002E-2</v>
      </c>
      <c r="N61" s="99">
        <f t="shared" si="22"/>
        <v>5119145802.7229834</v>
      </c>
      <c r="O61" s="82" t="s">
        <v>189</v>
      </c>
      <c r="P61" s="39">
        <f t="shared" si="19"/>
        <v>466</v>
      </c>
      <c r="Q61" s="77">
        <f t="shared" si="20"/>
        <v>1.52505447E-2</v>
      </c>
      <c r="R61" s="99">
        <f t="shared" si="23"/>
        <v>95418828.299670354</v>
      </c>
    </row>
    <row r="62" spans="1:18">
      <c r="A62" s="40" t="s">
        <v>212</v>
      </c>
      <c r="B62" s="11" t="s">
        <v>213</v>
      </c>
      <c r="C62" s="95">
        <v>16.399999999999999</v>
      </c>
      <c r="D62" s="92">
        <v>1.2345679E-2</v>
      </c>
      <c r="E62" s="93">
        <v>3563784379.7847309</v>
      </c>
      <c r="F62" s="35"/>
      <c r="G62" s="56" t="s">
        <v>237</v>
      </c>
      <c r="H62" s="39">
        <f t="shared" si="15"/>
        <v>175</v>
      </c>
      <c r="I62" s="77">
        <f t="shared" si="16"/>
        <v>-5.6818182E-3</v>
      </c>
      <c r="J62" s="86">
        <f t="shared" si="21"/>
        <v>266912858.56958848</v>
      </c>
      <c r="K62" s="82" t="s">
        <v>175</v>
      </c>
      <c r="L62" s="39">
        <f t="shared" si="17"/>
        <v>22.6</v>
      </c>
      <c r="M62" s="77">
        <f t="shared" si="18"/>
        <v>2.2624434400000001E-2</v>
      </c>
      <c r="N62" s="86">
        <f t="shared" si="22"/>
        <v>1055546155.7829471</v>
      </c>
      <c r="O62" s="82" t="s">
        <v>203</v>
      </c>
      <c r="P62" s="39">
        <f t="shared" si="19"/>
        <v>927</v>
      </c>
      <c r="Q62" s="77">
        <f t="shared" si="20"/>
        <v>1.3114754100000001E-2</v>
      </c>
      <c r="R62" s="86">
        <f t="shared" si="23"/>
        <v>55320056.984578609</v>
      </c>
    </row>
    <row r="63" spans="1:18">
      <c r="A63" s="40" t="s">
        <v>48</v>
      </c>
      <c r="B63" s="11" t="s">
        <v>49</v>
      </c>
      <c r="C63" s="95">
        <v>72499000</v>
      </c>
      <c r="D63" s="92">
        <v>1.1425781249999999E-2</v>
      </c>
      <c r="E63" s="93">
        <v>5321.5109985899999</v>
      </c>
      <c r="F63" s="35"/>
      <c r="G63" s="56" t="s">
        <v>81</v>
      </c>
      <c r="H63" s="39">
        <f t="shared" si="15"/>
        <v>2080</v>
      </c>
      <c r="I63" s="77">
        <f t="shared" si="16"/>
        <v>-7.1599044999999997E-3</v>
      </c>
      <c r="J63" s="86">
        <f t="shared" si="21"/>
        <v>66983336.960364044</v>
      </c>
      <c r="K63" s="82" t="s">
        <v>97</v>
      </c>
      <c r="L63" s="39">
        <f t="shared" si="17"/>
        <v>4.08</v>
      </c>
      <c r="M63" s="77">
        <f t="shared" si="18"/>
        <v>2.2556390999999999E-2</v>
      </c>
      <c r="N63" s="86">
        <f t="shared" si="22"/>
        <v>10010569531.148872</v>
      </c>
      <c r="O63" s="82" t="s">
        <v>239</v>
      </c>
      <c r="P63" s="39">
        <f t="shared" si="19"/>
        <v>672</v>
      </c>
      <c r="Q63" s="77">
        <f t="shared" si="20"/>
        <v>1.05263158E-2</v>
      </c>
      <c r="R63" s="86">
        <f t="shared" si="23"/>
        <v>12445379.38611215</v>
      </c>
    </row>
    <row r="64" spans="1:18">
      <c r="A64" s="40" t="s">
        <v>94</v>
      </c>
      <c r="B64" s="11" t="s">
        <v>95</v>
      </c>
      <c r="C64" s="95">
        <v>6200</v>
      </c>
      <c r="D64" s="92">
        <v>1.14192496E-2</v>
      </c>
      <c r="E64" s="93">
        <v>2164419.5071053202</v>
      </c>
      <c r="F64" s="35"/>
      <c r="G64" s="56" t="s">
        <v>105</v>
      </c>
      <c r="H64" s="39">
        <f t="shared" si="15"/>
        <v>2450</v>
      </c>
      <c r="I64" s="77">
        <f t="shared" si="16"/>
        <v>-8.0971659999999994E-3</v>
      </c>
      <c r="J64" s="86">
        <f t="shared" si="21"/>
        <v>22350379.87469827</v>
      </c>
      <c r="K64" s="82" t="s">
        <v>187</v>
      </c>
      <c r="L64" s="39">
        <f t="shared" si="17"/>
        <v>21.3</v>
      </c>
      <c r="M64" s="77">
        <f t="shared" si="18"/>
        <v>1.42857143E-2</v>
      </c>
      <c r="N64" s="86">
        <f t="shared" si="22"/>
        <v>1354106915.6298821</v>
      </c>
      <c r="O64" s="82" t="s">
        <v>56</v>
      </c>
      <c r="P64" s="39">
        <f t="shared" si="19"/>
        <v>216</v>
      </c>
      <c r="Q64" s="77">
        <f t="shared" si="20"/>
        <v>9.3457943999999994E-3</v>
      </c>
      <c r="R64" s="86">
        <f t="shared" si="23"/>
        <v>55578569.062620737</v>
      </c>
    </row>
    <row r="65" spans="1:18" ht="17.25" thickBot="1">
      <c r="A65" s="40" t="s">
        <v>222</v>
      </c>
      <c r="B65" s="11" t="s">
        <v>223</v>
      </c>
      <c r="C65" s="95">
        <v>1790</v>
      </c>
      <c r="D65" s="92">
        <v>1.1299435E-2</v>
      </c>
      <c r="E65" s="93">
        <v>4280990.4766109604</v>
      </c>
      <c r="F65" s="35"/>
      <c r="G65" s="57" t="s">
        <v>113</v>
      </c>
      <c r="H65" s="37">
        <f t="shared" si="15"/>
        <v>6545</v>
      </c>
      <c r="I65" s="79">
        <f t="shared" si="16"/>
        <v>-8.3333333000000006E-3</v>
      </c>
      <c r="J65" s="87">
        <f t="shared" si="21"/>
        <v>1786373.8911488899</v>
      </c>
      <c r="K65" s="84" t="s">
        <v>201</v>
      </c>
      <c r="L65" s="37">
        <f t="shared" si="17"/>
        <v>23.5</v>
      </c>
      <c r="M65" s="79">
        <f t="shared" si="18"/>
        <v>1.2931034500000001E-2</v>
      </c>
      <c r="N65" s="87">
        <f t="shared" si="22"/>
        <v>3010385175.8352146</v>
      </c>
      <c r="O65" s="84" t="s">
        <v>149</v>
      </c>
      <c r="P65" s="37">
        <f t="shared" si="19"/>
        <v>123</v>
      </c>
      <c r="Q65" s="79">
        <f t="shared" si="20"/>
        <v>8.1967212999999994E-3</v>
      </c>
      <c r="R65" s="87">
        <f t="shared" si="23"/>
        <v>336053175.26199979</v>
      </c>
    </row>
    <row r="66" spans="1:18">
      <c r="A66" s="40" t="s">
        <v>166</v>
      </c>
      <c r="B66" s="11" t="s">
        <v>167</v>
      </c>
      <c r="C66" s="95">
        <v>28020</v>
      </c>
      <c r="D66" s="92">
        <v>1.1187297000000001E-2</v>
      </c>
      <c r="E66" s="93">
        <v>153072.25479755001</v>
      </c>
      <c r="F66" s="35"/>
      <c r="G66" s="56" t="s">
        <v>191</v>
      </c>
      <c r="H66" s="38">
        <f t="shared" si="15"/>
        <v>196</v>
      </c>
      <c r="I66" s="76">
        <f t="shared" ref="I66:I75" si="24">_xlfn.IFNA(VLOOKUP(G66, $B$2:$D$200, 3, FALSE), "")</f>
        <v>-1.01010101E-2</v>
      </c>
      <c r="J66" s="85">
        <f t="shared" si="21"/>
        <v>471074243.35768712</v>
      </c>
      <c r="K66" s="81" t="s">
        <v>213</v>
      </c>
      <c r="L66" s="38">
        <f t="shared" si="17"/>
        <v>16.399999999999999</v>
      </c>
      <c r="M66" s="76">
        <f t="shared" si="18"/>
        <v>1.2345679E-2</v>
      </c>
      <c r="N66" s="85">
        <f t="shared" si="22"/>
        <v>3563784379.7847309</v>
      </c>
      <c r="O66" s="81" t="s">
        <v>263</v>
      </c>
      <c r="P66" s="38">
        <f t="shared" si="19"/>
        <v>275</v>
      </c>
      <c r="Q66" s="76">
        <f t="shared" si="20"/>
        <v>7.3260073000000004E-3</v>
      </c>
      <c r="R66" s="85">
        <f t="shared" si="23"/>
        <v>353620864.02239335</v>
      </c>
    </row>
    <row r="67" spans="1:18">
      <c r="A67" s="40" t="s">
        <v>110</v>
      </c>
      <c r="B67" s="11" t="s">
        <v>111</v>
      </c>
      <c r="C67" s="95">
        <v>9470</v>
      </c>
      <c r="D67" s="92">
        <v>1.0672358599999999E-2</v>
      </c>
      <c r="E67" s="93">
        <v>199413259.09138712</v>
      </c>
      <c r="F67" s="35"/>
      <c r="G67" s="56" t="s">
        <v>157</v>
      </c>
      <c r="H67" s="39">
        <f t="shared" si="15"/>
        <v>2740</v>
      </c>
      <c r="I67" s="77">
        <f t="shared" si="24"/>
        <v>-1.61579892E-2</v>
      </c>
      <c r="J67" s="86">
        <f t="shared" si="21"/>
        <v>28227893.082746878</v>
      </c>
      <c r="K67" s="82" t="s">
        <v>247</v>
      </c>
      <c r="L67" s="39">
        <f t="shared" si="17"/>
        <v>96.6</v>
      </c>
      <c r="M67" s="77">
        <f t="shared" si="18"/>
        <v>1.0460251E-2</v>
      </c>
      <c r="N67" s="86">
        <f t="shared" si="22"/>
        <v>72881562.777872801</v>
      </c>
      <c r="O67" s="82" t="s">
        <v>85</v>
      </c>
      <c r="P67" s="39">
        <f t="shared" si="19"/>
        <v>615</v>
      </c>
      <c r="Q67" s="77">
        <f t="shared" si="20"/>
        <v>4.9019607999999998E-3</v>
      </c>
      <c r="R67" s="86">
        <f t="shared" si="23"/>
        <v>415220126.32818842</v>
      </c>
    </row>
    <row r="68" spans="1:18">
      <c r="A68" s="40" t="s">
        <v>238</v>
      </c>
      <c r="B68" s="11" t="s">
        <v>239</v>
      </c>
      <c r="C68" s="95">
        <v>672</v>
      </c>
      <c r="D68" s="92">
        <v>1.05263158E-2</v>
      </c>
      <c r="E68" s="93">
        <v>12445379.38611215</v>
      </c>
      <c r="F68" s="35"/>
      <c r="G68" s="56" t="s">
        <v>153</v>
      </c>
      <c r="H68" s="39">
        <f t="shared" si="15"/>
        <v>5500</v>
      </c>
      <c r="I68" s="77">
        <f t="shared" si="24"/>
        <v>-2.0480854900000001E-2</v>
      </c>
      <c r="J68" s="86">
        <f t="shared" si="21"/>
        <v>32390616.806680981</v>
      </c>
      <c r="K68" s="82" t="s">
        <v>333</v>
      </c>
      <c r="L68" s="39">
        <f t="shared" si="17"/>
        <v>0.19800000000000001</v>
      </c>
      <c r="M68" s="77">
        <f t="shared" si="18"/>
        <v>5.0761421000000001E-3</v>
      </c>
      <c r="N68" s="86">
        <f t="shared" si="22"/>
        <v>218706417395.702</v>
      </c>
      <c r="O68" s="82" t="s">
        <v>233</v>
      </c>
      <c r="P68" s="39">
        <f t="shared" si="19"/>
        <v>776</v>
      </c>
      <c r="Q68" s="77">
        <f t="shared" si="20"/>
        <v>-2.5706941000000001E-3</v>
      </c>
      <c r="R68" s="86">
        <f t="shared" si="23"/>
        <v>29279380.05413625</v>
      </c>
    </row>
    <row r="69" spans="1:18">
      <c r="A69" s="40" t="s">
        <v>246</v>
      </c>
      <c r="B69" s="11" t="s">
        <v>247</v>
      </c>
      <c r="C69" s="95">
        <v>96.6</v>
      </c>
      <c r="D69" s="92">
        <v>1.0460251E-2</v>
      </c>
      <c r="E69" s="93">
        <v>72881562.777872801</v>
      </c>
      <c r="F69" s="35"/>
      <c r="G69" s="56" t="s">
        <v>163</v>
      </c>
      <c r="H69" s="39">
        <f t="shared" si="15"/>
        <v>1720</v>
      </c>
      <c r="I69" s="77">
        <f t="shared" si="24"/>
        <v>-2.2727272699999999E-2</v>
      </c>
      <c r="J69" s="86">
        <f t="shared" si="21"/>
        <v>503694805.30615515</v>
      </c>
      <c r="K69" s="82" t="s">
        <v>71</v>
      </c>
      <c r="L69" s="39">
        <f t="shared" si="17"/>
        <v>38.1</v>
      </c>
      <c r="M69" s="77">
        <f t="shared" si="18"/>
        <v>2.6315789000000002E-3</v>
      </c>
      <c r="N69" s="86">
        <f t="shared" si="22"/>
        <v>721206572.72779095</v>
      </c>
      <c r="O69" s="82" t="s">
        <v>161</v>
      </c>
      <c r="P69" s="39">
        <f t="shared" si="19"/>
        <v>638</v>
      </c>
      <c r="Q69" s="77">
        <f t="shared" si="20"/>
        <v>-3.1250000000000002E-3</v>
      </c>
      <c r="R69" s="86">
        <f t="shared" si="23"/>
        <v>12150041.11519233</v>
      </c>
    </row>
    <row r="70" spans="1:18">
      <c r="A70" s="40" t="s">
        <v>326</v>
      </c>
      <c r="B70" s="11" t="s">
        <v>327</v>
      </c>
      <c r="C70" s="95">
        <v>260800</v>
      </c>
      <c r="D70" s="92">
        <v>9.6786682000000006E-3</v>
      </c>
      <c r="E70" s="93">
        <v>396709.79287204001</v>
      </c>
      <c r="F70" s="35"/>
      <c r="G70" s="56" t="s">
        <v>207</v>
      </c>
      <c r="H70" s="39">
        <f t="shared" si="15"/>
        <v>25.2</v>
      </c>
      <c r="I70" s="77">
        <f t="shared" si="24"/>
        <v>-2.7027026999999999E-2</v>
      </c>
      <c r="J70" s="90">
        <f t="shared" si="21"/>
        <v>1960576804.174546</v>
      </c>
      <c r="K70" s="83" t="s">
        <v>64</v>
      </c>
      <c r="L70" s="44">
        <f t="shared" si="17"/>
        <v>51.6</v>
      </c>
      <c r="M70" s="78">
        <f t="shared" si="18"/>
        <v>1.9417475999999999E-3</v>
      </c>
      <c r="N70" s="90">
        <f t="shared" si="22"/>
        <v>212887993.79381901</v>
      </c>
      <c r="O70" s="83" t="s">
        <v>334</v>
      </c>
      <c r="P70" s="44">
        <f t="shared" si="19"/>
        <v>440</v>
      </c>
      <c r="Q70" s="78">
        <f t="shared" si="20"/>
        <v>-4.5248869000000004E-3</v>
      </c>
      <c r="R70" s="90">
        <f t="shared" si="23"/>
        <v>36140206.506279029</v>
      </c>
    </row>
    <row r="71" spans="1:18">
      <c r="A71" s="40" t="s">
        <v>242</v>
      </c>
      <c r="B71" s="11" t="s">
        <v>243</v>
      </c>
      <c r="C71" s="95">
        <v>8540</v>
      </c>
      <c r="D71" s="92">
        <v>9.4562647999999992E-3</v>
      </c>
      <c r="E71" s="93">
        <v>2388714.5056871702</v>
      </c>
      <c r="F71" s="35"/>
      <c r="G71" s="60" t="s">
        <v>211</v>
      </c>
      <c r="H71" s="45">
        <f t="shared" si="15"/>
        <v>3700</v>
      </c>
      <c r="I71" s="80">
        <f t="shared" si="24"/>
        <v>-3.01441678E-2</v>
      </c>
      <c r="J71" s="99">
        <f t="shared" si="21"/>
        <v>104446727.29121089</v>
      </c>
      <c r="K71" s="82" t="s">
        <v>207</v>
      </c>
      <c r="L71" s="39">
        <f t="shared" si="17"/>
        <v>25.2</v>
      </c>
      <c r="M71" s="77">
        <f t="shared" si="18"/>
        <v>-2.7027026999999999E-2</v>
      </c>
      <c r="N71" s="99">
        <f t="shared" si="22"/>
        <v>1960576804.174546</v>
      </c>
      <c r="O71" s="82" t="s">
        <v>121</v>
      </c>
      <c r="P71" s="39">
        <f t="shared" si="19"/>
        <v>630</v>
      </c>
      <c r="Q71" s="77">
        <f t="shared" si="20"/>
        <v>-4.7393365E-3</v>
      </c>
      <c r="R71" s="99">
        <f t="shared" si="23"/>
        <v>42549257.888164029</v>
      </c>
    </row>
    <row r="72" spans="1:18">
      <c r="A72" s="40" t="s">
        <v>55</v>
      </c>
      <c r="B72" s="11" t="s">
        <v>56</v>
      </c>
      <c r="C72" s="95">
        <v>216</v>
      </c>
      <c r="D72" s="92">
        <v>9.3457943999999994E-3</v>
      </c>
      <c r="E72" s="93">
        <v>55578569.062620737</v>
      </c>
      <c r="F72" s="35"/>
      <c r="G72" s="56" t="s">
        <v>227</v>
      </c>
      <c r="H72" s="39">
        <f t="shared" si="15"/>
        <v>1070</v>
      </c>
      <c r="I72" s="77">
        <f t="shared" si="24"/>
        <v>-4.03587444E-2</v>
      </c>
      <c r="J72" s="86">
        <f t="shared" si="21"/>
        <v>111392368.56016605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237</v>
      </c>
      <c r="P72" s="39">
        <f t="shared" si="19"/>
        <v>175</v>
      </c>
      <c r="Q72" s="77">
        <f t="shared" si="20"/>
        <v>-5.6818182E-3</v>
      </c>
      <c r="R72" s="86">
        <f t="shared" si="23"/>
        <v>266912858.56958848</v>
      </c>
    </row>
    <row r="73" spans="1:18">
      <c r="A73" s="40" t="s">
        <v>148</v>
      </c>
      <c r="B73" s="11" t="s">
        <v>149</v>
      </c>
      <c r="C73" s="95">
        <v>123</v>
      </c>
      <c r="D73" s="92">
        <v>8.1967212999999994E-3</v>
      </c>
      <c r="E73" s="93">
        <v>336053175.26199979</v>
      </c>
      <c r="F73" s="35"/>
      <c r="G73" s="56" t="s">
        <v>215</v>
      </c>
      <c r="H73" s="39">
        <f t="shared" si="15"/>
        <v>676</v>
      </c>
      <c r="I73" s="77">
        <f t="shared" si="24"/>
        <v>-5.7182705700000003E-2</v>
      </c>
      <c r="J73" s="86">
        <f t="shared" si="21"/>
        <v>365557235.88560891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191</v>
      </c>
      <c r="P73" s="39">
        <f t="shared" si="19"/>
        <v>196</v>
      </c>
      <c r="Q73" s="77">
        <f t="shared" si="20"/>
        <v>-1.01010101E-2</v>
      </c>
      <c r="R73" s="86">
        <f t="shared" si="23"/>
        <v>471074243.35768712</v>
      </c>
    </row>
    <row r="74" spans="1:18">
      <c r="A74" s="40" t="s">
        <v>76</v>
      </c>
      <c r="B74" s="11" t="s">
        <v>77</v>
      </c>
      <c r="C74" s="95">
        <v>780900</v>
      </c>
      <c r="D74" s="92">
        <v>7.4829053999999999E-3</v>
      </c>
      <c r="E74" s="93">
        <v>36517.472375359997</v>
      </c>
      <c r="F74" s="35"/>
      <c r="G74" s="56" t="s">
        <v>171</v>
      </c>
      <c r="H74" s="39">
        <f t="shared" si="15"/>
        <v>891</v>
      </c>
      <c r="I74" s="77">
        <f t="shared" si="24"/>
        <v>-7.4766355100000001E-2</v>
      </c>
      <c r="J74" s="86">
        <f t="shared" si="21"/>
        <v>123295679.65503529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215</v>
      </c>
      <c r="P74" s="39">
        <f t="shared" si="19"/>
        <v>676</v>
      </c>
      <c r="Q74" s="77">
        <f t="shared" si="20"/>
        <v>-5.7182705700000003E-2</v>
      </c>
      <c r="R74" s="86">
        <f t="shared" si="23"/>
        <v>365557235.88560891</v>
      </c>
    </row>
    <row r="75" spans="1:18" ht="17.25" thickBot="1">
      <c r="A75" s="40" t="s">
        <v>262</v>
      </c>
      <c r="B75" s="11" t="s">
        <v>263</v>
      </c>
      <c r="C75" s="95">
        <v>275</v>
      </c>
      <c r="D75" s="92">
        <v>7.3260073000000004E-3</v>
      </c>
      <c r="E75" s="93">
        <v>353620864.02239335</v>
      </c>
      <c r="F75" s="35"/>
      <c r="G75" s="57" t="s">
        <v>115</v>
      </c>
      <c r="H75" s="37">
        <f t="shared" si="15"/>
        <v>1010</v>
      </c>
      <c r="I75" s="79">
        <f t="shared" si="24"/>
        <v>-8.5972850700000006E-2</v>
      </c>
      <c r="J75" s="87">
        <f t="shared" si="21"/>
        <v>112460398.40697069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171</v>
      </c>
      <c r="P75" s="37">
        <f t="shared" si="19"/>
        <v>891</v>
      </c>
      <c r="Q75" s="79">
        <f t="shared" si="20"/>
        <v>-7.4766355100000001E-2</v>
      </c>
      <c r="R75" s="87">
        <f t="shared" si="23"/>
        <v>123295679.65503529</v>
      </c>
    </row>
    <row r="76" spans="1:18">
      <c r="A76" s="40" t="s">
        <v>168</v>
      </c>
      <c r="B76" s="11" t="s">
        <v>169</v>
      </c>
      <c r="C76" s="95">
        <v>3715</v>
      </c>
      <c r="D76" s="92">
        <v>6.7750678000000003E-3</v>
      </c>
      <c r="E76" s="93">
        <v>1987510.9631278601</v>
      </c>
      <c r="F76" s="35"/>
      <c r="G76" s="35"/>
      <c r="H76" s="35"/>
      <c r="I76" s="35"/>
    </row>
    <row r="77" spans="1:18">
      <c r="A77" s="40" t="s">
        <v>332</v>
      </c>
      <c r="B77" s="11" t="s">
        <v>333</v>
      </c>
      <c r="C77" s="95">
        <v>0.19800000000000001</v>
      </c>
      <c r="D77" s="92">
        <v>5.0761421000000001E-3</v>
      </c>
      <c r="E77" s="93">
        <v>218706417395.702</v>
      </c>
      <c r="F77" s="35"/>
      <c r="G77" s="35"/>
      <c r="H77" s="35"/>
      <c r="I77" s="35"/>
    </row>
    <row r="78" spans="1:18">
      <c r="A78" s="40" t="s">
        <v>84</v>
      </c>
      <c r="B78" s="11" t="s">
        <v>85</v>
      </c>
      <c r="C78" s="95">
        <v>615</v>
      </c>
      <c r="D78" s="92">
        <v>4.9019607999999998E-3</v>
      </c>
      <c r="E78" s="93">
        <v>415220126.32818842</v>
      </c>
      <c r="F78" s="35"/>
      <c r="G78" s="35"/>
      <c r="H78" s="35"/>
      <c r="I78" s="35"/>
    </row>
    <row r="79" spans="1:18">
      <c r="A79" s="40" t="s">
        <v>337</v>
      </c>
      <c r="B79" s="11" t="s">
        <v>338</v>
      </c>
      <c r="C79" s="95">
        <v>1035</v>
      </c>
      <c r="D79" s="92">
        <v>4.8543689000000003E-3</v>
      </c>
      <c r="E79" s="93">
        <v>21012617.025748771</v>
      </c>
      <c r="F79" s="35"/>
      <c r="G79" s="35"/>
      <c r="H79" s="35"/>
      <c r="I79" s="35"/>
    </row>
    <row r="80" spans="1:18">
      <c r="A80" s="40" t="s">
        <v>154</v>
      </c>
      <c r="B80" s="11" t="s">
        <v>155</v>
      </c>
      <c r="C80" s="95">
        <v>25460</v>
      </c>
      <c r="D80" s="92">
        <v>4.7355959000000003E-3</v>
      </c>
      <c r="E80" s="93">
        <v>268616.60956243001</v>
      </c>
      <c r="F80" s="35"/>
      <c r="G80" s="35"/>
      <c r="H80" s="35"/>
      <c r="I80" s="35"/>
    </row>
    <row r="81" spans="1:9">
      <c r="A81" s="40" t="s">
        <v>88</v>
      </c>
      <c r="B81" s="11" t="s">
        <v>89</v>
      </c>
      <c r="C81" s="95">
        <v>1300</v>
      </c>
      <c r="D81" s="92">
        <v>3.8610038999999999E-3</v>
      </c>
      <c r="E81" s="93">
        <v>213796899.96130767</v>
      </c>
      <c r="F81" s="35"/>
      <c r="G81" s="35"/>
      <c r="H81" s="35"/>
      <c r="I81" s="35"/>
    </row>
    <row r="82" spans="1:9">
      <c r="A82" s="40" t="s">
        <v>180</v>
      </c>
      <c r="B82" s="11" t="s">
        <v>181</v>
      </c>
      <c r="C82" s="95">
        <v>1405</v>
      </c>
      <c r="D82" s="92">
        <v>3.5714286E-3</v>
      </c>
      <c r="E82" s="93">
        <v>6582755.8695208197</v>
      </c>
      <c r="F82" s="35"/>
      <c r="G82" s="35"/>
      <c r="H82" s="35"/>
      <c r="I82" s="35"/>
    </row>
    <row r="83" spans="1:9">
      <c r="A83" s="40" t="s">
        <v>70</v>
      </c>
      <c r="B83" s="11" t="s">
        <v>71</v>
      </c>
      <c r="C83" s="95">
        <v>38.1</v>
      </c>
      <c r="D83" s="92">
        <v>2.6315789000000002E-3</v>
      </c>
      <c r="E83" s="93">
        <v>721206572.72779095</v>
      </c>
      <c r="F83" s="35"/>
      <c r="G83" s="35"/>
      <c r="H83" s="35"/>
      <c r="I83" s="35"/>
    </row>
    <row r="84" spans="1:9">
      <c r="A84" s="40" t="s">
        <v>150</v>
      </c>
      <c r="B84" s="11" t="s">
        <v>151</v>
      </c>
      <c r="C84" s="95">
        <v>175800</v>
      </c>
      <c r="D84" s="92">
        <v>2.2805017000000001E-3</v>
      </c>
      <c r="E84" s="93">
        <v>182264.36496042999</v>
      </c>
      <c r="F84" s="35"/>
      <c r="G84" s="35"/>
      <c r="H84" s="35"/>
      <c r="I84" s="35"/>
    </row>
    <row r="85" spans="1:9">
      <c r="A85" s="40" t="s">
        <v>138</v>
      </c>
      <c r="B85" s="11" t="s">
        <v>139</v>
      </c>
      <c r="C85" s="95">
        <v>10120</v>
      </c>
      <c r="D85" s="92">
        <v>1.9801979999999999E-3</v>
      </c>
      <c r="E85" s="93">
        <v>649043.63286750996</v>
      </c>
      <c r="F85" s="35"/>
      <c r="G85" s="35"/>
      <c r="H85" s="35"/>
      <c r="I85" s="35"/>
    </row>
    <row r="86" spans="1:9">
      <c r="A86" s="40" t="s">
        <v>63</v>
      </c>
      <c r="B86" s="11" t="s">
        <v>64</v>
      </c>
      <c r="C86" s="95">
        <v>51.6</v>
      </c>
      <c r="D86" s="92">
        <v>1.9417475999999999E-3</v>
      </c>
      <c r="E86" s="93">
        <v>212887993.79381901</v>
      </c>
      <c r="F86" s="35"/>
      <c r="G86" s="35"/>
      <c r="H86" s="35"/>
      <c r="I86" s="35"/>
    </row>
    <row r="87" spans="1:9">
      <c r="A87" s="40" t="s">
        <v>142</v>
      </c>
      <c r="B87" s="11" t="s">
        <v>143</v>
      </c>
      <c r="C87" s="95">
        <v>2995</v>
      </c>
      <c r="D87" s="92">
        <v>1.6722408E-3</v>
      </c>
      <c r="E87" s="93">
        <v>7975073.7233329304</v>
      </c>
      <c r="F87" s="35"/>
      <c r="G87" s="35"/>
      <c r="H87" s="35"/>
      <c r="I87" s="35"/>
    </row>
    <row r="88" spans="1:9">
      <c r="A88" s="40" t="s">
        <v>178</v>
      </c>
      <c r="B88" s="11" t="s">
        <v>179</v>
      </c>
      <c r="C88" s="95">
        <v>60670</v>
      </c>
      <c r="D88" s="92">
        <v>0</v>
      </c>
      <c r="E88" s="93">
        <v>55493.313888229997</v>
      </c>
      <c r="F88" s="35"/>
      <c r="G88" s="35"/>
      <c r="H88" s="35"/>
      <c r="I88" s="35"/>
    </row>
    <row r="89" spans="1:9">
      <c r="A89" s="40" t="s">
        <v>232</v>
      </c>
      <c r="B89" s="11" t="s">
        <v>233</v>
      </c>
      <c r="C89" s="95">
        <v>776</v>
      </c>
      <c r="D89" s="92">
        <v>-2.5706941000000001E-3</v>
      </c>
      <c r="E89" s="93">
        <v>29279380.05413625</v>
      </c>
      <c r="F89" s="35"/>
      <c r="G89" s="35"/>
      <c r="H89" s="35"/>
      <c r="I89" s="35"/>
    </row>
    <row r="90" spans="1:9">
      <c r="A90" s="40" t="s">
        <v>160</v>
      </c>
      <c r="B90" s="11" t="s">
        <v>161</v>
      </c>
      <c r="C90" s="95">
        <v>638</v>
      </c>
      <c r="D90" s="92">
        <v>-3.1250000000000002E-3</v>
      </c>
      <c r="E90" s="93">
        <v>12150041.11519233</v>
      </c>
      <c r="F90" s="35"/>
      <c r="G90" s="35"/>
      <c r="H90" s="35"/>
      <c r="I90" s="35"/>
    </row>
    <row r="91" spans="1:9">
      <c r="A91" s="40" t="s">
        <v>192</v>
      </c>
      <c r="B91" s="11" t="s">
        <v>193</v>
      </c>
      <c r="C91" s="95">
        <v>3970</v>
      </c>
      <c r="D91" s="92">
        <v>-3.7641153999999999E-3</v>
      </c>
      <c r="E91" s="93">
        <v>5907289.7568998998</v>
      </c>
      <c r="F91" s="35"/>
      <c r="G91" s="35"/>
      <c r="H91" s="35"/>
      <c r="I91" s="35"/>
    </row>
    <row r="92" spans="1:9">
      <c r="A92" s="40" t="s">
        <v>240</v>
      </c>
      <c r="B92" s="11" t="s">
        <v>241</v>
      </c>
      <c r="C92" s="95">
        <v>2260</v>
      </c>
      <c r="D92" s="92">
        <v>-4.4052863000000001E-3</v>
      </c>
      <c r="E92" s="93">
        <v>4721915.0634501297</v>
      </c>
      <c r="F92" s="35"/>
      <c r="G92" s="35"/>
      <c r="H92" s="35"/>
      <c r="I92" s="35"/>
    </row>
    <row r="93" spans="1:9">
      <c r="A93" s="40" t="s">
        <v>53</v>
      </c>
      <c r="B93" s="11" t="s">
        <v>334</v>
      </c>
      <c r="C93" s="95">
        <v>440</v>
      </c>
      <c r="D93" s="92">
        <v>-4.5248869000000004E-3</v>
      </c>
      <c r="E93" s="93">
        <v>36140206.506279029</v>
      </c>
      <c r="F93" s="35"/>
      <c r="G93" s="35"/>
      <c r="H93" s="35"/>
      <c r="I93" s="35"/>
    </row>
    <row r="94" spans="1:9">
      <c r="A94" s="40" t="s">
        <v>120</v>
      </c>
      <c r="B94" s="11" t="s">
        <v>121</v>
      </c>
      <c r="C94" s="95">
        <v>630</v>
      </c>
      <c r="D94" s="92">
        <v>-4.7393365E-3</v>
      </c>
      <c r="E94" s="93">
        <v>42549257.888164029</v>
      </c>
      <c r="F94" s="35"/>
      <c r="G94" s="35"/>
      <c r="H94" s="35"/>
      <c r="I94" s="35"/>
    </row>
    <row r="95" spans="1:9">
      <c r="A95" s="40" t="s">
        <v>86</v>
      </c>
      <c r="B95" s="11" t="s">
        <v>87</v>
      </c>
      <c r="C95" s="95">
        <v>198050</v>
      </c>
      <c r="D95" s="92">
        <v>-5.0238634000000001E-3</v>
      </c>
      <c r="E95" s="93">
        <v>34690.494319029996</v>
      </c>
      <c r="F95" s="35"/>
      <c r="G95" s="35"/>
      <c r="H95" s="35"/>
      <c r="I95" s="35"/>
    </row>
    <row r="96" spans="1:9">
      <c r="A96" s="40" t="s">
        <v>236</v>
      </c>
      <c r="B96" s="11" t="s">
        <v>237</v>
      </c>
      <c r="C96" s="95">
        <v>175</v>
      </c>
      <c r="D96" s="92">
        <v>-5.6818182E-3</v>
      </c>
      <c r="E96" s="93">
        <v>266912858.56958848</v>
      </c>
      <c r="F96" s="35"/>
      <c r="G96" s="35"/>
      <c r="H96" s="35"/>
      <c r="I96" s="35"/>
    </row>
    <row r="97" spans="1:9">
      <c r="A97" s="40" t="s">
        <v>80</v>
      </c>
      <c r="B97" s="11" t="s">
        <v>81</v>
      </c>
      <c r="C97" s="95">
        <v>2080</v>
      </c>
      <c r="D97" s="92">
        <v>-7.1599044999999997E-3</v>
      </c>
      <c r="E97" s="93">
        <v>66983336.960364044</v>
      </c>
      <c r="F97" s="35"/>
      <c r="G97" s="35"/>
      <c r="H97" s="35"/>
      <c r="I97" s="35"/>
    </row>
    <row r="98" spans="1:9">
      <c r="A98" s="40" t="s">
        <v>104</v>
      </c>
      <c r="B98" s="11" t="s">
        <v>105</v>
      </c>
      <c r="C98" s="95">
        <v>2450</v>
      </c>
      <c r="D98" s="92">
        <v>-8.0971659999999994E-3</v>
      </c>
      <c r="E98" s="93">
        <v>22350379.87469827</v>
      </c>
      <c r="F98" s="35"/>
      <c r="G98" s="35"/>
      <c r="H98" s="35"/>
      <c r="I98" s="35"/>
    </row>
    <row r="99" spans="1:9">
      <c r="A99" s="40" t="s">
        <v>112</v>
      </c>
      <c r="B99" s="11" t="s">
        <v>113</v>
      </c>
      <c r="C99" s="95">
        <v>6545</v>
      </c>
      <c r="D99" s="92">
        <v>-8.3333333000000006E-3</v>
      </c>
      <c r="E99" s="93">
        <v>1786373.8911488899</v>
      </c>
      <c r="F99" s="35"/>
      <c r="G99" s="35"/>
      <c r="H99" s="35"/>
      <c r="I99" s="35"/>
    </row>
    <row r="100" spans="1:9">
      <c r="A100" s="40" t="s">
        <v>190</v>
      </c>
      <c r="B100" s="11" t="s">
        <v>191</v>
      </c>
      <c r="C100" s="95">
        <v>196</v>
      </c>
      <c r="D100" s="92">
        <v>-1.01010101E-2</v>
      </c>
      <c r="E100" s="93">
        <v>471074243.35768712</v>
      </c>
      <c r="F100" s="35"/>
      <c r="G100" s="35"/>
      <c r="H100" s="35"/>
      <c r="I100" s="35"/>
    </row>
    <row r="101" spans="1:9">
      <c r="A101" s="40" t="s">
        <v>156</v>
      </c>
      <c r="B101" s="11" t="s">
        <v>157</v>
      </c>
      <c r="C101" s="95">
        <v>2740</v>
      </c>
      <c r="D101" s="92">
        <v>-1.61579892E-2</v>
      </c>
      <c r="E101" s="93">
        <v>28227893.082746878</v>
      </c>
      <c r="F101" s="35"/>
      <c r="G101" s="35"/>
      <c r="H101" s="35"/>
      <c r="I101" s="35"/>
    </row>
    <row r="102" spans="1:9">
      <c r="A102" s="40" t="s">
        <v>152</v>
      </c>
      <c r="B102" s="11" t="s">
        <v>153</v>
      </c>
      <c r="C102" s="95">
        <v>5500</v>
      </c>
      <c r="D102" s="92">
        <v>-2.0480854900000001E-2</v>
      </c>
      <c r="E102" s="93">
        <v>32390616.806680981</v>
      </c>
      <c r="F102" s="35"/>
      <c r="G102" s="35"/>
      <c r="H102" s="35"/>
      <c r="I102" s="35"/>
    </row>
    <row r="103" spans="1:9">
      <c r="A103" s="40" t="s">
        <v>162</v>
      </c>
      <c r="B103" s="11" t="s">
        <v>163</v>
      </c>
      <c r="C103" s="95">
        <v>1720</v>
      </c>
      <c r="D103" s="92">
        <v>-2.2727272699999999E-2</v>
      </c>
      <c r="E103" s="93">
        <v>503694805.30615515</v>
      </c>
      <c r="F103" s="35"/>
      <c r="G103" s="35"/>
      <c r="H103" s="35"/>
      <c r="I103" s="35"/>
    </row>
    <row r="104" spans="1:9">
      <c r="A104" s="40" t="s">
        <v>206</v>
      </c>
      <c r="B104" s="11" t="s">
        <v>207</v>
      </c>
      <c r="C104" s="95">
        <v>25.2</v>
      </c>
      <c r="D104" s="92">
        <v>-2.7027026999999999E-2</v>
      </c>
      <c r="E104" s="93">
        <v>1960576804.174546</v>
      </c>
      <c r="F104" s="35"/>
      <c r="G104" s="35"/>
      <c r="H104" s="35"/>
      <c r="I104" s="35"/>
    </row>
    <row r="105" spans="1:9">
      <c r="A105" s="40" t="s">
        <v>210</v>
      </c>
      <c r="B105" s="11" t="s">
        <v>211</v>
      </c>
      <c r="C105" s="95">
        <v>3700</v>
      </c>
      <c r="D105" s="92">
        <v>-3.01441678E-2</v>
      </c>
      <c r="E105" s="93">
        <v>104446727.29121089</v>
      </c>
      <c r="F105" s="35"/>
      <c r="G105" s="35"/>
      <c r="H105" s="35"/>
      <c r="I105" s="35"/>
    </row>
    <row r="106" spans="1:9">
      <c r="A106" s="40" t="s">
        <v>226</v>
      </c>
      <c r="B106" s="11" t="s">
        <v>227</v>
      </c>
      <c r="C106" s="95">
        <v>1070</v>
      </c>
      <c r="D106" s="92">
        <v>-4.03587444E-2</v>
      </c>
      <c r="E106" s="93">
        <v>111392368.56016605</v>
      </c>
      <c r="F106" s="35"/>
      <c r="G106" s="35"/>
      <c r="H106" s="35"/>
      <c r="I106" s="35"/>
    </row>
    <row r="107" spans="1:9">
      <c r="A107" s="40" t="s">
        <v>214</v>
      </c>
      <c r="B107" s="11" t="s">
        <v>215</v>
      </c>
      <c r="C107" s="95">
        <v>676</v>
      </c>
      <c r="D107" s="92">
        <v>-5.7182705700000003E-2</v>
      </c>
      <c r="E107" s="93">
        <v>365557235.88560891</v>
      </c>
      <c r="F107" s="35"/>
      <c r="G107" s="35"/>
      <c r="H107" s="35"/>
      <c r="I107" s="35"/>
    </row>
    <row r="108" spans="1:9">
      <c r="A108" s="40" t="s">
        <v>170</v>
      </c>
      <c r="B108" s="11" t="s">
        <v>171</v>
      </c>
      <c r="C108" s="95">
        <v>891</v>
      </c>
      <c r="D108" s="92">
        <v>-7.4766355100000001E-2</v>
      </c>
      <c r="E108" s="93">
        <v>123295679.65503529</v>
      </c>
      <c r="F108" s="35"/>
      <c r="G108" s="35"/>
      <c r="H108" s="35"/>
      <c r="I108" s="35"/>
    </row>
    <row r="109" spans="1:9">
      <c r="A109" s="40" t="s">
        <v>114</v>
      </c>
      <c r="B109" s="11" t="s">
        <v>115</v>
      </c>
      <c r="C109" s="95">
        <v>1010</v>
      </c>
      <c r="D109" s="92">
        <v>-8.5972850700000006E-2</v>
      </c>
      <c r="E109" s="41">
        <v>112460398.40697069</v>
      </c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8" t="str">
        <f>TEXT(투자전략!$G$1, "[$-ko-KR]yyyy년 mm월") &amp; " 총결산"</f>
        <v>2021년 11월 총결산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70"/>
    </row>
    <row r="2" spans="1:15" ht="16.5" customHeight="1" thickBot="1">
      <c r="A2" s="274" t="s">
        <v>286</v>
      </c>
      <c r="B2" s="275"/>
      <c r="C2" s="275"/>
      <c r="D2" s="266" t="s">
        <v>282</v>
      </c>
      <c r="E2" s="266"/>
      <c r="F2" s="267"/>
      <c r="G2" s="268" t="s">
        <v>283</v>
      </c>
      <c r="H2" s="269"/>
      <c r="I2" s="270"/>
      <c r="J2" s="265" t="s">
        <v>284</v>
      </c>
      <c r="K2" s="266"/>
      <c r="L2" s="266"/>
      <c r="M2" s="266" t="s">
        <v>285</v>
      </c>
      <c r="N2" s="266"/>
      <c r="O2" s="267"/>
    </row>
    <row r="3" spans="1:15" ht="16.5" customHeight="1">
      <c r="A3" s="345">
        <v>1</v>
      </c>
      <c r="B3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Top20</v>
      </c>
      <c r="C3" s="276"/>
      <c r="D3" s="274" t="s">
        <v>287</v>
      </c>
      <c r="E3" s="275"/>
      <c r="F3" s="276"/>
      <c r="G3" s="274" t="s">
        <v>294</v>
      </c>
      <c r="H3" s="275"/>
      <c r="I3" s="276"/>
      <c r="J3" s="274" t="s">
        <v>301</v>
      </c>
      <c r="K3" s="275"/>
      <c r="L3" s="276"/>
      <c r="M3" s="274" t="s">
        <v>308</v>
      </c>
      <c r="N3" s="275"/>
      <c r="O3" s="276"/>
    </row>
    <row r="4" spans="1:15" ht="16.5" customHeight="1" thickBot="1">
      <c r="A4" s="346"/>
      <c r="B4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1,457,779 KRW (48.59%)</v>
      </c>
      <c r="C4" s="282"/>
      <c r="D4" s="280" t="str">
        <f ca="1" xml:space="preserve"> TEXT($F$92, "#,##0") &amp; " KRW (" &amp; TEXT($E$92, "0.00%)")</f>
        <v>146,999 KRW (6.02%)</v>
      </c>
      <c r="E4" s="281"/>
      <c r="F4" s="282"/>
      <c r="G4" s="280" t="str">
        <f ca="1" xml:space="preserve"> TEXT($I$92, "#,##0") &amp; " KRW (" &amp; TEXT($H$92, "0.00%)")</f>
        <v>530,584 KRW (21.73%)</v>
      </c>
      <c r="H4" s="281"/>
      <c r="I4" s="282"/>
      <c r="J4" s="280" t="str">
        <f ca="1" xml:space="preserve"> TEXT($L$92, "#,##0") &amp; " KRW (" &amp; TEXT($K$92, "0.00%)")</f>
        <v>516,380 KRW (21.15%)</v>
      </c>
      <c r="K4" s="281"/>
      <c r="L4" s="282"/>
      <c r="M4" s="280" t="str">
        <f ca="1" xml:space="preserve"> TEXT($O$92, "#,##0") &amp; " KRW (" &amp; TEXT($N$92, "0.00%)")</f>
        <v>311,555 KRW (12.76%)</v>
      </c>
      <c r="N4" s="281"/>
      <c r="O4" s="282"/>
    </row>
    <row r="5" spans="1:15" ht="16.5" customHeight="1">
      <c r="A5" s="345">
        <v>2</v>
      </c>
      <c r="B5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76"/>
      <c r="D5" s="274" t="s">
        <v>288</v>
      </c>
      <c r="E5" s="275"/>
      <c r="F5" s="276"/>
      <c r="G5" s="274" t="s">
        <v>295</v>
      </c>
      <c r="H5" s="275"/>
      <c r="I5" s="276"/>
      <c r="J5" s="274" t="s">
        <v>302</v>
      </c>
      <c r="K5" s="275"/>
      <c r="L5" s="276"/>
      <c r="M5" s="274" t="s">
        <v>309</v>
      </c>
      <c r="N5" s="275"/>
      <c r="O5" s="276"/>
    </row>
    <row r="6" spans="1:15" ht="16.5" customHeight="1" thickBot="1">
      <c r="A6" s="346"/>
      <c r="B6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1,353,618 KRW (45.12%)</v>
      </c>
      <c r="C6" s="282"/>
      <c r="D6" s="280" t="str">
        <f ca="1" xml:space="preserve"> TEXT($F$130, "#,##0") &amp; " KRW (" &amp; TEXT($E$130, "0.00%)")</f>
        <v>753,681 KRW (25.12%)</v>
      </c>
      <c r="E6" s="281"/>
      <c r="F6" s="282"/>
      <c r="G6" s="280" t="str">
        <f ca="1" xml:space="preserve"> TEXT($I$130, "#,##0") &amp; " KRW (" &amp; TEXT($H$130, "0.00%)")</f>
        <v>1,342,058 KRW (44.74%)</v>
      </c>
      <c r="H6" s="281"/>
      <c r="I6" s="282"/>
      <c r="J6" s="280" t="str">
        <f ca="1" xml:space="preserve"> TEXT($L$130, "#,##0") &amp; " KRW (" &amp; TEXT($K$130, "0.00%)")</f>
        <v>1,457,779 KRW (48.59%)</v>
      </c>
      <c r="K6" s="281"/>
      <c r="L6" s="282"/>
      <c r="M6" s="280" t="str">
        <f ca="1" xml:space="preserve"> TEXT($O$130, "#,##0") &amp; " KRW (" &amp; TEXT($N$130, "0.00%)")</f>
        <v>1,009,335 KRW (33.64%)</v>
      </c>
      <c r="N6" s="281"/>
      <c r="O6" s="282"/>
    </row>
    <row r="7" spans="1:15" ht="16.5" customHeight="1">
      <c r="A7" s="345">
        <v>3</v>
      </c>
      <c r="B7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76"/>
      <c r="D7" s="274" t="s">
        <v>289</v>
      </c>
      <c r="E7" s="275"/>
      <c r="F7" s="276"/>
      <c r="G7" s="274" t="s">
        <v>296</v>
      </c>
      <c r="H7" s="275"/>
      <c r="I7" s="276"/>
      <c r="J7" s="274" t="s">
        <v>303</v>
      </c>
      <c r="K7" s="275"/>
      <c r="L7" s="276"/>
      <c r="M7" s="274" t="s">
        <v>310</v>
      </c>
      <c r="N7" s="275"/>
      <c r="O7" s="276"/>
    </row>
    <row r="8" spans="1:15" ht="16.5" customHeight="1" thickBot="1">
      <c r="A8" s="346"/>
      <c r="B8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1,342,058 KRW (44.74%)</v>
      </c>
      <c r="C8" s="282"/>
      <c r="D8" s="280" t="str">
        <f ca="1" xml:space="preserve"> TEXT($F$206, "#,##0") &amp; " KRW (" &amp; TEXT($E$206, "0.00%)")</f>
        <v>146,999 KRW (6.02%)</v>
      </c>
      <c r="E8" s="281"/>
      <c r="F8" s="282"/>
      <c r="G8" s="280" t="str">
        <f ca="1" xml:space="preserve"> TEXT($I$206, "#,##0") &amp; " KRW (" &amp; TEXT($H$206, "0.00%)")</f>
        <v>530,584 KRW (21.73%)</v>
      </c>
      <c r="H8" s="281"/>
      <c r="I8" s="282"/>
      <c r="J8" s="280" t="str">
        <f ca="1" xml:space="preserve"> TEXT($L$206, "#,##0") &amp; " KRW (" &amp; TEXT($K$206, "0.00%)")</f>
        <v>516,380 KRW (21.15%)</v>
      </c>
      <c r="K8" s="281"/>
      <c r="L8" s="282"/>
      <c r="M8" s="280" t="str">
        <f ca="1" xml:space="preserve"> TEXT($O$206, "#,##0") &amp; " KRW (" &amp; TEXT($N$206, "0.00%)")</f>
        <v>311,555 KRW (12.76%)</v>
      </c>
      <c r="N8" s="281"/>
      <c r="O8" s="282"/>
    </row>
    <row r="9" spans="1:15" ht="16.5" customHeight="1">
      <c r="A9" s="345">
        <v>4</v>
      </c>
      <c r="B9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Top20</v>
      </c>
      <c r="C9" s="276"/>
      <c r="D9" s="274" t="s">
        <v>290</v>
      </c>
      <c r="E9" s="275"/>
      <c r="F9" s="276"/>
      <c r="G9" s="274" t="s">
        <v>297</v>
      </c>
      <c r="H9" s="275"/>
      <c r="I9" s="276"/>
      <c r="J9" s="274" t="s">
        <v>304</v>
      </c>
      <c r="K9" s="275"/>
      <c r="L9" s="276"/>
      <c r="M9" s="274" t="s">
        <v>311</v>
      </c>
      <c r="N9" s="275"/>
      <c r="O9" s="276"/>
    </row>
    <row r="10" spans="1:15" ht="16.5" customHeight="1" thickBot="1">
      <c r="A10" s="346"/>
      <c r="B10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1,340,539 KRW (44.68%)</v>
      </c>
      <c r="C10" s="282"/>
      <c r="D10" s="280" t="str">
        <f ca="1" xml:space="preserve"> TEXT($F$244, "#,##0") &amp; " KRW (" &amp; TEXT($E$244, "0.00%)")</f>
        <v>363,886 KRW (12.13%)</v>
      </c>
      <c r="E10" s="281"/>
      <c r="F10" s="282"/>
      <c r="G10" s="280" t="str">
        <f ca="1" xml:space="preserve"> TEXT($I$244, "#,##0") &amp; " KRW (" &amp; TEXT($H$244, "0.00%)")</f>
        <v>723,703 KRW (24.12%)</v>
      </c>
      <c r="H10" s="281"/>
      <c r="I10" s="282"/>
      <c r="J10" s="280" t="str">
        <f ca="1" xml:space="preserve"> TEXT($L$244, "#,##0") &amp; " KRW (" &amp; TEXT($K$244, "0.00%)")</f>
        <v>863,961 KRW (28.80%)</v>
      </c>
      <c r="K10" s="281"/>
      <c r="L10" s="282"/>
      <c r="M10" s="280" t="str">
        <f ca="1" xml:space="preserve"> TEXT($O$244, "#,##0") &amp; " KRW (" &amp; TEXT($N$244, "0.00%)")</f>
        <v>578,716 KRW (19.29%)</v>
      </c>
      <c r="N10" s="281"/>
      <c r="O10" s="282"/>
    </row>
    <row r="11" spans="1:15" ht="16.5" customHeight="1">
      <c r="A11" s="345">
        <v>5</v>
      </c>
      <c r="B11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Top20</v>
      </c>
      <c r="C11" s="276"/>
      <c r="D11" s="274" t="s">
        <v>291</v>
      </c>
      <c r="E11" s="275"/>
      <c r="F11" s="276"/>
      <c r="G11" s="274" t="s">
        <v>298</v>
      </c>
      <c r="H11" s="275"/>
      <c r="I11" s="276"/>
      <c r="J11" s="274" t="s">
        <v>305</v>
      </c>
      <c r="K11" s="275"/>
      <c r="L11" s="276"/>
      <c r="M11" s="274" t="s">
        <v>312</v>
      </c>
      <c r="N11" s="275"/>
      <c r="O11" s="276"/>
    </row>
    <row r="12" spans="1:15" ht="16.5" customHeight="1" thickBot="1">
      <c r="A12" s="346"/>
      <c r="B12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1,009,335 KRW (33.64%)</v>
      </c>
      <c r="C12" s="282"/>
      <c r="D12" s="280" t="str">
        <f ca="1" xml:space="preserve"> TEXT($F$168, "#,##0") &amp; " KRW (" &amp; TEXT($E$168, "0.00%)")</f>
        <v>671,358 KRW (22.38%)</v>
      </c>
      <c r="E12" s="281"/>
      <c r="F12" s="282"/>
      <c r="G12" s="280" t="str">
        <f ca="1" xml:space="preserve"> TEXT($I$168, "#,##0") &amp; " KRW (" &amp; TEXT($H$168, "0.00%)")</f>
        <v>1,353,618 KRW (45.12%)</v>
      </c>
      <c r="H12" s="281"/>
      <c r="I12" s="282"/>
      <c r="J12" s="280" t="str">
        <f ca="1" xml:space="preserve"> TEXT($L$168, "#,##0") &amp; " KRW (" &amp; TEXT($K$168, "0.00%)")</f>
        <v>1,340,539 KRW (44.68%)</v>
      </c>
      <c r="K12" s="281"/>
      <c r="L12" s="282"/>
      <c r="M12" s="280" t="str">
        <f ca="1" xml:space="preserve"> TEXT($O$168, "#,##0") &amp; " KRW (" &amp; TEXT($N$168, "0.00%)")</f>
        <v>752,955 KRW (25.10%)</v>
      </c>
      <c r="N12" s="281"/>
      <c r="O12" s="282"/>
    </row>
    <row r="13" spans="1:15" ht="16.5" customHeight="1">
      <c r="A13" s="345">
        <v>6</v>
      </c>
      <c r="B13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Bottom20</v>
      </c>
      <c r="C13" s="276"/>
      <c r="D13" s="274" t="s">
        <v>292</v>
      </c>
      <c r="E13" s="275"/>
      <c r="F13" s="276"/>
      <c r="G13" s="274" t="s">
        <v>299</v>
      </c>
      <c r="H13" s="275"/>
      <c r="I13" s="276"/>
      <c r="J13" s="274" t="s">
        <v>306</v>
      </c>
      <c r="K13" s="275"/>
      <c r="L13" s="276"/>
      <c r="M13" s="274" t="s">
        <v>313</v>
      </c>
      <c r="N13" s="275"/>
      <c r="O13" s="276"/>
    </row>
    <row r="14" spans="1:15" ht="16.5" customHeight="1" thickBot="1">
      <c r="A14" s="346"/>
      <c r="B14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863,961 KRW (28.80%)</v>
      </c>
      <c r="C14" s="282"/>
      <c r="D14" s="280" t="str">
        <f ca="1" xml:space="preserve"> TEXT($F$282, "#,##0") &amp; " KRW (" &amp; TEXT($E$282, "0.00%)")</f>
        <v>-309,193 KRW (-10.31%)</v>
      </c>
      <c r="E14" s="281"/>
      <c r="F14" s="282"/>
      <c r="G14" s="280" t="str">
        <f ca="1" xml:space="preserve"> TEXT($I$282, "#,##0") &amp; " KRW (" &amp; TEXT($H$282, "0.00%)")</f>
        <v>90,162 KRW (3.01%)</v>
      </c>
      <c r="H14" s="281"/>
      <c r="I14" s="282"/>
      <c r="J14" s="280" t="str">
        <f ca="1" xml:space="preserve"> TEXT($L$282, "#,##0") &amp; " KRW (" &amp; TEXT($K$282, "0.00%)")</f>
        <v>266,118 KRW (8.87%)</v>
      </c>
      <c r="K14" s="281"/>
      <c r="L14" s="282"/>
      <c r="M14" s="280" t="str">
        <f ca="1" xml:space="preserve"> TEXT($O$282, "#,##0") &amp; " KRW (" &amp; TEXT($N$282, "0.00%)")</f>
        <v>-35,909 KRW (-1.20%)</v>
      </c>
      <c r="N14" s="281"/>
      <c r="O14" s="282"/>
    </row>
    <row r="15" spans="1:15" ht="16.5" customHeight="1">
      <c r="A15" s="345">
        <v>7</v>
      </c>
      <c r="B15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76"/>
      <c r="D15" s="274" t="s">
        <v>293</v>
      </c>
      <c r="E15" s="275"/>
      <c r="F15" s="276"/>
      <c r="G15" s="274" t="s">
        <v>300</v>
      </c>
      <c r="H15" s="275"/>
      <c r="I15" s="276"/>
      <c r="J15" s="274" t="s">
        <v>307</v>
      </c>
      <c r="K15" s="275"/>
      <c r="L15" s="276"/>
      <c r="M15" s="274" t="s">
        <v>314</v>
      </c>
      <c r="N15" s="275"/>
      <c r="O15" s="276"/>
    </row>
    <row r="16" spans="1:15" ht="16.5" customHeight="1" thickBot="1">
      <c r="A16" s="346"/>
      <c r="B16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753,681 KRW (25.12%)</v>
      </c>
      <c r="C16" s="282"/>
      <c r="D16" s="280" t="str">
        <f ca="1" xml:space="preserve"> TEXT($F$54, "#,##0") &amp; " KRW (" &amp; TEXT($E$54, "0.00%)")</f>
        <v>0 KRW (0.00%)</v>
      </c>
      <c r="E16" s="281"/>
      <c r="F16" s="282"/>
      <c r="G16" s="280" t="str">
        <f ca="1" xml:space="preserve"> TEXT($I$54, "#,##0") &amp; " KRW (" &amp; TEXT($H$54, "0.00%)")</f>
        <v>0 KRW (0.00%)</v>
      </c>
      <c r="H16" s="281"/>
      <c r="I16" s="282"/>
      <c r="J16" s="280" t="str">
        <f ca="1" xml:space="preserve"> TEXT($L$54, "#,##0") &amp; " KRW (" &amp; TEXT($K$54, "0.00%)")</f>
        <v>0 KRW (0.00%)</v>
      </c>
      <c r="K16" s="281"/>
      <c r="L16" s="282"/>
      <c r="M16" s="280" t="str">
        <f ca="1" xml:space="preserve"> TEXT($O$54, "#,##0") &amp; " KRW (" &amp; TEXT($N$54, "0.00%)")</f>
        <v>0 KRW (0.00%)</v>
      </c>
      <c r="N16" s="281"/>
      <c r="O16" s="282"/>
    </row>
    <row r="18" spans="1:15" ht="16.5" customHeight="1" thickBot="1">
      <c r="B18" s="162"/>
      <c r="C18" s="161"/>
    </row>
    <row r="19" spans="1:15" ht="16.5" customHeight="1" thickBot="1">
      <c r="A19" s="265" t="str">
        <f>TEXT(투자전략!$G$1, "[$-ko-KR]yyyy년 mm월 ") &amp; "실거래 월말결산"</f>
        <v>2021년 11월 실거래 월말결산</v>
      </c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7"/>
    </row>
    <row r="20" spans="1:15" ht="16.5" customHeight="1" thickBot="1">
      <c r="A20" s="326" t="s">
        <v>281</v>
      </c>
      <c r="B20" s="280" t="s">
        <v>279</v>
      </c>
      <c r="C20" s="282"/>
      <c r="D20" s="280" t="s">
        <v>271</v>
      </c>
      <c r="E20" s="281"/>
      <c r="F20" s="282"/>
      <c r="G20" s="280" t="s">
        <v>272</v>
      </c>
      <c r="H20" s="281"/>
      <c r="I20" s="282"/>
      <c r="J20" s="280" t="s">
        <v>273</v>
      </c>
      <c r="K20" s="281"/>
      <c r="L20" s="282"/>
      <c r="M20" s="280" t="s">
        <v>274</v>
      </c>
      <c r="N20" s="281"/>
      <c r="O20" s="282"/>
    </row>
    <row r="21" spans="1:15" ht="16.5" customHeight="1" thickBot="1">
      <c r="A21" s="330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4" t="s">
        <v>280</v>
      </c>
      <c r="B53" s="276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80"/>
      <c r="B54" s="28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65" t="str">
        <f>TEXT(투자전략!$G$1, "[$-ko-KR]yyyy년 mm월 ") &amp; "[엽전코인] 전일대비 상승률 Top20 월말결산"</f>
        <v>2021년 11월 [엽전코인] 전일대비 상승률 Top20 월말결산</v>
      </c>
      <c r="B57" s="266"/>
      <c r="C57" s="266"/>
      <c r="D57" s="266"/>
      <c r="E57" s="266"/>
      <c r="F57" s="266"/>
      <c r="G57" s="266"/>
      <c r="H57" s="266"/>
      <c r="I57" s="266"/>
      <c r="J57" s="266"/>
      <c r="K57" s="266"/>
      <c r="L57" s="266"/>
      <c r="M57" s="266"/>
      <c r="N57" s="266"/>
      <c r="O57" s="267"/>
    </row>
    <row r="58" spans="1:15" ht="16.5" customHeight="1" thickBot="1">
      <c r="A58" s="326" t="s">
        <v>281</v>
      </c>
      <c r="B58" s="280" t="s">
        <v>279</v>
      </c>
      <c r="C58" s="282"/>
      <c r="D58" s="280" t="s">
        <v>271</v>
      </c>
      <c r="E58" s="281"/>
      <c r="F58" s="282"/>
      <c r="G58" s="280" t="s">
        <v>272</v>
      </c>
      <c r="H58" s="281"/>
      <c r="I58" s="282"/>
      <c r="J58" s="280" t="s">
        <v>273</v>
      </c>
      <c r="K58" s="281"/>
      <c r="L58" s="282"/>
      <c r="M58" s="280" t="s">
        <v>274</v>
      </c>
      <c r="N58" s="281"/>
      <c r="O58" s="282"/>
    </row>
    <row r="59" spans="1:15" ht="16.5" customHeight="1" thickBot="1">
      <c r="A59" s="330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2353519.8901974782</v>
      </c>
      <c r="N60" s="76">
        <f ca="1">IFERROR(INDIRECT($B60&amp;"!N64"), "")</f>
        <v>-1.9366712417717372E-2</v>
      </c>
      <c r="O60" s="141">
        <f ca="1">IFERROR(INDIRECT($B60&amp;"!O64"), "")</f>
        <v>-46480.1098025217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>
        <f t="shared" ref="C61:C90" ca="1" si="13">IFERROR(COUNTA(INDIRECT($B61&amp;"!A44:A63")) * INDIRECT($B61&amp;"!B64"), "")</f>
        <v>2550000</v>
      </c>
      <c r="D61" s="139">
        <f t="shared" ref="D61:D90" ca="1" si="14">IFERROR($C61 * (1 + E61), "")</f>
        <v>2597100.1909559877</v>
      </c>
      <c r="E61" s="77">
        <f t="shared" ref="E61:E90" ca="1" si="15">IFERROR(INDIRECT($B61&amp;"!E64"), "")</f>
        <v>1.8470663119995085E-2</v>
      </c>
      <c r="F61" s="137">
        <f t="shared" ref="F61:F90" ca="1" si="16">IFERROR(INDIRECT($B61&amp;"!F64"), "")</f>
        <v>47100.190955987469</v>
      </c>
      <c r="G61" s="139">
        <f t="shared" ref="G61:G90" ca="1" si="17">IFERROR($C61 * (1 + H61), "")</f>
        <v>2622574.0924758096</v>
      </c>
      <c r="H61" s="77">
        <f t="shared" ref="H61:H90" ca="1" si="18">IFERROR(INDIRECT($B61&amp;"!H64"), "")</f>
        <v>2.8460428421886057E-2</v>
      </c>
      <c r="I61" s="137">
        <f t="shared" ref="I61:I90" ca="1" si="19">IFERROR(INDIRECT($B61&amp;"!I64"), "")</f>
        <v>72574.092475809448</v>
      </c>
      <c r="J61" s="139">
        <f t="shared" ref="J61:J90" ca="1" si="20">IFERROR($C61 * (1 + K61), "")</f>
        <v>2617192.5827369131</v>
      </c>
      <c r="K61" s="77">
        <f t="shared" ref="K61:K90" ca="1" si="21">IFERROR(INDIRECT($B61&amp;"!K64"), "")</f>
        <v>2.6350032445848368E-2</v>
      </c>
      <c r="L61" s="137">
        <f t="shared" ref="L61:L90" ca="1" si="22">IFERROR(INDIRECT($B61&amp;"!L64"), "")</f>
        <v>67192.582736913333</v>
      </c>
      <c r="M61" s="139">
        <f t="shared" ref="M61:M90" ca="1" si="23">IFERROR($C61 * (1 + N61), "")</f>
        <v>2657399.7105005891</v>
      </c>
      <c r="N61" s="77">
        <f t="shared" ref="N61:N90" ca="1" si="24">IFERROR(INDIRECT($B61&amp;"!N64"), "")</f>
        <v>4.2117533529642807E-2</v>
      </c>
      <c r="O61" s="137">
        <f t="shared" ref="O61:O90" ca="1" si="25">IFERROR(INDIRECT($B61&amp;"!O64"), "")</f>
        <v>107399.71050058918</v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>
        <f t="shared" ca="1" si="13"/>
        <v>2400000</v>
      </c>
      <c r="D62" s="139">
        <f t="shared" ca="1" si="14"/>
        <v>2383298.2820743271</v>
      </c>
      <c r="E62" s="77">
        <f t="shared" ca="1" si="15"/>
        <v>-6.9590491356971117E-3</v>
      </c>
      <c r="F62" s="137">
        <f t="shared" ca="1" si="16"/>
        <v>-16701.717925673067</v>
      </c>
      <c r="G62" s="139">
        <f t="shared" ca="1" si="17"/>
        <v>2431594.0451377137</v>
      </c>
      <c r="H62" s="77">
        <f t="shared" ca="1" si="18"/>
        <v>1.3164185474047345E-2</v>
      </c>
      <c r="I62" s="137">
        <f t="shared" ca="1" si="19"/>
        <v>31594.045137713631</v>
      </c>
      <c r="J62" s="139">
        <f t="shared" ca="1" si="20"/>
        <v>2396588.5396021493</v>
      </c>
      <c r="K62" s="77">
        <f t="shared" ca="1" si="21"/>
        <v>-1.4214418324377672E-3</v>
      </c>
      <c r="L62" s="137">
        <f t="shared" ca="1" si="22"/>
        <v>-3411.4603978506411</v>
      </c>
      <c r="M62" s="139">
        <f t="shared" ca="1" si="23"/>
        <v>2340463.3083560993</v>
      </c>
      <c r="N62" s="77">
        <f t="shared" ca="1" si="24"/>
        <v>-2.4806954851625266E-2</v>
      </c>
      <c r="O62" s="137">
        <f t="shared" ca="1" si="25"/>
        <v>-59536.691643900653</v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>
        <f t="shared" ca="1" si="13"/>
        <v>2550000</v>
      </c>
      <c r="D63" s="139">
        <f t="shared" ca="1" si="14"/>
        <v>2640513.2204299234</v>
      </c>
      <c r="E63" s="77">
        <f t="shared" ca="1" si="15"/>
        <v>3.5495380560754214E-2</v>
      </c>
      <c r="F63" s="137">
        <f t="shared" ca="1" si="16"/>
        <v>90513.220429923284</v>
      </c>
      <c r="G63" s="139">
        <f t="shared" ca="1" si="17"/>
        <v>2630694.5705488529</v>
      </c>
      <c r="H63" s="77">
        <f t="shared" ca="1" si="18"/>
        <v>3.1644929627001224E-2</v>
      </c>
      <c r="I63" s="137">
        <f t="shared" ca="1" si="19"/>
        <v>80694.570548853138</v>
      </c>
      <c r="J63" s="139">
        <f t="shared" ca="1" si="20"/>
        <v>2632942.0859501334</v>
      </c>
      <c r="K63" s="77">
        <f t="shared" ca="1" si="21"/>
        <v>3.2526308215738486E-2</v>
      </c>
      <c r="L63" s="137">
        <f t="shared" ca="1" si="22"/>
        <v>82942.085950133172</v>
      </c>
      <c r="M63" s="139">
        <f t="shared" ca="1" si="23"/>
        <v>2631965.2204856118</v>
      </c>
      <c r="N63" s="77">
        <f t="shared" ca="1" si="24"/>
        <v>3.2143223719847729E-2</v>
      </c>
      <c r="O63" s="137">
        <f t="shared" ca="1" si="25"/>
        <v>81965.220485611688</v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>
        <f t="shared" ca="1" si="13"/>
        <v>2400000</v>
      </c>
      <c r="D64" s="139">
        <f t="shared" ca="1" si="14"/>
        <v>2421748.9447722821</v>
      </c>
      <c r="E64" s="77">
        <f t="shared" ca="1" si="15"/>
        <v>9.0620603217842453E-3</v>
      </c>
      <c r="F64" s="137">
        <f t="shared" ca="1" si="16"/>
        <v>21748.944772282182</v>
      </c>
      <c r="G64" s="139">
        <f t="shared" ca="1" si="17"/>
        <v>2409824.7201345651</v>
      </c>
      <c r="H64" s="77">
        <f t="shared" ca="1" si="18"/>
        <v>4.093633389402219E-3</v>
      </c>
      <c r="I64" s="137">
        <f t="shared" ca="1" si="19"/>
        <v>9824.720134565323</v>
      </c>
      <c r="J64" s="139">
        <f t="shared" ca="1" si="20"/>
        <v>2410769.7741847509</v>
      </c>
      <c r="K64" s="77">
        <f t="shared" ca="1" si="21"/>
        <v>4.4874059103127435E-3</v>
      </c>
      <c r="L64" s="137">
        <f t="shared" ca="1" si="22"/>
        <v>10769.774184750584</v>
      </c>
      <c r="M64" s="139">
        <f t="shared" ca="1" si="23"/>
        <v>2404537.8484192444</v>
      </c>
      <c r="N64" s="77">
        <f t="shared" ca="1" si="24"/>
        <v>1.8907701746850476E-3</v>
      </c>
      <c r="O64" s="137">
        <f t="shared" ca="1" si="25"/>
        <v>4537.8484192441138</v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>
        <f t="shared" ca="1" si="13"/>
        <v>2400000</v>
      </c>
      <c r="D65" s="139">
        <f t="shared" ca="1" si="14"/>
        <v>2428735.3803386516</v>
      </c>
      <c r="E65" s="77">
        <f t="shared" ca="1" si="15"/>
        <v>1.1973075141104825E-2</v>
      </c>
      <c r="F65" s="137">
        <f t="shared" ca="1" si="16"/>
        <v>28735.380338651583</v>
      </c>
      <c r="G65" s="139">
        <f t="shared" ca="1" si="17"/>
        <v>2394457.3468130119</v>
      </c>
      <c r="H65" s="77">
        <f t="shared" ca="1" si="18"/>
        <v>-2.3094388279117214E-3</v>
      </c>
      <c r="I65" s="137">
        <f t="shared" ca="1" si="19"/>
        <v>-5542.653186988131</v>
      </c>
      <c r="J65" s="139">
        <f t="shared" ca="1" si="20"/>
        <v>2385608.8312068586</v>
      </c>
      <c r="K65" s="77">
        <f t="shared" ca="1" si="21"/>
        <v>-5.996320330475524E-3</v>
      </c>
      <c r="L65" s="137">
        <f t="shared" ca="1" si="22"/>
        <v>-14391.168793141256</v>
      </c>
      <c r="M65" s="139">
        <f t="shared" ca="1" si="23"/>
        <v>2393962.3468936598</v>
      </c>
      <c r="N65" s="77">
        <f t="shared" ca="1" si="24"/>
        <v>-2.5156887943083841E-3</v>
      </c>
      <c r="O65" s="137">
        <f t="shared" ca="1" si="25"/>
        <v>-6037.6531063401217</v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>
        <f t="shared" ca="1" si="13"/>
        <v>2400000</v>
      </c>
      <c r="D66" s="139">
        <f t="shared" ca="1" si="14"/>
        <v>2407070.15874766</v>
      </c>
      <c r="E66" s="77">
        <f t="shared" ca="1" si="15"/>
        <v>2.945899478191768E-3</v>
      </c>
      <c r="F66" s="137">
        <f t="shared" ca="1" si="16"/>
        <v>7070.1587476602454</v>
      </c>
      <c r="G66" s="139">
        <f t="shared" ca="1" si="17"/>
        <v>2432001.4653421044</v>
      </c>
      <c r="H66" s="77">
        <f t="shared" ca="1" si="18"/>
        <v>1.3333943892543448E-2</v>
      </c>
      <c r="I66" s="137">
        <f t="shared" ca="1" si="19"/>
        <v>32001.465342104275</v>
      </c>
      <c r="J66" s="139">
        <f t="shared" ca="1" si="20"/>
        <v>2424001.6249595927</v>
      </c>
      <c r="K66" s="77">
        <f t="shared" ca="1" si="21"/>
        <v>1.0000677066496865E-2</v>
      </c>
      <c r="L66" s="137">
        <f t="shared" ca="1" si="22"/>
        <v>24001.624959592482</v>
      </c>
      <c r="M66" s="139">
        <f t="shared" ca="1" si="23"/>
        <v>2424396.2959728488</v>
      </c>
      <c r="N66" s="77">
        <f t="shared" ca="1" si="24"/>
        <v>1.0165123322020323E-2</v>
      </c>
      <c r="O66" s="137">
        <f t="shared" ca="1" si="25"/>
        <v>24396.295972848777</v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>
        <f t="shared" ca="1" si="13"/>
        <v>2400000</v>
      </c>
      <c r="D67" s="142">
        <f t="shared" ca="1" si="14"/>
        <v>2382839.1391701512</v>
      </c>
      <c r="E67" s="76">
        <f t="shared" ca="1" si="15"/>
        <v>-7.1503586791036005E-3</v>
      </c>
      <c r="F67" s="141">
        <f t="shared" ca="1" si="16"/>
        <v>-17160.86082984864</v>
      </c>
      <c r="G67" s="142">
        <f t="shared" ca="1" si="17"/>
        <v>2365338.49491368</v>
      </c>
      <c r="H67" s="76">
        <f t="shared" ca="1" si="18"/>
        <v>-1.4442293785966705E-2</v>
      </c>
      <c r="I67" s="141">
        <f t="shared" ca="1" si="19"/>
        <v>-34661.505086320096</v>
      </c>
      <c r="J67" s="142">
        <f t="shared" ca="1" si="20"/>
        <v>2369183.5553191043</v>
      </c>
      <c r="K67" s="76">
        <f t="shared" ca="1" si="21"/>
        <v>-1.2840185283706585E-2</v>
      </c>
      <c r="L67" s="141">
        <f t="shared" ca="1" si="22"/>
        <v>-30816.444680895802</v>
      </c>
      <c r="M67" s="142">
        <f t="shared" ca="1" si="23"/>
        <v>2378108.2718272069</v>
      </c>
      <c r="N67" s="76">
        <f t="shared" ca="1" si="24"/>
        <v>-9.1215534053304646E-3</v>
      </c>
      <c r="O67" s="141">
        <f t="shared" ca="1" si="25"/>
        <v>-21891.728172793111</v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>
        <f t="shared" ca="1" si="13"/>
        <v>2400000</v>
      </c>
      <c r="D68" s="139">
        <f t="shared" ca="1" si="14"/>
        <v>2401701.0737901377</v>
      </c>
      <c r="E68" s="77">
        <f t="shared" ca="1" si="15"/>
        <v>7.0878074589070836E-4</v>
      </c>
      <c r="F68" s="137">
        <f t="shared" ca="1" si="16"/>
        <v>1701.0737901376992</v>
      </c>
      <c r="G68" s="139">
        <f t="shared" ca="1" si="17"/>
        <v>2403309.8190060388</v>
      </c>
      <c r="H68" s="77">
        <f t="shared" ca="1" si="18"/>
        <v>1.3790912525162714E-3</v>
      </c>
      <c r="I68" s="137">
        <f t="shared" ca="1" si="19"/>
        <v>3309.8190060390521</v>
      </c>
      <c r="J68" s="139">
        <f t="shared" ca="1" si="20"/>
        <v>2371730.1609339509</v>
      </c>
      <c r="K68" s="77">
        <f t="shared" ca="1" si="21"/>
        <v>-1.1779099610853763E-2</v>
      </c>
      <c r="L68" s="137">
        <f t="shared" ca="1" si="22"/>
        <v>-28269.839066049033</v>
      </c>
      <c r="M68" s="139">
        <f t="shared" ca="1" si="23"/>
        <v>2368351.5585699943</v>
      </c>
      <c r="N68" s="77">
        <f t="shared" ca="1" si="24"/>
        <v>-1.3186850595835719E-2</v>
      </c>
      <c r="O68" s="137">
        <f t="shared" ca="1" si="25"/>
        <v>-31648.441430005729</v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>
        <f t="shared" ca="1" si="13"/>
        <v>2400000</v>
      </c>
      <c r="D69" s="139">
        <f t="shared" ca="1" si="14"/>
        <v>2389903.828387355</v>
      </c>
      <c r="E69" s="77">
        <f t="shared" ca="1" si="15"/>
        <v>-4.2067381719355489E-3</v>
      </c>
      <c r="F69" s="137">
        <f t="shared" ca="1" si="16"/>
        <v>-10096.171612645316</v>
      </c>
      <c r="G69" s="139">
        <f t="shared" ca="1" si="17"/>
        <v>2402452.5225738361</v>
      </c>
      <c r="H69" s="77">
        <f t="shared" ca="1" si="18"/>
        <v>1.0218844057650368E-3</v>
      </c>
      <c r="I69" s="137">
        <f t="shared" ca="1" si="19"/>
        <v>2452.5225738360873</v>
      </c>
      <c r="J69" s="139">
        <f t="shared" ca="1" si="20"/>
        <v>2394900.2414286211</v>
      </c>
      <c r="K69" s="77">
        <f t="shared" ca="1" si="21"/>
        <v>-2.1248994047411126E-3</v>
      </c>
      <c r="L69" s="137">
        <f t="shared" ca="1" si="22"/>
        <v>-5099.7585713786702</v>
      </c>
      <c r="M69" s="139">
        <f t="shared" ca="1" si="23"/>
        <v>2404786.3538114219</v>
      </c>
      <c r="N69" s="77">
        <f t="shared" ca="1" si="24"/>
        <v>1.9943140880925693E-3</v>
      </c>
      <c r="O69" s="137">
        <f t="shared" ca="1" si="25"/>
        <v>4786.3538114221665</v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>
        <f t="shared" ca="1" si="13"/>
        <v>2400000</v>
      </c>
      <c r="D70" s="139">
        <f t="shared" ca="1" si="14"/>
        <v>2333472.4008180979</v>
      </c>
      <c r="E70" s="77">
        <f t="shared" ca="1" si="15"/>
        <v>-2.7719832992459142E-2</v>
      </c>
      <c r="F70" s="137">
        <f t="shared" ca="1" si="16"/>
        <v>-66527.59918190194</v>
      </c>
      <c r="G70" s="139">
        <f t="shared" ca="1" si="17"/>
        <v>2338908.4562512054</v>
      </c>
      <c r="H70" s="77">
        <f t="shared" ca="1" si="18"/>
        <v>-2.5454809895330992E-2</v>
      </c>
      <c r="I70" s="137">
        <f t="shared" ca="1" si="19"/>
        <v>-61091.543748794385</v>
      </c>
      <c r="J70" s="139">
        <f t="shared" ca="1" si="20"/>
        <v>2340203.7002845625</v>
      </c>
      <c r="K70" s="77">
        <f t="shared" ca="1" si="21"/>
        <v>-2.4915124881432292E-2</v>
      </c>
      <c r="L70" s="137">
        <f t="shared" ca="1" si="22"/>
        <v>-59796.299715437512</v>
      </c>
      <c r="M70" s="139">
        <f t="shared" ca="1" si="23"/>
        <v>2330562.0238002813</v>
      </c>
      <c r="N70" s="77">
        <f t="shared" ca="1" si="24"/>
        <v>-2.8932490083216092E-2</v>
      </c>
      <c r="O70" s="137">
        <f t="shared" ca="1" si="25"/>
        <v>-69437.976199718614</v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>
        <f t="shared" ca="1" si="13"/>
        <v>2400000</v>
      </c>
      <c r="D71" s="139">
        <f t="shared" ca="1" si="14"/>
        <v>2399413.856019672</v>
      </c>
      <c r="E71" s="77">
        <f t="shared" ca="1" si="15"/>
        <v>-2.4422665846988967E-4</v>
      </c>
      <c r="F71" s="137">
        <f t="shared" ca="1" si="16"/>
        <v>-586.14398032773533</v>
      </c>
      <c r="G71" s="139">
        <f t="shared" ca="1" si="17"/>
        <v>2355935.1748214341</v>
      </c>
      <c r="H71" s="77">
        <f t="shared" ca="1" si="18"/>
        <v>-1.8360343824402478E-2</v>
      </c>
      <c r="I71" s="137">
        <f t="shared" ca="1" si="19"/>
        <v>-44064.825178565952</v>
      </c>
      <c r="J71" s="139">
        <f t="shared" ca="1" si="20"/>
        <v>2365895.3941135169</v>
      </c>
      <c r="K71" s="77">
        <f t="shared" ca="1" si="21"/>
        <v>-1.4210252452701357E-2</v>
      </c>
      <c r="L71" s="137">
        <f t="shared" ca="1" si="22"/>
        <v>-34104.605886483252</v>
      </c>
      <c r="M71" s="139">
        <f t="shared" ca="1" si="23"/>
        <v>2370890.5134119405</v>
      </c>
      <c r="N71" s="77">
        <f t="shared" ca="1" si="24"/>
        <v>-1.2128952745024643E-2</v>
      </c>
      <c r="O71" s="137">
        <f t="shared" ca="1" si="25"/>
        <v>-29109.486588059146</v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>
        <f t="shared" ca="1" si="13"/>
        <v>2550000</v>
      </c>
      <c r="D72" s="139">
        <f t="shared" ca="1" si="14"/>
        <v>2564819.8848210447</v>
      </c>
      <c r="E72" s="77">
        <f t="shared" ca="1" si="15"/>
        <v>5.8117195376646037E-3</v>
      </c>
      <c r="F72" s="137">
        <f t="shared" ca="1" si="16"/>
        <v>14819.884821044736</v>
      </c>
      <c r="G72" s="139">
        <f t="shared" ca="1" si="17"/>
        <v>2581909.6728337137</v>
      </c>
      <c r="H72" s="77">
        <f t="shared" ca="1" si="18"/>
        <v>1.2513597189691791E-2</v>
      </c>
      <c r="I72" s="137">
        <f t="shared" ca="1" si="19"/>
        <v>31909.672833714063</v>
      </c>
      <c r="J72" s="139">
        <f t="shared" ca="1" si="20"/>
        <v>2588121.004856504</v>
      </c>
      <c r="K72" s="77">
        <f t="shared" ca="1" si="21"/>
        <v>1.4949413669217305E-2</v>
      </c>
      <c r="L72" s="137">
        <f t="shared" ca="1" si="22"/>
        <v>38121.004856504114</v>
      </c>
      <c r="M72" s="139">
        <f t="shared" ca="1" si="23"/>
        <v>2599727.6446182695</v>
      </c>
      <c r="N72" s="77">
        <f t="shared" ca="1" si="24"/>
        <v>1.9501037105203844E-2</v>
      </c>
      <c r="O72" s="137">
        <f t="shared" ca="1" si="25"/>
        <v>49727.644618269798</v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>
        <f t="shared" ca="1" si="13"/>
        <v>2400000</v>
      </c>
      <c r="D73" s="140">
        <f t="shared" ca="1" si="14"/>
        <v>2404390.2245592931</v>
      </c>
      <c r="E73" s="79">
        <f t="shared" ca="1" si="15"/>
        <v>1.8292602330388322E-3</v>
      </c>
      <c r="F73" s="138">
        <f t="shared" ca="1" si="16"/>
        <v>4390.2245592931977</v>
      </c>
      <c r="G73" s="140">
        <f t="shared" ca="1" si="17"/>
        <v>2386187.4824555414</v>
      </c>
      <c r="H73" s="79">
        <f t="shared" ca="1" si="18"/>
        <v>-5.7552156435244466E-3</v>
      </c>
      <c r="I73" s="138">
        <f t="shared" ca="1" si="19"/>
        <v>-13812.517544458669</v>
      </c>
      <c r="J73" s="140">
        <f t="shared" ca="1" si="20"/>
        <v>2396113.5142505318</v>
      </c>
      <c r="K73" s="79">
        <f t="shared" ca="1" si="21"/>
        <v>-1.6193690622784561E-3</v>
      </c>
      <c r="L73" s="138">
        <f t="shared" ca="1" si="22"/>
        <v>-3886.4857494682983</v>
      </c>
      <c r="M73" s="140">
        <f t="shared" ca="1" si="23"/>
        <v>2394376.4245497258</v>
      </c>
      <c r="N73" s="79">
        <f t="shared" ca="1" si="24"/>
        <v>-2.3431564376142694E-3</v>
      </c>
      <c r="O73" s="138">
        <f t="shared" ca="1" si="25"/>
        <v>-5623.5754502742457</v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>
        <f t="shared" ca="1" si="13"/>
        <v>2400000</v>
      </c>
      <c r="D74" s="139">
        <f t="shared" ca="1" si="14"/>
        <v>2418597.0510141277</v>
      </c>
      <c r="E74" s="77">
        <f t="shared" ca="1" si="15"/>
        <v>7.7487712558866884E-3</v>
      </c>
      <c r="F74" s="137">
        <f t="shared" ca="1" si="16"/>
        <v>18597.051014128054</v>
      </c>
      <c r="G74" s="139">
        <f t="shared" ca="1" si="17"/>
        <v>2427616.3674655408</v>
      </c>
      <c r="H74" s="77">
        <f t="shared" ca="1" si="18"/>
        <v>1.1506819777308679E-2</v>
      </c>
      <c r="I74" s="137">
        <f t="shared" ca="1" si="19"/>
        <v>27616.367465540832</v>
      </c>
      <c r="J74" s="139">
        <f t="shared" ca="1" si="20"/>
        <v>2429622.2355769812</v>
      </c>
      <c r="K74" s="77">
        <f t="shared" ca="1" si="21"/>
        <v>1.2342598157075476E-2</v>
      </c>
      <c r="L74" s="137">
        <f t="shared" ca="1" si="22"/>
        <v>29622.235576981144</v>
      </c>
      <c r="M74" s="139">
        <f t="shared" ca="1" si="23"/>
        <v>2421214.3105570013</v>
      </c>
      <c r="N74" s="77">
        <f t="shared" ca="1" si="24"/>
        <v>8.8392960654171474E-3</v>
      </c>
      <c r="O74" s="137">
        <f t="shared" ca="1" si="25"/>
        <v>21214.310557001154</v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>
        <f t="shared" ca="1" si="13"/>
        <v>2400000</v>
      </c>
      <c r="D75" s="139">
        <f t="shared" ca="1" si="14"/>
        <v>2329854.4041390298</v>
      </c>
      <c r="E75" s="77">
        <f t="shared" ca="1" si="15"/>
        <v>-2.9227331608737604E-2</v>
      </c>
      <c r="F75" s="137">
        <f t="shared" ca="1" si="16"/>
        <v>-70145.59586097025</v>
      </c>
      <c r="G75" s="139">
        <f t="shared" ca="1" si="17"/>
        <v>2355802.3447586438</v>
      </c>
      <c r="H75" s="77">
        <f t="shared" ca="1" si="18"/>
        <v>-1.8415689683898506E-2</v>
      </c>
      <c r="I75" s="137">
        <f t="shared" ca="1" si="19"/>
        <v>-44197.65524135642</v>
      </c>
      <c r="J75" s="139">
        <f t="shared" ca="1" si="20"/>
        <v>2396583.347852991</v>
      </c>
      <c r="K75" s="77">
        <f t="shared" ca="1" si="21"/>
        <v>-1.4236050612537699E-3</v>
      </c>
      <c r="L75" s="137">
        <f t="shared" ca="1" si="22"/>
        <v>-3416.652147009052</v>
      </c>
      <c r="M75" s="139">
        <f t="shared" ca="1" si="23"/>
        <v>2413206.1879264908</v>
      </c>
      <c r="N75" s="77">
        <f t="shared" ca="1" si="24"/>
        <v>5.5025783027046159E-3</v>
      </c>
      <c r="O75" s="137">
        <f t="shared" ca="1" si="25"/>
        <v>13206.187926491082</v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>
        <f t="shared" ca="1" si="13"/>
        <v>2400000</v>
      </c>
      <c r="D76" s="139">
        <f t="shared" ca="1" si="14"/>
        <v>2441020.4783903589</v>
      </c>
      <c r="E76" s="77">
        <f t="shared" ca="1" si="15"/>
        <v>1.7091865995982825E-2</v>
      </c>
      <c r="F76" s="137">
        <f t="shared" ca="1" si="16"/>
        <v>41020.478390358796</v>
      </c>
      <c r="G76" s="139">
        <f t="shared" ca="1" si="17"/>
        <v>2505716.6990000405</v>
      </c>
      <c r="H76" s="77">
        <f t="shared" ca="1" si="18"/>
        <v>4.404862458335021E-2</v>
      </c>
      <c r="I76" s="137">
        <f t="shared" ca="1" si="19"/>
        <v>105716.69900004053</v>
      </c>
      <c r="J76" s="139">
        <f t="shared" ca="1" si="20"/>
        <v>2564739.7744735312</v>
      </c>
      <c r="K76" s="77">
        <f t="shared" ca="1" si="21"/>
        <v>6.8641572697304545E-2</v>
      </c>
      <c r="L76" s="137">
        <f t="shared" ca="1" si="22"/>
        <v>164739.77447353094</v>
      </c>
      <c r="M76" s="139">
        <f t="shared" ca="1" si="23"/>
        <v>2557084.323503505</v>
      </c>
      <c r="N76" s="77">
        <f t="shared" ca="1" si="24"/>
        <v>6.545180145979386E-2</v>
      </c>
      <c r="O76" s="137">
        <f t="shared" ca="1" si="25"/>
        <v>157084.32350350529</v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>
        <f t="shared" ca="1" si="13"/>
        <v>2250000</v>
      </c>
      <c r="D77" s="139">
        <f t="shared" ca="1" si="14"/>
        <v>2158392.4049985814</v>
      </c>
      <c r="E77" s="77">
        <f t="shared" ca="1" si="15"/>
        <v>-4.0714486667297156E-2</v>
      </c>
      <c r="F77" s="137">
        <f t="shared" ca="1" si="16"/>
        <v>-91607.595001418609</v>
      </c>
      <c r="G77" s="139">
        <f t="shared" ca="1" si="17"/>
        <v>2132388.3640683792</v>
      </c>
      <c r="H77" s="77">
        <f t="shared" ca="1" si="18"/>
        <v>-5.2271838191831614E-2</v>
      </c>
      <c r="I77" s="137">
        <f t="shared" ca="1" si="19"/>
        <v>-117611.63593162115</v>
      </c>
      <c r="J77" s="139">
        <f t="shared" ca="1" si="20"/>
        <v>2129198.623013611</v>
      </c>
      <c r="K77" s="77">
        <f t="shared" ca="1" si="21"/>
        <v>-5.3689500882839684E-2</v>
      </c>
      <c r="L77" s="137">
        <f t="shared" ca="1" si="22"/>
        <v>-120801.37698638932</v>
      </c>
      <c r="M77" s="139">
        <f t="shared" ca="1" si="23"/>
        <v>2093145.6070028946</v>
      </c>
      <c r="N77" s="77">
        <f t="shared" ca="1" si="24"/>
        <v>-6.9713063554269039E-2</v>
      </c>
      <c r="O77" s="137">
        <f t="shared" ca="1" si="25"/>
        <v>-156854.39299710534</v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>
        <f t="shared" ca="1" si="13"/>
        <v>2550000</v>
      </c>
      <c r="D78" s="139">
        <f t="shared" ca="1" si="14"/>
        <v>2487873.0817422704</v>
      </c>
      <c r="E78" s="77">
        <f t="shared" ca="1" si="15"/>
        <v>-2.436349735597235E-2</v>
      </c>
      <c r="F78" s="137">
        <f t="shared" ca="1" si="16"/>
        <v>-62126.9182577295</v>
      </c>
      <c r="G78" s="139">
        <f t="shared" ca="1" si="17"/>
        <v>2520085.3137215208</v>
      </c>
      <c r="H78" s="77">
        <f t="shared" ca="1" si="18"/>
        <v>-1.1731249520972294E-2</v>
      </c>
      <c r="I78" s="137">
        <f t="shared" ca="1" si="19"/>
        <v>-29914.686278479348</v>
      </c>
      <c r="J78" s="139">
        <f t="shared" ca="1" si="20"/>
        <v>2546515.514930259</v>
      </c>
      <c r="K78" s="77">
        <f t="shared" ca="1" si="21"/>
        <v>-1.3664647332317565E-3</v>
      </c>
      <c r="L78" s="137">
        <f t="shared" ca="1" si="22"/>
        <v>-3484.4850697409784</v>
      </c>
      <c r="M78" s="139">
        <f t="shared" ca="1" si="23"/>
        <v>2565908.0955817704</v>
      </c>
      <c r="N78" s="77">
        <f t="shared" ca="1" si="24"/>
        <v>6.2384688555963078E-3</v>
      </c>
      <c r="O78" s="137">
        <f t="shared" ca="1" si="25"/>
        <v>15908.095581770589</v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>
        <f t="shared" ca="1" si="13"/>
        <v>2550000</v>
      </c>
      <c r="D79" s="139">
        <f t="shared" ca="1" si="14"/>
        <v>2667130.3548201583</v>
      </c>
      <c r="E79" s="77">
        <f t="shared" ca="1" si="15"/>
        <v>4.5933472478493449E-2</v>
      </c>
      <c r="F79" s="137">
        <f t="shared" ca="1" si="16"/>
        <v>117130.35482015829</v>
      </c>
      <c r="G79" s="139">
        <f t="shared" ca="1" si="17"/>
        <v>2675559.4889007369</v>
      </c>
      <c r="H79" s="77">
        <f t="shared" ca="1" si="18"/>
        <v>4.923901525519099E-2</v>
      </c>
      <c r="I79" s="137">
        <f t="shared" ca="1" si="19"/>
        <v>125559.48890073702</v>
      </c>
      <c r="J79" s="139">
        <f t="shared" ca="1" si="20"/>
        <v>2696917.3007335761</v>
      </c>
      <c r="K79" s="77">
        <f t="shared" ca="1" si="21"/>
        <v>5.7614627738657227E-2</v>
      </c>
      <c r="L79" s="137">
        <f t="shared" ca="1" si="22"/>
        <v>146917.30073357595</v>
      </c>
      <c r="M79" s="139">
        <f t="shared" ca="1" si="23"/>
        <v>2602799.6803117488</v>
      </c>
      <c r="N79" s="77">
        <f t="shared" ca="1" si="24"/>
        <v>2.0705756984999595E-2</v>
      </c>
      <c r="O79" s="137">
        <f t="shared" ca="1" si="25"/>
        <v>52799.680311748962</v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>
        <f t="shared" ca="1" si="13"/>
        <v>2550000</v>
      </c>
      <c r="D80" s="139">
        <f t="shared" ca="1" si="14"/>
        <v>2648384.5822762745</v>
      </c>
      <c r="E80" s="77">
        <f t="shared" ca="1" si="15"/>
        <v>3.8582189127950722E-2</v>
      </c>
      <c r="F80" s="137">
        <f t="shared" ca="1" si="16"/>
        <v>98384.582276274348</v>
      </c>
      <c r="G80" s="139">
        <f t="shared" ca="1" si="17"/>
        <v>2658174.0798877156</v>
      </c>
      <c r="H80" s="77">
        <f t="shared" ca="1" si="18"/>
        <v>4.242120779910423E-2</v>
      </c>
      <c r="I80" s="137">
        <f t="shared" ca="1" si="19"/>
        <v>108174.07988771579</v>
      </c>
      <c r="J80" s="139">
        <f t="shared" ca="1" si="20"/>
        <v>2670874.0693000741</v>
      </c>
      <c r="K80" s="77">
        <f t="shared" ca="1" si="21"/>
        <v>4.740159580395055E-2</v>
      </c>
      <c r="L80" s="137">
        <f t="shared" ca="1" si="22"/>
        <v>120874.0693000739</v>
      </c>
      <c r="M80" s="139">
        <f t="shared" ca="1" si="23"/>
        <v>2651421.8657356254</v>
      </c>
      <c r="N80" s="77">
        <f t="shared" ca="1" si="24"/>
        <v>3.9773280680637513E-2</v>
      </c>
      <c r="O80" s="137">
        <f t="shared" ca="1" si="25"/>
        <v>101421.86573562563</v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>
        <f t="shared" ca="1" si="13"/>
        <v>2550000</v>
      </c>
      <c r="D81" s="142">
        <f t="shared" ca="1" si="14"/>
        <v>2456842.9155541826</v>
      </c>
      <c r="E81" s="76">
        <f t="shared" ca="1" si="15"/>
        <v>-3.653218997875201E-2</v>
      </c>
      <c r="F81" s="141">
        <f t="shared" ca="1" si="16"/>
        <v>-93157.084445817629</v>
      </c>
      <c r="G81" s="142">
        <f t="shared" ca="1" si="17"/>
        <v>2530590.7035541586</v>
      </c>
      <c r="H81" s="76">
        <f t="shared" ca="1" si="18"/>
        <v>-7.6114888022907872E-3</v>
      </c>
      <c r="I81" s="141">
        <f t="shared" ca="1" si="19"/>
        <v>-19409.296445841508</v>
      </c>
      <c r="J81" s="142">
        <f t="shared" ca="1" si="20"/>
        <v>2518265.3292854526</v>
      </c>
      <c r="K81" s="76">
        <f t="shared" ca="1" si="21"/>
        <v>-1.2444968907665711E-2</v>
      </c>
      <c r="L81" s="141">
        <f t="shared" ca="1" si="22"/>
        <v>-31734.670714547563</v>
      </c>
      <c r="M81" s="142">
        <f t="shared" ca="1" si="23"/>
        <v>2530003.3406366343</v>
      </c>
      <c r="N81" s="76">
        <f t="shared" ca="1" si="24"/>
        <v>-7.8418272013198696E-3</v>
      </c>
      <c r="O81" s="141">
        <f t="shared" ca="1" si="25"/>
        <v>-19996.659363365663</v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>
        <f t="shared" ca="1" si="13"/>
        <v>2550000</v>
      </c>
      <c r="D82" s="139">
        <f t="shared" ca="1" si="14"/>
        <v>2512507.29650483</v>
      </c>
      <c r="E82" s="77">
        <f t="shared" ca="1" si="15"/>
        <v>-1.470302097849812E-2</v>
      </c>
      <c r="F82" s="137">
        <f t="shared" ca="1" si="16"/>
        <v>-37492.703495170208</v>
      </c>
      <c r="G82" s="139">
        <f t="shared" ca="1" si="17"/>
        <v>2509020.9671567893</v>
      </c>
      <c r="H82" s="77">
        <f t="shared" ca="1" si="18"/>
        <v>-1.6070208958121942E-2</v>
      </c>
      <c r="I82" s="137">
        <f t="shared" ca="1" si="19"/>
        <v>-40979.032843210953</v>
      </c>
      <c r="J82" s="139">
        <f t="shared" ca="1" si="20"/>
        <v>2519578.2163652065</v>
      </c>
      <c r="K82" s="77">
        <f t="shared" ca="1" si="21"/>
        <v>-1.1930111229330726E-2</v>
      </c>
      <c r="L82" s="137">
        <f t="shared" ca="1" si="22"/>
        <v>-30421.783634793348</v>
      </c>
      <c r="M82" s="139">
        <f t="shared" ca="1" si="23"/>
        <v>2570134.5000827592</v>
      </c>
      <c r="N82" s="77">
        <f t="shared" ca="1" si="24"/>
        <v>7.8958823853959165E-3</v>
      </c>
      <c r="O82" s="137">
        <f t="shared" ca="1" si="25"/>
        <v>20134.500082759587</v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>
        <f t="shared" ca="1" si="13"/>
        <v>2400000</v>
      </c>
      <c r="D83" s="139">
        <f t="shared" ca="1" si="14"/>
        <v>2445829.0461556716</v>
      </c>
      <c r="E83" s="77">
        <f t="shared" ca="1" si="15"/>
        <v>1.9095435898196532E-2</v>
      </c>
      <c r="F83" s="137">
        <f t="shared" ca="1" si="16"/>
        <v>45829.046155671684</v>
      </c>
      <c r="G83" s="139">
        <f t="shared" ca="1" si="17"/>
        <v>2512247.985113082</v>
      </c>
      <c r="H83" s="77">
        <f t="shared" ca="1" si="18"/>
        <v>4.6769993797117583E-2</v>
      </c>
      <c r="I83" s="137">
        <f t="shared" ca="1" si="19"/>
        <v>112247.98511308216</v>
      </c>
      <c r="J83" s="139">
        <f t="shared" ca="1" si="20"/>
        <v>2522256.1620028331</v>
      </c>
      <c r="K83" s="77">
        <f t="shared" ca="1" si="21"/>
        <v>5.0940067501180318E-2</v>
      </c>
      <c r="L83" s="137">
        <f t="shared" ca="1" si="22"/>
        <v>122256.16200283277</v>
      </c>
      <c r="M83" s="139">
        <f t="shared" ca="1" si="23"/>
        <v>2503589.9398196568</v>
      </c>
      <c r="N83" s="77">
        <f t="shared" ca="1" si="24"/>
        <v>4.3162474924856954E-2</v>
      </c>
      <c r="O83" s="137">
        <f t="shared" ca="1" si="25"/>
        <v>103589.93981965669</v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>
        <f t="shared" ca="1" si="13"/>
        <v>2400000</v>
      </c>
      <c r="D84" s="139">
        <f t="shared" ca="1" si="14"/>
        <v>2543642.9031204507</v>
      </c>
      <c r="E84" s="77">
        <f t="shared" ca="1" si="15"/>
        <v>5.9851209633521169E-2</v>
      </c>
      <c r="F84" s="137">
        <f t="shared" ca="1" si="16"/>
        <v>143642.90312045073</v>
      </c>
      <c r="G84" s="139">
        <f t="shared" ca="1" si="17"/>
        <v>2645514.7883149264</v>
      </c>
      <c r="H84" s="77">
        <f t="shared" ca="1" si="18"/>
        <v>0.1022978284645527</v>
      </c>
      <c r="I84" s="137">
        <f t="shared" ca="1" si="19"/>
        <v>245514.78831492644</v>
      </c>
      <c r="J84" s="139">
        <f t="shared" ca="1" si="20"/>
        <v>2529391.4517660346</v>
      </c>
      <c r="K84" s="77">
        <f t="shared" ca="1" si="21"/>
        <v>5.3913104902514414E-2</v>
      </c>
      <c r="L84" s="137">
        <f t="shared" ca="1" si="22"/>
        <v>129391.4517660346</v>
      </c>
      <c r="M84" s="139">
        <f t="shared" ca="1" si="23"/>
        <v>2400000</v>
      </c>
      <c r="N84" s="77">
        <f t="shared" ca="1" si="24"/>
        <v>0</v>
      </c>
      <c r="O84" s="137">
        <f t="shared" ca="1" si="25"/>
        <v>0</v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4" t="s">
        <v>280</v>
      </c>
      <c r="B91" s="276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80"/>
      <c r="B92" s="282"/>
      <c r="C92" s="136">
        <f ca="1">SUM(C60:C90)</f>
        <v>61050000</v>
      </c>
      <c r="D92" s="140">
        <f ca="1">SUM(D60:D90)</f>
        <v>61196999.389468417</v>
      </c>
      <c r="E92" s="79">
        <f ca="1">IFERROR(F92 / (SUM($C60:$C90) / COUNT($C60:$C90)), 0)</f>
        <v>6.0196310183628775E-2</v>
      </c>
      <c r="F92" s="138">
        <f ca="1">SUM(F60:F90)</f>
        <v>146999.38946842146</v>
      </c>
      <c r="G92" s="140">
        <f ca="1">SUM(G60:G90)</f>
        <v>61580584.193841286</v>
      </c>
      <c r="H92" s="79">
        <f ca="1">IFERROR(I92 / (SUM($C60:$C90) / COUNT($C60:$C90)), 0)</f>
        <v>0.21727444465244966</v>
      </c>
      <c r="I92" s="138">
        <f ca="1">SUM(I60:I90)</f>
        <v>530584.19384128205</v>
      </c>
      <c r="J92" s="140">
        <f ca="1">SUM(J60:J90)</f>
        <v>61566380.170286313</v>
      </c>
      <c r="K92" s="79">
        <f ca="1">IFERROR(L92 / (SUM($C60:$C90) / COUNT($C60:$C90)), 0)</f>
        <v>0.211457891190139</v>
      </c>
      <c r="L92" s="138">
        <f ca="1">SUM(L60:L90)</f>
        <v>516380.17028631945</v>
      </c>
      <c r="M92" s="140">
        <f ca="1">SUM(M60:M90)</f>
        <v>61361555.262572452</v>
      </c>
      <c r="N92" s="79">
        <f ca="1">IFERROR(O92 / (SUM($C60:$C90) / COUNT($C60:$C90)), 0)</f>
        <v>0.12758200760543012</v>
      </c>
      <c r="O92" s="138">
        <f ca="1">SUM(O60:O90)</f>
        <v>311555.26257246034</v>
      </c>
    </row>
    <row r="94" spans="1:15" ht="16.5" customHeight="1" thickBot="1"/>
    <row r="95" spans="1:15" ht="16.5" customHeight="1" thickBot="1">
      <c r="A95" s="265" t="str">
        <f>TEXT(투자전략!$G$1, "[$-ko-KR]yyyy년 mm월 ") &amp; "[동전코인] 전일대비 상승률 Top20 월말결산"</f>
        <v>2021년 11월 [동전코인] 전일대비 상승률 Top20 월말결산</v>
      </c>
      <c r="B95" s="266"/>
      <c r="C95" s="266"/>
      <c r="D95" s="266"/>
      <c r="E95" s="266"/>
      <c r="F95" s="266"/>
      <c r="G95" s="266"/>
      <c r="H95" s="266"/>
      <c r="I95" s="266"/>
      <c r="J95" s="266"/>
      <c r="K95" s="266"/>
      <c r="L95" s="266"/>
      <c r="M95" s="266"/>
      <c r="N95" s="266"/>
      <c r="O95" s="267"/>
    </row>
    <row r="96" spans="1:15" ht="16.5" customHeight="1" thickBot="1">
      <c r="A96" s="326" t="s">
        <v>281</v>
      </c>
      <c r="B96" s="280" t="s">
        <v>279</v>
      </c>
      <c r="C96" s="282"/>
      <c r="D96" s="280" t="s">
        <v>271</v>
      </c>
      <c r="E96" s="281"/>
      <c r="F96" s="282"/>
      <c r="G96" s="280" t="s">
        <v>272</v>
      </c>
      <c r="H96" s="281"/>
      <c r="I96" s="282"/>
      <c r="J96" s="280" t="s">
        <v>273</v>
      </c>
      <c r="K96" s="281"/>
      <c r="L96" s="282"/>
      <c r="M96" s="280" t="s">
        <v>274</v>
      </c>
      <c r="N96" s="281"/>
      <c r="O96" s="282"/>
    </row>
    <row r="97" spans="1:15" ht="16.5" customHeight="1" thickBot="1">
      <c r="A97" s="330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2987697.5838096887</v>
      </c>
      <c r="N98" s="76">
        <f ca="1">IFERROR(INDIRECT($B98&amp;"!N91"), "")</f>
        <v>-4.1008053967703986E-3</v>
      </c>
      <c r="O98" s="141">
        <f ca="1">IFERROR(INDIRECT($B98&amp;"!O91"), "")</f>
        <v>-12302.416190311187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3124298.5898266057</v>
      </c>
      <c r="E99" s="77">
        <f t="shared" ref="E99:E128" ca="1" si="28">IFERROR(INDIRECT($B99&amp;"!E91"), "")</f>
        <v>4.1432863275535199E-2</v>
      </c>
      <c r="F99" s="137">
        <f t="shared" ref="F99:F128" ca="1" si="29">IFERROR(INDIRECT($B99&amp;"!F91"), "")</f>
        <v>124298.58982660562</v>
      </c>
      <c r="G99" s="139">
        <f t="shared" ref="G99:G128" ca="1" si="30">IFERROR($C99 * (1 + H99), "")</f>
        <v>3157623.6068135733</v>
      </c>
      <c r="H99" s="77">
        <f t="shared" ref="H99:H128" ca="1" si="31">IFERROR(INDIRECT($B99&amp;"!H91"), "")</f>
        <v>5.2541202271191176E-2</v>
      </c>
      <c r="I99" s="137">
        <f t="shared" ref="I99:I128" ca="1" si="32">IFERROR(INDIRECT($B99&amp;"!I91"), "")</f>
        <v>157623.6068135736</v>
      </c>
      <c r="J99" s="139">
        <f t="shared" ref="J99:J128" ca="1" si="33">IFERROR($C99 * (1 + K99), "")</f>
        <v>3204207.8576017828</v>
      </c>
      <c r="K99" s="77">
        <f t="shared" ref="K99:K128" ca="1" si="34">IFERROR(INDIRECT($B99&amp;"!K91"), "")</f>
        <v>6.8069285867260992E-2</v>
      </c>
      <c r="L99" s="137">
        <f t="shared" ref="L99:L128" ca="1" si="35">IFERROR(INDIRECT($B99&amp;"!L91"), "")</f>
        <v>204207.85760178298</v>
      </c>
      <c r="M99" s="139">
        <f t="shared" ref="M99:M128" ca="1" si="36">IFERROR($C99 * (1 + N99), "")</f>
        <v>3198609.3530907445</v>
      </c>
      <c r="N99" s="77">
        <f t="shared" ref="N99:N128" ca="1" si="37">IFERROR(INDIRECT($B99&amp;"!N91"), "")</f>
        <v>6.6203117696914962E-2</v>
      </c>
      <c r="O99" s="137">
        <f t="shared" ref="O99:O128" ca="1" si="38">IFERROR(INDIRECT($B99&amp;"!O91"), "")</f>
        <v>198609.3530907449</v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>
        <f t="shared" ca="1" si="26"/>
        <v>3000000</v>
      </c>
      <c r="D100" s="139">
        <f t="shared" ca="1" si="27"/>
        <v>2904157.9912709598</v>
      </c>
      <c r="E100" s="77">
        <f t="shared" ca="1" si="28"/>
        <v>-3.1947336243013366E-2</v>
      </c>
      <c r="F100" s="137">
        <f t="shared" ca="1" si="29"/>
        <v>-95842.008729040128</v>
      </c>
      <c r="G100" s="139">
        <f t="shared" ca="1" si="30"/>
        <v>2934962.2009913446</v>
      </c>
      <c r="H100" s="77">
        <f t="shared" ca="1" si="31"/>
        <v>-2.1679266336218476E-2</v>
      </c>
      <c r="I100" s="137">
        <f t="shared" ca="1" si="32"/>
        <v>-65037.799008655405</v>
      </c>
      <c r="J100" s="139">
        <f t="shared" ca="1" si="33"/>
        <v>2922897.4357434246</v>
      </c>
      <c r="K100" s="77">
        <f t="shared" ca="1" si="34"/>
        <v>-2.5700854752191766E-2</v>
      </c>
      <c r="L100" s="137">
        <f t="shared" ca="1" si="35"/>
        <v>-77102.564256575308</v>
      </c>
      <c r="M100" s="139">
        <f t="shared" ca="1" si="36"/>
        <v>2851275.5233988944</v>
      </c>
      <c r="N100" s="77">
        <f t="shared" ca="1" si="37"/>
        <v>-4.9574825533701912E-2</v>
      </c>
      <c r="O100" s="137">
        <f t="shared" ca="1" si="38"/>
        <v>-148724.47660110571</v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>
        <f t="shared" ca="1" si="26"/>
        <v>3000000</v>
      </c>
      <c r="D101" s="139">
        <f t="shared" ca="1" si="27"/>
        <v>3202843.8424648973</v>
      </c>
      <c r="E101" s="77">
        <f t="shared" ca="1" si="28"/>
        <v>6.7614614154965919E-2</v>
      </c>
      <c r="F101" s="137">
        <f t="shared" ca="1" si="29"/>
        <v>202843.84246489772</v>
      </c>
      <c r="G101" s="139">
        <f t="shared" ca="1" si="30"/>
        <v>3192336.6719026114</v>
      </c>
      <c r="H101" s="77">
        <f t="shared" ca="1" si="31"/>
        <v>6.4112223967537046E-2</v>
      </c>
      <c r="I101" s="137">
        <f t="shared" ca="1" si="32"/>
        <v>192336.67190261109</v>
      </c>
      <c r="J101" s="139">
        <f t="shared" ca="1" si="33"/>
        <v>3186026.1012255093</v>
      </c>
      <c r="K101" s="77">
        <f t="shared" ca="1" si="34"/>
        <v>6.2008700408503127E-2</v>
      </c>
      <c r="L101" s="137">
        <f t="shared" ca="1" si="35"/>
        <v>186026.1012255094</v>
      </c>
      <c r="M101" s="139">
        <f t="shared" ca="1" si="36"/>
        <v>3169434.4740696191</v>
      </c>
      <c r="N101" s="77">
        <f t="shared" ca="1" si="37"/>
        <v>5.6478158023206347E-2</v>
      </c>
      <c r="O101" s="137">
        <f t="shared" ca="1" si="38"/>
        <v>169434.47406961906</v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>
        <f t="shared" ca="1" si="26"/>
        <v>3000000</v>
      </c>
      <c r="D102" s="139">
        <f t="shared" ca="1" si="27"/>
        <v>3047802.6843692204</v>
      </c>
      <c r="E102" s="77">
        <f t="shared" ca="1" si="28"/>
        <v>1.5934228123073428E-2</v>
      </c>
      <c r="F102" s="137">
        <f t="shared" ca="1" si="29"/>
        <v>47802.684369220297</v>
      </c>
      <c r="G102" s="139">
        <f t="shared" ca="1" si="30"/>
        <v>3084767.9769550161</v>
      </c>
      <c r="H102" s="77">
        <f t="shared" ca="1" si="31"/>
        <v>2.8255992318338825E-2</v>
      </c>
      <c r="I102" s="137">
        <f t="shared" ca="1" si="32"/>
        <v>84767.976955016449</v>
      </c>
      <c r="J102" s="139">
        <f t="shared" ca="1" si="33"/>
        <v>3086275.3898370299</v>
      </c>
      <c r="K102" s="77">
        <f t="shared" ca="1" si="34"/>
        <v>2.8758463279009976E-2</v>
      </c>
      <c r="L102" s="137">
        <f t="shared" ca="1" si="35"/>
        <v>86275.389837029943</v>
      </c>
      <c r="M102" s="139">
        <f t="shared" ca="1" si="36"/>
        <v>3115679.081890041</v>
      </c>
      <c r="N102" s="77">
        <f t="shared" ca="1" si="37"/>
        <v>3.8559693963347082E-2</v>
      </c>
      <c r="O102" s="137">
        <f t="shared" ca="1" si="38"/>
        <v>115679.08189004127</v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>
        <f t="shared" ca="1" si="26"/>
        <v>3000000</v>
      </c>
      <c r="D103" s="139">
        <f t="shared" ca="1" si="27"/>
        <v>2988505.8082927871</v>
      </c>
      <c r="E103" s="77">
        <f t="shared" ca="1" si="28"/>
        <v>-3.8313972357376159E-3</v>
      </c>
      <c r="F103" s="137">
        <f t="shared" ca="1" si="29"/>
        <v>-11494.191707212842</v>
      </c>
      <c r="G103" s="139">
        <f t="shared" ca="1" si="30"/>
        <v>2953053.2104252419</v>
      </c>
      <c r="H103" s="77">
        <f t="shared" ca="1" si="31"/>
        <v>-1.5648929858252725E-2</v>
      </c>
      <c r="I103" s="137">
        <f t="shared" ca="1" si="32"/>
        <v>-46946.789574758186</v>
      </c>
      <c r="J103" s="139">
        <f t="shared" ca="1" si="33"/>
        <v>2932258.2048257934</v>
      </c>
      <c r="K103" s="77">
        <f t="shared" ca="1" si="34"/>
        <v>-2.2580598391402258E-2</v>
      </c>
      <c r="L103" s="137">
        <f t="shared" ca="1" si="35"/>
        <v>-67741.795174206767</v>
      </c>
      <c r="M103" s="139">
        <f t="shared" ca="1" si="36"/>
        <v>2940690.1629268141</v>
      </c>
      <c r="N103" s="77">
        <f t="shared" ca="1" si="37"/>
        <v>-1.9769945691061979E-2</v>
      </c>
      <c r="O103" s="137">
        <f t="shared" ca="1" si="38"/>
        <v>-59309.837073185932</v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>
        <f t="shared" ca="1" si="26"/>
        <v>3000000</v>
      </c>
      <c r="D104" s="139">
        <f t="shared" ca="1" si="27"/>
        <v>2956703.7007730519</v>
      </c>
      <c r="E104" s="77">
        <f t="shared" ca="1" si="28"/>
        <v>-1.4432099742316032E-2</v>
      </c>
      <c r="F104" s="137">
        <f t="shared" ca="1" si="29"/>
        <v>-43296.299226948111</v>
      </c>
      <c r="G104" s="139">
        <f t="shared" ca="1" si="30"/>
        <v>3001765.111764885</v>
      </c>
      <c r="H104" s="77">
        <f t="shared" ca="1" si="31"/>
        <v>5.8837058829497074E-4</v>
      </c>
      <c r="I104" s="137">
        <f t="shared" ca="1" si="32"/>
        <v>1765.111764884909</v>
      </c>
      <c r="J104" s="139">
        <f t="shared" ca="1" si="33"/>
        <v>2997476.4487354974</v>
      </c>
      <c r="K104" s="77">
        <f t="shared" ca="1" si="34"/>
        <v>-8.4118375483426488E-4</v>
      </c>
      <c r="L104" s="137">
        <f t="shared" ca="1" si="35"/>
        <v>-2523.5512645027952</v>
      </c>
      <c r="M104" s="139">
        <f t="shared" ca="1" si="36"/>
        <v>2997363.0144119011</v>
      </c>
      <c r="N104" s="77">
        <f t="shared" ca="1" si="37"/>
        <v>-8.7899519603298177E-4</v>
      </c>
      <c r="O104" s="137">
        <f t="shared" ca="1" si="38"/>
        <v>-2636.9855880989444</v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>
        <f t="shared" ca="1" si="26"/>
        <v>3000000</v>
      </c>
      <c r="D105" s="142">
        <f t="shared" ca="1" si="27"/>
        <v>3012275.9459439814</v>
      </c>
      <c r="E105" s="76">
        <f t="shared" ca="1" si="28"/>
        <v>4.0919819813273074E-3</v>
      </c>
      <c r="F105" s="141">
        <f t="shared" ca="1" si="29"/>
        <v>12275.945943981922</v>
      </c>
      <c r="G105" s="142">
        <f t="shared" ca="1" si="30"/>
        <v>3008123.3964958605</v>
      </c>
      <c r="H105" s="76">
        <f t="shared" ca="1" si="31"/>
        <v>2.7077988319535859E-3</v>
      </c>
      <c r="I105" s="141">
        <f t="shared" ca="1" si="32"/>
        <v>8123.3964958607539</v>
      </c>
      <c r="J105" s="142">
        <f t="shared" ca="1" si="33"/>
        <v>3019100.2331289905</v>
      </c>
      <c r="K105" s="76">
        <f t="shared" ca="1" si="34"/>
        <v>6.3667443763302479E-3</v>
      </c>
      <c r="L105" s="141">
        <f t="shared" ca="1" si="35"/>
        <v>19100.233128990745</v>
      </c>
      <c r="M105" s="142">
        <f t="shared" ca="1" si="36"/>
        <v>3023256.4453988755</v>
      </c>
      <c r="N105" s="76">
        <f t="shared" ca="1" si="37"/>
        <v>7.7521484662920002E-3</v>
      </c>
      <c r="O105" s="141">
        <f t="shared" ca="1" si="38"/>
        <v>23256.445398876007</v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>
        <f t="shared" ca="1" si="26"/>
        <v>3000000</v>
      </c>
      <c r="D106" s="139">
        <f t="shared" ca="1" si="27"/>
        <v>3024972.0342026562</v>
      </c>
      <c r="E106" s="77">
        <f t="shared" ca="1" si="28"/>
        <v>8.3240114008853554E-3</v>
      </c>
      <c r="F106" s="137">
        <f t="shared" ca="1" si="29"/>
        <v>24972.034202656079</v>
      </c>
      <c r="G106" s="139">
        <f t="shared" ca="1" si="30"/>
        <v>3043700.5826025754</v>
      </c>
      <c r="H106" s="77">
        <f t="shared" ca="1" si="31"/>
        <v>1.4566860867525216E-2</v>
      </c>
      <c r="I106" s="137">
        <f t="shared" ca="1" si="32"/>
        <v>43700.58260257564</v>
      </c>
      <c r="J106" s="139">
        <f t="shared" ca="1" si="33"/>
        <v>2988916.3954165252</v>
      </c>
      <c r="K106" s="77">
        <f t="shared" ca="1" si="34"/>
        <v>-3.6945348611583189E-3</v>
      </c>
      <c r="L106" s="137">
        <f t="shared" ca="1" si="35"/>
        <v>-11083.604583474953</v>
      </c>
      <c r="M106" s="139">
        <f t="shared" ca="1" si="36"/>
        <v>3001284.7571244109</v>
      </c>
      <c r="N106" s="77">
        <f t="shared" ca="1" si="37"/>
        <v>4.2825237480358032E-4</v>
      </c>
      <c r="O106" s="137">
        <f t="shared" ca="1" si="38"/>
        <v>1284.757124410738</v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>
        <f t="shared" ca="1" si="26"/>
        <v>3000000</v>
      </c>
      <c r="D107" s="139">
        <f t="shared" ca="1" si="27"/>
        <v>2999632.9068492758</v>
      </c>
      <c r="E107" s="77">
        <f t="shared" ca="1" si="28"/>
        <v>-1.2236438357474651E-4</v>
      </c>
      <c r="F107" s="137">
        <f t="shared" ca="1" si="29"/>
        <v>-367.09315072424033</v>
      </c>
      <c r="G107" s="139">
        <f t="shared" ca="1" si="30"/>
        <v>3013804.9050687035</v>
      </c>
      <c r="H107" s="77">
        <f t="shared" ca="1" si="31"/>
        <v>4.6016350229011625E-3</v>
      </c>
      <c r="I107" s="137">
        <f t="shared" ca="1" si="32"/>
        <v>13804.905068703485</v>
      </c>
      <c r="J107" s="139">
        <f t="shared" ca="1" si="33"/>
        <v>3010504.8824739298</v>
      </c>
      <c r="K107" s="77">
        <f t="shared" ca="1" si="34"/>
        <v>3.5016274913100129E-3</v>
      </c>
      <c r="L107" s="137">
        <f t="shared" ca="1" si="35"/>
        <v>10504.882473930043</v>
      </c>
      <c r="M107" s="139">
        <f t="shared" ca="1" si="36"/>
        <v>3037622.8105532839</v>
      </c>
      <c r="N107" s="77">
        <f t="shared" ca="1" si="37"/>
        <v>1.2540936851094637E-2</v>
      </c>
      <c r="O107" s="137">
        <f t="shared" ca="1" si="38"/>
        <v>37622.810553283904</v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>
        <f t="shared" ca="1" si="26"/>
        <v>3000000</v>
      </c>
      <c r="D108" s="139">
        <f t="shared" ca="1" si="27"/>
        <v>2919023.4596332847</v>
      </c>
      <c r="E108" s="77">
        <f t="shared" ca="1" si="28"/>
        <v>-2.6992180122238429E-2</v>
      </c>
      <c r="F108" s="137">
        <f t="shared" ca="1" si="29"/>
        <v>-80976.540366715286</v>
      </c>
      <c r="G108" s="139">
        <f t="shared" ca="1" si="30"/>
        <v>2936051.0231063035</v>
      </c>
      <c r="H108" s="77">
        <f t="shared" ca="1" si="31"/>
        <v>-2.1316325631232053E-2</v>
      </c>
      <c r="I108" s="137">
        <f t="shared" ca="1" si="32"/>
        <v>-63948.976893696163</v>
      </c>
      <c r="J108" s="139">
        <f t="shared" ca="1" si="33"/>
        <v>2939918.7248460073</v>
      </c>
      <c r="K108" s="77">
        <f t="shared" ca="1" si="34"/>
        <v>-2.0027091717997544E-2</v>
      </c>
      <c r="L108" s="137">
        <f t="shared" ca="1" si="35"/>
        <v>-60081.275153992639</v>
      </c>
      <c r="M108" s="139">
        <f t="shared" ca="1" si="36"/>
        <v>2926911.616637277</v>
      </c>
      <c r="N108" s="77">
        <f t="shared" ca="1" si="37"/>
        <v>-2.4362794454240978E-2</v>
      </c>
      <c r="O108" s="137">
        <f t="shared" ca="1" si="38"/>
        <v>-73088.383362722903</v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>
        <f t="shared" ca="1" si="26"/>
        <v>3000000</v>
      </c>
      <c r="D109" s="139">
        <f t="shared" ca="1" si="27"/>
        <v>3011910.2613836629</v>
      </c>
      <c r="E109" s="77">
        <f t="shared" ca="1" si="28"/>
        <v>3.9700871278876395E-3</v>
      </c>
      <c r="F109" s="137">
        <f t="shared" ca="1" si="29"/>
        <v>11910.261383662912</v>
      </c>
      <c r="G109" s="139">
        <f t="shared" ca="1" si="30"/>
        <v>2950591.3191910679</v>
      </c>
      <c r="H109" s="77">
        <f t="shared" ca="1" si="31"/>
        <v>-1.6469560269643954E-2</v>
      </c>
      <c r="I109" s="137">
        <f t="shared" ca="1" si="32"/>
        <v>-49408.68080893188</v>
      </c>
      <c r="J109" s="139">
        <f t="shared" ca="1" si="33"/>
        <v>2974698.6059462768</v>
      </c>
      <c r="K109" s="77">
        <f t="shared" ca="1" si="34"/>
        <v>-8.4337980179078273E-3</v>
      </c>
      <c r="L109" s="137">
        <f t="shared" ca="1" si="35"/>
        <v>-25301.394053723478</v>
      </c>
      <c r="M109" s="139">
        <f t="shared" ca="1" si="36"/>
        <v>2978489.8850053684</v>
      </c>
      <c r="N109" s="77">
        <f t="shared" ca="1" si="37"/>
        <v>-7.1700383315438359E-3</v>
      </c>
      <c r="O109" s="137">
        <f t="shared" ca="1" si="38"/>
        <v>-21510.114994631505</v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>
        <f t="shared" ca="1" si="26"/>
        <v>3000000</v>
      </c>
      <c r="D110" s="139">
        <f t="shared" ca="1" si="27"/>
        <v>3048589.978554863</v>
      </c>
      <c r="E110" s="77">
        <f t="shared" ca="1" si="28"/>
        <v>1.6196659518287609E-2</v>
      </c>
      <c r="F110" s="137">
        <f t="shared" ca="1" si="29"/>
        <v>48589.978554862813</v>
      </c>
      <c r="G110" s="139">
        <f t="shared" ca="1" si="30"/>
        <v>3082741.3368561636</v>
      </c>
      <c r="H110" s="77">
        <f t="shared" ca="1" si="31"/>
        <v>2.7580445618721104E-2</v>
      </c>
      <c r="I110" s="137">
        <f t="shared" ca="1" si="32"/>
        <v>82741.336856163311</v>
      </c>
      <c r="J110" s="139">
        <f t="shared" ca="1" si="33"/>
        <v>3070424.5532138697</v>
      </c>
      <c r="K110" s="77">
        <f t="shared" ca="1" si="34"/>
        <v>2.3474851071289868E-2</v>
      </c>
      <c r="L110" s="137">
        <f t="shared" ca="1" si="35"/>
        <v>70424.553213869614</v>
      </c>
      <c r="M110" s="139">
        <f t="shared" ca="1" si="36"/>
        <v>3088315.0218121205</v>
      </c>
      <c r="N110" s="77">
        <f t="shared" ca="1" si="37"/>
        <v>2.9438340604040224E-2</v>
      </c>
      <c r="O110" s="137">
        <f t="shared" ca="1" si="38"/>
        <v>88315.021812120656</v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>
        <f t="shared" ca="1" si="26"/>
        <v>3000000</v>
      </c>
      <c r="D111" s="140">
        <f t="shared" ca="1" si="27"/>
        <v>3011229.2519524992</v>
      </c>
      <c r="E111" s="79">
        <f t="shared" ca="1" si="28"/>
        <v>3.7430839841663425E-3</v>
      </c>
      <c r="F111" s="138">
        <f t="shared" ca="1" si="29"/>
        <v>11229.251952499033</v>
      </c>
      <c r="G111" s="140">
        <f t="shared" ca="1" si="30"/>
        <v>3012924.0037791934</v>
      </c>
      <c r="H111" s="79">
        <f t="shared" ca="1" si="31"/>
        <v>4.3080012597312813E-3</v>
      </c>
      <c r="I111" s="138">
        <f t="shared" ca="1" si="32"/>
        <v>12924.003779193845</v>
      </c>
      <c r="J111" s="140">
        <f t="shared" ca="1" si="33"/>
        <v>3030184.8974400181</v>
      </c>
      <c r="K111" s="79">
        <f t="shared" ca="1" si="34"/>
        <v>1.0061632480006057E-2</v>
      </c>
      <c r="L111" s="138">
        <f t="shared" ca="1" si="35"/>
        <v>30184.897440018169</v>
      </c>
      <c r="M111" s="140">
        <f t="shared" ca="1" si="36"/>
        <v>3028213.3485733191</v>
      </c>
      <c r="N111" s="79">
        <f t="shared" ca="1" si="37"/>
        <v>9.4044495244395461E-3</v>
      </c>
      <c r="O111" s="138">
        <f t="shared" ca="1" si="38"/>
        <v>28213.348573318632</v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>
        <f t="shared" ca="1" si="26"/>
        <v>3000000</v>
      </c>
      <c r="D112" s="139">
        <f t="shared" ca="1" si="27"/>
        <v>3205131.841293517</v>
      </c>
      <c r="E112" s="77">
        <f t="shared" ca="1" si="28"/>
        <v>6.8377280431172457E-2</v>
      </c>
      <c r="F112" s="137">
        <f t="shared" ca="1" si="29"/>
        <v>205131.84129351735</v>
      </c>
      <c r="G112" s="139">
        <f t="shared" ca="1" si="30"/>
        <v>3227722.0334926788</v>
      </c>
      <c r="H112" s="77">
        <f t="shared" ca="1" si="31"/>
        <v>7.5907344497559537E-2</v>
      </c>
      <c r="I112" s="137">
        <f t="shared" ca="1" si="32"/>
        <v>227722.03349267854</v>
      </c>
      <c r="J112" s="139">
        <f t="shared" ca="1" si="33"/>
        <v>3224772.942222191</v>
      </c>
      <c r="K112" s="77">
        <f t="shared" ca="1" si="34"/>
        <v>7.4924314074063539E-2</v>
      </c>
      <c r="L112" s="137">
        <f t="shared" ca="1" si="35"/>
        <v>224772.94222219053</v>
      </c>
      <c r="M112" s="139">
        <f t="shared" ca="1" si="36"/>
        <v>3191351.9164145142</v>
      </c>
      <c r="N112" s="77">
        <f t="shared" ca="1" si="37"/>
        <v>6.3783972138171469E-2</v>
      </c>
      <c r="O112" s="137">
        <f t="shared" ca="1" si="38"/>
        <v>191351.9164145143</v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>
        <f t="shared" ca="1" si="26"/>
        <v>3000000</v>
      </c>
      <c r="D113" s="139">
        <f t="shared" ca="1" si="27"/>
        <v>3138442.7810873315</v>
      </c>
      <c r="E113" s="77">
        <f t="shared" ca="1" si="28"/>
        <v>4.6147593695777166E-2</v>
      </c>
      <c r="F113" s="137">
        <f t="shared" ca="1" si="29"/>
        <v>138442.7810873315</v>
      </c>
      <c r="G113" s="139">
        <f t="shared" ca="1" si="30"/>
        <v>3166833.9076635283</v>
      </c>
      <c r="H113" s="77">
        <f t="shared" ca="1" si="31"/>
        <v>5.5611302554509447E-2</v>
      </c>
      <c r="I113" s="137">
        <f t="shared" ca="1" si="32"/>
        <v>166833.90766352834</v>
      </c>
      <c r="J113" s="139">
        <f t="shared" ca="1" si="33"/>
        <v>3225001.7296686121</v>
      </c>
      <c r="K113" s="77">
        <f t="shared" ca="1" si="34"/>
        <v>7.5000576556204068E-2</v>
      </c>
      <c r="L113" s="137">
        <f t="shared" ca="1" si="35"/>
        <v>225001.72966861218</v>
      </c>
      <c r="M113" s="139">
        <f t="shared" ca="1" si="36"/>
        <v>3191369.1588416276</v>
      </c>
      <c r="N113" s="77">
        <f t="shared" ca="1" si="37"/>
        <v>6.3789719613876E-2</v>
      </c>
      <c r="O113" s="137">
        <f t="shared" ca="1" si="38"/>
        <v>191369.15884162806</v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>
        <f t="shared" ca="1" si="26"/>
        <v>3000000</v>
      </c>
      <c r="D114" s="139">
        <f t="shared" ca="1" si="27"/>
        <v>3086601.7219019281</v>
      </c>
      <c r="E114" s="77">
        <f t="shared" ca="1" si="28"/>
        <v>2.8867240633975971E-2</v>
      </c>
      <c r="F114" s="137">
        <f t="shared" ca="1" si="29"/>
        <v>86601.721901927958</v>
      </c>
      <c r="G114" s="139">
        <f t="shared" ca="1" si="30"/>
        <v>3275431.4799663182</v>
      </c>
      <c r="H114" s="77">
        <f t="shared" ca="1" si="31"/>
        <v>9.1810493322105918E-2</v>
      </c>
      <c r="I114" s="137">
        <f t="shared" ca="1" si="32"/>
        <v>275431.47996631777</v>
      </c>
      <c r="J114" s="139">
        <f t="shared" ca="1" si="33"/>
        <v>3333759.5718523511</v>
      </c>
      <c r="K114" s="77">
        <f t="shared" ca="1" si="34"/>
        <v>0.1112531906174504</v>
      </c>
      <c r="L114" s="137">
        <f t="shared" ca="1" si="35"/>
        <v>333759.57185235125</v>
      </c>
      <c r="M114" s="139">
        <f t="shared" ca="1" si="36"/>
        <v>3268546.6681701574</v>
      </c>
      <c r="N114" s="77">
        <f t="shared" ca="1" si="37"/>
        <v>8.9515556056719084E-2</v>
      </c>
      <c r="O114" s="137">
        <f t="shared" ca="1" si="38"/>
        <v>268546.66817015724</v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>
        <f t="shared" ca="1" si="26"/>
        <v>3000000</v>
      </c>
      <c r="D115" s="139">
        <f t="shared" ca="1" si="27"/>
        <v>2959243.0206602602</v>
      </c>
      <c r="E115" s="77">
        <f t="shared" ca="1" si="28"/>
        <v>-1.3585659779913226E-2</v>
      </c>
      <c r="F115" s="137">
        <f t="shared" ca="1" si="29"/>
        <v>-40756.979339739672</v>
      </c>
      <c r="G115" s="139">
        <f t="shared" ca="1" si="30"/>
        <v>2916144.7254784056</v>
      </c>
      <c r="H115" s="77">
        <f t="shared" ca="1" si="31"/>
        <v>-2.7951758173864805E-2</v>
      </c>
      <c r="I115" s="137">
        <f t="shared" ca="1" si="32"/>
        <v>-83855.274521594401</v>
      </c>
      <c r="J115" s="139">
        <f t="shared" ca="1" si="33"/>
        <v>2894402.6439715778</v>
      </c>
      <c r="K115" s="77">
        <f t="shared" ca="1" si="34"/>
        <v>-3.5199118676140825E-2</v>
      </c>
      <c r="L115" s="137">
        <f t="shared" ca="1" si="35"/>
        <v>-105597.3560284225</v>
      </c>
      <c r="M115" s="139">
        <f t="shared" ca="1" si="36"/>
        <v>2848564.0021277182</v>
      </c>
      <c r="N115" s="77">
        <f t="shared" ca="1" si="37"/>
        <v>-5.0478665957427359E-2</v>
      </c>
      <c r="O115" s="137">
        <f t="shared" ca="1" si="38"/>
        <v>-151435.99787228211</v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>
        <f t="shared" ca="1" si="26"/>
        <v>3000000</v>
      </c>
      <c r="D116" s="139">
        <f t="shared" ca="1" si="27"/>
        <v>2933859.0072326344</v>
      </c>
      <c r="E116" s="77">
        <f t="shared" ca="1" si="28"/>
        <v>-2.2046997589121861E-2</v>
      </c>
      <c r="F116" s="137">
        <f t="shared" ca="1" si="29"/>
        <v>-66140.992767365577</v>
      </c>
      <c r="G116" s="139">
        <f t="shared" ca="1" si="30"/>
        <v>2970279.1169339456</v>
      </c>
      <c r="H116" s="77">
        <f t="shared" ca="1" si="31"/>
        <v>-9.9069610220181518E-3</v>
      </c>
      <c r="I116" s="137">
        <f t="shared" ca="1" si="32"/>
        <v>-29720.883066054455</v>
      </c>
      <c r="J116" s="139">
        <f t="shared" ca="1" si="33"/>
        <v>2982826.3888887847</v>
      </c>
      <c r="K116" s="77">
        <f t="shared" ca="1" si="34"/>
        <v>-5.7245370370718144E-3</v>
      </c>
      <c r="L116" s="137">
        <f t="shared" ca="1" si="35"/>
        <v>-17173.611111215439</v>
      </c>
      <c r="M116" s="139">
        <f t="shared" ca="1" si="36"/>
        <v>3034477.0473291595</v>
      </c>
      <c r="N116" s="77">
        <f t="shared" ca="1" si="37"/>
        <v>1.1492349109719961E-2</v>
      </c>
      <c r="O116" s="137">
        <f t="shared" ca="1" si="38"/>
        <v>34477.047329159883</v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>
        <f t="shared" ca="1" si="26"/>
        <v>3000000</v>
      </c>
      <c r="D117" s="139">
        <f t="shared" ca="1" si="27"/>
        <v>3106147.4003796829</v>
      </c>
      <c r="E117" s="77">
        <f t="shared" ca="1" si="28"/>
        <v>3.5382466793227582E-2</v>
      </c>
      <c r="F117" s="137">
        <f t="shared" ca="1" si="29"/>
        <v>106147.40037968275</v>
      </c>
      <c r="G117" s="139">
        <f t="shared" ca="1" si="30"/>
        <v>3090789.9507997008</v>
      </c>
      <c r="H117" s="77">
        <f t="shared" ca="1" si="31"/>
        <v>3.0263316933233496E-2</v>
      </c>
      <c r="I117" s="137">
        <f t="shared" ca="1" si="32"/>
        <v>90789.950799700498</v>
      </c>
      <c r="J117" s="139">
        <f t="shared" ca="1" si="33"/>
        <v>3121516.0263295807</v>
      </c>
      <c r="K117" s="77">
        <f t="shared" ca="1" si="34"/>
        <v>4.0505342109860287E-2</v>
      </c>
      <c r="L117" s="137">
        <f t="shared" ca="1" si="35"/>
        <v>121516.02632958084</v>
      </c>
      <c r="M117" s="139">
        <f t="shared" ca="1" si="36"/>
        <v>3038453.2019164003</v>
      </c>
      <c r="N117" s="77">
        <f t="shared" ca="1" si="37"/>
        <v>1.281773397213345E-2</v>
      </c>
      <c r="O117" s="137">
        <f t="shared" ca="1" si="38"/>
        <v>38453.201916400336</v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>
        <f t="shared" ca="1" si="26"/>
        <v>3000000</v>
      </c>
      <c r="D118" s="139">
        <f t="shared" ca="1" si="27"/>
        <v>3188117.039198861</v>
      </c>
      <c r="E118" s="77">
        <f t="shared" ca="1" si="28"/>
        <v>6.270567973295367E-2</v>
      </c>
      <c r="F118" s="137">
        <f t="shared" ca="1" si="29"/>
        <v>188117.03919886102</v>
      </c>
      <c r="G118" s="139">
        <f t="shared" ca="1" si="30"/>
        <v>3232500.1110747629</v>
      </c>
      <c r="H118" s="77">
        <f t="shared" ca="1" si="31"/>
        <v>7.7500037024921115E-2</v>
      </c>
      <c r="I118" s="137">
        <f t="shared" ca="1" si="32"/>
        <v>232500.11107476338</v>
      </c>
      <c r="J118" s="139">
        <f t="shared" ca="1" si="33"/>
        <v>3278470.6502568307</v>
      </c>
      <c r="K118" s="77">
        <f t="shared" ca="1" si="34"/>
        <v>9.282355008561026E-2</v>
      </c>
      <c r="L118" s="137">
        <f t="shared" ca="1" si="35"/>
        <v>278470.65025683079</v>
      </c>
      <c r="M118" s="139">
        <f t="shared" ca="1" si="36"/>
        <v>3176011.8117135111</v>
      </c>
      <c r="N118" s="77">
        <f t="shared" ca="1" si="37"/>
        <v>5.8670603904503772E-2</v>
      </c>
      <c r="O118" s="137">
        <f t="shared" ca="1" si="38"/>
        <v>176011.81171351133</v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>
        <f t="shared" ca="1" si="26"/>
        <v>3000000</v>
      </c>
      <c r="D119" s="142">
        <f t="shared" ca="1" si="27"/>
        <v>2909032.8151513212</v>
      </c>
      <c r="E119" s="76">
        <f t="shared" ca="1" si="28"/>
        <v>-3.0322394949559545E-2</v>
      </c>
      <c r="F119" s="141">
        <f t="shared" ca="1" si="29"/>
        <v>-90967.184848678633</v>
      </c>
      <c r="G119" s="142">
        <f t="shared" ca="1" si="30"/>
        <v>2946573.9657491855</v>
      </c>
      <c r="H119" s="76">
        <f t="shared" ca="1" si="31"/>
        <v>-1.7808678083604784E-2</v>
      </c>
      <c r="I119" s="141">
        <f t="shared" ca="1" si="32"/>
        <v>-53426.034250814359</v>
      </c>
      <c r="J119" s="142">
        <f t="shared" ca="1" si="33"/>
        <v>2925360.4826177908</v>
      </c>
      <c r="K119" s="76">
        <f t="shared" ca="1" si="34"/>
        <v>-2.487983912740311E-2</v>
      </c>
      <c r="L119" s="141">
        <f t="shared" ca="1" si="35"/>
        <v>-74639.517382209349</v>
      </c>
      <c r="M119" s="142">
        <f t="shared" ca="1" si="36"/>
        <v>2950351.5734336018</v>
      </c>
      <c r="N119" s="76">
        <f t="shared" ca="1" si="37"/>
        <v>-1.654947552213281E-2</v>
      </c>
      <c r="O119" s="141">
        <f t="shared" ca="1" si="38"/>
        <v>-49648.426566398433</v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>
        <f t="shared" ca="1" si="26"/>
        <v>3000000</v>
      </c>
      <c r="D120" s="139">
        <f t="shared" ca="1" si="27"/>
        <v>2946314.6573079424</v>
      </c>
      <c r="E120" s="77">
        <f t="shared" ca="1" si="28"/>
        <v>-1.7895114230685946E-2</v>
      </c>
      <c r="F120" s="137">
        <f t="shared" ca="1" si="29"/>
        <v>-53685.342692057806</v>
      </c>
      <c r="G120" s="139">
        <f t="shared" ca="1" si="30"/>
        <v>2937430.3766886941</v>
      </c>
      <c r="H120" s="77">
        <f t="shared" ca="1" si="31"/>
        <v>-2.0856541103768507E-2</v>
      </c>
      <c r="I120" s="137">
        <f t="shared" ca="1" si="32"/>
        <v>-62569.623311305513</v>
      </c>
      <c r="J120" s="139">
        <f t="shared" ca="1" si="33"/>
        <v>2933571.4212584118</v>
      </c>
      <c r="K120" s="77">
        <f t="shared" ca="1" si="34"/>
        <v>-2.2142859580529438E-2</v>
      </c>
      <c r="L120" s="137">
        <f t="shared" ca="1" si="35"/>
        <v>-66428.57874158831</v>
      </c>
      <c r="M120" s="139">
        <f t="shared" ca="1" si="36"/>
        <v>2993354.5667416267</v>
      </c>
      <c r="N120" s="77">
        <f t="shared" ca="1" si="37"/>
        <v>-2.215144419457677E-3</v>
      </c>
      <c r="O120" s="137">
        <f t="shared" ca="1" si="38"/>
        <v>-6645.4332583730329</v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>
        <f t="shared" ca="1" si="26"/>
        <v>3000000</v>
      </c>
      <c r="D121" s="139">
        <f t="shared" ca="1" si="27"/>
        <v>2989330.9623452057</v>
      </c>
      <c r="E121" s="77">
        <f t="shared" ca="1" si="28"/>
        <v>-3.556345884931466E-3</v>
      </c>
      <c r="F121" s="137">
        <f t="shared" ca="1" si="29"/>
        <v>-10669.037654794394</v>
      </c>
      <c r="G121" s="139">
        <f t="shared" ca="1" si="30"/>
        <v>3008120.8142997851</v>
      </c>
      <c r="H121" s="77">
        <f t="shared" ca="1" si="31"/>
        <v>2.7069380999281785E-3</v>
      </c>
      <c r="I121" s="137">
        <f t="shared" ca="1" si="32"/>
        <v>8120.8142997845262</v>
      </c>
      <c r="J121" s="139">
        <f t="shared" ca="1" si="33"/>
        <v>3011277.5215759724</v>
      </c>
      <c r="K121" s="77">
        <f t="shared" ca="1" si="34"/>
        <v>3.759173858657571E-3</v>
      </c>
      <c r="L121" s="137">
        <f t="shared" ca="1" si="35"/>
        <v>11277.521575972725</v>
      </c>
      <c r="M121" s="139">
        <f t="shared" ca="1" si="36"/>
        <v>2972011.5804365226</v>
      </c>
      <c r="N121" s="77">
        <f t="shared" ca="1" si="37"/>
        <v>-9.3294731878258447E-3</v>
      </c>
      <c r="O121" s="137">
        <f t="shared" ca="1" si="38"/>
        <v>-27988.419563477531</v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>
        <f t="shared" ca="1" si="26"/>
        <v>3000000</v>
      </c>
      <c r="D122" s="139">
        <f t="shared" ca="1" si="27"/>
        <v>3127980.4397917981</v>
      </c>
      <c r="E122" s="77">
        <f t="shared" ca="1" si="28"/>
        <v>4.2660146597266121E-2</v>
      </c>
      <c r="F122" s="137">
        <f t="shared" ca="1" si="29"/>
        <v>127980.43979179842</v>
      </c>
      <c r="G122" s="139">
        <f t="shared" ca="1" si="30"/>
        <v>3227936.4687828105</v>
      </c>
      <c r="H122" s="77">
        <f t="shared" ca="1" si="31"/>
        <v>7.5978822927603495E-2</v>
      </c>
      <c r="I122" s="137">
        <f t="shared" ca="1" si="32"/>
        <v>227936.46878281049</v>
      </c>
      <c r="J122" s="139">
        <f t="shared" ca="1" si="33"/>
        <v>3177599.7792680883</v>
      </c>
      <c r="K122" s="77">
        <f t="shared" ca="1" si="34"/>
        <v>5.9199926422696038E-2</v>
      </c>
      <c r="L122" s="137">
        <f t="shared" ca="1" si="35"/>
        <v>177599.77926808814</v>
      </c>
      <c r="M122" s="139">
        <f t="shared" ca="1" si="36"/>
        <v>3000000</v>
      </c>
      <c r="N122" s="77">
        <f t="shared" ca="1" si="37"/>
        <v>0</v>
      </c>
      <c r="O122" s="137">
        <f t="shared" ca="1" si="38"/>
        <v>0</v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4" t="s">
        <v>280</v>
      </c>
      <c r="B129" s="276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80"/>
      <c r="B130" s="282"/>
      <c r="C130" s="136">
        <f ca="1">SUM(C98:C128)</f>
        <v>75000000</v>
      </c>
      <c r="D130" s="140">
        <f ca="1">SUM(D98:D128)</f>
        <v>75753681.167681083</v>
      </c>
      <c r="E130" s="79">
        <f ca="1">IFERROR(F130 / (SUM($C98:$C128) / COUNT($C98:$C128)), 0)</f>
        <v>0.25122705589369249</v>
      </c>
      <c r="F130" s="138">
        <f ca="1">SUM(F98:F128)</f>
        <v>753681.1676810775</v>
      </c>
      <c r="G130" s="140">
        <f ca="1">SUM(G98:G128)</f>
        <v>76342057.507876396</v>
      </c>
      <c r="H130" s="79">
        <f ca="1">IFERROR(I130 / (SUM($C98:$C128) / COUNT($C98:$C128)), 0)</f>
        <v>0.44735250262546261</v>
      </c>
      <c r="I130" s="138">
        <f ca="1">SUM(I98:I128)</f>
        <v>1342057.5078763878</v>
      </c>
      <c r="J130" s="140">
        <f ca="1">SUM(J98:J128)</f>
        <v>76457779.193354905</v>
      </c>
      <c r="K130" s="79">
        <f ca="1">IFERROR(L130 / (SUM($C98:$C128) / COUNT($C98:$C128)), 0)</f>
        <v>0.48592639778496993</v>
      </c>
      <c r="L130" s="138">
        <f ca="1">SUM(L98:L128)</f>
        <v>1457779.1933549098</v>
      </c>
      <c r="M130" s="140">
        <f ca="1">SUM(M98:M128)</f>
        <v>76009334.605827183</v>
      </c>
      <c r="N130" s="79">
        <f ca="1">IFERROR(O130 / (SUM($C98:$C128) / COUNT($C98:$C128)), 0)</f>
        <v>0.33644486860906631</v>
      </c>
      <c r="O130" s="138">
        <f ca="1">SUM(O98:O128)</f>
        <v>1009334.6058271989</v>
      </c>
    </row>
    <row r="132" spans="1:15" ht="16.5" customHeight="1" thickBot="1"/>
    <row r="133" spans="1:15" ht="16.5" customHeight="1" thickBot="1">
      <c r="A133" s="265" t="str">
        <f>TEXT(투자전략!$G$1, "[$-ko-KR]yyyy년 mm월 ") &amp; "전일대비 상승률 Top20 월말결산"</f>
        <v>2021년 11월 전일대비 상승률 Top20 월말결산</v>
      </c>
      <c r="B133" s="266"/>
      <c r="C133" s="266"/>
      <c r="D133" s="266"/>
      <c r="E133" s="266"/>
      <c r="F133" s="266"/>
      <c r="G133" s="266"/>
      <c r="H133" s="266"/>
      <c r="I133" s="266"/>
      <c r="J133" s="266"/>
      <c r="K133" s="266"/>
      <c r="L133" s="266"/>
      <c r="M133" s="266"/>
      <c r="N133" s="266"/>
      <c r="O133" s="267"/>
    </row>
    <row r="134" spans="1:15" ht="16.5" customHeight="1" thickBot="1">
      <c r="A134" s="326" t="s">
        <v>281</v>
      </c>
      <c r="B134" s="280" t="s">
        <v>279</v>
      </c>
      <c r="C134" s="282"/>
      <c r="D134" s="280" t="s">
        <v>271</v>
      </c>
      <c r="E134" s="281"/>
      <c r="F134" s="282"/>
      <c r="G134" s="280" t="s">
        <v>272</v>
      </c>
      <c r="H134" s="281"/>
      <c r="I134" s="282"/>
      <c r="J134" s="280" t="s">
        <v>273</v>
      </c>
      <c r="K134" s="281"/>
      <c r="L134" s="282"/>
      <c r="M134" s="280" t="s">
        <v>274</v>
      </c>
      <c r="N134" s="281"/>
      <c r="O134" s="282"/>
    </row>
    <row r="135" spans="1:15" ht="16.5" customHeight="1" thickBot="1">
      <c r="A135" s="330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2930304.2799341679</v>
      </c>
      <c r="N136" s="76">
        <f ca="1">IFERROR(INDIRECT($B136&amp;"!N118"), "")</f>
        <v>-2.3231906688610714E-2</v>
      </c>
      <c r="O136" s="141">
        <f ca="1">IFERROR(INDIRECT($B136&amp;"!O118"), "")</f>
        <v>-69695.720065832153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3166164.39558911</v>
      </c>
      <c r="E137" s="77">
        <f t="shared" ref="E137:E166" ca="1" si="41">IFERROR(INDIRECT($B137&amp;"!E118"), "")</f>
        <v>5.5388131863036746E-2</v>
      </c>
      <c r="F137" s="137">
        <f t="shared" ref="F137:F166" ca="1" si="42">IFERROR(INDIRECT($B137&amp;"!F118"), "")</f>
        <v>166164.3955891103</v>
      </c>
      <c r="G137" s="139">
        <f t="shared" ref="G137:G166" ca="1" si="43">IFERROR($C137 * (1 + H137), "")</f>
        <v>3224985.623392594</v>
      </c>
      <c r="H137" s="77">
        <f t="shared" ref="H137:H166" ca="1" si="44">IFERROR(INDIRECT($B137&amp;"!H118"), "")</f>
        <v>7.4995207797531299E-2</v>
      </c>
      <c r="I137" s="137">
        <f t="shared" ref="I137:I166" ca="1" si="45">IFERROR(INDIRECT($B137&amp;"!I118"), "")</f>
        <v>224985.62339259393</v>
      </c>
      <c r="J137" s="139">
        <f t="shared" ref="J137:J166" ca="1" si="46">IFERROR($C137 * (1 + K137), "")</f>
        <v>3261145.4431142756</v>
      </c>
      <c r="K137" s="77">
        <f t="shared" ref="K137:K166" ca="1" si="47">IFERROR(INDIRECT($B137&amp;"!K118"), "")</f>
        <v>8.7048481038091902E-2</v>
      </c>
      <c r="L137" s="137">
        <f t="shared" ref="L137:L166" ca="1" si="48">IFERROR(INDIRECT($B137&amp;"!L118"), "")</f>
        <v>261145.44311427581</v>
      </c>
      <c r="M137" s="139">
        <f t="shared" ref="M137:M166" ca="1" si="49">IFERROR($C137 * (1 + N137), "")</f>
        <v>3220642.1728416397</v>
      </c>
      <c r="N137" s="77">
        <f t="shared" ref="N137:N166" ca="1" si="50">IFERROR(INDIRECT($B137&amp;"!N118"), "")</f>
        <v>7.3547390947213229E-2</v>
      </c>
      <c r="O137" s="137">
        <f t="shared" ref="O137:O166" ca="1" si="51">IFERROR(INDIRECT($B137&amp;"!O118"), "")</f>
        <v>220642.17284163964</v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>
        <f t="shared" ca="1" si="39"/>
        <v>3000000</v>
      </c>
      <c r="D138" s="139">
        <f t="shared" ca="1" si="40"/>
        <v>2885191.7244724212</v>
      </c>
      <c r="E138" s="77">
        <f t="shared" ca="1" si="41"/>
        <v>-3.8269425175859566E-2</v>
      </c>
      <c r="F138" s="137">
        <f t="shared" ca="1" si="42"/>
        <v>-114808.27552757871</v>
      </c>
      <c r="G138" s="139">
        <f t="shared" ca="1" si="43"/>
        <v>2930151.1301080836</v>
      </c>
      <c r="H138" s="77">
        <f t="shared" ca="1" si="44"/>
        <v>-2.3282956630638747E-2</v>
      </c>
      <c r="I138" s="137">
        <f t="shared" ca="1" si="45"/>
        <v>-69848.869891916227</v>
      </c>
      <c r="J138" s="139">
        <f t="shared" ca="1" si="46"/>
        <v>2943505.1080235923</v>
      </c>
      <c r="K138" s="77">
        <f t="shared" ca="1" si="47"/>
        <v>-1.8831630658802542E-2</v>
      </c>
      <c r="L138" s="137">
        <f t="shared" ca="1" si="48"/>
        <v>-56494.891976407627</v>
      </c>
      <c r="M138" s="139">
        <f t="shared" ca="1" si="49"/>
        <v>2889640.0078423829</v>
      </c>
      <c r="N138" s="77">
        <f t="shared" ca="1" si="50"/>
        <v>-3.6786664052539067E-2</v>
      </c>
      <c r="O138" s="137">
        <f t="shared" ca="1" si="51"/>
        <v>-110359.99215761723</v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>
        <f t="shared" ca="1" si="39"/>
        <v>3000000</v>
      </c>
      <c r="D139" s="139">
        <f t="shared" ca="1" si="40"/>
        <v>3084004.6402225485</v>
      </c>
      <c r="E139" s="77">
        <f t="shared" ca="1" si="41"/>
        <v>2.8001546740849377E-2</v>
      </c>
      <c r="F139" s="137">
        <f t="shared" ca="1" si="42"/>
        <v>84004.640222548129</v>
      </c>
      <c r="G139" s="139">
        <f t="shared" ca="1" si="43"/>
        <v>3058677.9341026782</v>
      </c>
      <c r="H139" s="77">
        <f t="shared" ca="1" si="44"/>
        <v>1.9559311367559458E-2</v>
      </c>
      <c r="I139" s="137">
        <f t="shared" ca="1" si="45"/>
        <v>58677.934102678366</v>
      </c>
      <c r="J139" s="139">
        <f t="shared" ca="1" si="46"/>
        <v>3061698.7074351176</v>
      </c>
      <c r="K139" s="77">
        <f t="shared" ca="1" si="47"/>
        <v>2.0566235811705753E-2</v>
      </c>
      <c r="L139" s="137">
        <f t="shared" ca="1" si="48"/>
        <v>61698.707435117234</v>
      </c>
      <c r="M139" s="139">
        <f t="shared" ca="1" si="49"/>
        <v>3024495.7453751243</v>
      </c>
      <c r="N139" s="77">
        <f t="shared" ca="1" si="50"/>
        <v>8.1652484583746975E-3</v>
      </c>
      <c r="O139" s="137">
        <f t="shared" ca="1" si="51"/>
        <v>24495.745375124097</v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>
        <f t="shared" ca="1" si="39"/>
        <v>3000000</v>
      </c>
      <c r="D140" s="139">
        <f t="shared" ca="1" si="40"/>
        <v>3061441.2234552242</v>
      </c>
      <c r="E140" s="77">
        <f t="shared" ca="1" si="41"/>
        <v>2.0480407818408063E-2</v>
      </c>
      <c r="F140" s="137">
        <f t="shared" ca="1" si="42"/>
        <v>61441.223455224201</v>
      </c>
      <c r="G140" s="139">
        <f t="shared" ca="1" si="43"/>
        <v>3100021.3615789562</v>
      </c>
      <c r="H140" s="77">
        <f t="shared" ca="1" si="44"/>
        <v>3.3340453859652085E-2</v>
      </c>
      <c r="I140" s="137">
        <f t="shared" ca="1" si="45"/>
        <v>100021.3615789562</v>
      </c>
      <c r="J140" s="139">
        <f t="shared" ca="1" si="46"/>
        <v>3097012.526852957</v>
      </c>
      <c r="K140" s="77">
        <f t="shared" ca="1" si="47"/>
        <v>3.2337508950985569E-2</v>
      </c>
      <c r="L140" s="137">
        <f t="shared" ca="1" si="48"/>
        <v>97012.526852956711</v>
      </c>
      <c r="M140" s="139">
        <f t="shared" ca="1" si="49"/>
        <v>3110096.4689034359</v>
      </c>
      <c r="N140" s="77">
        <f t="shared" ca="1" si="50"/>
        <v>3.6698822967811989E-2</v>
      </c>
      <c r="O140" s="137">
        <f t="shared" ca="1" si="51"/>
        <v>110096.46890343599</v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>
        <f t="shared" ca="1" si="39"/>
        <v>3000000</v>
      </c>
      <c r="D141" s="139">
        <f t="shared" ca="1" si="40"/>
        <v>2977680.406420304</v>
      </c>
      <c r="E141" s="77">
        <f t="shared" ca="1" si="41"/>
        <v>-7.439864526565268E-3</v>
      </c>
      <c r="F141" s="137">
        <f t="shared" ca="1" si="42"/>
        <v>-22319.593579695786</v>
      </c>
      <c r="G141" s="139">
        <f t="shared" ca="1" si="43"/>
        <v>2945981.3249006192</v>
      </c>
      <c r="H141" s="77">
        <f t="shared" ca="1" si="44"/>
        <v>-1.8006225033126856E-2</v>
      </c>
      <c r="I141" s="137">
        <f t="shared" ca="1" si="45"/>
        <v>-54018.675099380562</v>
      </c>
      <c r="J141" s="139">
        <f t="shared" ca="1" si="46"/>
        <v>2921450.2737339707</v>
      </c>
      <c r="K141" s="77">
        <f t="shared" ca="1" si="47"/>
        <v>-2.6183242088676551E-2</v>
      </c>
      <c r="L141" s="137">
        <f t="shared" ca="1" si="48"/>
        <v>-78549.72626602964</v>
      </c>
      <c r="M141" s="139">
        <f t="shared" ca="1" si="49"/>
        <v>2928186.5232915049</v>
      </c>
      <c r="N141" s="77">
        <f t="shared" ca="1" si="50"/>
        <v>-2.3937825569498451E-2</v>
      </c>
      <c r="O141" s="137">
        <f t="shared" ca="1" si="51"/>
        <v>-71813.476708495378</v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>
        <f t="shared" ca="1" si="39"/>
        <v>3000000</v>
      </c>
      <c r="D142" s="139">
        <f t="shared" ca="1" si="40"/>
        <v>2898388.3602221883</v>
      </c>
      <c r="E142" s="77">
        <f t="shared" ca="1" si="41"/>
        <v>-3.3870546592603905E-2</v>
      </c>
      <c r="F142" s="137">
        <f t="shared" ca="1" si="42"/>
        <v>-101611.63977781171</v>
      </c>
      <c r="G142" s="139">
        <f t="shared" ca="1" si="43"/>
        <v>2983735.6179876057</v>
      </c>
      <c r="H142" s="77">
        <f t="shared" ca="1" si="44"/>
        <v>-5.4214606707980841E-3</v>
      </c>
      <c r="I142" s="137">
        <f t="shared" ca="1" si="45"/>
        <v>-16264.382012394248</v>
      </c>
      <c r="J142" s="139">
        <f t="shared" ca="1" si="46"/>
        <v>2987299.6002723929</v>
      </c>
      <c r="K142" s="77">
        <f t="shared" ca="1" si="47"/>
        <v>-4.2334665758689792E-3</v>
      </c>
      <c r="L142" s="137">
        <f t="shared" ca="1" si="48"/>
        <v>-12700.399727606929</v>
      </c>
      <c r="M142" s="139">
        <f t="shared" ca="1" si="49"/>
        <v>2966523.751249522</v>
      </c>
      <c r="N142" s="77">
        <f t="shared" ca="1" si="50"/>
        <v>-1.1158749583492755E-2</v>
      </c>
      <c r="O142" s="137">
        <f t="shared" ca="1" si="51"/>
        <v>-33476.248750478262</v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>
        <f t="shared" ca="1" si="39"/>
        <v>3000000</v>
      </c>
      <c r="D143" s="142">
        <f t="shared" ca="1" si="40"/>
        <v>3004196.7884285715</v>
      </c>
      <c r="E143" s="76">
        <f t="shared" ca="1" si="41"/>
        <v>1.3989294761905394E-3</v>
      </c>
      <c r="F143" s="141">
        <f t="shared" ca="1" si="42"/>
        <v>4196.7884285716191</v>
      </c>
      <c r="G143" s="142">
        <f t="shared" ca="1" si="43"/>
        <v>2991023.9639170249</v>
      </c>
      <c r="H143" s="76">
        <f t="shared" ca="1" si="44"/>
        <v>-2.9920120276584177E-3</v>
      </c>
      <c r="I143" s="141">
        <f t="shared" ca="1" si="45"/>
        <v>-8976.0360829752553</v>
      </c>
      <c r="J143" s="142">
        <f t="shared" ca="1" si="46"/>
        <v>2999241.861423742</v>
      </c>
      <c r="K143" s="76">
        <f t="shared" ca="1" si="47"/>
        <v>-2.5271285875260862E-4</v>
      </c>
      <c r="L143" s="141">
        <f t="shared" ca="1" si="48"/>
        <v>-758.13857625782316</v>
      </c>
      <c r="M143" s="142">
        <f t="shared" ca="1" si="49"/>
        <v>3007642.7394811325</v>
      </c>
      <c r="N143" s="76">
        <f t="shared" ca="1" si="50"/>
        <v>2.5475798270442845E-3</v>
      </c>
      <c r="O143" s="141">
        <f t="shared" ca="1" si="51"/>
        <v>7642.7394811328531</v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>
        <f t="shared" ca="1" si="39"/>
        <v>3000000</v>
      </c>
      <c r="D144" s="139">
        <f t="shared" ca="1" si="40"/>
        <v>3061639.1844640467</v>
      </c>
      <c r="E144" s="77">
        <f t="shared" ca="1" si="41"/>
        <v>2.0546394821348957E-2</v>
      </c>
      <c r="F144" s="137">
        <f t="shared" ca="1" si="42"/>
        <v>61639.184464046877</v>
      </c>
      <c r="G144" s="139">
        <f t="shared" ca="1" si="43"/>
        <v>3081846.9511733251</v>
      </c>
      <c r="H144" s="77">
        <f t="shared" ca="1" si="44"/>
        <v>2.7282317057775E-2</v>
      </c>
      <c r="I144" s="137">
        <f t="shared" ca="1" si="45"/>
        <v>81846.951173324996</v>
      </c>
      <c r="J144" s="139">
        <f t="shared" ca="1" si="46"/>
        <v>3012066.6670622439</v>
      </c>
      <c r="K144" s="77">
        <f t="shared" ca="1" si="47"/>
        <v>4.0222223540813066E-3</v>
      </c>
      <c r="L144" s="137">
        <f t="shared" ca="1" si="48"/>
        <v>12066.667062243916</v>
      </c>
      <c r="M144" s="139">
        <f t="shared" ca="1" si="49"/>
        <v>3039194.2298200945</v>
      </c>
      <c r="N144" s="77">
        <f t="shared" ca="1" si="50"/>
        <v>1.3064743273364723E-2</v>
      </c>
      <c r="O144" s="137">
        <f t="shared" ca="1" si="51"/>
        <v>39194.229820094188</v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>
        <f t="shared" ca="1" si="39"/>
        <v>3000000</v>
      </c>
      <c r="D145" s="139">
        <f t="shared" ca="1" si="40"/>
        <v>2970975.0006208662</v>
      </c>
      <c r="E145" s="77">
        <f t="shared" ca="1" si="41"/>
        <v>-9.6749997930446596E-3</v>
      </c>
      <c r="F145" s="137">
        <f t="shared" ca="1" si="42"/>
        <v>-29024.999379133973</v>
      </c>
      <c r="G145" s="139">
        <f t="shared" ca="1" si="43"/>
        <v>2996079.6407357655</v>
      </c>
      <c r="H145" s="77">
        <f t="shared" ca="1" si="44"/>
        <v>-1.3067864214115765E-3</v>
      </c>
      <c r="I145" s="137">
        <f t="shared" ca="1" si="45"/>
        <v>-3920.3592642347303</v>
      </c>
      <c r="J145" s="139">
        <f t="shared" ca="1" si="46"/>
        <v>3015820.6290318016</v>
      </c>
      <c r="K145" s="77">
        <f t="shared" ca="1" si="47"/>
        <v>5.2735430106005173E-3</v>
      </c>
      <c r="L145" s="137">
        <f t="shared" ca="1" si="48"/>
        <v>15820.629031801551</v>
      </c>
      <c r="M145" s="139">
        <f t="shared" ca="1" si="49"/>
        <v>3042135.7373156613</v>
      </c>
      <c r="N145" s="77">
        <f t="shared" ca="1" si="50"/>
        <v>1.4045245771887257E-2</v>
      </c>
      <c r="O145" s="137">
        <f t="shared" ca="1" si="51"/>
        <v>42135.737315661776</v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>
        <f t="shared" ca="1" si="39"/>
        <v>3000000</v>
      </c>
      <c r="D146" s="139">
        <f t="shared" ca="1" si="40"/>
        <v>2892724.4761605095</v>
      </c>
      <c r="E146" s="77">
        <f t="shared" ca="1" si="41"/>
        <v>-3.5758507946496779E-2</v>
      </c>
      <c r="F146" s="137">
        <f t="shared" ca="1" si="42"/>
        <v>-107275.52383949033</v>
      </c>
      <c r="G146" s="139">
        <f t="shared" ca="1" si="43"/>
        <v>2908854.211290339</v>
      </c>
      <c r="H146" s="77">
        <f t="shared" ca="1" si="44"/>
        <v>-3.0381929569887074E-2</v>
      </c>
      <c r="I146" s="137">
        <f t="shared" ca="1" si="45"/>
        <v>-91145.788709661225</v>
      </c>
      <c r="J146" s="139">
        <f t="shared" ca="1" si="46"/>
        <v>2906624.6613101894</v>
      </c>
      <c r="K146" s="77">
        <f t="shared" ca="1" si="47"/>
        <v>-3.1125112896603625E-2</v>
      </c>
      <c r="L146" s="137">
        <f t="shared" ca="1" si="48"/>
        <v>-93375.338689810873</v>
      </c>
      <c r="M146" s="139">
        <f t="shared" ca="1" si="49"/>
        <v>2898569.0661645569</v>
      </c>
      <c r="N146" s="77">
        <f t="shared" ca="1" si="50"/>
        <v>-3.3810311278480949E-2</v>
      </c>
      <c r="O146" s="137">
        <f t="shared" ca="1" si="51"/>
        <v>-101430.93383544283</v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>
        <f t="shared" ca="1" si="39"/>
        <v>3000000</v>
      </c>
      <c r="D147" s="139">
        <f t="shared" ca="1" si="40"/>
        <v>2998009.2614375865</v>
      </c>
      <c r="E147" s="77">
        <f t="shared" ca="1" si="41"/>
        <v>-6.6357952080442343E-4</v>
      </c>
      <c r="F147" s="137">
        <f t="shared" ca="1" si="42"/>
        <v>-1990.7385624132712</v>
      </c>
      <c r="G147" s="139">
        <f t="shared" ca="1" si="43"/>
        <v>2915393.4974668189</v>
      </c>
      <c r="H147" s="77">
        <f t="shared" ca="1" si="44"/>
        <v>-2.8202167511060323E-2</v>
      </c>
      <c r="I147" s="137">
        <f t="shared" ca="1" si="45"/>
        <v>-84606.502533180945</v>
      </c>
      <c r="J147" s="139">
        <f t="shared" ca="1" si="46"/>
        <v>2958137.5389896836</v>
      </c>
      <c r="K147" s="77">
        <f t="shared" ca="1" si="47"/>
        <v>-1.3954153670105487E-2</v>
      </c>
      <c r="L147" s="137">
        <f t="shared" ca="1" si="48"/>
        <v>-41862.461010316474</v>
      </c>
      <c r="M147" s="139">
        <f t="shared" ca="1" si="49"/>
        <v>2945259.9808322848</v>
      </c>
      <c r="N147" s="77">
        <f t="shared" ca="1" si="50"/>
        <v>-1.8246673055905088E-2</v>
      </c>
      <c r="O147" s="137">
        <f t="shared" ca="1" si="51"/>
        <v>-54740.019167715276</v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>
        <f t="shared" ca="1" si="39"/>
        <v>3000000</v>
      </c>
      <c r="D148" s="139">
        <f t="shared" ca="1" si="40"/>
        <v>3102600.6333874171</v>
      </c>
      <c r="E148" s="77">
        <f t="shared" ca="1" si="41"/>
        <v>3.4200211129139027E-2</v>
      </c>
      <c r="F148" s="137">
        <f t="shared" ca="1" si="42"/>
        <v>102600.63338741708</v>
      </c>
      <c r="G148" s="139">
        <f t="shared" ca="1" si="43"/>
        <v>3160688.9086722988</v>
      </c>
      <c r="H148" s="77">
        <f t="shared" ca="1" si="44"/>
        <v>5.3562969557432782E-2</v>
      </c>
      <c r="I148" s="137">
        <f t="shared" ca="1" si="45"/>
        <v>160688.90867229836</v>
      </c>
      <c r="J148" s="139">
        <f t="shared" ca="1" si="46"/>
        <v>3091046.982966552</v>
      </c>
      <c r="K148" s="77">
        <f t="shared" ca="1" si="47"/>
        <v>3.0348994322184027E-2</v>
      </c>
      <c r="L148" s="137">
        <f t="shared" ca="1" si="48"/>
        <v>91046.982966552067</v>
      </c>
      <c r="M148" s="139">
        <f t="shared" ca="1" si="49"/>
        <v>3102339.7644488439</v>
      </c>
      <c r="N148" s="77">
        <f t="shared" ca="1" si="50"/>
        <v>3.4113254816281302E-2</v>
      </c>
      <c r="O148" s="137">
        <f t="shared" ca="1" si="51"/>
        <v>102339.7644488439</v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>
        <f t="shared" ca="1" si="39"/>
        <v>3000000</v>
      </c>
      <c r="D149" s="140">
        <f t="shared" ca="1" si="40"/>
        <v>3005471.1818926237</v>
      </c>
      <c r="E149" s="79">
        <f t="shared" ca="1" si="41"/>
        <v>1.8237272975411777E-3</v>
      </c>
      <c r="F149" s="138">
        <f t="shared" ca="1" si="42"/>
        <v>5471.1818926235337</v>
      </c>
      <c r="G149" s="140">
        <f t="shared" ca="1" si="43"/>
        <v>2971764.4853678183</v>
      </c>
      <c r="H149" s="79">
        <f t="shared" ca="1" si="44"/>
        <v>-9.4118382107272192E-3</v>
      </c>
      <c r="I149" s="138">
        <f t="shared" ca="1" si="45"/>
        <v>-28235.514632181657</v>
      </c>
      <c r="J149" s="140">
        <f t="shared" ca="1" si="46"/>
        <v>2987918.6095659947</v>
      </c>
      <c r="K149" s="79">
        <f t="shared" ca="1" si="47"/>
        <v>-4.0271301446684078E-3</v>
      </c>
      <c r="L149" s="138">
        <f t="shared" ca="1" si="48"/>
        <v>-12081.390434005221</v>
      </c>
      <c r="M149" s="140">
        <f t="shared" ca="1" si="49"/>
        <v>2973500.1794147291</v>
      </c>
      <c r="N149" s="79">
        <f t="shared" ca="1" si="50"/>
        <v>-8.83327352842362E-3</v>
      </c>
      <c r="O149" s="138">
        <f t="shared" ca="1" si="51"/>
        <v>-26499.820585270863</v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>
        <f t="shared" ca="1" si="39"/>
        <v>3000000</v>
      </c>
      <c r="D150" s="139">
        <f t="shared" ca="1" si="40"/>
        <v>3233870.7125539947</v>
      </c>
      <c r="E150" s="77">
        <f t="shared" ca="1" si="41"/>
        <v>7.7956904184664791E-2</v>
      </c>
      <c r="F150" s="137">
        <f t="shared" ca="1" si="42"/>
        <v>233870.71255399429</v>
      </c>
      <c r="G150" s="139">
        <f t="shared" ca="1" si="43"/>
        <v>3260305.1483660275</v>
      </c>
      <c r="H150" s="77">
        <f t="shared" ca="1" si="44"/>
        <v>8.6768382788675796E-2</v>
      </c>
      <c r="I150" s="137">
        <f t="shared" ca="1" si="45"/>
        <v>260305.14836602742</v>
      </c>
      <c r="J150" s="139">
        <f t="shared" ca="1" si="46"/>
        <v>3258697.7790324902</v>
      </c>
      <c r="K150" s="77">
        <f t="shared" ca="1" si="47"/>
        <v>8.6232593010830111E-2</v>
      </c>
      <c r="L150" s="137">
        <f t="shared" ca="1" si="48"/>
        <v>258697.77903249033</v>
      </c>
      <c r="M150" s="139">
        <f t="shared" ca="1" si="49"/>
        <v>3215008.99217019</v>
      </c>
      <c r="N150" s="77">
        <f t="shared" ca="1" si="50"/>
        <v>7.1669664056730073E-2</v>
      </c>
      <c r="O150" s="137">
        <f t="shared" ca="1" si="51"/>
        <v>215008.99217019012</v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>
        <f t="shared" ca="1" si="39"/>
        <v>3000000</v>
      </c>
      <c r="D151" s="139">
        <f t="shared" ca="1" si="40"/>
        <v>2998716.4744079835</v>
      </c>
      <c r="E151" s="77">
        <f t="shared" ca="1" si="41"/>
        <v>-4.2784186400558093E-4</v>
      </c>
      <c r="F151" s="137">
        <f t="shared" ca="1" si="42"/>
        <v>-1283.5255920167519</v>
      </c>
      <c r="G151" s="139">
        <f t="shared" ca="1" si="43"/>
        <v>3022941.8839495662</v>
      </c>
      <c r="H151" s="77">
        <f t="shared" ca="1" si="44"/>
        <v>7.6472946498554713E-3</v>
      </c>
      <c r="I151" s="137">
        <f t="shared" ca="1" si="45"/>
        <v>22941.883949566432</v>
      </c>
      <c r="J151" s="139">
        <f t="shared" ca="1" si="46"/>
        <v>3094663.907593247</v>
      </c>
      <c r="K151" s="77">
        <f t="shared" ca="1" si="47"/>
        <v>3.1554635864415585E-2</v>
      </c>
      <c r="L151" s="137">
        <f t="shared" ca="1" si="48"/>
        <v>94663.907593246782</v>
      </c>
      <c r="M151" s="139">
        <f t="shared" ca="1" si="49"/>
        <v>3082544.1555695315</v>
      </c>
      <c r="N151" s="77">
        <f t="shared" ca="1" si="50"/>
        <v>2.751471852317721E-2</v>
      </c>
      <c r="O151" s="137">
        <f t="shared" ca="1" si="51"/>
        <v>82544.155569531649</v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>
        <f t="shared" ca="1" si="39"/>
        <v>3000000</v>
      </c>
      <c r="D152" s="139">
        <f t="shared" ca="1" si="40"/>
        <v>3095644.1999171139</v>
      </c>
      <c r="E152" s="77">
        <f t="shared" ca="1" si="41"/>
        <v>3.188139997237123E-2</v>
      </c>
      <c r="F152" s="137">
        <f t="shared" ca="1" si="42"/>
        <v>95644.199917113714</v>
      </c>
      <c r="G152" s="139">
        <f t="shared" ca="1" si="43"/>
        <v>3199119.8022498311</v>
      </c>
      <c r="H152" s="77">
        <f t="shared" ca="1" si="44"/>
        <v>6.6373267416610399E-2</v>
      </c>
      <c r="I152" s="137">
        <f t="shared" ca="1" si="45"/>
        <v>199119.80224983121</v>
      </c>
      <c r="J152" s="139">
        <f t="shared" ca="1" si="46"/>
        <v>3282313.369882693</v>
      </c>
      <c r="K152" s="77">
        <f t="shared" ca="1" si="47"/>
        <v>9.4104456627564503E-2</v>
      </c>
      <c r="L152" s="137">
        <f t="shared" ca="1" si="48"/>
        <v>282313.36988269351</v>
      </c>
      <c r="M152" s="139">
        <f t="shared" ca="1" si="49"/>
        <v>3241311.2481339439</v>
      </c>
      <c r="N152" s="77">
        <f t="shared" ca="1" si="50"/>
        <v>8.043708271131457E-2</v>
      </c>
      <c r="O152" s="137">
        <f t="shared" ca="1" si="51"/>
        <v>241311.24813394377</v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>
        <f t="shared" ca="1" si="39"/>
        <v>3000000</v>
      </c>
      <c r="D153" s="139">
        <f t="shared" ca="1" si="40"/>
        <v>2870944.7249853499</v>
      </c>
      <c r="E153" s="77">
        <f t="shared" ca="1" si="41"/>
        <v>-4.3018425004883405E-2</v>
      </c>
      <c r="F153" s="137">
        <f t="shared" ca="1" si="42"/>
        <v>-129055.27501465021</v>
      </c>
      <c r="G153" s="139">
        <f t="shared" ca="1" si="43"/>
        <v>2837304.5648313267</v>
      </c>
      <c r="H153" s="77">
        <f t="shared" ca="1" si="44"/>
        <v>-5.4231811722891113E-2</v>
      </c>
      <c r="I153" s="137">
        <f t="shared" ca="1" si="45"/>
        <v>-162695.43516867331</v>
      </c>
      <c r="J153" s="139">
        <f t="shared" ca="1" si="46"/>
        <v>2832476.7216169378</v>
      </c>
      <c r="K153" s="77">
        <f t="shared" ca="1" si="47"/>
        <v>-5.5841092794353994E-2</v>
      </c>
      <c r="L153" s="137">
        <f t="shared" ca="1" si="48"/>
        <v>-167523.27838306202</v>
      </c>
      <c r="M153" s="139">
        <f t="shared" ca="1" si="49"/>
        <v>2781893.9560403898</v>
      </c>
      <c r="N153" s="77">
        <f t="shared" ca="1" si="50"/>
        <v>-7.270201465320332E-2</v>
      </c>
      <c r="O153" s="137">
        <f t="shared" ca="1" si="51"/>
        <v>-218106.04395960993</v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>
        <f t="shared" ca="1" si="39"/>
        <v>3000000</v>
      </c>
      <c r="D154" s="139">
        <f t="shared" ca="1" si="40"/>
        <v>2973997.8993495638</v>
      </c>
      <c r="E154" s="77">
        <f t="shared" ca="1" si="41"/>
        <v>-8.6673668834787443E-3</v>
      </c>
      <c r="F154" s="137">
        <f t="shared" ca="1" si="42"/>
        <v>-26002.100650436234</v>
      </c>
      <c r="G154" s="139">
        <f t="shared" ca="1" si="43"/>
        <v>3035877.8906766288</v>
      </c>
      <c r="H154" s="77">
        <f t="shared" ca="1" si="44"/>
        <v>1.1959296892209483E-2</v>
      </c>
      <c r="I154" s="137">
        <f t="shared" ca="1" si="45"/>
        <v>35877.890676628449</v>
      </c>
      <c r="J154" s="139">
        <f t="shared" ca="1" si="46"/>
        <v>3054356.8744870061</v>
      </c>
      <c r="K154" s="77">
        <f t="shared" ca="1" si="47"/>
        <v>1.8118958162335243E-2</v>
      </c>
      <c r="L154" s="137">
        <f t="shared" ca="1" si="48"/>
        <v>54356.874487005727</v>
      </c>
      <c r="M154" s="139">
        <f t="shared" ca="1" si="49"/>
        <v>3062595.7038593306</v>
      </c>
      <c r="N154" s="77">
        <f t="shared" ca="1" si="50"/>
        <v>2.0865234619776823E-2</v>
      </c>
      <c r="O154" s="137">
        <f t="shared" ca="1" si="51"/>
        <v>62595.703859330475</v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>
        <f t="shared" ca="1" si="39"/>
        <v>3000000</v>
      </c>
      <c r="D155" s="139">
        <f t="shared" ca="1" si="40"/>
        <v>3155094.363481814</v>
      </c>
      <c r="E155" s="77">
        <f t="shared" ca="1" si="41"/>
        <v>5.1698121160604793E-2</v>
      </c>
      <c r="F155" s="137">
        <f t="shared" ca="1" si="42"/>
        <v>155094.36348181439</v>
      </c>
      <c r="G155" s="139">
        <f t="shared" ca="1" si="43"/>
        <v>3123747.0583560681</v>
      </c>
      <c r="H155" s="77">
        <f t="shared" ca="1" si="44"/>
        <v>4.1249019452022764E-2</v>
      </c>
      <c r="I155" s="137">
        <f t="shared" ca="1" si="45"/>
        <v>123747.05835606827</v>
      </c>
      <c r="J155" s="139">
        <f t="shared" ca="1" si="46"/>
        <v>3125797.5296033383</v>
      </c>
      <c r="K155" s="77">
        <f t="shared" ca="1" si="47"/>
        <v>4.1932509867779307E-2</v>
      </c>
      <c r="L155" s="137">
        <f t="shared" ca="1" si="48"/>
        <v>125797.52960333791</v>
      </c>
      <c r="M155" s="139">
        <f t="shared" ca="1" si="49"/>
        <v>3020387.8337071417</v>
      </c>
      <c r="N155" s="77">
        <f t="shared" ca="1" si="50"/>
        <v>6.7959445690472017E-3</v>
      </c>
      <c r="O155" s="137">
        <f t="shared" ca="1" si="51"/>
        <v>20387.833707141584</v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>
        <f t="shared" ca="1" si="39"/>
        <v>3000000</v>
      </c>
      <c r="D156" s="139">
        <f t="shared" ca="1" si="40"/>
        <v>3186705.9969988596</v>
      </c>
      <c r="E156" s="77">
        <f t="shared" ca="1" si="41"/>
        <v>6.2235332332953107E-2</v>
      </c>
      <c r="F156" s="137">
        <f t="shared" ca="1" si="42"/>
        <v>186705.99699885934</v>
      </c>
      <c r="G156" s="139">
        <f t="shared" ca="1" si="43"/>
        <v>3221414.3549658605</v>
      </c>
      <c r="H156" s="77">
        <f t="shared" ca="1" si="44"/>
        <v>7.3804784988620115E-2</v>
      </c>
      <c r="I156" s="137">
        <f t="shared" ca="1" si="45"/>
        <v>221414.35496586034</v>
      </c>
      <c r="J156" s="139">
        <f t="shared" ca="1" si="46"/>
        <v>3270176.0422403519</v>
      </c>
      <c r="K156" s="77">
        <f t="shared" ca="1" si="47"/>
        <v>9.0058680746783998E-2</v>
      </c>
      <c r="L156" s="137">
        <f t="shared" ca="1" si="48"/>
        <v>270176.04224035202</v>
      </c>
      <c r="M156" s="139">
        <f t="shared" ca="1" si="49"/>
        <v>3173355.0148743331</v>
      </c>
      <c r="N156" s="77">
        <f t="shared" ca="1" si="50"/>
        <v>5.7785004958111105E-2</v>
      </c>
      <c r="O156" s="137">
        <f t="shared" ca="1" si="51"/>
        <v>173355.01487433334</v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>
        <f t="shared" ca="1" si="39"/>
        <v>3000000</v>
      </c>
      <c r="D157" s="142">
        <f t="shared" ca="1" si="40"/>
        <v>2873935.7805836396</v>
      </c>
      <c r="E157" s="76">
        <f t="shared" ca="1" si="41"/>
        <v>-4.2021406472120076E-2</v>
      </c>
      <c r="F157" s="141">
        <f t="shared" ca="1" si="42"/>
        <v>-126064.21941636024</v>
      </c>
      <c r="G157" s="142">
        <f t="shared" ca="1" si="43"/>
        <v>2932833.6322887549</v>
      </c>
      <c r="H157" s="76">
        <f t="shared" ca="1" si="44"/>
        <v>-2.2388789237081798E-2</v>
      </c>
      <c r="I157" s="141">
        <f t="shared" ca="1" si="45"/>
        <v>-67166.367711245402</v>
      </c>
      <c r="J157" s="142">
        <f t="shared" ca="1" si="46"/>
        <v>2908732.8760334984</v>
      </c>
      <c r="K157" s="76">
        <f t="shared" ca="1" si="47"/>
        <v>-3.042237465550051E-2</v>
      </c>
      <c r="L157" s="141">
        <f t="shared" ca="1" si="48"/>
        <v>-91267.123966501531</v>
      </c>
      <c r="M157" s="142">
        <f t="shared" ca="1" si="49"/>
        <v>2936610.8897493547</v>
      </c>
      <c r="N157" s="76">
        <f t="shared" ca="1" si="50"/>
        <v>-2.112970341688182E-2</v>
      </c>
      <c r="O157" s="141">
        <f t="shared" ca="1" si="51"/>
        <v>-63389.110250645463</v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>
        <f t="shared" ca="1" si="39"/>
        <v>3000000</v>
      </c>
      <c r="D158" s="139">
        <f t="shared" ca="1" si="40"/>
        <v>2949385.9992559841</v>
      </c>
      <c r="E158" s="77">
        <f t="shared" ca="1" si="41"/>
        <v>-1.6871333581338598E-2</v>
      </c>
      <c r="F158" s="137">
        <f t="shared" ca="1" si="42"/>
        <v>-50614.000744015793</v>
      </c>
      <c r="G158" s="139">
        <f t="shared" ca="1" si="43"/>
        <v>2954858.6594107882</v>
      </c>
      <c r="H158" s="77">
        <f t="shared" ca="1" si="44"/>
        <v>-1.5047113529737191E-2</v>
      </c>
      <c r="I158" s="137">
        <f t="shared" ca="1" si="45"/>
        <v>-45141.340589211584</v>
      </c>
      <c r="J158" s="139">
        <f t="shared" ca="1" si="46"/>
        <v>2978559.1442327215</v>
      </c>
      <c r="K158" s="77">
        <f t="shared" ca="1" si="47"/>
        <v>-7.1469519224261827E-3</v>
      </c>
      <c r="L158" s="137">
        <f t="shared" ca="1" si="48"/>
        <v>-21440.855767278535</v>
      </c>
      <c r="M158" s="139">
        <f t="shared" ca="1" si="49"/>
        <v>3011028.196852365</v>
      </c>
      <c r="N158" s="77">
        <f t="shared" ca="1" si="50"/>
        <v>3.6760656174550941E-3</v>
      </c>
      <c r="O158" s="137">
        <f t="shared" ca="1" si="51"/>
        <v>11028.196852365278</v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>
        <f t="shared" ca="1" si="39"/>
        <v>3000000</v>
      </c>
      <c r="D159" s="139">
        <f t="shared" ca="1" si="40"/>
        <v>3098968.2371082394</v>
      </c>
      <c r="E159" s="77">
        <f t="shared" ca="1" si="41"/>
        <v>3.2989412369413239E-2</v>
      </c>
      <c r="F159" s="137">
        <f t="shared" ca="1" si="42"/>
        <v>98968.237108239759</v>
      </c>
      <c r="G159" s="139">
        <f t="shared" ca="1" si="43"/>
        <v>3173074.2044224464</v>
      </c>
      <c r="H159" s="77">
        <f t="shared" ca="1" si="44"/>
        <v>5.769140147414873E-2</v>
      </c>
      <c r="I159" s="137">
        <f t="shared" ca="1" si="45"/>
        <v>173074.20442244617</v>
      </c>
      <c r="J159" s="139">
        <f t="shared" ca="1" si="46"/>
        <v>3175541.9899846674</v>
      </c>
      <c r="K159" s="77">
        <f t="shared" ca="1" si="47"/>
        <v>5.8513996661555823E-2</v>
      </c>
      <c r="L159" s="137">
        <f t="shared" ca="1" si="48"/>
        <v>175541.98998466737</v>
      </c>
      <c r="M159" s="139">
        <f t="shared" ca="1" si="49"/>
        <v>3149688.4621459087</v>
      </c>
      <c r="N159" s="77">
        <f t="shared" ca="1" si="50"/>
        <v>4.9896154048636294E-2</v>
      </c>
      <c r="O159" s="137">
        <f t="shared" ca="1" si="51"/>
        <v>149688.46214590891</v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>
        <f t="shared" ca="1" si="39"/>
        <v>3000000</v>
      </c>
      <c r="D160" s="139">
        <f t="shared" ca="1" si="40"/>
        <v>3285921.2840395453</v>
      </c>
      <c r="E160" s="77">
        <f t="shared" ca="1" si="41"/>
        <v>9.5307094679848395E-2</v>
      </c>
      <c r="F160" s="137">
        <f t="shared" ca="1" si="42"/>
        <v>285921.28403954516</v>
      </c>
      <c r="G160" s="139">
        <f t="shared" ca="1" si="43"/>
        <v>3407147.4574651257</v>
      </c>
      <c r="H160" s="77">
        <f t="shared" ca="1" si="44"/>
        <v>0.13571581915504183</v>
      </c>
      <c r="I160" s="137">
        <f t="shared" ca="1" si="45"/>
        <v>407147.45746512554</v>
      </c>
      <c r="J160" s="139">
        <f t="shared" ca="1" si="46"/>
        <v>3198424.7344270567</v>
      </c>
      <c r="K160" s="77">
        <f t="shared" ca="1" si="47"/>
        <v>6.6141578142352261E-2</v>
      </c>
      <c r="L160" s="137">
        <f t="shared" ca="1" si="48"/>
        <v>198424.73442705686</v>
      </c>
      <c r="M160" s="139">
        <f t="shared" ca="1" si="49"/>
        <v>3000000</v>
      </c>
      <c r="N160" s="77">
        <f t="shared" ca="1" si="50"/>
        <v>0</v>
      </c>
      <c r="O160" s="137">
        <f t="shared" ca="1" si="51"/>
        <v>0</v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4" t="s">
        <v>280</v>
      </c>
      <c r="B167" s="276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80"/>
      <c r="B168" s="282"/>
      <c r="C168" s="136">
        <f ca="1">SUM(C136:C166)</f>
        <v>75000000</v>
      </c>
      <c r="D168" s="140">
        <f ca="1">SUM(D136:D166)</f>
        <v>75671358.230682895</v>
      </c>
      <c r="E168" s="79">
        <f ca="1">IFERROR(F168 / (SUM($C136:$C166) / COUNT($C136:$C166)), 0)</f>
        <v>0.2237860768942978</v>
      </c>
      <c r="F168" s="138">
        <f ca="1">SUM(F136:F166)</f>
        <v>671358.23068289342</v>
      </c>
      <c r="G168" s="140">
        <f ca="1">SUM(G136:G166)</f>
        <v>76353617.583518535</v>
      </c>
      <c r="H168" s="79">
        <f ca="1">IFERROR(I168 / (SUM($C136:$C166) / COUNT($C136:$C166)), 0)</f>
        <v>0.45120586117284978</v>
      </c>
      <c r="I168" s="138">
        <f ca="1">SUM(I136:I166)</f>
        <v>1353617.5835185493</v>
      </c>
      <c r="J168" s="140">
        <f ca="1">SUM(J136:J166)</f>
        <v>76340539.346280813</v>
      </c>
      <c r="K168" s="79">
        <f ca="1">IFERROR(L168 / (SUM($C136:$C166) / COUNT($C136:$C166)), 0)</f>
        <v>0.44684644876027141</v>
      </c>
      <c r="L168" s="138">
        <f ca="1">SUM(L136:L166)</f>
        <v>1340539.3462808141</v>
      </c>
      <c r="M168" s="140">
        <f ca="1">SUM(M136:M166)</f>
        <v>75752955.100017563</v>
      </c>
      <c r="N168" s="79">
        <f ca="1">IFERROR(O168 / (SUM($C136:$C166) / COUNT($C136:$C166)), 0)</f>
        <v>0.25098503333919009</v>
      </c>
      <c r="O168" s="138">
        <f ca="1">SUM(O136:O166)</f>
        <v>752955.10001757019</v>
      </c>
    </row>
    <row r="170" spans="1:15" ht="16.5" customHeight="1" thickBot="1"/>
    <row r="171" spans="1:15" ht="16.5" customHeight="1" thickBot="1">
      <c r="A171" s="265" t="str">
        <f>TEXT(투자전략!$G$1, "[$-ko-KR]yyyy년 mm월 ") &amp; "[엽전코인] 전일대비 상승률 Bottom20 월말결산"</f>
        <v>2021년 11월 [엽전코인] 전일대비 상승률 Bottom20 월말결산</v>
      </c>
      <c r="B171" s="266"/>
      <c r="C171" s="266"/>
      <c r="D171" s="266"/>
      <c r="E171" s="266"/>
      <c r="F171" s="266"/>
      <c r="G171" s="266"/>
      <c r="H171" s="266"/>
      <c r="I171" s="266"/>
      <c r="J171" s="266"/>
      <c r="K171" s="266"/>
      <c r="L171" s="266"/>
      <c r="M171" s="266"/>
      <c r="N171" s="266"/>
      <c r="O171" s="267"/>
    </row>
    <row r="172" spans="1:15" ht="16.5" customHeight="1" thickBot="1">
      <c r="A172" s="326" t="s">
        <v>281</v>
      </c>
      <c r="B172" s="280" t="s">
        <v>279</v>
      </c>
      <c r="C172" s="282"/>
      <c r="D172" s="280" t="s">
        <v>271</v>
      </c>
      <c r="E172" s="281"/>
      <c r="F172" s="282"/>
      <c r="G172" s="280" t="s">
        <v>272</v>
      </c>
      <c r="H172" s="281"/>
      <c r="I172" s="282"/>
      <c r="J172" s="280" t="s">
        <v>273</v>
      </c>
      <c r="K172" s="281"/>
      <c r="L172" s="282"/>
      <c r="M172" s="280" t="s">
        <v>274</v>
      </c>
      <c r="N172" s="281"/>
      <c r="O172" s="282"/>
    </row>
    <row r="173" spans="1:15" ht="16.5" customHeight="1" thickBot="1">
      <c r="A173" s="330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2353519.8901974782</v>
      </c>
      <c r="N174" s="76">
        <f ca="1">IFERROR(INDIRECT($B174&amp;"!N145"), "")</f>
        <v>-1.9366712417717372E-2</v>
      </c>
      <c r="O174" s="141">
        <f ca="1">IFERROR(INDIRECT($B174&amp;"!O145"), "")</f>
        <v>-46480.1098025217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>
        <f t="shared" ref="C175:C204" ca="1" si="52">IFERROR(COUNTA(INDIRECT($B175&amp;"!A125:A144")) * INDIRECT($B175&amp;"!B145"), "")</f>
        <v>2550000</v>
      </c>
      <c r="D175" s="139">
        <f t="shared" ref="D175:D204" ca="1" si="53">IFERROR($C175 * (1 + E175), "")</f>
        <v>2597100.1909559877</v>
      </c>
      <c r="E175" s="77">
        <f t="shared" ref="E175:E204" ca="1" si="54">IFERROR(INDIRECT($B175&amp;"!E145"), "")</f>
        <v>1.8470663119995085E-2</v>
      </c>
      <c r="F175" s="137">
        <f t="shared" ref="F175:F204" ca="1" si="55">IFERROR(INDIRECT($B175&amp;"!F145"), "")</f>
        <v>47100.190955987469</v>
      </c>
      <c r="G175" s="139">
        <f t="shared" ref="G175:G204" ca="1" si="56">IFERROR($C175 * (1 + H175), "")</f>
        <v>2622574.0924758096</v>
      </c>
      <c r="H175" s="77">
        <f t="shared" ref="H175:H204" ca="1" si="57">IFERROR(INDIRECT($B175&amp;"!H145"), "")</f>
        <v>2.8460428421886057E-2</v>
      </c>
      <c r="I175" s="137">
        <f t="shared" ref="I175:I204" ca="1" si="58">IFERROR(INDIRECT($B175&amp;"!I145"), "")</f>
        <v>72574.092475809448</v>
      </c>
      <c r="J175" s="139">
        <f t="shared" ref="J175:J204" ca="1" si="59">IFERROR($C175 * (1 + K175), "")</f>
        <v>2617192.5827369131</v>
      </c>
      <c r="K175" s="77">
        <f t="shared" ref="K175:K204" ca="1" si="60">IFERROR(INDIRECT($B175&amp;"!K145"), "")</f>
        <v>2.6350032445848368E-2</v>
      </c>
      <c r="L175" s="137">
        <f t="shared" ref="L175:L204" ca="1" si="61">IFERROR(INDIRECT($B175&amp;"!L145"), "")</f>
        <v>67192.582736913333</v>
      </c>
      <c r="M175" s="139">
        <f t="shared" ref="M175:M204" ca="1" si="62">IFERROR($C175 * (1 + N175), "")</f>
        <v>2657399.7105005891</v>
      </c>
      <c r="N175" s="77">
        <f t="shared" ref="N175:N204" ca="1" si="63">IFERROR(INDIRECT($B175&amp;"!N145"), "")</f>
        <v>4.2117533529642807E-2</v>
      </c>
      <c r="O175" s="137">
        <f t="shared" ref="O175:O204" ca="1" si="64">IFERROR(INDIRECT($B175&amp;"!O145"), "")</f>
        <v>107399.71050058918</v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>
        <f t="shared" ca="1" si="52"/>
        <v>2400000</v>
      </c>
      <c r="D176" s="139">
        <f t="shared" ca="1" si="53"/>
        <v>2383298.2820743271</v>
      </c>
      <c r="E176" s="77">
        <f t="shared" ca="1" si="54"/>
        <v>-6.9590491356971117E-3</v>
      </c>
      <c r="F176" s="137">
        <f t="shared" ca="1" si="55"/>
        <v>-16701.717925673067</v>
      </c>
      <c r="G176" s="139">
        <f t="shared" ca="1" si="56"/>
        <v>2431594.0451377137</v>
      </c>
      <c r="H176" s="77">
        <f t="shared" ca="1" si="57"/>
        <v>1.3164185474047345E-2</v>
      </c>
      <c r="I176" s="137">
        <f t="shared" ca="1" si="58"/>
        <v>31594.045137713631</v>
      </c>
      <c r="J176" s="139">
        <f t="shared" ca="1" si="59"/>
        <v>2396588.5396021493</v>
      </c>
      <c r="K176" s="77">
        <f t="shared" ca="1" si="60"/>
        <v>-1.4214418324377672E-3</v>
      </c>
      <c r="L176" s="137">
        <f t="shared" ca="1" si="61"/>
        <v>-3411.4603978506411</v>
      </c>
      <c r="M176" s="139">
        <f t="shared" ca="1" si="62"/>
        <v>2340463.3083560993</v>
      </c>
      <c r="N176" s="77">
        <f t="shared" ca="1" si="63"/>
        <v>-2.4806954851625266E-2</v>
      </c>
      <c r="O176" s="137">
        <f t="shared" ca="1" si="64"/>
        <v>-59536.691643900653</v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>
        <f t="shared" ca="1" si="52"/>
        <v>2550000</v>
      </c>
      <c r="D177" s="139">
        <f t="shared" ca="1" si="53"/>
        <v>2640513.2204299234</v>
      </c>
      <c r="E177" s="77">
        <f t="shared" ca="1" si="54"/>
        <v>3.5495380560754214E-2</v>
      </c>
      <c r="F177" s="137">
        <f t="shared" ca="1" si="55"/>
        <v>90513.220429923284</v>
      </c>
      <c r="G177" s="139">
        <f t="shared" ca="1" si="56"/>
        <v>2630694.5705488529</v>
      </c>
      <c r="H177" s="77">
        <f t="shared" ca="1" si="57"/>
        <v>3.1644929627001224E-2</v>
      </c>
      <c r="I177" s="137">
        <f t="shared" ca="1" si="58"/>
        <v>80694.570548853138</v>
      </c>
      <c r="J177" s="139">
        <f t="shared" ca="1" si="59"/>
        <v>2632942.0859501334</v>
      </c>
      <c r="K177" s="77">
        <f t="shared" ca="1" si="60"/>
        <v>3.2526308215738486E-2</v>
      </c>
      <c r="L177" s="137">
        <f t="shared" ca="1" si="61"/>
        <v>82942.085950133172</v>
      </c>
      <c r="M177" s="139">
        <f t="shared" ca="1" si="62"/>
        <v>2631965.2204856118</v>
      </c>
      <c r="N177" s="77">
        <f t="shared" ca="1" si="63"/>
        <v>3.2143223719847729E-2</v>
      </c>
      <c r="O177" s="137">
        <f t="shared" ca="1" si="64"/>
        <v>81965.220485611688</v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>
        <f t="shared" ca="1" si="52"/>
        <v>2400000</v>
      </c>
      <c r="D178" s="139">
        <f t="shared" ca="1" si="53"/>
        <v>2421748.9447722821</v>
      </c>
      <c r="E178" s="77">
        <f t="shared" ca="1" si="54"/>
        <v>9.0620603217842453E-3</v>
      </c>
      <c r="F178" s="137">
        <f t="shared" ca="1" si="55"/>
        <v>21748.944772282182</v>
      </c>
      <c r="G178" s="139">
        <f t="shared" ca="1" si="56"/>
        <v>2409824.7201345651</v>
      </c>
      <c r="H178" s="77">
        <f t="shared" ca="1" si="57"/>
        <v>4.093633389402219E-3</v>
      </c>
      <c r="I178" s="137">
        <f t="shared" ca="1" si="58"/>
        <v>9824.720134565323</v>
      </c>
      <c r="J178" s="139">
        <f t="shared" ca="1" si="59"/>
        <v>2410769.7741847509</v>
      </c>
      <c r="K178" s="77">
        <f t="shared" ca="1" si="60"/>
        <v>4.4874059103127435E-3</v>
      </c>
      <c r="L178" s="137">
        <f t="shared" ca="1" si="61"/>
        <v>10769.774184750584</v>
      </c>
      <c r="M178" s="139">
        <f t="shared" ca="1" si="62"/>
        <v>2404537.8484192444</v>
      </c>
      <c r="N178" s="77">
        <f t="shared" ca="1" si="63"/>
        <v>1.8907701746850476E-3</v>
      </c>
      <c r="O178" s="137">
        <f t="shared" ca="1" si="64"/>
        <v>4537.8484192441138</v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>
        <f t="shared" ca="1" si="52"/>
        <v>2400000</v>
      </c>
      <c r="D179" s="139">
        <f t="shared" ca="1" si="53"/>
        <v>2428735.3803386516</v>
      </c>
      <c r="E179" s="77">
        <f t="shared" ca="1" si="54"/>
        <v>1.1973075141104825E-2</v>
      </c>
      <c r="F179" s="137">
        <f t="shared" ca="1" si="55"/>
        <v>28735.380338651583</v>
      </c>
      <c r="G179" s="139">
        <f t="shared" ca="1" si="56"/>
        <v>2394457.3468130119</v>
      </c>
      <c r="H179" s="77">
        <f t="shared" ca="1" si="57"/>
        <v>-2.3094388279117214E-3</v>
      </c>
      <c r="I179" s="137">
        <f t="shared" ca="1" si="58"/>
        <v>-5542.653186988131</v>
      </c>
      <c r="J179" s="139">
        <f t="shared" ca="1" si="59"/>
        <v>2385608.8312068586</v>
      </c>
      <c r="K179" s="77">
        <f t="shared" ca="1" si="60"/>
        <v>-5.996320330475524E-3</v>
      </c>
      <c r="L179" s="137">
        <f t="shared" ca="1" si="61"/>
        <v>-14391.168793141256</v>
      </c>
      <c r="M179" s="139">
        <f t="shared" ca="1" si="62"/>
        <v>2393962.3468936598</v>
      </c>
      <c r="N179" s="77">
        <f t="shared" ca="1" si="63"/>
        <v>-2.5156887943083841E-3</v>
      </c>
      <c r="O179" s="137">
        <f t="shared" ca="1" si="64"/>
        <v>-6037.6531063401217</v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>
        <f t="shared" ca="1" si="52"/>
        <v>2400000</v>
      </c>
      <c r="D180" s="139">
        <f t="shared" ca="1" si="53"/>
        <v>2407070.15874766</v>
      </c>
      <c r="E180" s="77">
        <f t="shared" ca="1" si="54"/>
        <v>2.945899478191768E-3</v>
      </c>
      <c r="F180" s="137">
        <f t="shared" ca="1" si="55"/>
        <v>7070.1587476602454</v>
      </c>
      <c r="G180" s="139">
        <f t="shared" ca="1" si="56"/>
        <v>2432001.4653421044</v>
      </c>
      <c r="H180" s="77">
        <f t="shared" ca="1" si="57"/>
        <v>1.3333943892543448E-2</v>
      </c>
      <c r="I180" s="137">
        <f t="shared" ca="1" si="58"/>
        <v>32001.465342104275</v>
      </c>
      <c r="J180" s="139">
        <f t="shared" ca="1" si="59"/>
        <v>2424001.6249595927</v>
      </c>
      <c r="K180" s="77">
        <f t="shared" ca="1" si="60"/>
        <v>1.0000677066496865E-2</v>
      </c>
      <c r="L180" s="137">
        <f t="shared" ca="1" si="61"/>
        <v>24001.624959592482</v>
      </c>
      <c r="M180" s="139">
        <f t="shared" ca="1" si="62"/>
        <v>2424396.2959728488</v>
      </c>
      <c r="N180" s="77">
        <f t="shared" ca="1" si="63"/>
        <v>1.0165123322020323E-2</v>
      </c>
      <c r="O180" s="137">
        <f t="shared" ca="1" si="64"/>
        <v>24396.295972848777</v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>
        <f t="shared" ca="1" si="52"/>
        <v>2400000</v>
      </c>
      <c r="D181" s="142">
        <f t="shared" ca="1" si="53"/>
        <v>2382839.1391701512</v>
      </c>
      <c r="E181" s="76">
        <f t="shared" ca="1" si="54"/>
        <v>-7.1503586791036005E-3</v>
      </c>
      <c r="F181" s="141">
        <f t="shared" ca="1" si="55"/>
        <v>-17160.86082984864</v>
      </c>
      <c r="G181" s="142">
        <f t="shared" ca="1" si="56"/>
        <v>2365338.49491368</v>
      </c>
      <c r="H181" s="76">
        <f t="shared" ca="1" si="57"/>
        <v>-1.4442293785966705E-2</v>
      </c>
      <c r="I181" s="141">
        <f t="shared" ca="1" si="58"/>
        <v>-34661.505086320096</v>
      </c>
      <c r="J181" s="142">
        <f t="shared" ca="1" si="59"/>
        <v>2369183.5553191043</v>
      </c>
      <c r="K181" s="76">
        <f t="shared" ca="1" si="60"/>
        <v>-1.2840185283706585E-2</v>
      </c>
      <c r="L181" s="141">
        <f t="shared" ca="1" si="61"/>
        <v>-30816.444680895802</v>
      </c>
      <c r="M181" s="142">
        <f t="shared" ca="1" si="62"/>
        <v>2378108.2718272069</v>
      </c>
      <c r="N181" s="76">
        <f t="shared" ca="1" si="63"/>
        <v>-9.1215534053304646E-3</v>
      </c>
      <c r="O181" s="141">
        <f t="shared" ca="1" si="64"/>
        <v>-21891.728172793111</v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>
        <f t="shared" ca="1" si="52"/>
        <v>2400000</v>
      </c>
      <c r="D182" s="139">
        <f t="shared" ca="1" si="53"/>
        <v>2401701.0737901377</v>
      </c>
      <c r="E182" s="77">
        <f t="shared" ca="1" si="54"/>
        <v>7.0878074589070836E-4</v>
      </c>
      <c r="F182" s="137">
        <f t="shared" ca="1" si="55"/>
        <v>1701.0737901376992</v>
      </c>
      <c r="G182" s="139">
        <f t="shared" ca="1" si="56"/>
        <v>2403309.8190060388</v>
      </c>
      <c r="H182" s="77">
        <f t="shared" ca="1" si="57"/>
        <v>1.3790912525162714E-3</v>
      </c>
      <c r="I182" s="137">
        <f t="shared" ca="1" si="58"/>
        <v>3309.8190060390521</v>
      </c>
      <c r="J182" s="139">
        <f t="shared" ca="1" si="59"/>
        <v>2371730.1609339509</v>
      </c>
      <c r="K182" s="77">
        <f t="shared" ca="1" si="60"/>
        <v>-1.1779099610853763E-2</v>
      </c>
      <c r="L182" s="137">
        <f t="shared" ca="1" si="61"/>
        <v>-28269.839066049033</v>
      </c>
      <c r="M182" s="139">
        <f t="shared" ca="1" si="62"/>
        <v>2368351.5585699943</v>
      </c>
      <c r="N182" s="77">
        <f t="shared" ca="1" si="63"/>
        <v>-1.3186850595835719E-2</v>
      </c>
      <c r="O182" s="137">
        <f t="shared" ca="1" si="64"/>
        <v>-31648.441430005729</v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>
        <f t="shared" ca="1" si="52"/>
        <v>2400000</v>
      </c>
      <c r="D183" s="139">
        <f t="shared" ca="1" si="53"/>
        <v>2389903.828387355</v>
      </c>
      <c r="E183" s="77">
        <f t="shared" ca="1" si="54"/>
        <v>-4.2067381719355489E-3</v>
      </c>
      <c r="F183" s="137">
        <f t="shared" ca="1" si="55"/>
        <v>-10096.171612645316</v>
      </c>
      <c r="G183" s="139">
        <f t="shared" ca="1" si="56"/>
        <v>2402452.5225738361</v>
      </c>
      <c r="H183" s="77">
        <f t="shared" ca="1" si="57"/>
        <v>1.0218844057650368E-3</v>
      </c>
      <c r="I183" s="137">
        <f t="shared" ca="1" si="58"/>
        <v>2452.5225738360873</v>
      </c>
      <c r="J183" s="139">
        <f t="shared" ca="1" si="59"/>
        <v>2394900.2414286211</v>
      </c>
      <c r="K183" s="77">
        <f t="shared" ca="1" si="60"/>
        <v>-2.1248994047411126E-3</v>
      </c>
      <c r="L183" s="137">
        <f t="shared" ca="1" si="61"/>
        <v>-5099.7585713786702</v>
      </c>
      <c r="M183" s="139">
        <f t="shared" ca="1" si="62"/>
        <v>2404786.3538114219</v>
      </c>
      <c r="N183" s="77">
        <f t="shared" ca="1" si="63"/>
        <v>1.9943140880925693E-3</v>
      </c>
      <c r="O183" s="137">
        <f t="shared" ca="1" si="64"/>
        <v>4786.3538114221665</v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>
        <f t="shared" ca="1" si="52"/>
        <v>2400000</v>
      </c>
      <c r="D184" s="139">
        <f t="shared" ca="1" si="53"/>
        <v>2333472.4008180979</v>
      </c>
      <c r="E184" s="77">
        <f t="shared" ca="1" si="54"/>
        <v>-2.7719832992459142E-2</v>
      </c>
      <c r="F184" s="137">
        <f t="shared" ca="1" si="55"/>
        <v>-66527.59918190194</v>
      </c>
      <c r="G184" s="139">
        <f t="shared" ca="1" si="56"/>
        <v>2338908.4562512054</v>
      </c>
      <c r="H184" s="77">
        <f t="shared" ca="1" si="57"/>
        <v>-2.5454809895330992E-2</v>
      </c>
      <c r="I184" s="137">
        <f t="shared" ca="1" si="58"/>
        <v>-61091.543748794385</v>
      </c>
      <c r="J184" s="139">
        <f t="shared" ca="1" si="59"/>
        <v>2340203.7002845625</v>
      </c>
      <c r="K184" s="77">
        <f t="shared" ca="1" si="60"/>
        <v>-2.4915124881432292E-2</v>
      </c>
      <c r="L184" s="137">
        <f t="shared" ca="1" si="61"/>
        <v>-59796.299715437512</v>
      </c>
      <c r="M184" s="139">
        <f t="shared" ca="1" si="62"/>
        <v>2330562.0238002813</v>
      </c>
      <c r="N184" s="77">
        <f t="shared" ca="1" si="63"/>
        <v>-2.8932490083216092E-2</v>
      </c>
      <c r="O184" s="137">
        <f t="shared" ca="1" si="64"/>
        <v>-69437.976199718614</v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>
        <f t="shared" ca="1" si="52"/>
        <v>2400000</v>
      </c>
      <c r="D185" s="139">
        <f t="shared" ca="1" si="53"/>
        <v>2399413.856019672</v>
      </c>
      <c r="E185" s="77">
        <f t="shared" ca="1" si="54"/>
        <v>-2.4422665846988967E-4</v>
      </c>
      <c r="F185" s="137">
        <f t="shared" ca="1" si="55"/>
        <v>-586.14398032773533</v>
      </c>
      <c r="G185" s="139">
        <f t="shared" ca="1" si="56"/>
        <v>2355935.1748214341</v>
      </c>
      <c r="H185" s="77">
        <f t="shared" ca="1" si="57"/>
        <v>-1.8360343824402478E-2</v>
      </c>
      <c r="I185" s="137">
        <f t="shared" ca="1" si="58"/>
        <v>-44064.825178565952</v>
      </c>
      <c r="J185" s="139">
        <f t="shared" ca="1" si="59"/>
        <v>2365895.3941135169</v>
      </c>
      <c r="K185" s="77">
        <f t="shared" ca="1" si="60"/>
        <v>-1.4210252452701357E-2</v>
      </c>
      <c r="L185" s="137">
        <f t="shared" ca="1" si="61"/>
        <v>-34104.605886483252</v>
      </c>
      <c r="M185" s="139">
        <f t="shared" ca="1" si="62"/>
        <v>2370890.5134119405</v>
      </c>
      <c r="N185" s="77">
        <f t="shared" ca="1" si="63"/>
        <v>-1.2128952745024643E-2</v>
      </c>
      <c r="O185" s="137">
        <f t="shared" ca="1" si="64"/>
        <v>-29109.486588059146</v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>
        <f t="shared" ca="1" si="52"/>
        <v>2550000</v>
      </c>
      <c r="D186" s="139">
        <f t="shared" ca="1" si="53"/>
        <v>2564819.8848210447</v>
      </c>
      <c r="E186" s="77">
        <f t="shared" ca="1" si="54"/>
        <v>5.8117195376646037E-3</v>
      </c>
      <c r="F186" s="137">
        <f t="shared" ca="1" si="55"/>
        <v>14819.884821044736</v>
      </c>
      <c r="G186" s="139">
        <f t="shared" ca="1" si="56"/>
        <v>2581909.6728337137</v>
      </c>
      <c r="H186" s="77">
        <f t="shared" ca="1" si="57"/>
        <v>1.2513597189691791E-2</v>
      </c>
      <c r="I186" s="137">
        <f t="shared" ca="1" si="58"/>
        <v>31909.672833714063</v>
      </c>
      <c r="J186" s="139">
        <f t="shared" ca="1" si="59"/>
        <v>2588121.004856504</v>
      </c>
      <c r="K186" s="77">
        <f t="shared" ca="1" si="60"/>
        <v>1.4949413669217305E-2</v>
      </c>
      <c r="L186" s="137">
        <f t="shared" ca="1" si="61"/>
        <v>38121.004856504114</v>
      </c>
      <c r="M186" s="139">
        <f t="shared" ca="1" si="62"/>
        <v>2599727.6446182695</v>
      </c>
      <c r="N186" s="77">
        <f t="shared" ca="1" si="63"/>
        <v>1.9501037105203844E-2</v>
      </c>
      <c r="O186" s="137">
        <f t="shared" ca="1" si="64"/>
        <v>49727.644618269798</v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>
        <f t="shared" ca="1" si="52"/>
        <v>2400000</v>
      </c>
      <c r="D187" s="140">
        <f t="shared" ca="1" si="53"/>
        <v>2404390.2245592931</v>
      </c>
      <c r="E187" s="79">
        <f t="shared" ca="1" si="54"/>
        <v>1.8292602330388322E-3</v>
      </c>
      <c r="F187" s="138">
        <f t="shared" ca="1" si="55"/>
        <v>4390.2245592931977</v>
      </c>
      <c r="G187" s="140">
        <f t="shared" ca="1" si="56"/>
        <v>2386187.4824555414</v>
      </c>
      <c r="H187" s="79">
        <f t="shared" ca="1" si="57"/>
        <v>-5.7552156435244466E-3</v>
      </c>
      <c r="I187" s="138">
        <f t="shared" ca="1" si="58"/>
        <v>-13812.517544458669</v>
      </c>
      <c r="J187" s="140">
        <f t="shared" ca="1" si="59"/>
        <v>2396113.5142505318</v>
      </c>
      <c r="K187" s="79">
        <f t="shared" ca="1" si="60"/>
        <v>-1.6193690622784561E-3</v>
      </c>
      <c r="L187" s="138">
        <f t="shared" ca="1" si="61"/>
        <v>-3886.4857494682983</v>
      </c>
      <c r="M187" s="140">
        <f t="shared" ca="1" si="62"/>
        <v>2394376.4245497258</v>
      </c>
      <c r="N187" s="79">
        <f t="shared" ca="1" si="63"/>
        <v>-2.3431564376142694E-3</v>
      </c>
      <c r="O187" s="138">
        <f t="shared" ca="1" si="64"/>
        <v>-5623.5754502742457</v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>
        <f t="shared" ca="1" si="52"/>
        <v>2400000</v>
      </c>
      <c r="D188" s="139">
        <f t="shared" ca="1" si="53"/>
        <v>2418597.0510141277</v>
      </c>
      <c r="E188" s="77">
        <f t="shared" ca="1" si="54"/>
        <v>7.7487712558866884E-3</v>
      </c>
      <c r="F188" s="137">
        <f t="shared" ca="1" si="55"/>
        <v>18597.051014128054</v>
      </c>
      <c r="G188" s="139">
        <f t="shared" ca="1" si="56"/>
        <v>2427616.3674655408</v>
      </c>
      <c r="H188" s="77">
        <f t="shared" ca="1" si="57"/>
        <v>1.1506819777308679E-2</v>
      </c>
      <c r="I188" s="137">
        <f t="shared" ca="1" si="58"/>
        <v>27616.367465540832</v>
      </c>
      <c r="J188" s="139">
        <f t="shared" ca="1" si="59"/>
        <v>2429622.2355769812</v>
      </c>
      <c r="K188" s="77">
        <f t="shared" ca="1" si="60"/>
        <v>1.2342598157075476E-2</v>
      </c>
      <c r="L188" s="137">
        <f t="shared" ca="1" si="61"/>
        <v>29622.235576981144</v>
      </c>
      <c r="M188" s="139">
        <f t="shared" ca="1" si="62"/>
        <v>2421214.3105570013</v>
      </c>
      <c r="N188" s="77">
        <f t="shared" ca="1" si="63"/>
        <v>8.8392960654171474E-3</v>
      </c>
      <c r="O188" s="137">
        <f t="shared" ca="1" si="64"/>
        <v>21214.310557001154</v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>
        <f t="shared" ca="1" si="52"/>
        <v>2400000</v>
      </c>
      <c r="D189" s="139">
        <f t="shared" ca="1" si="53"/>
        <v>2329854.4041390298</v>
      </c>
      <c r="E189" s="77">
        <f t="shared" ca="1" si="54"/>
        <v>-2.9227331608737604E-2</v>
      </c>
      <c r="F189" s="137">
        <f t="shared" ca="1" si="55"/>
        <v>-70145.59586097025</v>
      </c>
      <c r="G189" s="139">
        <f t="shared" ca="1" si="56"/>
        <v>2355802.3447586438</v>
      </c>
      <c r="H189" s="77">
        <f t="shared" ca="1" si="57"/>
        <v>-1.8415689683898506E-2</v>
      </c>
      <c r="I189" s="137">
        <f t="shared" ca="1" si="58"/>
        <v>-44197.65524135642</v>
      </c>
      <c r="J189" s="139">
        <f t="shared" ca="1" si="59"/>
        <v>2396583.347852991</v>
      </c>
      <c r="K189" s="77">
        <f t="shared" ca="1" si="60"/>
        <v>-1.4236050612537699E-3</v>
      </c>
      <c r="L189" s="137">
        <f t="shared" ca="1" si="61"/>
        <v>-3416.652147009052</v>
      </c>
      <c r="M189" s="139">
        <f t="shared" ca="1" si="62"/>
        <v>2413206.1879264908</v>
      </c>
      <c r="N189" s="77">
        <f t="shared" ca="1" si="63"/>
        <v>5.5025783027046159E-3</v>
      </c>
      <c r="O189" s="137">
        <f t="shared" ca="1" si="64"/>
        <v>13206.187926491082</v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>
        <f t="shared" ca="1" si="52"/>
        <v>2400000</v>
      </c>
      <c r="D190" s="139">
        <f t="shared" ca="1" si="53"/>
        <v>2441020.4783903589</v>
      </c>
      <c r="E190" s="77">
        <f t="shared" ca="1" si="54"/>
        <v>1.7091865995982825E-2</v>
      </c>
      <c r="F190" s="137">
        <f t="shared" ca="1" si="55"/>
        <v>41020.478390358796</v>
      </c>
      <c r="G190" s="139">
        <f t="shared" ca="1" si="56"/>
        <v>2505716.6990000405</v>
      </c>
      <c r="H190" s="77">
        <f t="shared" ca="1" si="57"/>
        <v>4.404862458335021E-2</v>
      </c>
      <c r="I190" s="137">
        <f t="shared" ca="1" si="58"/>
        <v>105716.69900004053</v>
      </c>
      <c r="J190" s="139">
        <f t="shared" ca="1" si="59"/>
        <v>2564739.7744735312</v>
      </c>
      <c r="K190" s="77">
        <f t="shared" ca="1" si="60"/>
        <v>6.8641572697304545E-2</v>
      </c>
      <c r="L190" s="137">
        <f t="shared" ca="1" si="61"/>
        <v>164739.77447353094</v>
      </c>
      <c r="M190" s="139">
        <f t="shared" ca="1" si="62"/>
        <v>2557084.323503505</v>
      </c>
      <c r="N190" s="77">
        <f t="shared" ca="1" si="63"/>
        <v>6.545180145979386E-2</v>
      </c>
      <c r="O190" s="137">
        <f t="shared" ca="1" si="64"/>
        <v>157084.32350350529</v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>
        <f t="shared" ca="1" si="52"/>
        <v>2250000</v>
      </c>
      <c r="D191" s="139">
        <f t="shared" ca="1" si="53"/>
        <v>2158392.4049985814</v>
      </c>
      <c r="E191" s="77">
        <f t="shared" ca="1" si="54"/>
        <v>-4.0714486667297156E-2</v>
      </c>
      <c r="F191" s="137">
        <f t="shared" ca="1" si="55"/>
        <v>-91607.595001418609</v>
      </c>
      <c r="G191" s="139">
        <f t="shared" ca="1" si="56"/>
        <v>2132388.3640683792</v>
      </c>
      <c r="H191" s="77">
        <f t="shared" ca="1" si="57"/>
        <v>-5.2271838191831614E-2</v>
      </c>
      <c r="I191" s="137">
        <f t="shared" ca="1" si="58"/>
        <v>-117611.63593162115</v>
      </c>
      <c r="J191" s="139">
        <f t="shared" ca="1" si="59"/>
        <v>2129198.623013611</v>
      </c>
      <c r="K191" s="77">
        <f t="shared" ca="1" si="60"/>
        <v>-5.3689500882839684E-2</v>
      </c>
      <c r="L191" s="137">
        <f t="shared" ca="1" si="61"/>
        <v>-120801.37698638932</v>
      </c>
      <c r="M191" s="139">
        <f t="shared" ca="1" si="62"/>
        <v>2093145.6070028946</v>
      </c>
      <c r="N191" s="77">
        <f t="shared" ca="1" si="63"/>
        <v>-6.9713063554269039E-2</v>
      </c>
      <c r="O191" s="137">
        <f t="shared" ca="1" si="64"/>
        <v>-156854.39299710534</v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>
        <f t="shared" ca="1" si="52"/>
        <v>2550000</v>
      </c>
      <c r="D192" s="139">
        <f t="shared" ca="1" si="53"/>
        <v>2487873.0817422704</v>
      </c>
      <c r="E192" s="77">
        <f t="shared" ca="1" si="54"/>
        <v>-2.436349735597235E-2</v>
      </c>
      <c r="F192" s="137">
        <f t="shared" ca="1" si="55"/>
        <v>-62126.9182577295</v>
      </c>
      <c r="G192" s="139">
        <f t="shared" ca="1" si="56"/>
        <v>2520085.3137215208</v>
      </c>
      <c r="H192" s="77">
        <f t="shared" ca="1" si="57"/>
        <v>-1.1731249520972294E-2</v>
      </c>
      <c r="I192" s="137">
        <f t="shared" ca="1" si="58"/>
        <v>-29914.686278479348</v>
      </c>
      <c r="J192" s="139">
        <f t="shared" ca="1" si="59"/>
        <v>2546515.514930259</v>
      </c>
      <c r="K192" s="77">
        <f t="shared" ca="1" si="60"/>
        <v>-1.3664647332317565E-3</v>
      </c>
      <c r="L192" s="137">
        <f t="shared" ca="1" si="61"/>
        <v>-3484.4850697409784</v>
      </c>
      <c r="M192" s="139">
        <f t="shared" ca="1" si="62"/>
        <v>2565908.0955817704</v>
      </c>
      <c r="N192" s="77">
        <f t="shared" ca="1" si="63"/>
        <v>6.2384688555963078E-3</v>
      </c>
      <c r="O192" s="137">
        <f t="shared" ca="1" si="64"/>
        <v>15908.095581770589</v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>
        <f t="shared" ca="1" si="52"/>
        <v>2550000</v>
      </c>
      <c r="D193" s="139">
        <f t="shared" ca="1" si="53"/>
        <v>2667130.3548201583</v>
      </c>
      <c r="E193" s="77">
        <f t="shared" ca="1" si="54"/>
        <v>4.5933472478493449E-2</v>
      </c>
      <c r="F193" s="137">
        <f t="shared" ca="1" si="55"/>
        <v>117130.35482015829</v>
      </c>
      <c r="G193" s="139">
        <f t="shared" ca="1" si="56"/>
        <v>2675559.4889007369</v>
      </c>
      <c r="H193" s="77">
        <f t="shared" ca="1" si="57"/>
        <v>4.923901525519099E-2</v>
      </c>
      <c r="I193" s="137">
        <f t="shared" ca="1" si="58"/>
        <v>125559.48890073702</v>
      </c>
      <c r="J193" s="139">
        <f t="shared" ca="1" si="59"/>
        <v>2696917.3007335761</v>
      </c>
      <c r="K193" s="77">
        <f t="shared" ca="1" si="60"/>
        <v>5.7614627738657227E-2</v>
      </c>
      <c r="L193" s="137">
        <f t="shared" ca="1" si="61"/>
        <v>146917.30073357595</v>
      </c>
      <c r="M193" s="139">
        <f t="shared" ca="1" si="62"/>
        <v>2602799.6803117488</v>
      </c>
      <c r="N193" s="77">
        <f t="shared" ca="1" si="63"/>
        <v>2.0705756984999595E-2</v>
      </c>
      <c r="O193" s="137">
        <f t="shared" ca="1" si="64"/>
        <v>52799.680311748962</v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>
        <f t="shared" ca="1" si="52"/>
        <v>2550000</v>
      </c>
      <c r="D194" s="139">
        <f t="shared" ca="1" si="53"/>
        <v>2648384.5822762745</v>
      </c>
      <c r="E194" s="77">
        <f t="shared" ca="1" si="54"/>
        <v>3.8582189127950722E-2</v>
      </c>
      <c r="F194" s="137">
        <f t="shared" ca="1" si="55"/>
        <v>98384.582276274348</v>
      </c>
      <c r="G194" s="139">
        <f t="shared" ca="1" si="56"/>
        <v>2658174.0798877156</v>
      </c>
      <c r="H194" s="77">
        <f t="shared" ca="1" si="57"/>
        <v>4.242120779910423E-2</v>
      </c>
      <c r="I194" s="137">
        <f t="shared" ca="1" si="58"/>
        <v>108174.07988771579</v>
      </c>
      <c r="J194" s="139">
        <f t="shared" ca="1" si="59"/>
        <v>2670874.0693000741</v>
      </c>
      <c r="K194" s="77">
        <f t="shared" ca="1" si="60"/>
        <v>4.740159580395055E-2</v>
      </c>
      <c r="L194" s="137">
        <f t="shared" ca="1" si="61"/>
        <v>120874.0693000739</v>
      </c>
      <c r="M194" s="139">
        <f t="shared" ca="1" si="62"/>
        <v>2651421.8657356254</v>
      </c>
      <c r="N194" s="77">
        <f t="shared" ca="1" si="63"/>
        <v>3.9773280680637513E-2</v>
      </c>
      <c r="O194" s="137">
        <f t="shared" ca="1" si="64"/>
        <v>101421.86573562563</v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>
        <f t="shared" ca="1" si="52"/>
        <v>2550000</v>
      </c>
      <c r="D195" s="142">
        <f t="shared" ca="1" si="53"/>
        <v>2456842.9155541826</v>
      </c>
      <c r="E195" s="76">
        <f t="shared" ca="1" si="54"/>
        <v>-3.653218997875201E-2</v>
      </c>
      <c r="F195" s="141">
        <f t="shared" ca="1" si="55"/>
        <v>-93157.084445817629</v>
      </c>
      <c r="G195" s="142">
        <f t="shared" ca="1" si="56"/>
        <v>2530590.7035541586</v>
      </c>
      <c r="H195" s="76">
        <f t="shared" ca="1" si="57"/>
        <v>-7.6114888022907872E-3</v>
      </c>
      <c r="I195" s="141">
        <f t="shared" ca="1" si="58"/>
        <v>-19409.296445841508</v>
      </c>
      <c r="J195" s="142">
        <f t="shared" ca="1" si="59"/>
        <v>2518265.3292854526</v>
      </c>
      <c r="K195" s="76">
        <f t="shared" ca="1" si="60"/>
        <v>-1.2444968907665711E-2</v>
      </c>
      <c r="L195" s="141">
        <f t="shared" ca="1" si="61"/>
        <v>-31734.670714547563</v>
      </c>
      <c r="M195" s="142">
        <f t="shared" ca="1" si="62"/>
        <v>2530003.3406366343</v>
      </c>
      <c r="N195" s="76">
        <f t="shared" ca="1" si="63"/>
        <v>-7.8418272013198696E-3</v>
      </c>
      <c r="O195" s="141">
        <f t="shared" ca="1" si="64"/>
        <v>-19996.659363365663</v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>
        <f t="shared" ca="1" si="52"/>
        <v>2550000</v>
      </c>
      <c r="D196" s="139">
        <f t="shared" ca="1" si="53"/>
        <v>2512507.29650483</v>
      </c>
      <c r="E196" s="77">
        <f t="shared" ca="1" si="54"/>
        <v>-1.470302097849812E-2</v>
      </c>
      <c r="F196" s="137">
        <f t="shared" ca="1" si="55"/>
        <v>-37492.703495170208</v>
      </c>
      <c r="G196" s="139">
        <f t="shared" ca="1" si="56"/>
        <v>2509020.9671567893</v>
      </c>
      <c r="H196" s="77">
        <f t="shared" ca="1" si="57"/>
        <v>-1.6070208958121942E-2</v>
      </c>
      <c r="I196" s="137">
        <f t="shared" ca="1" si="58"/>
        <v>-40979.032843210953</v>
      </c>
      <c r="J196" s="139">
        <f t="shared" ca="1" si="59"/>
        <v>2519578.2163652065</v>
      </c>
      <c r="K196" s="77">
        <f t="shared" ca="1" si="60"/>
        <v>-1.1930111229330726E-2</v>
      </c>
      <c r="L196" s="137">
        <f t="shared" ca="1" si="61"/>
        <v>-30421.783634793348</v>
      </c>
      <c r="M196" s="139">
        <f t="shared" ca="1" si="62"/>
        <v>2570134.5000827592</v>
      </c>
      <c r="N196" s="77">
        <f t="shared" ca="1" si="63"/>
        <v>7.8958823853959165E-3</v>
      </c>
      <c r="O196" s="137">
        <f t="shared" ca="1" si="64"/>
        <v>20134.500082759587</v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>
        <f t="shared" ca="1" si="52"/>
        <v>2400000</v>
      </c>
      <c r="D197" s="139">
        <f t="shared" ca="1" si="53"/>
        <v>2445829.0461556716</v>
      </c>
      <c r="E197" s="77">
        <f t="shared" ca="1" si="54"/>
        <v>1.9095435898196532E-2</v>
      </c>
      <c r="F197" s="137">
        <f t="shared" ca="1" si="55"/>
        <v>45829.046155671684</v>
      </c>
      <c r="G197" s="139">
        <f t="shared" ca="1" si="56"/>
        <v>2512247.985113082</v>
      </c>
      <c r="H197" s="77">
        <f t="shared" ca="1" si="57"/>
        <v>4.6769993797117583E-2</v>
      </c>
      <c r="I197" s="137">
        <f t="shared" ca="1" si="58"/>
        <v>112247.98511308216</v>
      </c>
      <c r="J197" s="139">
        <f t="shared" ca="1" si="59"/>
        <v>2522256.1620028331</v>
      </c>
      <c r="K197" s="77">
        <f t="shared" ca="1" si="60"/>
        <v>5.0940067501180318E-2</v>
      </c>
      <c r="L197" s="137">
        <f t="shared" ca="1" si="61"/>
        <v>122256.16200283277</v>
      </c>
      <c r="M197" s="139">
        <f t="shared" ca="1" si="62"/>
        <v>2503589.9398196568</v>
      </c>
      <c r="N197" s="77">
        <f t="shared" ca="1" si="63"/>
        <v>4.3162474924856954E-2</v>
      </c>
      <c r="O197" s="137">
        <f t="shared" ca="1" si="64"/>
        <v>103589.93981965669</v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>
        <f t="shared" ca="1" si="52"/>
        <v>2400000</v>
      </c>
      <c r="D198" s="139">
        <f t="shared" ca="1" si="53"/>
        <v>2543642.9031204507</v>
      </c>
      <c r="E198" s="77">
        <f t="shared" ca="1" si="54"/>
        <v>5.9851209633521169E-2</v>
      </c>
      <c r="F198" s="137">
        <f t="shared" ca="1" si="55"/>
        <v>143642.90312045073</v>
      </c>
      <c r="G198" s="139">
        <f t="shared" ca="1" si="56"/>
        <v>2645514.7883149264</v>
      </c>
      <c r="H198" s="77">
        <f t="shared" ca="1" si="57"/>
        <v>0.1022978284645527</v>
      </c>
      <c r="I198" s="137">
        <f t="shared" ca="1" si="58"/>
        <v>245514.78831492644</v>
      </c>
      <c r="J198" s="139">
        <f t="shared" ca="1" si="59"/>
        <v>2529391.4517660346</v>
      </c>
      <c r="K198" s="77">
        <f t="shared" ca="1" si="60"/>
        <v>5.3913104902514414E-2</v>
      </c>
      <c r="L198" s="137">
        <f t="shared" ca="1" si="61"/>
        <v>129391.4517660346</v>
      </c>
      <c r="M198" s="139">
        <f t="shared" ca="1" si="62"/>
        <v>2400000</v>
      </c>
      <c r="N198" s="77">
        <f t="shared" ca="1" si="63"/>
        <v>0</v>
      </c>
      <c r="O198" s="137">
        <f t="shared" ca="1" si="64"/>
        <v>0</v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4" t="s">
        <v>280</v>
      </c>
      <c r="B205" s="276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80"/>
      <c r="B206" s="282"/>
      <c r="C206" s="136">
        <f ca="1">SUM(C174:C204)</f>
        <v>61050000</v>
      </c>
      <c r="D206" s="140">
        <f ca="1">SUM(D174:D204)</f>
        <v>61196999.389468417</v>
      </c>
      <c r="E206" s="79">
        <f ca="1">IFERROR(F206 / (SUM($C174:$C204) / COUNT($C174:$C204)), 0)</f>
        <v>6.0196310183628775E-2</v>
      </c>
      <c r="F206" s="138">
        <f ca="1">SUM(F174:F204)</f>
        <v>146999.38946842146</v>
      </c>
      <c r="G206" s="140">
        <f ca="1">SUM(G174:G204)</f>
        <v>61580584.193841286</v>
      </c>
      <c r="H206" s="79">
        <f ca="1">IFERROR(I206 / (SUM($C174:$C204) / COUNT($C174:$C204)), 0)</f>
        <v>0.21727444465244966</v>
      </c>
      <c r="I206" s="138">
        <f ca="1">SUM(I174:I204)</f>
        <v>530584.19384128205</v>
      </c>
      <c r="J206" s="140">
        <f ca="1">SUM(J174:J204)</f>
        <v>61566380.170286313</v>
      </c>
      <c r="K206" s="79">
        <f ca="1">IFERROR(L206 / (SUM($C174:$C204) / COUNT($C174:$C204)), 0)</f>
        <v>0.211457891190139</v>
      </c>
      <c r="L206" s="138">
        <f ca="1">SUM(L174:L204)</f>
        <v>516380.17028631945</v>
      </c>
      <c r="M206" s="140">
        <f ca="1">SUM(M174:M204)</f>
        <v>61361555.262572452</v>
      </c>
      <c r="N206" s="79">
        <f ca="1">IFERROR(O206 / (SUM($C174:$C204) / COUNT($C174:$C204)), 0)</f>
        <v>0.12758200760543012</v>
      </c>
      <c r="O206" s="138">
        <f ca="1">SUM(O174:O204)</f>
        <v>311555.26257246034</v>
      </c>
    </row>
    <row r="208" spans="1:15" ht="16.5" customHeight="1" thickBot="1"/>
    <row r="209" spans="1:15" ht="16.5" customHeight="1" thickBot="1">
      <c r="A209" s="265" t="str">
        <f>TEXT(투자전략!$G$1, "[$-ko-KR]yyyy년 mm월 ") &amp; "[동전코인] 전일대비 상승률 Bottom20 월말결산"</f>
        <v>2021년 11월 [동전코인] 전일대비 상승률 Bottom20 월말결산</v>
      </c>
      <c r="B209" s="266"/>
      <c r="C209" s="266"/>
      <c r="D209" s="266"/>
      <c r="E209" s="266"/>
      <c r="F209" s="266"/>
      <c r="G209" s="266"/>
      <c r="H209" s="266"/>
      <c r="I209" s="266"/>
      <c r="J209" s="266"/>
      <c r="K209" s="266"/>
      <c r="L209" s="266"/>
      <c r="M209" s="266"/>
      <c r="N209" s="266"/>
      <c r="O209" s="267"/>
    </row>
    <row r="210" spans="1:15" ht="16.5" customHeight="1" thickBot="1">
      <c r="A210" s="326" t="s">
        <v>281</v>
      </c>
      <c r="B210" s="280" t="s">
        <v>279</v>
      </c>
      <c r="C210" s="282"/>
      <c r="D210" s="280" t="s">
        <v>271</v>
      </c>
      <c r="E210" s="281"/>
      <c r="F210" s="282"/>
      <c r="G210" s="280" t="s">
        <v>272</v>
      </c>
      <c r="H210" s="281"/>
      <c r="I210" s="282"/>
      <c r="J210" s="280" t="s">
        <v>273</v>
      </c>
      <c r="K210" s="281"/>
      <c r="L210" s="282"/>
      <c r="M210" s="280" t="s">
        <v>274</v>
      </c>
      <c r="N210" s="281"/>
      <c r="O210" s="282"/>
    </row>
    <row r="211" spans="1:15" ht="16.5" customHeight="1" thickBot="1">
      <c r="A211" s="330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3114210.2157197916</v>
      </c>
      <c r="N212" s="76">
        <f ca="1">IFERROR(INDIRECT($B212&amp;"!N172"), "")</f>
        <v>3.8070071906597273E-2</v>
      </c>
      <c r="O212" s="141">
        <f ca="1">IFERROR(INDIRECT($B212&amp;"!O172"), "")</f>
        <v>114210.21571979183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3039371.1591055137</v>
      </c>
      <c r="E213" s="77">
        <f t="shared" ref="E213:E242" ca="1" si="67">IFERROR(INDIRECT($B213&amp;"!E172"), "")</f>
        <v>1.3123719701837866E-2</v>
      </c>
      <c r="F213" s="137">
        <f t="shared" ref="F213:F242" ca="1" si="68">IFERROR(INDIRECT($B213&amp;"!F172"), "")</f>
        <v>39371.159105513594</v>
      </c>
      <c r="G213" s="139">
        <f t="shared" ref="G213:G242" ca="1" si="69">IFERROR($C213 * (1 + H213), "")</f>
        <v>3073358.3939097933</v>
      </c>
      <c r="H213" s="77">
        <f t="shared" ref="H213:H242" ca="1" si="70">IFERROR(INDIRECT($B213&amp;"!H172"), "")</f>
        <v>2.445279796993113E-2</v>
      </c>
      <c r="I213" s="137">
        <f t="shared" ref="I213:I242" ca="1" si="71">IFERROR(INDIRECT($B213&amp;"!I172"), "")</f>
        <v>73358.393909793391</v>
      </c>
      <c r="J213" s="139">
        <f t="shared" ref="J213:J242" ca="1" si="72">IFERROR($C213 * (1 + K213), "")</f>
        <v>3073366.358549899</v>
      </c>
      <c r="K213" s="77">
        <f t="shared" ref="K213:K242" ca="1" si="73">IFERROR(INDIRECT($B213&amp;"!K172"), "")</f>
        <v>2.4455452849966308E-2</v>
      </c>
      <c r="L213" s="137">
        <f t="shared" ref="L213:L242" ca="1" si="74">IFERROR(INDIRECT($B213&amp;"!L172"), "")</f>
        <v>73366.358549898941</v>
      </c>
      <c r="M213" s="139">
        <f t="shared" ref="M213:M242" ca="1" si="75">IFERROR($C213 * (1 + N213), "")</f>
        <v>3101146.0984868985</v>
      </c>
      <c r="N213" s="77">
        <f t="shared" ref="N213:N242" ca="1" si="76">IFERROR(INDIRECT($B213&amp;"!N172"), "")</f>
        <v>3.3715366162299448E-2</v>
      </c>
      <c r="O213" s="137">
        <f t="shared" ref="O213:O242" ca="1" si="77">IFERROR(INDIRECT($B213&amp;"!O172"), "")</f>
        <v>101146.09848689835</v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>
        <f t="shared" ca="1" si="65"/>
        <v>3000000</v>
      </c>
      <c r="D214" s="139">
        <f t="shared" ca="1" si="66"/>
        <v>2958979.436353879</v>
      </c>
      <c r="E214" s="77">
        <f t="shared" ca="1" si="67"/>
        <v>-1.3673521215373557E-2</v>
      </c>
      <c r="F214" s="137">
        <f t="shared" ca="1" si="68"/>
        <v>-41020.563646120674</v>
      </c>
      <c r="G214" s="139">
        <f t="shared" ca="1" si="69"/>
        <v>2972588.8305221414</v>
      </c>
      <c r="H214" s="77">
        <f t="shared" ca="1" si="70"/>
        <v>-9.1370564926195851E-3</v>
      </c>
      <c r="I214" s="137">
        <f t="shared" ca="1" si="71"/>
        <v>-27411.169477858763</v>
      </c>
      <c r="J214" s="139">
        <f t="shared" ca="1" si="72"/>
        <v>2954093.3270046334</v>
      </c>
      <c r="K214" s="77">
        <f t="shared" ca="1" si="73"/>
        <v>-1.5302224331788839E-2</v>
      </c>
      <c r="L214" s="137">
        <f t="shared" ca="1" si="74"/>
        <v>-45906.672995366505</v>
      </c>
      <c r="M214" s="139">
        <f t="shared" ca="1" si="75"/>
        <v>2892625.1602025661</v>
      </c>
      <c r="N214" s="77">
        <f t="shared" ca="1" si="76"/>
        <v>-3.5791613265811414E-2</v>
      </c>
      <c r="O214" s="137">
        <f t="shared" ca="1" si="77"/>
        <v>-107374.83979743425</v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>
        <f t="shared" ca="1" si="65"/>
        <v>3000000</v>
      </c>
      <c r="D215" s="139">
        <f t="shared" ca="1" si="66"/>
        <v>3083496.0978418393</v>
      </c>
      <c r="E215" s="77">
        <f t="shared" ca="1" si="67"/>
        <v>2.783203261394649E-2</v>
      </c>
      <c r="F215" s="137">
        <f t="shared" ca="1" si="68"/>
        <v>83496.097841839466</v>
      </c>
      <c r="G215" s="139">
        <f t="shared" ca="1" si="69"/>
        <v>3089813.407135935</v>
      </c>
      <c r="H215" s="77">
        <f t="shared" ca="1" si="70"/>
        <v>2.9937802378644962E-2</v>
      </c>
      <c r="I215" s="137">
        <f t="shared" ca="1" si="71"/>
        <v>89813.407135934889</v>
      </c>
      <c r="J215" s="139">
        <f t="shared" ca="1" si="72"/>
        <v>3107428.9932418214</v>
      </c>
      <c r="K215" s="77">
        <f t="shared" ca="1" si="73"/>
        <v>3.5809664413940415E-2</v>
      </c>
      <c r="L215" s="137">
        <f t="shared" ca="1" si="74"/>
        <v>107428.99324182121</v>
      </c>
      <c r="M215" s="139">
        <f t="shared" ca="1" si="75"/>
        <v>3066231.6948761698</v>
      </c>
      <c r="N215" s="77">
        <f t="shared" ca="1" si="76"/>
        <v>2.2077231625389958E-2</v>
      </c>
      <c r="O215" s="137">
        <f t="shared" ca="1" si="77"/>
        <v>66231.694876169931</v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>
        <f t="shared" ca="1" si="65"/>
        <v>3000000</v>
      </c>
      <c r="D216" s="139">
        <f t="shared" ca="1" si="66"/>
        <v>3040139.1011757646</v>
      </c>
      <c r="E216" s="77">
        <f t="shared" ca="1" si="67"/>
        <v>1.3379700391921535E-2</v>
      </c>
      <c r="F216" s="137">
        <f t="shared" ca="1" si="68"/>
        <v>40139.101175764597</v>
      </c>
      <c r="G216" s="139">
        <f t="shared" ca="1" si="69"/>
        <v>3048465.9868884142</v>
      </c>
      <c r="H216" s="77">
        <f t="shared" ca="1" si="70"/>
        <v>1.6155328962804628E-2</v>
      </c>
      <c r="I216" s="137">
        <f t="shared" ca="1" si="71"/>
        <v>48465.986888413878</v>
      </c>
      <c r="J216" s="139">
        <f t="shared" ca="1" si="72"/>
        <v>3049959.9547581901</v>
      </c>
      <c r="K216" s="77">
        <f t="shared" ca="1" si="73"/>
        <v>1.6653318252730025E-2</v>
      </c>
      <c r="L216" s="137">
        <f t="shared" ca="1" si="74"/>
        <v>49959.954758190077</v>
      </c>
      <c r="M216" s="139">
        <f t="shared" ca="1" si="75"/>
        <v>3050337.3207857627</v>
      </c>
      <c r="N216" s="77">
        <f t="shared" ca="1" si="76"/>
        <v>1.6779106928587605E-2</v>
      </c>
      <c r="O216" s="137">
        <f t="shared" ca="1" si="77"/>
        <v>50337.320785762815</v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>
        <f t="shared" ca="1" si="65"/>
        <v>3000000</v>
      </c>
      <c r="D217" s="139">
        <f t="shared" ca="1" si="66"/>
        <v>3025523.2344733849</v>
      </c>
      <c r="E217" s="77">
        <f t="shared" ca="1" si="67"/>
        <v>8.5077448244616442E-3</v>
      </c>
      <c r="F217" s="137">
        <f t="shared" ca="1" si="68"/>
        <v>25523.234473384931</v>
      </c>
      <c r="G217" s="139">
        <f t="shared" ca="1" si="69"/>
        <v>2997721.5861231615</v>
      </c>
      <c r="H217" s="77">
        <f t="shared" ca="1" si="70"/>
        <v>-7.5947129227947022E-4</v>
      </c>
      <c r="I217" s="137">
        <f t="shared" ca="1" si="71"/>
        <v>-2278.4138768384109</v>
      </c>
      <c r="J217" s="139">
        <f t="shared" ca="1" si="72"/>
        <v>2976751.9872341766</v>
      </c>
      <c r="K217" s="77">
        <f t="shared" ca="1" si="73"/>
        <v>-7.7493375886078849E-3</v>
      </c>
      <c r="L217" s="137">
        <f t="shared" ca="1" si="74"/>
        <v>-23248.012765823663</v>
      </c>
      <c r="M217" s="139">
        <f t="shared" ca="1" si="75"/>
        <v>2983369.3448203476</v>
      </c>
      <c r="N217" s="77">
        <f t="shared" ca="1" si="76"/>
        <v>-5.5435517265507725E-3</v>
      </c>
      <c r="O217" s="137">
        <f t="shared" ca="1" si="77"/>
        <v>-16630.655179652316</v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>
        <f t="shared" ca="1" si="65"/>
        <v>3000000</v>
      </c>
      <c r="D218" s="139">
        <f t="shared" ca="1" si="66"/>
        <v>3015408.5291948919</v>
      </c>
      <c r="E218" s="77">
        <f t="shared" ca="1" si="67"/>
        <v>5.1361763982974091E-3</v>
      </c>
      <c r="F218" s="137">
        <f t="shared" ca="1" si="68"/>
        <v>15408.529194892224</v>
      </c>
      <c r="G218" s="139">
        <f t="shared" ca="1" si="69"/>
        <v>3026590.6630588495</v>
      </c>
      <c r="H218" s="77">
        <f t="shared" ca="1" si="70"/>
        <v>8.8635543529498075E-3</v>
      </c>
      <c r="I218" s="137">
        <f t="shared" ca="1" si="71"/>
        <v>26590.663058849423</v>
      </c>
      <c r="J218" s="139">
        <f t="shared" ca="1" si="72"/>
        <v>3026145.7298795548</v>
      </c>
      <c r="K218" s="77">
        <f t="shared" ca="1" si="73"/>
        <v>8.7152432931850241E-3</v>
      </c>
      <c r="L218" s="137">
        <f t="shared" ca="1" si="74"/>
        <v>26145.729879555074</v>
      </c>
      <c r="M218" s="139">
        <f t="shared" ca="1" si="75"/>
        <v>3026097.5791268754</v>
      </c>
      <c r="N218" s="77">
        <f t="shared" ca="1" si="76"/>
        <v>8.6991930422917179E-3</v>
      </c>
      <c r="O218" s="137">
        <f t="shared" ca="1" si="77"/>
        <v>26097.579126875153</v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>
        <f t="shared" ca="1" si="65"/>
        <v>3000000</v>
      </c>
      <c r="D219" s="142">
        <f t="shared" ca="1" si="66"/>
        <v>2942500.0915182717</v>
      </c>
      <c r="E219" s="76">
        <f t="shared" ca="1" si="67"/>
        <v>-1.9166636160576105E-2</v>
      </c>
      <c r="F219" s="141">
        <f t="shared" ca="1" si="68"/>
        <v>-57499.908481728329</v>
      </c>
      <c r="G219" s="142">
        <f t="shared" ca="1" si="69"/>
        <v>2927656.2167598051</v>
      </c>
      <c r="H219" s="76">
        <f t="shared" ca="1" si="70"/>
        <v>-2.4114594413398235E-2</v>
      </c>
      <c r="I219" s="141">
        <f t="shared" ca="1" si="71"/>
        <v>-72343.783240194709</v>
      </c>
      <c r="J219" s="142">
        <f t="shared" ca="1" si="72"/>
        <v>2940371.3860612796</v>
      </c>
      <c r="K219" s="76">
        <f t="shared" ca="1" si="73"/>
        <v>-1.9876204646240212E-2</v>
      </c>
      <c r="L219" s="141">
        <f t="shared" ca="1" si="74"/>
        <v>-59628.613938720642</v>
      </c>
      <c r="M219" s="142">
        <f t="shared" ca="1" si="75"/>
        <v>2938910.4305101065</v>
      </c>
      <c r="N219" s="76">
        <f t="shared" ca="1" si="76"/>
        <v>-2.0363189829964549E-2</v>
      </c>
      <c r="O219" s="141">
        <f t="shared" ca="1" si="77"/>
        <v>-61089.569489893642</v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>
        <f t="shared" ca="1" si="65"/>
        <v>3000000</v>
      </c>
      <c r="D220" s="139">
        <f t="shared" ca="1" si="66"/>
        <v>3014611.5471087676</v>
      </c>
      <c r="E220" s="77">
        <f t="shared" ca="1" si="67"/>
        <v>4.8705157029225567E-3</v>
      </c>
      <c r="F220" s="137">
        <f t="shared" ca="1" si="68"/>
        <v>14611.547108767669</v>
      </c>
      <c r="G220" s="139">
        <f t="shared" ca="1" si="69"/>
        <v>3012753.3326912597</v>
      </c>
      <c r="H220" s="77">
        <f t="shared" ca="1" si="70"/>
        <v>4.2511108970866678E-3</v>
      </c>
      <c r="I220" s="137">
        <f t="shared" ca="1" si="71"/>
        <v>12753.332691260002</v>
      </c>
      <c r="J220" s="139">
        <f t="shared" ca="1" si="72"/>
        <v>2981857.2809095755</v>
      </c>
      <c r="K220" s="77">
        <f t="shared" ca="1" si="73"/>
        <v>-6.0475730301415096E-3</v>
      </c>
      <c r="L220" s="137">
        <f t="shared" ca="1" si="74"/>
        <v>-18142.719090424533</v>
      </c>
      <c r="M220" s="139">
        <f t="shared" ca="1" si="75"/>
        <v>2976025.2912096875</v>
      </c>
      <c r="N220" s="77">
        <f t="shared" ca="1" si="76"/>
        <v>-7.991569596770878E-3</v>
      </c>
      <c r="O220" s="137">
        <f t="shared" ca="1" si="77"/>
        <v>-23974.708790312641</v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>
        <f t="shared" ca="1" si="65"/>
        <v>3000000</v>
      </c>
      <c r="D221" s="139">
        <f t="shared" ca="1" si="66"/>
        <v>3013979.8281094711</v>
      </c>
      <c r="E221" s="77">
        <f t="shared" ca="1" si="67"/>
        <v>4.6599427031571274E-3</v>
      </c>
      <c r="F221" s="137">
        <f t="shared" ca="1" si="68"/>
        <v>13979.828109471375</v>
      </c>
      <c r="G221" s="139">
        <f t="shared" ca="1" si="69"/>
        <v>3051832.3746140581</v>
      </c>
      <c r="H221" s="77">
        <f t="shared" ca="1" si="70"/>
        <v>1.7277458204686062E-2</v>
      </c>
      <c r="I221" s="137">
        <f t="shared" ca="1" si="71"/>
        <v>51832.374614058193</v>
      </c>
      <c r="J221" s="139">
        <f t="shared" ca="1" si="72"/>
        <v>3029517.869897543</v>
      </c>
      <c r="K221" s="77">
        <f t="shared" ca="1" si="73"/>
        <v>9.8392899658477466E-3</v>
      </c>
      <c r="L221" s="137">
        <f t="shared" ca="1" si="74"/>
        <v>29517.869897543231</v>
      </c>
      <c r="M221" s="139">
        <f t="shared" ca="1" si="75"/>
        <v>3052015.4211307932</v>
      </c>
      <c r="N221" s="77">
        <f t="shared" ca="1" si="76"/>
        <v>1.7338473710264427E-2</v>
      </c>
      <c r="O221" s="137">
        <f t="shared" ca="1" si="77"/>
        <v>52015.421130793278</v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>
        <f t="shared" ca="1" si="65"/>
        <v>3000000</v>
      </c>
      <c r="D222" s="139">
        <f t="shared" ca="1" si="66"/>
        <v>2903058.9697103207</v>
      </c>
      <c r="E222" s="77">
        <f t="shared" ca="1" si="67"/>
        <v>-3.2313676763226384E-2</v>
      </c>
      <c r="F222" s="137">
        <f t="shared" ca="1" si="68"/>
        <v>-96941.030289679155</v>
      </c>
      <c r="G222" s="139">
        <f t="shared" ca="1" si="69"/>
        <v>2912819.5201406288</v>
      </c>
      <c r="H222" s="77">
        <f t="shared" ca="1" si="70"/>
        <v>-2.9060159953123721E-2</v>
      </c>
      <c r="I222" s="137">
        <f t="shared" ca="1" si="71"/>
        <v>-87180.479859371131</v>
      </c>
      <c r="J222" s="139">
        <f t="shared" ca="1" si="72"/>
        <v>2905678.9875140646</v>
      </c>
      <c r="K222" s="77">
        <f t="shared" ca="1" si="73"/>
        <v>-3.1440337495311874E-2</v>
      </c>
      <c r="L222" s="137">
        <f t="shared" ca="1" si="74"/>
        <v>-94321.0124859356</v>
      </c>
      <c r="M222" s="139">
        <f t="shared" ca="1" si="75"/>
        <v>2901050.6479584756</v>
      </c>
      <c r="N222" s="77">
        <f t="shared" ca="1" si="76"/>
        <v>-3.2983117347174705E-2</v>
      </c>
      <c r="O222" s="137">
        <f t="shared" ca="1" si="77"/>
        <v>-98949.352041524122</v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>
        <f t="shared" ca="1" si="65"/>
        <v>3000000</v>
      </c>
      <c r="D223" s="139">
        <f t="shared" ca="1" si="66"/>
        <v>2998102.2946024486</v>
      </c>
      <c r="E223" s="77">
        <f t="shared" ca="1" si="67"/>
        <v>-6.3256846585046651E-4</v>
      </c>
      <c r="F223" s="137">
        <f t="shared" ca="1" si="68"/>
        <v>-1897.7053975514011</v>
      </c>
      <c r="G223" s="139">
        <f t="shared" ca="1" si="69"/>
        <v>2935624.4904513182</v>
      </c>
      <c r="H223" s="77">
        <f t="shared" ca="1" si="70"/>
        <v>-2.145850318289404E-2</v>
      </c>
      <c r="I223" s="137">
        <f t="shared" ca="1" si="71"/>
        <v>-64375.50954868213</v>
      </c>
      <c r="J223" s="139">
        <f t="shared" ca="1" si="72"/>
        <v>2951481.4840060561</v>
      </c>
      <c r="K223" s="77">
        <f t="shared" ca="1" si="73"/>
        <v>-1.6172838664647939E-2</v>
      </c>
      <c r="L223" s="137">
        <f t="shared" ca="1" si="74"/>
        <v>-48518.515993943816</v>
      </c>
      <c r="M223" s="139">
        <f t="shared" ca="1" si="75"/>
        <v>2947815.6893569557</v>
      </c>
      <c r="N223" s="77">
        <f t="shared" ca="1" si="76"/>
        <v>-1.7394770214348078E-2</v>
      </c>
      <c r="O223" s="137">
        <f t="shared" ca="1" si="77"/>
        <v>-52184.310643044228</v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>
        <f t="shared" ca="1" si="65"/>
        <v>3000000</v>
      </c>
      <c r="D224" s="139">
        <f t="shared" ca="1" si="66"/>
        <v>3029643.422040272</v>
      </c>
      <c r="E224" s="77">
        <f t="shared" ca="1" si="67"/>
        <v>9.8811406800906158E-3</v>
      </c>
      <c r="F224" s="137">
        <f t="shared" ca="1" si="68"/>
        <v>29643.422040271849</v>
      </c>
      <c r="G224" s="139">
        <f t="shared" ca="1" si="69"/>
        <v>3051238.3012548774</v>
      </c>
      <c r="H224" s="77">
        <f t="shared" ca="1" si="70"/>
        <v>1.7079433751625885E-2</v>
      </c>
      <c r="I224" s="137">
        <f t="shared" ca="1" si="71"/>
        <v>51238.301254877668</v>
      </c>
      <c r="J224" s="139">
        <f t="shared" ca="1" si="72"/>
        <v>3050864.7331054104</v>
      </c>
      <c r="K224" s="77">
        <f t="shared" ca="1" si="73"/>
        <v>1.6954911035136886E-2</v>
      </c>
      <c r="L224" s="137">
        <f t="shared" ca="1" si="74"/>
        <v>50864.733105410654</v>
      </c>
      <c r="M224" s="139">
        <f t="shared" ca="1" si="75"/>
        <v>3077653.6188111352</v>
      </c>
      <c r="N224" s="77">
        <f t="shared" ca="1" si="76"/>
        <v>2.5884539603711683E-2</v>
      </c>
      <c r="O224" s="137">
        <f t="shared" ca="1" si="77"/>
        <v>77653.618811134991</v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>
        <f t="shared" ca="1" si="65"/>
        <v>3000000</v>
      </c>
      <c r="D225" s="140">
        <f t="shared" ca="1" si="66"/>
        <v>2993600.2144410918</v>
      </c>
      <c r="E225" s="79">
        <f t="shared" ca="1" si="67"/>
        <v>-2.13326185296938E-3</v>
      </c>
      <c r="F225" s="138">
        <f t="shared" ca="1" si="68"/>
        <v>-6399.78555890814</v>
      </c>
      <c r="G225" s="140">
        <f t="shared" ca="1" si="69"/>
        <v>2989750.5090150204</v>
      </c>
      <c r="H225" s="79">
        <f t="shared" ca="1" si="70"/>
        <v>-3.4164969949930907E-3</v>
      </c>
      <c r="I225" s="138">
        <f t="shared" ca="1" si="71"/>
        <v>-10249.490984979271</v>
      </c>
      <c r="J225" s="140">
        <f t="shared" ca="1" si="72"/>
        <v>2997422.0177300246</v>
      </c>
      <c r="K225" s="79">
        <f t="shared" ca="1" si="73"/>
        <v>-8.5932742332519316E-4</v>
      </c>
      <c r="L225" s="138">
        <f t="shared" ca="1" si="74"/>
        <v>-2577.98226997558</v>
      </c>
      <c r="M225" s="140">
        <f t="shared" ca="1" si="75"/>
        <v>2997425.6048255581</v>
      </c>
      <c r="N225" s="79">
        <f t="shared" ca="1" si="76"/>
        <v>-8.5813172481396323E-4</v>
      </c>
      <c r="O225" s="138">
        <f t="shared" ca="1" si="77"/>
        <v>-2574.3951744418896</v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>
        <f t="shared" ca="1" si="65"/>
        <v>3000000</v>
      </c>
      <c r="D226" s="139">
        <f t="shared" ca="1" si="66"/>
        <v>3093352.7811844093</v>
      </c>
      <c r="E226" s="77">
        <f t="shared" ca="1" si="67"/>
        <v>3.1117593728136484E-2</v>
      </c>
      <c r="F226" s="137">
        <f t="shared" ca="1" si="68"/>
        <v>93352.781184409454</v>
      </c>
      <c r="G226" s="139">
        <f t="shared" ca="1" si="69"/>
        <v>3099244.481784862</v>
      </c>
      <c r="H226" s="77">
        <f t="shared" ca="1" si="70"/>
        <v>3.3081493928287409E-2</v>
      </c>
      <c r="I226" s="137">
        <f t="shared" ca="1" si="71"/>
        <v>99244.481784862233</v>
      </c>
      <c r="J226" s="139">
        <f t="shared" ca="1" si="72"/>
        <v>3096244.0639764532</v>
      </c>
      <c r="K226" s="77">
        <f t="shared" ca="1" si="73"/>
        <v>3.2081354658817576E-2</v>
      </c>
      <c r="L226" s="137">
        <f t="shared" ca="1" si="74"/>
        <v>96244.063976452686</v>
      </c>
      <c r="M226" s="139">
        <f t="shared" ca="1" si="75"/>
        <v>3087627.1117504169</v>
      </c>
      <c r="N226" s="77">
        <f t="shared" ca="1" si="76"/>
        <v>2.9209037250138986E-2</v>
      </c>
      <c r="O226" s="137">
        <f t="shared" ca="1" si="77"/>
        <v>87627.111750416938</v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>
        <f t="shared" ca="1" si="65"/>
        <v>3000000</v>
      </c>
      <c r="D227" s="139">
        <f t="shared" ca="1" si="66"/>
        <v>3116363.3568020384</v>
      </c>
      <c r="E227" s="77">
        <f t="shared" ca="1" si="67"/>
        <v>3.8787785600679574E-2</v>
      </c>
      <c r="F227" s="137">
        <f t="shared" ca="1" si="68"/>
        <v>116363.35680203875</v>
      </c>
      <c r="G227" s="139">
        <f t="shared" ca="1" si="69"/>
        <v>3105016.4712654799</v>
      </c>
      <c r="H227" s="77">
        <f t="shared" ca="1" si="70"/>
        <v>3.5005490421826629E-2</v>
      </c>
      <c r="I227" s="137">
        <f t="shared" ca="1" si="71"/>
        <v>105016.47126547988</v>
      </c>
      <c r="J227" s="139">
        <f t="shared" ca="1" si="72"/>
        <v>3166551.6061418504</v>
      </c>
      <c r="K227" s="77">
        <f t="shared" ca="1" si="73"/>
        <v>5.5517202047283477E-2</v>
      </c>
      <c r="L227" s="137">
        <f t="shared" ca="1" si="74"/>
        <v>166551.60614185044</v>
      </c>
      <c r="M227" s="139">
        <f t="shared" ca="1" si="75"/>
        <v>3155515.1670928798</v>
      </c>
      <c r="N227" s="77">
        <f t="shared" ca="1" si="76"/>
        <v>5.1838389030959962E-2</v>
      </c>
      <c r="O227" s="137">
        <f t="shared" ca="1" si="77"/>
        <v>155515.16709287988</v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>
        <f t="shared" ca="1" si="65"/>
        <v>3000000</v>
      </c>
      <c r="D228" s="139">
        <f t="shared" ca="1" si="66"/>
        <v>3074229.2352953572</v>
      </c>
      <c r="E228" s="77">
        <f t="shared" ca="1" si="67"/>
        <v>2.4743078431785692E-2</v>
      </c>
      <c r="F228" s="137">
        <f t="shared" ca="1" si="68"/>
        <v>74229.235295357124</v>
      </c>
      <c r="G228" s="139">
        <f t="shared" ca="1" si="69"/>
        <v>3182869.1024649488</v>
      </c>
      <c r="H228" s="77">
        <f t="shared" ca="1" si="70"/>
        <v>6.0956367488316246E-2</v>
      </c>
      <c r="I228" s="137">
        <f t="shared" ca="1" si="71"/>
        <v>182869.10246494878</v>
      </c>
      <c r="J228" s="139">
        <f t="shared" ca="1" si="72"/>
        <v>3186400.7458520243</v>
      </c>
      <c r="K228" s="77">
        <f t="shared" ca="1" si="73"/>
        <v>6.2133581950674824E-2</v>
      </c>
      <c r="L228" s="137">
        <f t="shared" ca="1" si="74"/>
        <v>186400.7458520245</v>
      </c>
      <c r="M228" s="139">
        <f t="shared" ca="1" si="75"/>
        <v>3148151.4882957018</v>
      </c>
      <c r="N228" s="77">
        <f t="shared" ca="1" si="76"/>
        <v>4.938382943190063E-2</v>
      </c>
      <c r="O228" s="137">
        <f t="shared" ca="1" si="77"/>
        <v>148151.48829570189</v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>
        <f t="shared" ca="1" si="65"/>
        <v>3000000</v>
      </c>
      <c r="D229" s="139">
        <f t="shared" ca="1" si="66"/>
        <v>2928532.1022328087</v>
      </c>
      <c r="E229" s="77">
        <f t="shared" ca="1" si="67"/>
        <v>-2.3822632589063815E-2</v>
      </c>
      <c r="F229" s="137">
        <f t="shared" ca="1" si="68"/>
        <v>-71467.897767191433</v>
      </c>
      <c r="G229" s="139">
        <f t="shared" ca="1" si="69"/>
        <v>2885998.8232047721</v>
      </c>
      <c r="H229" s="77">
        <f t="shared" ca="1" si="70"/>
        <v>-3.8000392265075886E-2</v>
      </c>
      <c r="I229" s="137">
        <f t="shared" ca="1" si="71"/>
        <v>-114001.17679522767</v>
      </c>
      <c r="J229" s="139">
        <f t="shared" ca="1" si="72"/>
        <v>2898933.0532434587</v>
      </c>
      <c r="K229" s="77">
        <f t="shared" ca="1" si="73"/>
        <v>-3.3688982252180373E-2</v>
      </c>
      <c r="L229" s="137">
        <f t="shared" ca="1" si="74"/>
        <v>-101066.9467565411</v>
      </c>
      <c r="M229" s="139">
        <f t="shared" ca="1" si="75"/>
        <v>2845673.1186209903</v>
      </c>
      <c r="N229" s="77">
        <f t="shared" ca="1" si="76"/>
        <v>-5.1442293793003233E-2</v>
      </c>
      <c r="O229" s="137">
        <f t="shared" ca="1" si="77"/>
        <v>-154326.88137900972</v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>
        <f t="shared" ca="1" si="65"/>
        <v>3000000</v>
      </c>
      <c r="D230" s="139">
        <f t="shared" ca="1" si="66"/>
        <v>2950101.5222257897</v>
      </c>
      <c r="E230" s="77">
        <f t="shared" ca="1" si="67"/>
        <v>-1.6632825924736708E-2</v>
      </c>
      <c r="F230" s="137">
        <f t="shared" ca="1" si="68"/>
        <v>-49898.477774210129</v>
      </c>
      <c r="G230" s="139">
        <f t="shared" ca="1" si="69"/>
        <v>2991835.7326833676</v>
      </c>
      <c r="H230" s="77">
        <f t="shared" ca="1" si="70"/>
        <v>-2.7214224388775487E-3</v>
      </c>
      <c r="I230" s="137">
        <f t="shared" ca="1" si="71"/>
        <v>-8164.2673166326476</v>
      </c>
      <c r="J230" s="139">
        <f t="shared" ca="1" si="72"/>
        <v>3032118.4067668798</v>
      </c>
      <c r="K230" s="77">
        <f t="shared" ca="1" si="73"/>
        <v>1.0706135588959994E-2</v>
      </c>
      <c r="L230" s="137">
        <f t="shared" ca="1" si="74"/>
        <v>32118.406766879983</v>
      </c>
      <c r="M230" s="139">
        <f t="shared" ca="1" si="75"/>
        <v>3051944.5994405155</v>
      </c>
      <c r="N230" s="77">
        <f t="shared" ca="1" si="76"/>
        <v>1.7314866480171782E-2</v>
      </c>
      <c r="O230" s="137">
        <f t="shared" ca="1" si="77"/>
        <v>51944.59944051534</v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>
        <f t="shared" ca="1" si="65"/>
        <v>3000000</v>
      </c>
      <c r="D231" s="139">
        <f t="shared" ca="1" si="66"/>
        <v>3091021.144370927</v>
      </c>
      <c r="E231" s="77">
        <f t="shared" ca="1" si="67"/>
        <v>3.0340381456975641E-2</v>
      </c>
      <c r="F231" s="137">
        <f t="shared" ca="1" si="68"/>
        <v>91021.144370926937</v>
      </c>
      <c r="G231" s="139">
        <f t="shared" ca="1" si="69"/>
        <v>3164829.2000732017</v>
      </c>
      <c r="H231" s="77">
        <f t="shared" ca="1" si="70"/>
        <v>5.494306669106739E-2</v>
      </c>
      <c r="I231" s="137">
        <f t="shared" ca="1" si="71"/>
        <v>164829.20007320217</v>
      </c>
      <c r="J231" s="139">
        <f t="shared" ca="1" si="72"/>
        <v>3234342.4438772448</v>
      </c>
      <c r="K231" s="77">
        <f t="shared" ca="1" si="73"/>
        <v>7.8114147959081656E-2</v>
      </c>
      <c r="L231" s="137">
        <f t="shared" ca="1" si="74"/>
        <v>234342.44387724501</v>
      </c>
      <c r="M231" s="139">
        <f t="shared" ca="1" si="75"/>
        <v>3116376.7395430338</v>
      </c>
      <c r="N231" s="77">
        <f t="shared" ca="1" si="76"/>
        <v>3.8792246514344667E-2</v>
      </c>
      <c r="O231" s="137">
        <f t="shared" ca="1" si="77"/>
        <v>116376.73954303398</v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>
        <f t="shared" ca="1" si="65"/>
        <v>3000000</v>
      </c>
      <c r="D232" s="139">
        <f t="shared" ca="1" si="66"/>
        <v>3121248.2280566115</v>
      </c>
      <c r="E232" s="77">
        <f t="shared" ca="1" si="67"/>
        <v>4.0416076018870636E-2</v>
      </c>
      <c r="F232" s="137">
        <f t="shared" ca="1" si="68"/>
        <v>121248.22805661192</v>
      </c>
      <c r="G232" s="139">
        <f t="shared" ca="1" si="69"/>
        <v>3140719.7927776827</v>
      </c>
      <c r="H232" s="77">
        <f t="shared" ca="1" si="70"/>
        <v>4.6906597592560828E-2</v>
      </c>
      <c r="I232" s="137">
        <f t="shared" ca="1" si="71"/>
        <v>140719.79277768251</v>
      </c>
      <c r="J232" s="139">
        <f t="shared" ca="1" si="72"/>
        <v>3160422.7726414218</v>
      </c>
      <c r="K232" s="77">
        <f t="shared" ca="1" si="73"/>
        <v>5.3474257547140504E-2</v>
      </c>
      <c r="L232" s="137">
        <f t="shared" ca="1" si="74"/>
        <v>160422.77264142153</v>
      </c>
      <c r="M232" s="139">
        <f t="shared" ca="1" si="75"/>
        <v>3127668.8778512147</v>
      </c>
      <c r="N232" s="77">
        <f t="shared" ca="1" si="76"/>
        <v>4.255629261707157E-2</v>
      </c>
      <c r="O232" s="137">
        <f t="shared" ca="1" si="77"/>
        <v>127668.87785121473</v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>
        <f t="shared" ca="1" si="65"/>
        <v>3000000</v>
      </c>
      <c r="D233" s="142">
        <f t="shared" ca="1" si="66"/>
        <v>2903467.1672079284</v>
      </c>
      <c r="E233" s="76">
        <f t="shared" ca="1" si="67"/>
        <v>-3.2177610930690617E-2</v>
      </c>
      <c r="F233" s="141">
        <f t="shared" ca="1" si="68"/>
        <v>-96532.832792071829</v>
      </c>
      <c r="G233" s="142">
        <f t="shared" ca="1" si="69"/>
        <v>2940774.3517561289</v>
      </c>
      <c r="H233" s="76">
        <f t="shared" ca="1" si="70"/>
        <v>-1.9741882747956969E-2</v>
      </c>
      <c r="I233" s="141">
        <f t="shared" ca="1" si="71"/>
        <v>-59225.648243870899</v>
      </c>
      <c r="J233" s="142">
        <f t="shared" ca="1" si="72"/>
        <v>2926112.5840183203</v>
      </c>
      <c r="K233" s="76">
        <f t="shared" ca="1" si="73"/>
        <v>-2.4629138660559952E-2</v>
      </c>
      <c r="L233" s="141">
        <f t="shared" ca="1" si="74"/>
        <v>-73887.415981679849</v>
      </c>
      <c r="M233" s="142">
        <f t="shared" ca="1" si="75"/>
        <v>2936702.527517247</v>
      </c>
      <c r="N233" s="76">
        <f t="shared" ca="1" si="76"/>
        <v>-2.1099157494250908E-2</v>
      </c>
      <c r="O233" s="141">
        <f t="shared" ca="1" si="77"/>
        <v>-63297.472482752739</v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>
        <f t="shared" ca="1" si="65"/>
        <v>3000000</v>
      </c>
      <c r="D234" s="139">
        <f t="shared" ca="1" si="66"/>
        <v>2990829.7053394984</v>
      </c>
      <c r="E234" s="77">
        <f t="shared" ca="1" si="67"/>
        <v>-3.0567648868337939E-3</v>
      </c>
      <c r="F234" s="137">
        <f t="shared" ca="1" si="68"/>
        <v>-9170.2946605013767</v>
      </c>
      <c r="G234" s="139">
        <f t="shared" ca="1" si="69"/>
        <v>2965254.8494334393</v>
      </c>
      <c r="H234" s="77">
        <f t="shared" ca="1" si="70"/>
        <v>-1.1581716855520235E-2</v>
      </c>
      <c r="I234" s="137">
        <f t="shared" ca="1" si="71"/>
        <v>-34745.150566560711</v>
      </c>
      <c r="J234" s="139">
        <f t="shared" ca="1" si="72"/>
        <v>2972464.5521625485</v>
      </c>
      <c r="K234" s="77">
        <f t="shared" ca="1" si="73"/>
        <v>-9.178482612483805E-3</v>
      </c>
      <c r="L234" s="137">
        <f t="shared" ca="1" si="74"/>
        <v>-27535.447837451415</v>
      </c>
      <c r="M234" s="139">
        <f t="shared" ca="1" si="75"/>
        <v>3016068.000157224</v>
      </c>
      <c r="N234" s="77">
        <f t="shared" ca="1" si="76"/>
        <v>5.3560000524079734E-3</v>
      </c>
      <c r="O234" s="137">
        <f t="shared" ca="1" si="77"/>
        <v>16068.00015722392</v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>
        <f t="shared" ca="1" si="65"/>
        <v>3000000</v>
      </c>
      <c r="D235" s="139">
        <f t="shared" ca="1" si="66"/>
        <v>2982793.2109822799</v>
      </c>
      <c r="E235" s="77">
        <f t="shared" ca="1" si="67"/>
        <v>-5.7355963392400709E-3</v>
      </c>
      <c r="F235" s="137">
        <f t="shared" ca="1" si="68"/>
        <v>-17206.789017720213</v>
      </c>
      <c r="G235" s="139">
        <f t="shared" ca="1" si="69"/>
        <v>3004164.0201213453</v>
      </c>
      <c r="H235" s="77">
        <f t="shared" ca="1" si="70"/>
        <v>1.3880067071149679E-3</v>
      </c>
      <c r="I235" s="137">
        <f t="shared" ca="1" si="71"/>
        <v>4164.0201213449</v>
      </c>
      <c r="J235" s="139">
        <f t="shared" ca="1" si="72"/>
        <v>3003731.0223969291</v>
      </c>
      <c r="K235" s="77">
        <f t="shared" ca="1" si="73"/>
        <v>1.2436741323096664E-3</v>
      </c>
      <c r="L235" s="137">
        <f t="shared" ca="1" si="74"/>
        <v>3731.0223969289996</v>
      </c>
      <c r="M235" s="139">
        <f t="shared" ca="1" si="75"/>
        <v>2968074.6817623409</v>
      </c>
      <c r="N235" s="77">
        <f t="shared" ca="1" si="76"/>
        <v>-1.0641772745886294E-2</v>
      </c>
      <c r="O235" s="137">
        <f t="shared" ca="1" si="77"/>
        <v>-31925.318237658867</v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>
        <f t="shared" ca="1" si="65"/>
        <v>3000000</v>
      </c>
      <c r="D236" s="139">
        <f t="shared" ca="1" si="66"/>
        <v>3048620.7356139338</v>
      </c>
      <c r="E236" s="77">
        <f t="shared" ca="1" si="67"/>
        <v>1.620691187131134E-2</v>
      </c>
      <c r="F236" s="137">
        <f t="shared" ca="1" si="68"/>
        <v>48620.735613934019</v>
      </c>
      <c r="G236" s="139">
        <f t="shared" ca="1" si="69"/>
        <v>3115491.3375167912</v>
      </c>
      <c r="H236" s="77">
        <f t="shared" ca="1" si="70"/>
        <v>3.8497112505597141E-2</v>
      </c>
      <c r="I236" s="137">
        <f t="shared" ca="1" si="71"/>
        <v>115491.33751679146</v>
      </c>
      <c r="J236" s="139">
        <f t="shared" ca="1" si="72"/>
        <v>3089125.0896123154</v>
      </c>
      <c r="K236" s="77">
        <f t="shared" ca="1" si="73"/>
        <v>2.9708363204104998E-2</v>
      </c>
      <c r="L236" s="137">
        <f t="shared" ca="1" si="74"/>
        <v>89125.089612314987</v>
      </c>
      <c r="M236" s="139">
        <f t="shared" ca="1" si="75"/>
        <v>3000000</v>
      </c>
      <c r="N236" s="77">
        <f t="shared" ca="1" si="76"/>
        <v>0</v>
      </c>
      <c r="O236" s="137">
        <f t="shared" ca="1" si="77"/>
        <v>0</v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4" t="s">
        <v>280</v>
      </c>
      <c r="B243" s="276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80"/>
      <c r="B244" s="282"/>
      <c r="C244" s="136">
        <f ca="1">SUM(C212:C242)</f>
        <v>75000000</v>
      </c>
      <c r="D244" s="140">
        <f ca="1">SUM(D212:D242)</f>
        <v>75363886.037318066</v>
      </c>
      <c r="E244" s="79">
        <f ca="1">IFERROR(F244 / (SUM($C212:$C242) / COUNT($C212:$C242)), 0)</f>
        <v>0.12129534577269659</v>
      </c>
      <c r="F244" s="138">
        <f ca="1">SUM(F212:F242)</f>
        <v>363886.03731808974</v>
      </c>
      <c r="G244" s="140">
        <f ca="1">SUM(G212:G242)</f>
        <v>75723702.568733633</v>
      </c>
      <c r="H244" s="79">
        <f ca="1">IFERROR(I244 / (SUM($C212:$C242) / COUNT($C212:$C242)), 0)</f>
        <v>0.24123418957787418</v>
      </c>
      <c r="I244" s="138">
        <f ca="1">SUM(I212:I242)</f>
        <v>723702.56873362255</v>
      </c>
      <c r="J244" s="140">
        <f ca="1">SUM(J212:J242)</f>
        <v>75863960.979126215</v>
      </c>
      <c r="K244" s="79">
        <f ca="1">IFERROR(L244 / (SUM($C212:$C242) / COUNT($C212:$C242)), 0)</f>
        <v>0.28798699304207503</v>
      </c>
      <c r="L244" s="138">
        <f ca="1">SUM(L212:L242)</f>
        <v>863960.97912622511</v>
      </c>
      <c r="M244" s="140">
        <f ca="1">SUM(M212:M242)</f>
        <v>75578716.429852694</v>
      </c>
      <c r="N244" s="79">
        <f ca="1">IFERROR(O244 / (SUM($C212:$C242) / COUNT($C212:$C242)), 0)</f>
        <v>0.19290547661756285</v>
      </c>
      <c r="O244" s="138">
        <f ca="1">SUM(O212:O242)</f>
        <v>578716.42985268857</v>
      </c>
    </row>
    <row r="246" spans="1:15" ht="16.5" customHeight="1" thickBot="1"/>
    <row r="247" spans="1:15" ht="16.5" customHeight="1" thickBot="1">
      <c r="A247" s="265" t="str">
        <f>TEXT(투자전략!$G$1, "[$-ko-KR]yyyy년 mm월 ") &amp; "전일대비 상승률 Bottom20 월말결산"</f>
        <v>2021년 11월 전일대비 상승률 Bottom20 월말결산</v>
      </c>
      <c r="B247" s="266"/>
      <c r="C247" s="266"/>
      <c r="D247" s="266"/>
      <c r="E247" s="266"/>
      <c r="F247" s="266"/>
      <c r="G247" s="266"/>
      <c r="H247" s="266"/>
      <c r="I247" s="266"/>
      <c r="J247" s="266"/>
      <c r="K247" s="266"/>
      <c r="L247" s="266"/>
      <c r="M247" s="266"/>
      <c r="N247" s="266"/>
      <c r="O247" s="267"/>
    </row>
    <row r="248" spans="1:15" ht="16.5" customHeight="1" thickBot="1">
      <c r="A248" s="326" t="s">
        <v>281</v>
      </c>
      <c r="B248" s="280" t="s">
        <v>279</v>
      </c>
      <c r="C248" s="282"/>
      <c r="D248" s="280" t="s">
        <v>271</v>
      </c>
      <c r="E248" s="281"/>
      <c r="F248" s="282"/>
      <c r="G248" s="280" t="s">
        <v>272</v>
      </c>
      <c r="H248" s="281"/>
      <c r="I248" s="282"/>
      <c r="J248" s="280" t="s">
        <v>273</v>
      </c>
      <c r="K248" s="281"/>
      <c r="L248" s="282"/>
      <c r="M248" s="280" t="s">
        <v>274</v>
      </c>
      <c r="N248" s="281"/>
      <c r="O248" s="282"/>
    </row>
    <row r="249" spans="1:15" ht="16.5" customHeight="1" thickBot="1">
      <c r="A249" s="330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3194292.8328776201</v>
      </c>
      <c r="N250" s="76">
        <f ca="1">IFERROR(INDIRECT($B250&amp;"!N199"), "")</f>
        <v>6.4764277625873418E-2</v>
      </c>
      <c r="O250" s="141">
        <f ca="1">IFERROR(INDIRECT($B250&amp;"!O199"), "")</f>
        <v>194292.83287762027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3030302.0799900535</v>
      </c>
      <c r="E251" s="77">
        <f t="shared" ref="E251:E280" ca="1" si="80">IFERROR(INDIRECT($B251&amp;"!E199"), "")</f>
        <v>1.0100693330017769E-2</v>
      </c>
      <c r="F251" s="137">
        <f t="shared" ref="F251:F280" ca="1" si="81">IFERROR(INDIRECT($B251&amp;"!F199"), "")</f>
        <v>30302.079990053313</v>
      </c>
      <c r="G251" s="139">
        <f t="shared" ref="G251:G280" ca="1" si="82">IFERROR($C251 * (1 + H251), "")</f>
        <v>3061399.5591723104</v>
      </c>
      <c r="H251" s="77">
        <f t="shared" ref="H251:H280" ca="1" si="83">IFERROR(INDIRECT($B251&amp;"!H199"), "")</f>
        <v>2.0466519724103304E-2</v>
      </c>
      <c r="I251" s="137">
        <f t="shared" ref="I251:I280" ca="1" si="84">IFERROR(INDIRECT($B251&amp;"!I199"), "")</f>
        <v>61399.559172309913</v>
      </c>
      <c r="J251" s="139">
        <f t="shared" ref="J251:J280" ca="1" si="85">IFERROR($C251 * (1 + K251), "")</f>
        <v>3045450.7597204777</v>
      </c>
      <c r="K251" s="77">
        <f t="shared" ref="K251:K280" ca="1" si="86">IFERROR(INDIRECT($B251&amp;"!K199"), "")</f>
        <v>1.5150253240159358E-2</v>
      </c>
      <c r="L251" s="137">
        <f t="shared" ref="L251:L280" ca="1" si="87">IFERROR(INDIRECT($B251&amp;"!L199"), "")</f>
        <v>45450.759720478069</v>
      </c>
      <c r="M251" s="139">
        <f t="shared" ref="M251:M280" ca="1" si="88">IFERROR($C251 * (1 + N251), "")</f>
        <v>3086485.9397167992</v>
      </c>
      <c r="N251" s="77">
        <f t="shared" ref="N251:N280" ca="1" si="89">IFERROR(INDIRECT($B251&amp;"!N199"), "")</f>
        <v>2.8828646572266414E-2</v>
      </c>
      <c r="O251" s="137">
        <f t="shared" ref="O251:O280" ca="1" si="90">IFERROR(INDIRECT($B251&amp;"!O199"), "")</f>
        <v>86485.939716799257</v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>
        <f t="shared" ca="1" si="78"/>
        <v>3000000</v>
      </c>
      <c r="D252" s="139">
        <f t="shared" ca="1" si="79"/>
        <v>2952513.9071997055</v>
      </c>
      <c r="E252" s="77">
        <f t="shared" ca="1" si="80"/>
        <v>-1.5828697600098147E-2</v>
      </c>
      <c r="F252" s="137">
        <f t="shared" ca="1" si="81"/>
        <v>-47486.092800294457</v>
      </c>
      <c r="G252" s="139">
        <f t="shared" ca="1" si="82"/>
        <v>2999453.8098979164</v>
      </c>
      <c r="H252" s="77">
        <f t="shared" ca="1" si="83"/>
        <v>-1.8206336736114047E-4</v>
      </c>
      <c r="I252" s="137">
        <f t="shared" ca="1" si="84"/>
        <v>-546.19010208342979</v>
      </c>
      <c r="J252" s="139">
        <f t="shared" ca="1" si="85"/>
        <v>2983134.6657906254</v>
      </c>
      <c r="K252" s="77">
        <f t="shared" ca="1" si="86"/>
        <v>-5.6217780697915502E-3</v>
      </c>
      <c r="L252" s="137">
        <f t="shared" ca="1" si="87"/>
        <v>-16865.334209374651</v>
      </c>
      <c r="M252" s="139">
        <f t="shared" ca="1" si="88"/>
        <v>2933866.5385270217</v>
      </c>
      <c r="N252" s="77">
        <f t="shared" ca="1" si="89"/>
        <v>-2.2044487157659453E-2</v>
      </c>
      <c r="O252" s="137">
        <f t="shared" ca="1" si="90"/>
        <v>-66133.46147297835</v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>
        <f t="shared" ca="1" si="78"/>
        <v>3000000</v>
      </c>
      <c r="D253" s="139">
        <f t="shared" ca="1" si="79"/>
        <v>3013037.1690020715</v>
      </c>
      <c r="E253" s="77">
        <f t="shared" ca="1" si="80"/>
        <v>4.3457230006904626E-3</v>
      </c>
      <c r="F253" s="137">
        <f t="shared" ca="1" si="81"/>
        <v>13037.169002071372</v>
      </c>
      <c r="G253" s="139">
        <f t="shared" ca="1" si="82"/>
        <v>2997148.2362983511</v>
      </c>
      <c r="H253" s="77">
        <f t="shared" ca="1" si="83"/>
        <v>-9.505879005496647E-4</v>
      </c>
      <c r="I253" s="137">
        <f t="shared" ca="1" si="84"/>
        <v>-2851.7637016489971</v>
      </c>
      <c r="J253" s="139">
        <f t="shared" ca="1" si="85"/>
        <v>3046031.1828728756</v>
      </c>
      <c r="K253" s="77">
        <f t="shared" ca="1" si="86"/>
        <v>1.534372762429188E-2</v>
      </c>
      <c r="L253" s="137">
        <f t="shared" ca="1" si="87"/>
        <v>46031.182872875637</v>
      </c>
      <c r="M253" s="139">
        <f t="shared" ca="1" si="88"/>
        <v>2967926.2172853691</v>
      </c>
      <c r="N253" s="77">
        <f t="shared" ca="1" si="89"/>
        <v>-1.069126090487694E-2</v>
      </c>
      <c r="O253" s="137">
        <f t="shared" ca="1" si="90"/>
        <v>-32073.782714630815</v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>
        <f t="shared" ca="1" si="78"/>
        <v>3000000</v>
      </c>
      <c r="D254" s="139">
        <f t="shared" ca="1" si="79"/>
        <v>3021932.3429244929</v>
      </c>
      <c r="E254" s="77">
        <f t="shared" ca="1" si="80"/>
        <v>7.3107809748309324E-3</v>
      </c>
      <c r="F254" s="137">
        <f t="shared" ca="1" si="81"/>
        <v>21932.342924492794</v>
      </c>
      <c r="G254" s="139">
        <f t="shared" ca="1" si="82"/>
        <v>3022668.0065554217</v>
      </c>
      <c r="H254" s="77">
        <f t="shared" ca="1" si="83"/>
        <v>7.5560021851405548E-3</v>
      </c>
      <c r="I254" s="137">
        <f t="shared" ca="1" si="84"/>
        <v>22668.00655542166</v>
      </c>
      <c r="J254" s="139">
        <f t="shared" ca="1" si="85"/>
        <v>3011836.7752554608</v>
      </c>
      <c r="K254" s="77">
        <f t="shared" ca="1" si="86"/>
        <v>3.945591751820212E-3</v>
      </c>
      <c r="L254" s="137">
        <f t="shared" ca="1" si="87"/>
        <v>11836.775255460634</v>
      </c>
      <c r="M254" s="139">
        <f t="shared" ca="1" si="88"/>
        <v>3003846.9960434036</v>
      </c>
      <c r="N254" s="77">
        <f t="shared" ca="1" si="89"/>
        <v>1.2823320144678923E-3</v>
      </c>
      <c r="O254" s="137">
        <f t="shared" ca="1" si="90"/>
        <v>3846.9960434036839</v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>
        <f t="shared" ca="1" si="78"/>
        <v>3000000</v>
      </c>
      <c r="D255" s="139">
        <f t="shared" ca="1" si="79"/>
        <v>3038985.1110985647</v>
      </c>
      <c r="E255" s="77">
        <f t="shared" ca="1" si="80"/>
        <v>1.2995037032854834E-2</v>
      </c>
      <c r="F255" s="137">
        <f t="shared" ca="1" si="81"/>
        <v>38985.111098564514</v>
      </c>
      <c r="G255" s="139">
        <f t="shared" ca="1" si="82"/>
        <v>3003187.253317114</v>
      </c>
      <c r="H255" s="77">
        <f t="shared" ca="1" si="83"/>
        <v>1.0624177723713509E-3</v>
      </c>
      <c r="I255" s="137">
        <f t="shared" ca="1" si="84"/>
        <v>3187.2533171140522</v>
      </c>
      <c r="J255" s="139">
        <f t="shared" ca="1" si="85"/>
        <v>2984212.65610014</v>
      </c>
      <c r="K255" s="77">
        <f t="shared" ca="1" si="86"/>
        <v>-5.2624479666200071E-3</v>
      </c>
      <c r="L255" s="137">
        <f t="shared" ca="1" si="87"/>
        <v>-15787.343899860021</v>
      </c>
      <c r="M255" s="139">
        <f t="shared" ca="1" si="88"/>
        <v>3000320.4047945915</v>
      </c>
      <c r="N255" s="77">
        <f t="shared" ca="1" si="89"/>
        <v>1.0680159819699241E-4</v>
      </c>
      <c r="O255" s="137">
        <f t="shared" ca="1" si="90"/>
        <v>320.40479459097696</v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>
        <f t="shared" ca="1" si="78"/>
        <v>3000000</v>
      </c>
      <c r="D256" s="139">
        <f t="shared" ca="1" si="79"/>
        <v>3031739.7616950995</v>
      </c>
      <c r="E256" s="77">
        <f t="shared" ca="1" si="80"/>
        <v>1.0579920565033202E-2</v>
      </c>
      <c r="F256" s="137">
        <f t="shared" ca="1" si="81"/>
        <v>31739.761695099609</v>
      </c>
      <c r="G256" s="139">
        <f t="shared" ca="1" si="82"/>
        <v>3062190.6835280326</v>
      </c>
      <c r="H256" s="77">
        <f t="shared" ca="1" si="83"/>
        <v>2.0730227842677418E-2</v>
      </c>
      <c r="I256" s="137">
        <f t="shared" ca="1" si="84"/>
        <v>62190.683528032241</v>
      </c>
      <c r="J256" s="139">
        <f t="shared" ca="1" si="85"/>
        <v>3054503.2730875765</v>
      </c>
      <c r="K256" s="77">
        <f t="shared" ca="1" si="86"/>
        <v>1.8167757695858856E-2</v>
      </c>
      <c r="L256" s="137">
        <f t="shared" ca="1" si="87"/>
        <v>54503.273087576548</v>
      </c>
      <c r="M256" s="139">
        <f t="shared" ca="1" si="88"/>
        <v>3047623.7204605038</v>
      </c>
      <c r="N256" s="77">
        <f t="shared" ca="1" si="89"/>
        <v>1.58745734868346E-2</v>
      </c>
      <c r="O256" s="137">
        <f t="shared" ca="1" si="90"/>
        <v>47623.720460503813</v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>
        <f t="shared" ca="1" si="78"/>
        <v>3000000</v>
      </c>
      <c r="D257" s="142">
        <f t="shared" ca="1" si="79"/>
        <v>2931028.0827814648</v>
      </c>
      <c r="E257" s="76">
        <f t="shared" ca="1" si="80"/>
        <v>-2.2990639072845039E-2</v>
      </c>
      <c r="F257" s="141">
        <f t="shared" ca="1" si="81"/>
        <v>-68971.91721853512</v>
      </c>
      <c r="G257" s="142">
        <f t="shared" ca="1" si="82"/>
        <v>2915210.1655213325</v>
      </c>
      <c r="H257" s="76">
        <f t="shared" ca="1" si="83"/>
        <v>-2.8263278159555837E-2</v>
      </c>
      <c r="I257" s="141">
        <f t="shared" ca="1" si="84"/>
        <v>-84789.834478667486</v>
      </c>
      <c r="J257" s="142">
        <f t="shared" ca="1" si="85"/>
        <v>2928731.7362723015</v>
      </c>
      <c r="K257" s="76">
        <f t="shared" ca="1" si="86"/>
        <v>-2.375608790923292E-2</v>
      </c>
      <c r="L257" s="141">
        <f t="shared" ca="1" si="87"/>
        <v>-71268.263727698737</v>
      </c>
      <c r="M257" s="142">
        <f t="shared" ca="1" si="88"/>
        <v>2924893.0638572862</v>
      </c>
      <c r="N257" s="76">
        <f t="shared" ca="1" si="89"/>
        <v>-2.5035645380904636E-2</v>
      </c>
      <c r="O257" s="141">
        <f t="shared" ca="1" si="90"/>
        <v>-75106.936142713894</v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>
        <f t="shared" ca="1" si="78"/>
        <v>3000000</v>
      </c>
      <c r="D258" s="139">
        <f t="shared" ca="1" si="79"/>
        <v>2986753.2930155592</v>
      </c>
      <c r="E258" s="77">
        <f t="shared" ca="1" si="80"/>
        <v>-4.4155689948136316E-3</v>
      </c>
      <c r="F258" s="137">
        <f t="shared" ca="1" si="81"/>
        <v>-13246.706984440894</v>
      </c>
      <c r="G258" s="139">
        <f t="shared" ca="1" si="82"/>
        <v>2986239.1020607073</v>
      </c>
      <c r="H258" s="77">
        <f t="shared" ca="1" si="83"/>
        <v>-4.5869659797642404E-3</v>
      </c>
      <c r="I258" s="137">
        <f t="shared" ca="1" si="84"/>
        <v>-13760.897939292721</v>
      </c>
      <c r="J258" s="139">
        <f t="shared" ca="1" si="85"/>
        <v>2928336.2000955632</v>
      </c>
      <c r="K258" s="77">
        <f t="shared" ca="1" si="86"/>
        <v>-2.3887933301478891E-2</v>
      </c>
      <c r="L258" s="137">
        <f t="shared" ca="1" si="87"/>
        <v>-71663.799904436688</v>
      </c>
      <c r="M258" s="139">
        <f t="shared" ca="1" si="88"/>
        <v>2916765.654315142</v>
      </c>
      <c r="N258" s="77">
        <f t="shared" ca="1" si="89"/>
        <v>-2.7744781894952619E-2</v>
      </c>
      <c r="O258" s="137">
        <f t="shared" ca="1" si="90"/>
        <v>-83234.34568485785</v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>
        <f t="shared" ca="1" si="78"/>
        <v>3000000</v>
      </c>
      <c r="D259" s="139">
        <f t="shared" ca="1" si="79"/>
        <v>3022482.0600939267</v>
      </c>
      <c r="E259" s="77">
        <f t="shared" ca="1" si="80"/>
        <v>7.4940200313090514E-3</v>
      </c>
      <c r="F259" s="137">
        <f t="shared" ca="1" si="81"/>
        <v>22482.060093927154</v>
      </c>
      <c r="G259" s="139">
        <f t="shared" ca="1" si="82"/>
        <v>3051336.8174834638</v>
      </c>
      <c r="H259" s="77">
        <f t="shared" ca="1" si="83"/>
        <v>1.7112272494487796E-2</v>
      </c>
      <c r="I259" s="137">
        <f t="shared" ca="1" si="84"/>
        <v>51336.817483463383</v>
      </c>
      <c r="J259" s="139">
        <f t="shared" ca="1" si="85"/>
        <v>3018250.4877158455</v>
      </c>
      <c r="K259" s="77">
        <f t="shared" ca="1" si="86"/>
        <v>6.0834959052817137E-3</v>
      </c>
      <c r="L259" s="137">
        <f t="shared" ca="1" si="87"/>
        <v>18250.487715845138</v>
      </c>
      <c r="M259" s="139">
        <f t="shared" ca="1" si="88"/>
        <v>3029749.7067087051</v>
      </c>
      <c r="N259" s="77">
        <f t="shared" ca="1" si="89"/>
        <v>9.9165689029016117E-3</v>
      </c>
      <c r="O259" s="137">
        <f t="shared" ca="1" si="90"/>
        <v>29749.706708704827</v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>
        <f t="shared" ca="1" si="78"/>
        <v>3000000</v>
      </c>
      <c r="D260" s="139">
        <f t="shared" ca="1" si="79"/>
        <v>2877764.5743043465</v>
      </c>
      <c r="E260" s="77">
        <f t="shared" ca="1" si="80"/>
        <v>-4.0745141898551177E-2</v>
      </c>
      <c r="F260" s="137">
        <f t="shared" ca="1" si="81"/>
        <v>-122235.42569565357</v>
      </c>
      <c r="G260" s="139">
        <f t="shared" ca="1" si="82"/>
        <v>2904890.4909026828</v>
      </c>
      <c r="H260" s="77">
        <f t="shared" ca="1" si="83"/>
        <v>-3.1703169699105735E-2</v>
      </c>
      <c r="I260" s="137">
        <f t="shared" ca="1" si="84"/>
        <v>-95109.509097317205</v>
      </c>
      <c r="J260" s="139">
        <f t="shared" ca="1" si="85"/>
        <v>2902955.5741394404</v>
      </c>
      <c r="K260" s="77">
        <f t="shared" ca="1" si="86"/>
        <v>-3.2348141953519913E-2</v>
      </c>
      <c r="L260" s="137">
        <f t="shared" ca="1" si="87"/>
        <v>-97044.425860559713</v>
      </c>
      <c r="M260" s="139">
        <f t="shared" ca="1" si="88"/>
        <v>2908615.9248605925</v>
      </c>
      <c r="N260" s="77">
        <f t="shared" ca="1" si="89"/>
        <v>-3.0461358379802482E-2</v>
      </c>
      <c r="O260" s="137">
        <f t="shared" ca="1" si="90"/>
        <v>-91384.075139407447</v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>
        <f t="shared" ca="1" si="78"/>
        <v>3000000</v>
      </c>
      <c r="D261" s="139">
        <f t="shared" ca="1" si="79"/>
        <v>3018026.5671524587</v>
      </c>
      <c r="E261" s="77">
        <f t="shared" ca="1" si="80"/>
        <v>6.0088557174862774E-3</v>
      </c>
      <c r="F261" s="137">
        <f t="shared" ca="1" si="81"/>
        <v>18026.56715245884</v>
      </c>
      <c r="G261" s="139">
        <f t="shared" ca="1" si="82"/>
        <v>2961886.594579122</v>
      </c>
      <c r="H261" s="77">
        <f t="shared" ca="1" si="83"/>
        <v>-1.270446847362593E-2</v>
      </c>
      <c r="I261" s="137">
        <f t="shared" ca="1" si="84"/>
        <v>-38113.405420877796</v>
      </c>
      <c r="J261" s="139">
        <f t="shared" ca="1" si="85"/>
        <v>2992739.803757723</v>
      </c>
      <c r="K261" s="77">
        <f t="shared" ca="1" si="86"/>
        <v>-2.4200654140923957E-3</v>
      </c>
      <c r="L261" s="137">
        <f t="shared" ca="1" si="87"/>
        <v>-7260.1962422771876</v>
      </c>
      <c r="M261" s="139">
        <f t="shared" ca="1" si="88"/>
        <v>2982278.1676669754</v>
      </c>
      <c r="N261" s="77">
        <f t="shared" ca="1" si="89"/>
        <v>-5.9072774443414871E-3</v>
      </c>
      <c r="O261" s="137">
        <f t="shared" ca="1" si="90"/>
        <v>-17721.832333024468</v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>
        <f t="shared" ca="1" si="78"/>
        <v>3000000</v>
      </c>
      <c r="D262" s="139">
        <f t="shared" ca="1" si="79"/>
        <v>3015108.3861651551</v>
      </c>
      <c r="E262" s="77">
        <f t="shared" ca="1" si="80"/>
        <v>5.0361287217183717E-3</v>
      </c>
      <c r="F262" s="137">
        <f t="shared" ca="1" si="81"/>
        <v>15108.386165155118</v>
      </c>
      <c r="G262" s="139">
        <f t="shared" ca="1" si="82"/>
        <v>3031867.1410902534</v>
      </c>
      <c r="H262" s="77">
        <f t="shared" ca="1" si="83"/>
        <v>1.0622380363417755E-2</v>
      </c>
      <c r="I262" s="137">
        <f t="shared" ca="1" si="84"/>
        <v>31867.141090253273</v>
      </c>
      <c r="J262" s="139">
        <f t="shared" ca="1" si="85"/>
        <v>3036708.5303944862</v>
      </c>
      <c r="K262" s="77">
        <f t="shared" ca="1" si="86"/>
        <v>1.2236176798162088E-2</v>
      </c>
      <c r="L262" s="137">
        <f t="shared" ca="1" si="87"/>
        <v>36708.530394486268</v>
      </c>
      <c r="M262" s="139">
        <f t="shared" ca="1" si="88"/>
        <v>3074151.0680073262</v>
      </c>
      <c r="N262" s="77">
        <f t="shared" ca="1" si="89"/>
        <v>2.4717022669108663E-2</v>
      </c>
      <c r="O262" s="137">
        <f t="shared" ca="1" si="90"/>
        <v>74151.068007325972</v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>
        <f t="shared" ca="1" si="78"/>
        <v>3000000</v>
      </c>
      <c r="D263" s="140">
        <f t="shared" ca="1" si="79"/>
        <v>2996474.5498181558</v>
      </c>
      <c r="E263" s="79">
        <f t="shared" ca="1" si="80"/>
        <v>-1.1751500606147873E-3</v>
      </c>
      <c r="F263" s="138">
        <f t="shared" ca="1" si="81"/>
        <v>-3525.4501818443587</v>
      </c>
      <c r="G263" s="140">
        <f t="shared" ca="1" si="82"/>
        <v>2981614.6387455566</v>
      </c>
      <c r="H263" s="79">
        <f t="shared" ca="1" si="83"/>
        <v>-6.128453751481024E-3</v>
      </c>
      <c r="I263" s="138">
        <f t="shared" ca="1" si="84"/>
        <v>-18385.361254443069</v>
      </c>
      <c r="J263" s="140">
        <f t="shared" ca="1" si="85"/>
        <v>2992872.5163494013</v>
      </c>
      <c r="K263" s="79">
        <f t="shared" ca="1" si="86"/>
        <v>-2.3758278835328828E-3</v>
      </c>
      <c r="L263" s="138">
        <f t="shared" ca="1" si="87"/>
        <v>-7127.4836505986486</v>
      </c>
      <c r="M263" s="140">
        <f t="shared" ca="1" si="88"/>
        <v>2986092.0497835437</v>
      </c>
      <c r="N263" s="79">
        <f t="shared" ca="1" si="89"/>
        <v>-4.6359834054854219E-3</v>
      </c>
      <c r="O263" s="138">
        <f t="shared" ca="1" si="90"/>
        <v>-13907.950216456265</v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>
        <f t="shared" ca="1" si="78"/>
        <v>3000000</v>
      </c>
      <c r="D264" s="139">
        <f t="shared" ca="1" si="79"/>
        <v>3036131.996742826</v>
      </c>
      <c r="E264" s="77">
        <f t="shared" ca="1" si="80"/>
        <v>1.2043998914275378E-2</v>
      </c>
      <c r="F264" s="137">
        <f t="shared" ca="1" si="81"/>
        <v>36131.996742826144</v>
      </c>
      <c r="G264" s="139">
        <f t="shared" ca="1" si="82"/>
        <v>3045822.1475420585</v>
      </c>
      <c r="H264" s="77">
        <f t="shared" ca="1" si="83"/>
        <v>1.5274049180686278E-2</v>
      </c>
      <c r="I264" s="137">
        <f t="shared" ca="1" si="84"/>
        <v>45822.147542058825</v>
      </c>
      <c r="J264" s="139">
        <f t="shared" ca="1" si="85"/>
        <v>3041987.0194558385</v>
      </c>
      <c r="K264" s="77">
        <f t="shared" ca="1" si="86"/>
        <v>1.399567315194627E-2</v>
      </c>
      <c r="L264" s="137">
        <f t="shared" ca="1" si="87"/>
        <v>41987.019455838803</v>
      </c>
      <c r="M264" s="139">
        <f t="shared" ca="1" si="88"/>
        <v>3040462.6351150479</v>
      </c>
      <c r="N264" s="77">
        <f t="shared" ca="1" si="89"/>
        <v>1.3487545038349461E-2</v>
      </c>
      <c r="O264" s="137">
        <f t="shared" ca="1" si="90"/>
        <v>40462.635115048382</v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>
        <f t="shared" ca="1" si="78"/>
        <v>3000000</v>
      </c>
      <c r="D265" s="139">
        <f t="shared" ca="1" si="79"/>
        <v>2844754.7830903414</v>
      </c>
      <c r="E265" s="77">
        <f t="shared" ca="1" si="80"/>
        <v>-5.1748405636552863E-2</v>
      </c>
      <c r="F265" s="137">
        <f t="shared" ca="1" si="81"/>
        <v>-155245.21690965863</v>
      </c>
      <c r="G265" s="139">
        <f t="shared" ca="1" si="82"/>
        <v>2823212.8698174204</v>
      </c>
      <c r="H265" s="77">
        <f t="shared" ca="1" si="83"/>
        <v>-5.8929043394193158E-2</v>
      </c>
      <c r="I265" s="137">
        <f t="shared" ca="1" si="84"/>
        <v>-176787.13018257945</v>
      </c>
      <c r="J265" s="139">
        <f t="shared" ca="1" si="85"/>
        <v>2837425.9931837888</v>
      </c>
      <c r="K265" s="77">
        <f t="shared" ca="1" si="86"/>
        <v>-5.4191335605403644E-2</v>
      </c>
      <c r="L265" s="137">
        <f t="shared" ca="1" si="87"/>
        <v>-162574.00681621092</v>
      </c>
      <c r="M265" s="139">
        <f t="shared" ca="1" si="88"/>
        <v>2869429.9680555048</v>
      </c>
      <c r="N265" s="77">
        <f t="shared" ca="1" si="89"/>
        <v>-4.3523343981498382E-2</v>
      </c>
      <c r="O265" s="137">
        <f t="shared" ca="1" si="90"/>
        <v>-130570.03194449517</v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>
        <f t="shared" ca="1" si="78"/>
        <v>3000000</v>
      </c>
      <c r="D266" s="139">
        <f t="shared" ca="1" si="79"/>
        <v>2926373.8108775793</v>
      </c>
      <c r="E266" s="77">
        <f t="shared" ca="1" si="80"/>
        <v>-2.4542063040806899E-2</v>
      </c>
      <c r="F266" s="137">
        <f t="shared" ca="1" si="81"/>
        <v>-73626.189122420677</v>
      </c>
      <c r="G266" s="139">
        <f t="shared" ca="1" si="82"/>
        <v>2981426.2102525802</v>
      </c>
      <c r="H266" s="77">
        <f t="shared" ca="1" si="83"/>
        <v>-6.1912632491398544E-3</v>
      </c>
      <c r="I266" s="137">
        <f t="shared" ca="1" si="84"/>
        <v>-18573.789747419567</v>
      </c>
      <c r="J266" s="139">
        <f t="shared" ca="1" si="85"/>
        <v>2979872.7579962225</v>
      </c>
      <c r="K266" s="77">
        <f t="shared" ca="1" si="86"/>
        <v>-6.709080667925897E-3</v>
      </c>
      <c r="L266" s="137">
        <f t="shared" ca="1" si="87"/>
        <v>-20127.24200377769</v>
      </c>
      <c r="M266" s="139">
        <f t="shared" ca="1" si="88"/>
        <v>2948213.6773785916</v>
      </c>
      <c r="N266" s="77">
        <f t="shared" ca="1" si="89"/>
        <v>-1.7262107540469477E-2</v>
      </c>
      <c r="O266" s="137">
        <f t="shared" ca="1" si="90"/>
        <v>-51786.322621408443</v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>
        <f t="shared" ca="1" si="78"/>
        <v>3000000</v>
      </c>
      <c r="D267" s="139">
        <f t="shared" ca="1" si="79"/>
        <v>2939559.715509533</v>
      </c>
      <c r="E267" s="77">
        <f t="shared" ca="1" si="80"/>
        <v>-2.014676149682235E-2</v>
      </c>
      <c r="F267" s="137">
        <f t="shared" ca="1" si="81"/>
        <v>-60440.284490467035</v>
      </c>
      <c r="G267" s="139">
        <f t="shared" ca="1" si="82"/>
        <v>2924601.694870804</v>
      </c>
      <c r="H267" s="77">
        <f t="shared" ca="1" si="83"/>
        <v>-2.5132768376398669E-2</v>
      </c>
      <c r="I267" s="137">
        <f t="shared" ca="1" si="84"/>
        <v>-75398.305129196</v>
      </c>
      <c r="J267" s="139">
        <f t="shared" ca="1" si="85"/>
        <v>2944016.5510526393</v>
      </c>
      <c r="K267" s="77">
        <f t="shared" ca="1" si="86"/>
        <v>-1.8661149649120294E-2</v>
      </c>
      <c r="L267" s="137">
        <f t="shared" ca="1" si="87"/>
        <v>-55983.448947360885</v>
      </c>
      <c r="M267" s="139">
        <f t="shared" ca="1" si="88"/>
        <v>2859794.0259363833</v>
      </c>
      <c r="N267" s="77">
        <f t="shared" ca="1" si="89"/>
        <v>-4.6735324687872226E-2</v>
      </c>
      <c r="O267" s="137">
        <f t="shared" ca="1" si="90"/>
        <v>-140205.97406361668</v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>
        <f t="shared" ca="1" si="78"/>
        <v>3000000</v>
      </c>
      <c r="D268" s="139">
        <f t="shared" ca="1" si="79"/>
        <v>2937217.7731535509</v>
      </c>
      <c r="E268" s="77">
        <f t="shared" ca="1" si="80"/>
        <v>-2.0927408948816444E-2</v>
      </c>
      <c r="F268" s="137">
        <f t="shared" ca="1" si="81"/>
        <v>-62782.226846449339</v>
      </c>
      <c r="G268" s="139">
        <f t="shared" ca="1" si="82"/>
        <v>2996283.289271947</v>
      </c>
      <c r="H268" s="77">
        <f t="shared" ca="1" si="83"/>
        <v>-1.2389035760176825E-3</v>
      </c>
      <c r="I268" s="137">
        <f t="shared" ca="1" si="84"/>
        <v>-3716.7107280530445</v>
      </c>
      <c r="J268" s="139">
        <f t="shared" ca="1" si="85"/>
        <v>3038748.2015853669</v>
      </c>
      <c r="K268" s="77">
        <f t="shared" ca="1" si="86"/>
        <v>1.2916067195122335E-2</v>
      </c>
      <c r="L268" s="137">
        <f t="shared" ca="1" si="87"/>
        <v>38748.201585367009</v>
      </c>
      <c r="M268" s="139">
        <f t="shared" ca="1" si="88"/>
        <v>3041000.8620393565</v>
      </c>
      <c r="N268" s="77">
        <f t="shared" ca="1" si="89"/>
        <v>1.3666954013118838E-2</v>
      </c>
      <c r="O268" s="137">
        <f t="shared" ca="1" si="90"/>
        <v>41000.8620393565</v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>
        <f t="shared" ca="1" si="78"/>
        <v>3000000</v>
      </c>
      <c r="D269" s="139">
        <f t="shared" ca="1" si="79"/>
        <v>3082926.8127383417</v>
      </c>
      <c r="E269" s="77">
        <f t="shared" ca="1" si="80"/>
        <v>2.7642270912780542E-2</v>
      </c>
      <c r="F269" s="137">
        <f t="shared" ca="1" si="81"/>
        <v>82926.812738341672</v>
      </c>
      <c r="G269" s="139">
        <f t="shared" ca="1" si="82"/>
        <v>3136264.3674284741</v>
      </c>
      <c r="H269" s="77">
        <f t="shared" ca="1" si="83"/>
        <v>4.5421455809491335E-2</v>
      </c>
      <c r="I269" s="137">
        <f t="shared" ca="1" si="84"/>
        <v>136264.36742847395</v>
      </c>
      <c r="J269" s="139">
        <f t="shared" ca="1" si="85"/>
        <v>3188018.8864565161</v>
      </c>
      <c r="K269" s="77">
        <f t="shared" ca="1" si="86"/>
        <v>6.2672962152172079E-2</v>
      </c>
      <c r="L269" s="137">
        <f t="shared" ca="1" si="87"/>
        <v>188018.88645651625</v>
      </c>
      <c r="M269" s="139">
        <f t="shared" ca="1" si="88"/>
        <v>3072149.0584991872</v>
      </c>
      <c r="N269" s="77">
        <f t="shared" ca="1" si="89"/>
        <v>2.4049686166395697E-2</v>
      </c>
      <c r="O269" s="137">
        <f t="shared" ca="1" si="90"/>
        <v>72149.058499187056</v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>
        <f t="shared" ca="1" si="78"/>
        <v>3000000</v>
      </c>
      <c r="D270" s="139">
        <f t="shared" ca="1" si="79"/>
        <v>3050730.1619376927</v>
      </c>
      <c r="E270" s="77">
        <f t="shared" ca="1" si="80"/>
        <v>1.6910053979230785E-2</v>
      </c>
      <c r="F270" s="137">
        <f t="shared" ca="1" si="81"/>
        <v>50730.161937692355</v>
      </c>
      <c r="G270" s="139">
        <f t="shared" ca="1" si="82"/>
        <v>3052681.6868417505</v>
      </c>
      <c r="H270" s="77">
        <f t="shared" ca="1" si="83"/>
        <v>1.7560562280583478E-2</v>
      </c>
      <c r="I270" s="137">
        <f t="shared" ca="1" si="84"/>
        <v>52681.68684175043</v>
      </c>
      <c r="J270" s="139">
        <f t="shared" ca="1" si="85"/>
        <v>3056766.4334416557</v>
      </c>
      <c r="K270" s="77">
        <f t="shared" ca="1" si="86"/>
        <v>1.8922144480551833E-2</v>
      </c>
      <c r="L270" s="137">
        <f t="shared" ca="1" si="87"/>
        <v>56766.433441655507</v>
      </c>
      <c r="M270" s="139">
        <f t="shared" ca="1" si="88"/>
        <v>3055999.0283661205</v>
      </c>
      <c r="N270" s="77">
        <f t="shared" ca="1" si="89"/>
        <v>1.8666342788706779E-2</v>
      </c>
      <c r="O270" s="137">
        <f t="shared" ca="1" si="90"/>
        <v>55999.028366120328</v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>
        <f t="shared" ca="1" si="78"/>
        <v>3000000</v>
      </c>
      <c r="D271" s="142">
        <f t="shared" ca="1" si="79"/>
        <v>2920026.0360052404</v>
      </c>
      <c r="E271" s="76">
        <f t="shared" ca="1" si="80"/>
        <v>-2.6657987998253224E-2</v>
      </c>
      <c r="F271" s="141">
        <f t="shared" ca="1" si="81"/>
        <v>-79973.963994759688</v>
      </c>
      <c r="G271" s="142">
        <f t="shared" ca="1" si="82"/>
        <v>2985943.4380144244</v>
      </c>
      <c r="H271" s="76">
        <f t="shared" ca="1" si="83"/>
        <v>-4.6855206618585093E-3</v>
      </c>
      <c r="I271" s="141">
        <f t="shared" ca="1" si="84"/>
        <v>-14056.561985575525</v>
      </c>
      <c r="J271" s="142">
        <f t="shared" ca="1" si="85"/>
        <v>2979001.2483029971</v>
      </c>
      <c r="K271" s="76">
        <f t="shared" ca="1" si="86"/>
        <v>-6.9995838990008939E-3</v>
      </c>
      <c r="L271" s="141">
        <f t="shared" ca="1" si="87"/>
        <v>-20998.751697002692</v>
      </c>
      <c r="M271" s="142">
        <f t="shared" ca="1" si="88"/>
        <v>3002201.4977180688</v>
      </c>
      <c r="N271" s="76">
        <f t="shared" ca="1" si="89"/>
        <v>7.3383257268962751E-4</v>
      </c>
      <c r="O271" s="141">
        <f t="shared" ca="1" si="90"/>
        <v>2201.4977180688838</v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>
        <f t="shared" ca="1" si="78"/>
        <v>3000000</v>
      </c>
      <c r="D272" s="139">
        <f t="shared" ca="1" si="79"/>
        <v>2959104.9779387084</v>
      </c>
      <c r="E272" s="77">
        <f t="shared" ca="1" si="80"/>
        <v>-1.3631674020430496E-2</v>
      </c>
      <c r="F272" s="137">
        <f t="shared" ca="1" si="81"/>
        <v>-40895.022061291507</v>
      </c>
      <c r="G272" s="139">
        <f t="shared" ca="1" si="82"/>
        <v>2929765.7464972087</v>
      </c>
      <c r="H272" s="77">
        <f t="shared" ca="1" si="83"/>
        <v>-2.3411417834263818E-2</v>
      </c>
      <c r="I272" s="137">
        <f t="shared" ca="1" si="84"/>
        <v>-70234.253502791456</v>
      </c>
      <c r="J272" s="139">
        <f t="shared" ca="1" si="85"/>
        <v>2937275.336373853</v>
      </c>
      <c r="K272" s="77">
        <f t="shared" ca="1" si="86"/>
        <v>-2.090822120871564E-2</v>
      </c>
      <c r="L272" s="137">
        <f t="shared" ca="1" si="87"/>
        <v>-62724.663626146918</v>
      </c>
      <c r="M272" s="139">
        <f t="shared" ca="1" si="88"/>
        <v>2983850.2245920799</v>
      </c>
      <c r="N272" s="77">
        <f t="shared" ca="1" si="89"/>
        <v>-5.3832584693066137E-3</v>
      </c>
      <c r="O272" s="137">
        <f t="shared" ca="1" si="90"/>
        <v>-16149.775407919838</v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>
        <f t="shared" ca="1" si="78"/>
        <v>3000000</v>
      </c>
      <c r="D273" s="139">
        <f t="shared" ca="1" si="79"/>
        <v>3013885.8767414107</v>
      </c>
      <c r="E273" s="77">
        <f t="shared" ca="1" si="80"/>
        <v>4.6286255804702109E-3</v>
      </c>
      <c r="F273" s="137">
        <f t="shared" ca="1" si="81"/>
        <v>13885.876741410624</v>
      </c>
      <c r="G273" s="139">
        <f t="shared" ca="1" si="82"/>
        <v>3053491.8837634302</v>
      </c>
      <c r="H273" s="77">
        <f t="shared" ca="1" si="83"/>
        <v>1.7830627921143337E-2</v>
      </c>
      <c r="I273" s="137">
        <f t="shared" ca="1" si="84"/>
        <v>53491.883763430014</v>
      </c>
      <c r="J273" s="139">
        <f t="shared" ca="1" si="85"/>
        <v>3073518.6311103292</v>
      </c>
      <c r="K273" s="77">
        <f t="shared" ca="1" si="86"/>
        <v>2.4506210370109669E-2</v>
      </c>
      <c r="L273" s="137">
        <f t="shared" ca="1" si="87"/>
        <v>73518.631110328992</v>
      </c>
      <c r="M273" s="139">
        <f t="shared" ca="1" si="88"/>
        <v>3034081.4773331764</v>
      </c>
      <c r="N273" s="77">
        <f t="shared" ca="1" si="89"/>
        <v>1.1360492444392269E-2</v>
      </c>
      <c r="O273" s="137">
        <f t="shared" ca="1" si="90"/>
        <v>34081.477333176823</v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>
        <f t="shared" ca="1" si="78"/>
        <v>3000000</v>
      </c>
      <c r="D274" s="139">
        <f t="shared" ca="1" si="79"/>
        <v>3050287.5052085435</v>
      </c>
      <c r="E274" s="77">
        <f t="shared" ca="1" si="80"/>
        <v>1.6762501736181202E-2</v>
      </c>
      <c r="F274" s="137">
        <f t="shared" ca="1" si="81"/>
        <v>50287.505208543611</v>
      </c>
      <c r="G274" s="139">
        <f t="shared" ca="1" si="82"/>
        <v>3079489.1776632811</v>
      </c>
      <c r="H274" s="77">
        <f t="shared" ca="1" si="83"/>
        <v>2.649639255442714E-2</v>
      </c>
      <c r="I274" s="137">
        <f t="shared" ca="1" si="84"/>
        <v>79489.1776632814</v>
      </c>
      <c r="J274" s="139">
        <f t="shared" ca="1" si="85"/>
        <v>3101618.4107085173</v>
      </c>
      <c r="K274" s="77">
        <f t="shared" ca="1" si="86"/>
        <v>3.3872803569505713E-2</v>
      </c>
      <c r="L274" s="137">
        <f t="shared" ca="1" si="87"/>
        <v>101618.41070851713</v>
      </c>
      <c r="M274" s="139">
        <f t="shared" ca="1" si="88"/>
        <v>3000000</v>
      </c>
      <c r="N274" s="77">
        <f t="shared" ca="1" si="89"/>
        <v>0</v>
      </c>
      <c r="O274" s="137">
        <f t="shared" ca="1" si="90"/>
        <v>0</v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4" t="s">
        <v>280</v>
      </c>
      <c r="B281" s="276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80"/>
      <c r="B282" s="282"/>
      <c r="C282" s="136">
        <f ca="1">SUM(C250:C280)</f>
        <v>75000000</v>
      </c>
      <c r="D282" s="140">
        <f ca="1">SUM(D250:D280)</f>
        <v>74690807.408118144</v>
      </c>
      <c r="E282" s="79">
        <f ca="1">IFERROR(F282 / (SUM($C250:$C280) / COUNT($C250:$C280)), 0)</f>
        <v>-0.1030641972939484</v>
      </c>
      <c r="F282" s="138">
        <f ca="1">SUM(F250:F280)</f>
        <v>-309192.5918818452</v>
      </c>
      <c r="G282" s="140">
        <f ca="1">SUM(G250:G280)</f>
        <v>75090161.552525535</v>
      </c>
      <c r="H282" s="79">
        <f ca="1">IFERROR(I282 / (SUM($C250:$C280) / COUNT($C250:$C280)), 0)</f>
        <v>3.0053850841844469E-2</v>
      </c>
      <c r="I282" s="138">
        <f ca="1">SUM(I250:I280)</f>
        <v>90161.552525533407</v>
      </c>
      <c r="J282" s="140">
        <f ca="1">SUM(J250:J280)</f>
        <v>75266118.310357913</v>
      </c>
      <c r="K282" s="79">
        <f ca="1">IFERROR(L282 / (SUM($C250:$C280) / COUNT($C250:$C280)), 0)</f>
        <v>8.8706103452641724E-2</v>
      </c>
      <c r="L282" s="138">
        <f ca="1">SUM(L250:L280)</f>
        <v>266118.31035792519</v>
      </c>
      <c r="M282" s="140">
        <f ca="1">SUM(M250:M280)</f>
        <v>74964090.739938393</v>
      </c>
      <c r="N282" s="79">
        <f ca="1">IFERROR(O282 / (SUM($C250:$C280) / COUNT($C250:$C280)), 0)</f>
        <v>-1.1969753353867477E-2</v>
      </c>
      <c r="O282" s="138">
        <f ca="1">SUM(O250:O280)</f>
        <v>-35909.260061602428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701" priority="323">
      <formula>$E$54 &gt; 0</formula>
    </cfRule>
    <cfRule type="expression" dxfId="4700" priority="324">
      <formula>$E$54 = 0</formula>
    </cfRule>
    <cfRule type="expression" dxfId="4699" priority="325">
      <formula>$E$54 &lt; 0</formula>
    </cfRule>
  </conditionalFormatting>
  <conditionalFormatting sqref="G20:I21 H54:I54">
    <cfRule type="expression" dxfId="4698" priority="320">
      <formula>$H$54 &gt; 0</formula>
    </cfRule>
    <cfRule type="expression" dxfId="4697" priority="321">
      <formula>$H$54 = 0</formula>
    </cfRule>
    <cfRule type="expression" dxfId="4696" priority="322">
      <formula>$H$54 &lt; 0</formula>
    </cfRule>
  </conditionalFormatting>
  <conditionalFormatting sqref="J20:L21 K54:L54">
    <cfRule type="expression" dxfId="4695" priority="317">
      <formula>$K$54 &gt; 0</formula>
    </cfRule>
    <cfRule type="expression" dxfId="4694" priority="318">
      <formula>$K$54 = 0</formula>
    </cfRule>
    <cfRule type="expression" dxfId="4693" priority="319">
      <formula>$K$54 &lt; 0</formula>
    </cfRule>
  </conditionalFormatting>
  <conditionalFormatting sqref="M20:O21 N54:O54">
    <cfRule type="expression" dxfId="4692" priority="314">
      <formula>$N$54 &gt; 0</formula>
    </cfRule>
    <cfRule type="expression" dxfId="4691" priority="315">
      <formula>$N$54 = 0</formula>
    </cfRule>
    <cfRule type="expression" dxfId="4690" priority="316">
      <formula>$N$54 &lt; 0</formula>
    </cfRule>
  </conditionalFormatting>
  <conditionalFormatting sqref="D22:F52">
    <cfRule type="expression" dxfId="4689" priority="299">
      <formula>AND($E22 &gt; 0, ISNUMBER($E22))</formula>
    </cfRule>
    <cfRule type="expression" dxfId="4688" priority="300">
      <formula>AND($E22 = 0, ISNUMBER($E22))</formula>
    </cfRule>
    <cfRule type="expression" dxfId="4687" priority="301">
      <formula>AND($E22 &lt; 0, ISNUMBER($E22))</formula>
    </cfRule>
  </conditionalFormatting>
  <conditionalFormatting sqref="G22:I52">
    <cfRule type="expression" dxfId="4686" priority="296">
      <formula>AND($H22 &gt; 0, ISNUMBER($H22))</formula>
    </cfRule>
    <cfRule type="expression" dxfId="4685" priority="297">
      <formula>AND($H22 = 0, ISNUMBER($H22))</formula>
    </cfRule>
    <cfRule type="expression" dxfId="4684" priority="298">
      <formula>AND($H22 &lt; 0, ISNUMBER($H22))</formula>
    </cfRule>
  </conditionalFormatting>
  <conditionalFormatting sqref="J22:L52">
    <cfRule type="expression" dxfId="4683" priority="293">
      <formula>AND($K22 &gt; 0, ISNUMBER($K22))</formula>
    </cfRule>
    <cfRule type="expression" dxfId="4682" priority="294">
      <formula>AND($K22 = 0, ISNUMBER($K22))</formula>
    </cfRule>
    <cfRule type="expression" dxfId="4681" priority="295">
      <formula>AND($K22 &lt; 0, ISNUMBER($K22))</formula>
    </cfRule>
  </conditionalFormatting>
  <conditionalFormatting sqref="M22:O52">
    <cfRule type="expression" dxfId="4680" priority="290">
      <formula>AND($N22 &gt; 0, ISNUMBER($N22))</formula>
    </cfRule>
    <cfRule type="expression" dxfId="4679" priority="291">
      <formula>AND($N22 = 0, ISNUMBER($N22))</formula>
    </cfRule>
    <cfRule type="expression" dxfId="4678" priority="292">
      <formula>AND($N22 &lt; 0, ISNUMBER($N22))</formula>
    </cfRule>
  </conditionalFormatting>
  <conditionalFormatting sqref="D58:F59 E92:F92">
    <cfRule type="expression" dxfId="4677" priority="287">
      <formula>$E$92 &gt; 0</formula>
    </cfRule>
    <cfRule type="expression" dxfId="4676" priority="288">
      <formula>$E$92 = 0</formula>
    </cfRule>
    <cfRule type="expression" dxfId="4675" priority="289">
      <formula>$E$92 &lt; 0</formula>
    </cfRule>
  </conditionalFormatting>
  <conditionalFormatting sqref="G58:I59 H92:I92">
    <cfRule type="expression" dxfId="4674" priority="284">
      <formula>$H$92 &gt; 0</formula>
    </cfRule>
    <cfRule type="expression" dxfId="4673" priority="285">
      <formula>$H$92 = 0</formula>
    </cfRule>
    <cfRule type="expression" dxfId="4672" priority="286">
      <formula>$H$92 &lt; 0</formula>
    </cfRule>
  </conditionalFormatting>
  <conditionalFormatting sqref="J58:L59 K92:L92">
    <cfRule type="expression" dxfId="4671" priority="281">
      <formula>$K$92 &gt; 0</formula>
    </cfRule>
    <cfRule type="expression" dxfId="4670" priority="282">
      <formula>$K$92 = 0</formula>
    </cfRule>
    <cfRule type="expression" dxfId="4669" priority="283">
      <formula>$K$92 &lt; 0</formula>
    </cfRule>
  </conditionalFormatting>
  <conditionalFormatting sqref="M58:O59 N92:O92">
    <cfRule type="expression" dxfId="4668" priority="278">
      <formula>$N$92 &gt; 0</formula>
    </cfRule>
    <cfRule type="expression" dxfId="4667" priority="279">
      <formula>$N$92 = 0</formula>
    </cfRule>
    <cfRule type="expression" dxfId="4666" priority="280">
      <formula>$N$92 &lt; 0</formula>
    </cfRule>
  </conditionalFormatting>
  <conditionalFormatting sqref="D60:F90">
    <cfRule type="expression" dxfId="4665" priority="275">
      <formula>AND($E60 &gt; 0, ISNUMBER($E60))</formula>
    </cfRule>
    <cfRule type="expression" dxfId="4664" priority="276">
      <formula>AND($E60 = 0, ISNUMBER($E60))</formula>
    </cfRule>
    <cfRule type="expression" dxfId="4663" priority="277">
      <formula>AND($E60 &lt; 0, ISNUMBER($E60))</formula>
    </cfRule>
  </conditionalFormatting>
  <conditionalFormatting sqref="G60:I90">
    <cfRule type="expression" dxfId="4662" priority="272">
      <formula>AND($H60 &gt; 0, ISNUMBER($H60))</formula>
    </cfRule>
    <cfRule type="expression" dxfId="4661" priority="273">
      <formula>AND($H60 = 0, ISNUMBER($H60))</formula>
    </cfRule>
    <cfRule type="expression" dxfId="4660" priority="274">
      <formula>AND($H60 &lt; 0, ISNUMBER($H60))</formula>
    </cfRule>
  </conditionalFormatting>
  <conditionalFormatting sqref="J60:L90">
    <cfRule type="expression" dxfId="4659" priority="269">
      <formula>AND($K60 &gt; 0, ISNUMBER($K60))</formula>
    </cfRule>
    <cfRule type="expression" dxfId="4658" priority="270">
      <formula>AND($K60 = 0, ISNUMBER($K60))</formula>
    </cfRule>
    <cfRule type="expression" dxfId="4657" priority="271">
      <formula>AND($K60 &lt; 0, ISNUMBER($K60))</formula>
    </cfRule>
  </conditionalFormatting>
  <conditionalFormatting sqref="M60:O90">
    <cfRule type="expression" dxfId="4656" priority="266">
      <formula>AND($N60 &gt; 0, ISNUMBER($N60))</formula>
    </cfRule>
    <cfRule type="expression" dxfId="4655" priority="267">
      <formula>AND($N60 = 0, ISNUMBER($N60))</formula>
    </cfRule>
    <cfRule type="expression" dxfId="4654" priority="268">
      <formula>AND($N60 &lt; 0, ISNUMBER($N60))</formula>
    </cfRule>
  </conditionalFormatting>
  <conditionalFormatting sqref="D96:F97 E130:F130">
    <cfRule type="expression" dxfId="4653" priority="263">
      <formula>$E$130 &gt; 0</formula>
    </cfRule>
    <cfRule type="expression" dxfId="4652" priority="264">
      <formula>$E$130 = 0</formula>
    </cfRule>
    <cfRule type="expression" dxfId="4651" priority="265">
      <formula>$E$130 &lt; 0</formula>
    </cfRule>
  </conditionalFormatting>
  <conditionalFormatting sqref="G96:I97 H130:I130">
    <cfRule type="expression" dxfId="4650" priority="260">
      <formula>$H$130 &gt; 0</formula>
    </cfRule>
    <cfRule type="expression" dxfId="4649" priority="261">
      <formula>$H$130 = 0</formula>
    </cfRule>
    <cfRule type="expression" dxfId="4648" priority="262">
      <formula>$H$130 &lt; 0</formula>
    </cfRule>
  </conditionalFormatting>
  <conditionalFormatting sqref="J96:L97 K130:L130">
    <cfRule type="expression" dxfId="4647" priority="257">
      <formula>$K$130 &gt; 0</formula>
    </cfRule>
    <cfRule type="expression" dxfId="4646" priority="258">
      <formula>$K$130 = 0</formula>
    </cfRule>
    <cfRule type="expression" dxfId="4645" priority="259">
      <formula>$K$130 &lt; 0</formula>
    </cfRule>
  </conditionalFormatting>
  <conditionalFormatting sqref="M96:O97 N130:O130">
    <cfRule type="expression" dxfId="4644" priority="254">
      <formula>$N$130 &gt; 0</formula>
    </cfRule>
    <cfRule type="expression" dxfId="4643" priority="255">
      <formula>$N$130 = 0</formula>
    </cfRule>
    <cfRule type="expression" dxfId="4642" priority="256">
      <formula>$N$130 &lt; 0</formula>
    </cfRule>
  </conditionalFormatting>
  <conditionalFormatting sqref="D98:F128">
    <cfRule type="expression" dxfId="4641" priority="251">
      <formula>AND($E98 &gt; 0, ISNUMBER($E98))</formula>
    </cfRule>
    <cfRule type="expression" dxfId="4640" priority="252">
      <formula>AND($E98 = 0, ISNUMBER($E98))</formula>
    </cfRule>
    <cfRule type="expression" dxfId="4639" priority="253">
      <formula>AND($E98 &lt; 0, ISNUMBER($E98))</formula>
    </cfRule>
  </conditionalFormatting>
  <conditionalFormatting sqref="G98:I128">
    <cfRule type="expression" dxfId="4638" priority="248">
      <formula>AND($H98 &gt; 0, ISNUMBER($H98))</formula>
    </cfRule>
    <cfRule type="expression" dxfId="4637" priority="249">
      <formula>AND($H98 = 0, ISNUMBER($H98))</formula>
    </cfRule>
    <cfRule type="expression" dxfId="4636" priority="250">
      <formula>AND($H98 &lt; 0, ISNUMBER($H98))</formula>
    </cfRule>
  </conditionalFormatting>
  <conditionalFormatting sqref="J98:L128">
    <cfRule type="expression" dxfId="4635" priority="245">
      <formula>AND($K98 &gt; 0, ISNUMBER($K98))</formula>
    </cfRule>
    <cfRule type="expression" dxfId="4634" priority="246">
      <formula>AND($K98 = 0, ISNUMBER($K98))</formula>
    </cfRule>
    <cfRule type="expression" dxfId="4633" priority="247">
      <formula>AND($K98 &lt; 0, ISNUMBER($K98))</formula>
    </cfRule>
  </conditionalFormatting>
  <conditionalFormatting sqref="M98:O128">
    <cfRule type="expression" dxfId="4632" priority="242">
      <formula>AND($N98 &gt; 0, ISNUMBER($N98))</formula>
    </cfRule>
    <cfRule type="expression" dxfId="4631" priority="243">
      <formula>AND($N98 = 0, ISNUMBER($N98))</formula>
    </cfRule>
    <cfRule type="expression" dxfId="4630" priority="244">
      <formula>AND($N98 &lt; 0, ISNUMBER($N98))</formula>
    </cfRule>
  </conditionalFormatting>
  <conditionalFormatting sqref="D134:F135 E168:F168">
    <cfRule type="expression" dxfId="4629" priority="239">
      <formula>$E$168 &gt; 0</formula>
    </cfRule>
    <cfRule type="expression" dxfId="4628" priority="240">
      <formula>$E$168 = 0</formula>
    </cfRule>
    <cfRule type="expression" dxfId="4627" priority="241">
      <formula>$E$168 &lt; 0</formula>
    </cfRule>
  </conditionalFormatting>
  <conditionalFormatting sqref="G134:I135 H168:I168">
    <cfRule type="expression" dxfId="4626" priority="236">
      <formula>$H$168 &gt; 0</formula>
    </cfRule>
    <cfRule type="expression" dxfId="4625" priority="237">
      <formula>$H$168 = 0</formula>
    </cfRule>
    <cfRule type="expression" dxfId="4624" priority="238">
      <formula>$H$168 &lt; 0</formula>
    </cfRule>
  </conditionalFormatting>
  <conditionalFormatting sqref="J134:L135 K168:L168">
    <cfRule type="expression" dxfId="4623" priority="233">
      <formula>$K$168 &gt; 0</formula>
    </cfRule>
    <cfRule type="expression" dxfId="4622" priority="234">
      <formula>$K$168 = 0</formula>
    </cfRule>
    <cfRule type="expression" dxfId="4621" priority="235">
      <formula>$K$168 &lt; 0</formula>
    </cfRule>
  </conditionalFormatting>
  <conditionalFormatting sqref="M134:O135 N168:O168">
    <cfRule type="expression" dxfId="4620" priority="230">
      <formula>$N$168 &gt; 0</formula>
    </cfRule>
    <cfRule type="expression" dxfId="4619" priority="231">
      <formula>$N$168 = 0</formula>
    </cfRule>
    <cfRule type="expression" dxfId="4618" priority="232">
      <formula>$N$168 &lt; 0</formula>
    </cfRule>
  </conditionalFormatting>
  <conditionalFormatting sqref="D136:F166">
    <cfRule type="expression" dxfId="4617" priority="227">
      <formula>AND($E136 &gt; 0, ISNUMBER($E136))</formula>
    </cfRule>
    <cfRule type="expression" dxfId="4616" priority="228">
      <formula>AND($E136 = 0, ISNUMBER($E136))</formula>
    </cfRule>
    <cfRule type="expression" dxfId="4615" priority="229">
      <formula>AND($E136 &lt; 0, ISNUMBER($E136))</formula>
    </cfRule>
  </conditionalFormatting>
  <conditionalFormatting sqref="G136:I166">
    <cfRule type="expression" dxfId="4614" priority="224">
      <formula>AND($H136 &gt; 0, ISNUMBER($H136))</formula>
    </cfRule>
    <cfRule type="expression" dxfId="4613" priority="225">
      <formula>AND($H136 = 0, ISNUMBER($H136))</formula>
    </cfRule>
    <cfRule type="expression" dxfId="4612" priority="226">
      <formula>AND($H136 &lt; 0, ISNUMBER($H136))</formula>
    </cfRule>
  </conditionalFormatting>
  <conditionalFormatting sqref="J136:L166">
    <cfRule type="expression" dxfId="4611" priority="221">
      <formula>AND($K136 &gt; 0, ISNUMBER($K136))</formula>
    </cfRule>
    <cfRule type="expression" dxfId="4610" priority="222">
      <formula>AND($K136 = 0, ISNUMBER($K136))</formula>
    </cfRule>
    <cfRule type="expression" dxfId="4609" priority="223">
      <formula>AND($K136 &lt; 0, ISNUMBER($K136))</formula>
    </cfRule>
  </conditionalFormatting>
  <conditionalFormatting sqref="M136:O166">
    <cfRule type="expression" dxfId="4608" priority="218">
      <formula>AND($N136 &gt; 0, ISNUMBER($N136))</formula>
    </cfRule>
    <cfRule type="expression" dxfId="4607" priority="219">
      <formula>AND($N136 = 0, ISNUMBER($N136))</formula>
    </cfRule>
    <cfRule type="expression" dxfId="4606" priority="220">
      <formula>AND($N136 &lt; 0, ISNUMBER($N136))</formula>
    </cfRule>
  </conditionalFormatting>
  <conditionalFormatting sqref="D172:F173 E206:F206">
    <cfRule type="expression" dxfId="4605" priority="215">
      <formula>$E$206 &gt; 0</formula>
    </cfRule>
    <cfRule type="expression" dxfId="4604" priority="216">
      <formula>$E$206 = 0</formula>
    </cfRule>
    <cfRule type="expression" dxfId="4603" priority="217">
      <formula>$E$206 &lt; 0</formula>
    </cfRule>
  </conditionalFormatting>
  <conditionalFormatting sqref="G172:I173 H206:I206">
    <cfRule type="expression" dxfId="4602" priority="212">
      <formula>$H$206 &gt; 0</formula>
    </cfRule>
    <cfRule type="expression" dxfId="4601" priority="213">
      <formula>$H$206 = 0</formula>
    </cfRule>
    <cfRule type="expression" dxfId="4600" priority="214">
      <formula>$H$206 &lt; 0</formula>
    </cfRule>
  </conditionalFormatting>
  <conditionalFormatting sqref="J172:L173 K206:L206">
    <cfRule type="expression" dxfId="4599" priority="209">
      <formula>$K$206 &gt; 0</formula>
    </cfRule>
    <cfRule type="expression" dxfId="4598" priority="210">
      <formula>$K$206 = 0</formula>
    </cfRule>
    <cfRule type="expression" dxfId="4597" priority="211">
      <formula>$K$206 &lt; 0</formula>
    </cfRule>
  </conditionalFormatting>
  <conditionalFormatting sqref="M172:O173 N206:O206">
    <cfRule type="expression" dxfId="4596" priority="206">
      <formula>$N$206 &gt; 0</formula>
    </cfRule>
    <cfRule type="expression" dxfId="4595" priority="207">
      <formula>$N$206 = 0</formula>
    </cfRule>
    <cfRule type="expression" dxfId="4594" priority="208">
      <formula>$N$206 &lt; 0</formula>
    </cfRule>
  </conditionalFormatting>
  <conditionalFormatting sqref="D174:F204">
    <cfRule type="expression" dxfId="4593" priority="203">
      <formula>AND($E174 &gt; 0, ISNUMBER($E174))</formula>
    </cfRule>
    <cfRule type="expression" dxfId="4592" priority="204">
      <formula>AND($E174 = 0, ISNUMBER($E174))</formula>
    </cfRule>
    <cfRule type="expression" dxfId="4591" priority="205">
      <formula>AND($E174 &lt; 0, ISNUMBER($E174))</formula>
    </cfRule>
  </conditionalFormatting>
  <conditionalFormatting sqref="G174:I204">
    <cfRule type="expression" dxfId="4590" priority="200">
      <formula>AND($H174 &gt; 0, ISNUMBER($H174))</formula>
    </cfRule>
    <cfRule type="expression" dxfId="4589" priority="201">
      <formula>AND($H174 = 0, ISNUMBER($H174))</formula>
    </cfRule>
    <cfRule type="expression" dxfId="4588" priority="202">
      <formula>AND($H174 &lt; 0, ISNUMBER($H174))</formula>
    </cfRule>
  </conditionalFormatting>
  <conditionalFormatting sqref="J174:L204">
    <cfRule type="expression" dxfId="4587" priority="197">
      <formula>AND($K174 &gt; 0, ISNUMBER($K174))</formula>
    </cfRule>
    <cfRule type="expression" dxfId="4586" priority="198">
      <formula>AND($K174 = 0, ISNUMBER($K174))</formula>
    </cfRule>
    <cfRule type="expression" dxfId="4585" priority="199">
      <formula>AND($K174 &lt; 0, ISNUMBER($K174))</formula>
    </cfRule>
  </conditionalFormatting>
  <conditionalFormatting sqref="M174:O204">
    <cfRule type="expression" dxfId="4584" priority="194">
      <formula>AND($N174 &gt; 0, ISNUMBER($N174))</formula>
    </cfRule>
    <cfRule type="expression" dxfId="4583" priority="195">
      <formula>AND($N174 = 0, ISNUMBER($N174))</formula>
    </cfRule>
    <cfRule type="expression" dxfId="4582" priority="196">
      <formula>AND($N174 &lt; 0, ISNUMBER($N174))</formula>
    </cfRule>
  </conditionalFormatting>
  <conditionalFormatting sqref="D210:F211 E244:F244">
    <cfRule type="expression" dxfId="4581" priority="191">
      <formula>$E$244 &gt; 0</formula>
    </cfRule>
    <cfRule type="expression" dxfId="4580" priority="192">
      <formula>$E$244 = 0</formula>
    </cfRule>
    <cfRule type="expression" dxfId="4579" priority="193">
      <formula>$E$244 &lt; 0</formula>
    </cfRule>
  </conditionalFormatting>
  <conditionalFormatting sqref="G210:I211 H244:I244">
    <cfRule type="expression" dxfId="4578" priority="188">
      <formula>$H$244 &gt; 0</formula>
    </cfRule>
    <cfRule type="expression" dxfId="4577" priority="189">
      <formula>$H$244 = 0</formula>
    </cfRule>
    <cfRule type="expression" dxfId="4576" priority="190">
      <formula>$H$244 &lt; 0</formula>
    </cfRule>
  </conditionalFormatting>
  <conditionalFormatting sqref="J210:L211 K244:L244">
    <cfRule type="expression" dxfId="4575" priority="185">
      <formula>$K$244 &gt; 0</formula>
    </cfRule>
    <cfRule type="expression" dxfId="4574" priority="186">
      <formula>$K$244 = 0</formula>
    </cfRule>
    <cfRule type="expression" dxfId="4573" priority="187">
      <formula>$K$244 &lt; 0</formula>
    </cfRule>
  </conditionalFormatting>
  <conditionalFormatting sqref="M210:O211 N244:O244">
    <cfRule type="expression" dxfId="4572" priority="182">
      <formula>$N$244 &gt; 0</formula>
    </cfRule>
    <cfRule type="expression" dxfId="4571" priority="183">
      <formula>$N$244 = 0</formula>
    </cfRule>
    <cfRule type="expression" dxfId="4570" priority="184">
      <formula>$N$244 &lt; 0</formula>
    </cfRule>
  </conditionalFormatting>
  <conditionalFormatting sqref="D212:F242">
    <cfRule type="expression" dxfId="4569" priority="179">
      <formula>AND($E212 &gt; 0, ISNUMBER($E212))</formula>
    </cfRule>
    <cfRule type="expression" dxfId="4568" priority="180">
      <formula>AND($E212 = 0, ISNUMBER($E212))</formula>
    </cfRule>
    <cfRule type="expression" dxfId="4567" priority="181">
      <formula>AND($E212 &lt; 0, ISNUMBER($E212))</formula>
    </cfRule>
  </conditionalFormatting>
  <conditionalFormatting sqref="G212:I242">
    <cfRule type="expression" dxfId="4566" priority="176">
      <formula>AND($H212 &gt; 0, ISNUMBER($H212))</formula>
    </cfRule>
    <cfRule type="expression" dxfId="4565" priority="177">
      <formula>AND($H212 = 0, ISNUMBER($H212))</formula>
    </cfRule>
    <cfRule type="expression" dxfId="4564" priority="178">
      <formula>AND($H212 &lt; 0, ISNUMBER($H212))</formula>
    </cfRule>
  </conditionalFormatting>
  <conditionalFormatting sqref="J212:L242">
    <cfRule type="expression" dxfId="4563" priority="173">
      <formula>AND($K212 &gt; 0, ISNUMBER($K212))</formula>
    </cfRule>
    <cfRule type="expression" dxfId="4562" priority="174">
      <formula>AND($K212 = 0, ISNUMBER($K212))</formula>
    </cfRule>
    <cfRule type="expression" dxfId="4561" priority="175">
      <formula>AND($K212 &lt; 0, ISNUMBER($K212))</formula>
    </cfRule>
  </conditionalFormatting>
  <conditionalFormatting sqref="M212:O242">
    <cfRule type="expression" dxfId="4560" priority="170">
      <formula>AND($N212 &gt; 0, ISNUMBER($N212))</formula>
    </cfRule>
    <cfRule type="expression" dxfId="4559" priority="171">
      <formula>AND($N212 = 0, ISNUMBER($N212))</formula>
    </cfRule>
    <cfRule type="expression" dxfId="4558" priority="172">
      <formula>AND($N212 &lt; 0, ISNUMBER($N212))</formula>
    </cfRule>
  </conditionalFormatting>
  <conditionalFormatting sqref="D248:F249 E282:F282">
    <cfRule type="expression" dxfId="4557" priority="167">
      <formula>$E$282 &gt; 0</formula>
    </cfRule>
    <cfRule type="expression" dxfId="4556" priority="168">
      <formula>$E$282 = 0</formula>
    </cfRule>
    <cfRule type="expression" dxfId="4555" priority="169">
      <formula>$E$282 &lt; 0</formula>
    </cfRule>
  </conditionalFormatting>
  <conditionalFormatting sqref="G248:I249 H282:I282">
    <cfRule type="expression" dxfId="4554" priority="164">
      <formula>$H$282 &gt; 0</formula>
    </cfRule>
    <cfRule type="expression" dxfId="4553" priority="165">
      <formula>$H$282 = 0</formula>
    </cfRule>
    <cfRule type="expression" dxfId="4552" priority="166">
      <formula>$H$282 &lt; 0</formula>
    </cfRule>
  </conditionalFormatting>
  <conditionalFormatting sqref="J248:L249 K282:L282">
    <cfRule type="expression" dxfId="4551" priority="161">
      <formula>$K$282 &gt; 0</formula>
    </cfRule>
    <cfRule type="expression" dxfId="4550" priority="162">
      <formula>$K$282 = 0</formula>
    </cfRule>
    <cfRule type="expression" dxfId="4549" priority="163">
      <formula>$K$282 &lt; 0</formula>
    </cfRule>
  </conditionalFormatting>
  <conditionalFormatting sqref="M248:O249 N282:O282">
    <cfRule type="expression" dxfId="4548" priority="158">
      <formula>$N$282 &gt; 0</formula>
    </cfRule>
    <cfRule type="expression" dxfId="4547" priority="159">
      <formula>$N$282 = 0</formula>
    </cfRule>
    <cfRule type="expression" dxfId="4546" priority="160">
      <formula>$N$282 &lt; 0</formula>
    </cfRule>
  </conditionalFormatting>
  <conditionalFormatting sqref="D250:F280">
    <cfRule type="expression" dxfId="4545" priority="155">
      <formula>AND($E250 &gt; 0, ISNUMBER($E250))</formula>
    </cfRule>
    <cfRule type="expression" dxfId="4544" priority="156">
      <formula>AND($E250 = 0, ISNUMBER($E250))</formula>
    </cfRule>
    <cfRule type="expression" dxfId="4543" priority="157">
      <formula>AND($E250 &lt; 0, ISNUMBER($E250))</formula>
    </cfRule>
  </conditionalFormatting>
  <conditionalFormatting sqref="G250:I280">
    <cfRule type="expression" dxfId="4542" priority="152">
      <formula>AND($H250 &gt; 0, ISNUMBER($H250))</formula>
    </cfRule>
    <cfRule type="expression" dxfId="4541" priority="153">
      <formula>AND($H250 = 0, ISNUMBER($H250))</formula>
    </cfRule>
    <cfRule type="expression" dxfId="4540" priority="154">
      <formula>AND($H250 &lt; 0, ISNUMBER($H250))</formula>
    </cfRule>
  </conditionalFormatting>
  <conditionalFormatting sqref="J250:L280">
    <cfRule type="expression" dxfId="4539" priority="149">
      <formula>AND($K250 &gt; 0, ISNUMBER($K250))</formula>
    </cfRule>
    <cfRule type="expression" dxfId="4538" priority="150">
      <formula>AND($K250 = 0, ISNUMBER($K250))</formula>
    </cfRule>
    <cfRule type="expression" dxfId="4537" priority="151">
      <formula>AND($K250 &lt; 0, ISNUMBER($K250))</formula>
    </cfRule>
  </conditionalFormatting>
  <conditionalFormatting sqref="M250:O280">
    <cfRule type="expression" dxfId="4536" priority="146">
      <formula>AND($N250 &gt; 0, ISNUMBER($N250))</formula>
    </cfRule>
    <cfRule type="expression" dxfId="4535" priority="147">
      <formula>AND($N250 = 0, ISNUMBER($N250))</formula>
    </cfRule>
    <cfRule type="expression" dxfId="4534" priority="148">
      <formula>AND($N250 &lt; 0, ISNUMBER($N250))</formula>
    </cfRule>
  </conditionalFormatting>
  <conditionalFormatting sqref="D5:F6">
    <cfRule type="expression" dxfId="4533" priority="143">
      <formula>$F$130 &gt; 0</formula>
    </cfRule>
    <cfRule type="expression" dxfId="4532" priority="144">
      <formula>$F$130 = 0</formula>
    </cfRule>
    <cfRule type="expression" dxfId="4531" priority="145">
      <formula>$F$130 &lt; 0</formula>
    </cfRule>
  </conditionalFormatting>
  <conditionalFormatting sqref="D7:F8">
    <cfRule type="expression" dxfId="4530" priority="140">
      <formula>$F$206 &gt; 0</formula>
    </cfRule>
    <cfRule type="expression" dxfId="4529" priority="141">
      <formula>$F$206 = 0</formula>
    </cfRule>
    <cfRule type="expression" dxfId="4528" priority="142">
      <formula>$F$206 &lt; 0</formula>
    </cfRule>
  </conditionalFormatting>
  <conditionalFormatting sqref="D9:F10">
    <cfRule type="expression" dxfId="4527" priority="137">
      <formula>$F$244 &gt; 0</formula>
    </cfRule>
    <cfRule type="expression" dxfId="4526" priority="138">
      <formula>$F$244 = 0</formula>
    </cfRule>
    <cfRule type="expression" dxfId="4525" priority="139">
      <formula>$F$244 &lt; 0</formula>
    </cfRule>
  </conditionalFormatting>
  <conditionalFormatting sqref="D11:F12">
    <cfRule type="expression" dxfId="4524" priority="134">
      <formula>$F$168 &gt; 0</formula>
    </cfRule>
    <cfRule type="expression" dxfId="4523" priority="135">
      <formula>$F$168 = 0</formula>
    </cfRule>
    <cfRule type="expression" dxfId="4522" priority="136">
      <formula>$F$168 &lt; 0</formula>
    </cfRule>
  </conditionalFormatting>
  <conditionalFormatting sqref="D13:F14">
    <cfRule type="expression" dxfId="4521" priority="92">
      <formula>$F$282 &gt; 0</formula>
    </cfRule>
    <cfRule type="expression" dxfId="4520" priority="93">
      <formula>$F$282 = 0</formula>
    </cfRule>
    <cfRule type="expression" dxfId="4519" priority="94">
      <formula>$F$282 &lt; 0</formula>
    </cfRule>
  </conditionalFormatting>
  <conditionalFormatting sqref="D15:F16">
    <cfRule type="expression" dxfId="4518" priority="77">
      <formula>$F$54 &gt; 0</formula>
    </cfRule>
    <cfRule type="expression" dxfId="4517" priority="78">
      <formula>$F$54 = 0</formula>
    </cfRule>
    <cfRule type="expression" dxfId="4516" priority="79">
      <formula>$F$54 &lt; 0</formula>
    </cfRule>
  </conditionalFormatting>
  <conditionalFormatting sqref="G5:I6">
    <cfRule type="expression" dxfId="4515" priority="65">
      <formula>$I$130 &gt; 0</formula>
    </cfRule>
    <cfRule type="expression" dxfId="4514" priority="66">
      <formula>$I$130 = 0</formula>
    </cfRule>
    <cfRule type="expression" dxfId="4513" priority="67">
      <formula>$I$130 &lt; 0</formula>
    </cfRule>
  </conditionalFormatting>
  <conditionalFormatting sqref="G7:I8">
    <cfRule type="expression" dxfId="4512" priority="62">
      <formula>$I$206 &gt; 0</formula>
    </cfRule>
    <cfRule type="expression" dxfId="4511" priority="63">
      <formula>$I$206 = 0</formula>
    </cfRule>
    <cfRule type="expression" dxfId="4510" priority="64">
      <formula>$I$206 &lt; 0</formula>
    </cfRule>
  </conditionalFormatting>
  <conditionalFormatting sqref="G9:I10">
    <cfRule type="expression" dxfId="4509" priority="59">
      <formula>$I$244 &gt; 0</formula>
    </cfRule>
    <cfRule type="expression" dxfId="4508" priority="60">
      <formula>$I$244 = 0</formula>
    </cfRule>
    <cfRule type="expression" dxfId="4507" priority="61">
      <formula>$I$244 &lt; 0</formula>
    </cfRule>
  </conditionalFormatting>
  <conditionalFormatting sqref="G11:I12">
    <cfRule type="expression" dxfId="4506" priority="56">
      <formula>$I$168 &gt; 0</formula>
    </cfRule>
    <cfRule type="expression" dxfId="4505" priority="57">
      <formula>$I$168 = 0</formula>
    </cfRule>
    <cfRule type="expression" dxfId="4504" priority="58">
      <formula>$I$168 &lt; 0</formula>
    </cfRule>
  </conditionalFormatting>
  <conditionalFormatting sqref="G13:I14">
    <cfRule type="expression" dxfId="4503" priority="53">
      <formula>$I$282 &gt; 0</formula>
    </cfRule>
    <cfRule type="expression" dxfId="4502" priority="54">
      <formula>$I$282 = 0</formula>
    </cfRule>
    <cfRule type="expression" dxfId="4501" priority="55">
      <formula>$I$282 &lt; 0</formula>
    </cfRule>
  </conditionalFormatting>
  <conditionalFormatting sqref="G15:I16">
    <cfRule type="expression" dxfId="4500" priority="50">
      <formula>$I$54 &gt; 0</formula>
    </cfRule>
    <cfRule type="expression" dxfId="4499" priority="51">
      <formula>$I$54 = 0</formula>
    </cfRule>
    <cfRule type="expression" dxfId="4498" priority="52">
      <formula>$I$54 &lt; 0</formula>
    </cfRule>
  </conditionalFormatting>
  <conditionalFormatting sqref="J5:L6">
    <cfRule type="expression" dxfId="4497" priority="47">
      <formula>$L$130 &gt; 0</formula>
    </cfRule>
    <cfRule type="expression" dxfId="4496" priority="48">
      <formula>$L$130 = 0</formula>
    </cfRule>
    <cfRule type="expression" dxfId="4495" priority="49">
      <formula>$L$130 &lt; 0</formula>
    </cfRule>
  </conditionalFormatting>
  <conditionalFormatting sqref="J7:L8">
    <cfRule type="expression" dxfId="4494" priority="44">
      <formula>$L$206 &gt; 0</formula>
    </cfRule>
    <cfRule type="expression" dxfId="4493" priority="45">
      <formula>$L$206 = 0</formula>
    </cfRule>
    <cfRule type="expression" dxfId="4492" priority="46">
      <formula>$L$206 &lt; 0</formula>
    </cfRule>
  </conditionalFormatting>
  <conditionalFormatting sqref="J9:L10">
    <cfRule type="expression" dxfId="4491" priority="41">
      <formula>$L$244 &gt; 0</formula>
    </cfRule>
    <cfRule type="expression" dxfId="4490" priority="42">
      <formula>$L$244 = 0</formula>
    </cfRule>
    <cfRule type="expression" dxfId="4489" priority="43">
      <formula>$L$244 &lt; 0</formula>
    </cfRule>
  </conditionalFormatting>
  <conditionalFormatting sqref="J11:L12">
    <cfRule type="expression" dxfId="4488" priority="38">
      <formula>$L$168 &gt; 0</formula>
    </cfRule>
    <cfRule type="expression" dxfId="4487" priority="39">
      <formula>$L$168 = 0</formula>
    </cfRule>
    <cfRule type="expression" dxfId="4486" priority="40">
      <formula>$L$168 &lt; 0</formula>
    </cfRule>
  </conditionalFormatting>
  <conditionalFormatting sqref="J13:L14">
    <cfRule type="expression" dxfId="4485" priority="35">
      <formula>$L$282 &gt; 0</formula>
    </cfRule>
    <cfRule type="expression" dxfId="4484" priority="36">
      <formula>$L$282 = 0</formula>
    </cfRule>
    <cfRule type="expression" dxfId="4483" priority="37">
      <formula>$L$282 &lt; 0</formula>
    </cfRule>
  </conditionalFormatting>
  <conditionalFormatting sqref="J15:L16">
    <cfRule type="expression" dxfId="4482" priority="32">
      <formula>$L$54 &gt; 0</formula>
    </cfRule>
    <cfRule type="expression" dxfId="4481" priority="33">
      <formula>$L$54 = 0</formula>
    </cfRule>
    <cfRule type="expression" dxfId="4480" priority="34">
      <formula>$L$54 &lt; 0</formula>
    </cfRule>
  </conditionalFormatting>
  <conditionalFormatting sqref="M5:O6">
    <cfRule type="expression" dxfId="4479" priority="29">
      <formula>$O$130 &gt; 0</formula>
    </cfRule>
    <cfRule type="expression" dxfId="4478" priority="30">
      <formula>$O$130 = 0</formula>
    </cfRule>
    <cfRule type="expression" dxfId="4477" priority="31">
      <formula>$O$130 &lt; 0</formula>
    </cfRule>
  </conditionalFormatting>
  <conditionalFormatting sqref="M7:O8">
    <cfRule type="expression" dxfId="4476" priority="26">
      <formula>$O$206 &gt; 0</formula>
    </cfRule>
    <cfRule type="expression" dxfId="4475" priority="27">
      <formula>$O$206 = 0</formula>
    </cfRule>
    <cfRule type="expression" dxfId="4474" priority="28">
      <formula>$O$206 &lt; 0</formula>
    </cfRule>
  </conditionalFormatting>
  <conditionalFormatting sqref="M9:O10">
    <cfRule type="expression" dxfId="4473" priority="23">
      <formula>$O$244 &gt; 0</formula>
    </cfRule>
    <cfRule type="expression" dxfId="4472" priority="24">
      <formula>$O$244 = 0</formula>
    </cfRule>
    <cfRule type="expression" dxfId="4471" priority="25">
      <formula>$O$244 &lt; 0</formula>
    </cfRule>
  </conditionalFormatting>
  <conditionalFormatting sqref="M11:O12">
    <cfRule type="expression" dxfId="4470" priority="20">
      <formula>$O$168 &gt; 0</formula>
    </cfRule>
    <cfRule type="expression" dxfId="4469" priority="21">
      <formula>$O$168 = 0</formula>
    </cfRule>
    <cfRule type="expression" dxfId="4468" priority="22">
      <formula>$O$168 &lt; 0</formula>
    </cfRule>
  </conditionalFormatting>
  <conditionalFormatting sqref="M13:O14">
    <cfRule type="expression" dxfId="4467" priority="17">
      <formula>$O$282 &gt; 0</formula>
    </cfRule>
    <cfRule type="expression" dxfId="4466" priority="18">
      <formula>$O$282 = 0</formula>
    </cfRule>
    <cfRule type="expression" dxfId="4465" priority="19">
      <formula>$O$282 &lt; 0</formula>
    </cfRule>
  </conditionalFormatting>
  <conditionalFormatting sqref="M15:O16">
    <cfRule type="expression" dxfId="4464" priority="14">
      <formula>$O$54 &gt; 0</formula>
    </cfRule>
    <cfRule type="expression" dxfId="4463" priority="15">
      <formula>$O$54 = 0</formula>
    </cfRule>
    <cfRule type="expression" dxfId="4462" priority="16">
      <formula>$O$54 &lt; 0</formula>
    </cfRule>
  </conditionalFormatting>
  <conditionalFormatting sqref="D3:F4">
    <cfRule type="expression" dxfId="4461" priority="13">
      <formula>$F$92 &lt; 0</formula>
    </cfRule>
    <cfRule type="expression" dxfId="4460" priority="12">
      <formula>$F$92 = 0</formula>
    </cfRule>
    <cfRule type="expression" dxfId="4459" priority="11">
      <formula>$F$92 &gt; 0</formula>
    </cfRule>
  </conditionalFormatting>
  <conditionalFormatting sqref="G3:I4">
    <cfRule type="expression" dxfId="4458" priority="10">
      <formula>$I$92 &lt; 0</formula>
    </cfRule>
    <cfRule type="expression" dxfId="4457" priority="9">
      <formula>$I$92 = 0</formula>
    </cfRule>
    <cfRule type="expression" dxfId="4456" priority="8">
      <formula>$I$92 &gt; 0</formula>
    </cfRule>
  </conditionalFormatting>
  <conditionalFormatting sqref="J3:L4">
    <cfRule type="expression" dxfId="4455" priority="5">
      <formula>$L$92 &gt; 0</formula>
    </cfRule>
    <cfRule type="expression" dxfId="4454" priority="6">
      <formula>$L$92 = 0</formula>
    </cfRule>
    <cfRule type="expression" dxfId="4453" priority="7">
      <formula>$L$92 &lt; 0</formula>
    </cfRule>
  </conditionalFormatting>
  <conditionalFormatting sqref="M3:O4">
    <cfRule type="expression" dxfId="4452" priority="2">
      <formula>$O$92 &gt; 0</formula>
    </cfRule>
    <cfRule type="expression" dxfId="4451" priority="3">
      <formula>$O$92 = 0</formula>
    </cfRule>
    <cfRule type="expression" dxfId="445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44501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-69,696 KRW (-2.32%)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-46,480 KRW (-1.94%)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-12,302 KRW (-0.41%)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194,293 KRW (6.48%)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5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2021-11-01(월) 오전 00:00</v>
      </c>
      <c r="C15" s="332"/>
      <c r="D15" s="288" t="str">
        <f>TEXT($G$1, "[$-ko-KR]yyyy-mm-dd(ddd) ") &amp; "오후 14:00"</f>
        <v>2021-11-01(월) 오후 14:00</v>
      </c>
      <c r="E15" s="289"/>
      <c r="F15" s="290"/>
      <c r="G15" s="288" t="str">
        <f>TEXT($G$1, "[$-ko-KR]yyyy-mm-dd(ddd) ") &amp; "오후 19:00"</f>
        <v>2021-11-01(월) 오후 19:00</v>
      </c>
      <c r="H15" s="289"/>
      <c r="I15" s="290"/>
      <c r="J15" s="288" t="str">
        <f>TEXT($G$1, "[$-ko-KR]yyyy-mm-dd(ddd) ") &amp; "오후 21:00"</f>
        <v>2021-11-01(월) 오후 21:00</v>
      </c>
      <c r="K15" s="289"/>
      <c r="L15" s="290"/>
      <c r="M15" s="288" t="str">
        <f>TEXT($G$1+1, "[$-ko-KR]yyyy-mm-dd(ddd) ") &amp; "오전 00:00"</f>
        <v>2021-11-02(화)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57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2021-11-01(월) 오전 00:00</v>
      </c>
      <c r="C42" s="329"/>
      <c r="D42" s="288" t="str">
        <f>TEXT($G$1, "[$-ko-KR]yyyy-mm-dd(ddd) ") &amp; "오후 14:00"</f>
        <v>2021-11-01(월) 오후 14:00</v>
      </c>
      <c r="E42" s="289"/>
      <c r="F42" s="290"/>
      <c r="G42" s="288" t="str">
        <f>TEXT($G$1, "[$-ko-KR]yyyy-mm-dd(ddd) ") &amp; "오후 19:00"</f>
        <v>2021-11-01(월) 오후 19:00</v>
      </c>
      <c r="H42" s="289"/>
      <c r="I42" s="290"/>
      <c r="J42" s="288" t="str">
        <f>TEXT($G$1, "[$-ko-KR]yyyy-mm-dd(ddd) ") &amp; "오후 21:00"</f>
        <v>2021-11-01(월) 오후 21:00</v>
      </c>
      <c r="K42" s="289"/>
      <c r="L42" s="290"/>
      <c r="M42" s="288" t="str">
        <f>TEXT($G$1+1, "[$-ko-KR]yyyy-mm-dd(ddd) ") &amp; "오전 00:00"</f>
        <v>2021-11-02(화)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>
        <v>23.9</v>
      </c>
      <c r="N44" s="14">
        <f>IF(ISNUMBER(M44), (M44 - $B44) / $B44, "")</f>
        <v>-1.6460905349794327E-2</v>
      </c>
      <c r="O44" s="16">
        <f>IF(ISNUMBER(M44), $B64 * N44, "")</f>
        <v>-2469.135802469149</v>
      </c>
      <c r="Q44" s="286"/>
      <c r="R44" s="286"/>
      <c r="S44" s="286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>
        <v>84.2</v>
      </c>
      <c r="N45" s="32">
        <f t="shared" ref="N45:N48" si="17">IF(ISNUMBER(M45), (M45 - $B45) / $B45, "")</f>
        <v>-2.4333719582850456E-2</v>
      </c>
      <c r="O45" s="18">
        <f>IF(ISNUMBER(M45), $B64 * N45, "")</f>
        <v>-3650.0579374275685</v>
      </c>
      <c r="Q45" s="286"/>
      <c r="R45" s="286"/>
      <c r="S45" s="286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>
        <v>15.1</v>
      </c>
      <c r="N46" s="32">
        <f t="shared" si="17"/>
        <v>-5.0314465408805076E-2</v>
      </c>
      <c r="O46" s="18">
        <f>IF(ISNUMBER(M46), $B64 * N46, "")</f>
        <v>-7547.1698113207613</v>
      </c>
      <c r="Q46" s="291"/>
      <c r="R46" s="291"/>
      <c r="S46" s="291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>
        <v>12.1</v>
      </c>
      <c r="N47" s="32">
        <f t="shared" si="17"/>
        <v>-1.6260162601626101E-2</v>
      </c>
      <c r="O47" s="18">
        <f>IF(ISNUMBER(M47), $B64 * N47, "")</f>
        <v>-2439.0243902439151</v>
      </c>
      <c r="Q47" s="291"/>
      <c r="R47" s="291"/>
      <c r="S47" s="291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>
        <v>37.1</v>
      </c>
      <c r="N48" s="21">
        <f t="shared" si="17"/>
        <v>-1.3297872340425532E-2</v>
      </c>
      <c r="O48" s="22">
        <f>IF(ISNUMBER(M48), $B64 * N48, "")</f>
        <v>-1994.6808510638298</v>
      </c>
      <c r="Q48" s="291"/>
      <c r="R48" s="291"/>
      <c r="S48" s="291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>
        <v>13.6</v>
      </c>
      <c r="N49" s="107">
        <f>IF(ISNUMBER(M49), (M49 - $B49) / $B49, "")</f>
        <v>-2.158273381294969E-2</v>
      </c>
      <c r="O49" s="108">
        <f>IF(ISNUMBER(M49), $B64 * N49, "")</f>
        <v>-3237.4100719424537</v>
      </c>
      <c r="Q49" s="291"/>
      <c r="R49" s="291"/>
      <c r="S49" s="291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>
        <v>4.7300000000000004</v>
      </c>
      <c r="N50" s="32">
        <f t="shared" ref="N50:N53" si="21">IF(ISNUMBER(M50), (M50 - $B50) / $B50, "")</f>
        <v>-4.2105263157893843E-3</v>
      </c>
      <c r="O50" s="18">
        <f>IF(ISNUMBER(M50), $B64 * N50, "")</f>
        <v>-631.57894736840763</v>
      </c>
      <c r="Q50" s="291"/>
      <c r="R50" s="291"/>
      <c r="S50" s="291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>
        <v>84.2</v>
      </c>
      <c r="N51" s="32">
        <f t="shared" si="21"/>
        <v>-3.2183908045976976E-2</v>
      </c>
      <c r="O51" s="18">
        <f>IF(ISNUMBER(M51), $B64 * N51, "")</f>
        <v>-4827.5862068965462</v>
      </c>
      <c r="Q51" s="291"/>
      <c r="R51" s="291"/>
      <c r="S51" s="291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>
        <v>18.3</v>
      </c>
      <c r="N52" s="32">
        <f t="shared" si="21"/>
        <v>-2.6595744680851064E-2</v>
      </c>
      <c r="O52" s="18">
        <f>IF(ISNUMBER(M52), $B64 * N52, "")</f>
        <v>-3989.3617021276596</v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>
        <v>20.2</v>
      </c>
      <c r="N53" s="25">
        <f t="shared" si="21"/>
        <v>-2.8846153846153914E-2</v>
      </c>
      <c r="O53" s="104">
        <f>IF(ISNUMBER(M53), $B64 * N53, "")</f>
        <v>-4326.9230769230871</v>
      </c>
      <c r="Q53" s="300"/>
      <c r="R53" s="301"/>
      <c r="S53" s="302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15.5</v>
      </c>
      <c r="N54" s="14">
        <f>IF(ISNUMBER(M54), (M54 - $B54) / $B54, "")</f>
        <v>-3.7267080745341699E-2</v>
      </c>
      <c r="O54" s="16">
        <f>IF(ISNUMBER(M54), $B64 * N54, "")</f>
        <v>-5590.062111801255</v>
      </c>
      <c r="Q54" s="303"/>
      <c r="R54" s="304"/>
      <c r="S54" s="305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>
        <v>18.8</v>
      </c>
      <c r="N55" s="32">
        <f t="shared" ref="N55:N58" si="25">IF(ISNUMBER(M55), (M55 - $B55) / $B55, "")</f>
        <v>-3.0927835051546285E-2</v>
      </c>
      <c r="O55" s="18">
        <f>IF(ISNUMBER(M55), $B64 * N55, "")</f>
        <v>-4639.175257731943</v>
      </c>
      <c r="Q55" s="306"/>
      <c r="R55" s="307"/>
      <c r="S55" s="308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>
        <v>21.4</v>
      </c>
      <c r="N56" s="32">
        <f t="shared" si="25"/>
        <v>-4.6511627906977403E-3</v>
      </c>
      <c r="O56" s="18">
        <f>IF(ISNUMBER(M56), $B64 * N56, "")</f>
        <v>-697.67441860466101</v>
      </c>
      <c r="Q56" s="291"/>
      <c r="R56" s="291"/>
      <c r="S56" s="291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>
        <v>57.7</v>
      </c>
      <c r="N57" s="32">
        <f t="shared" si="25"/>
        <v>1.4059753954305875E-2</v>
      </c>
      <c r="O57" s="18">
        <f>IF(ISNUMBER(M57), $B64 * N57, "")</f>
        <v>2108.9630931458814</v>
      </c>
      <c r="Q57" s="286"/>
      <c r="R57" s="286"/>
      <c r="S57" s="286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33.5</v>
      </c>
      <c r="N58" s="21">
        <f t="shared" si="25"/>
        <v>-2.9761904761905185E-3</v>
      </c>
      <c r="O58" s="22">
        <f>IF(ISNUMBER(M58), $B64 * N58, "")</f>
        <v>-446.42857142857775</v>
      </c>
      <c r="Q58" s="286"/>
      <c r="R58" s="286"/>
      <c r="S58" s="286"/>
    </row>
    <row r="59" spans="1:19" ht="17.25" customHeight="1" thickBot="1">
      <c r="A59" s="125" t="s">
        <v>333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>
        <v>0.21099999999999999</v>
      </c>
      <c r="N59" s="107">
        <f>IF(ISNUMBER(M59), (M59 - $B59) / $B59, "")</f>
        <v>-1.4018691588785059E-2</v>
      </c>
      <c r="O59" s="108">
        <f>IF(ISNUMBER(M59), $B64 * N59, "")</f>
        <v>-2102.8037383177589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-1.9366712417717372E-2</v>
      </c>
      <c r="O64" s="28">
        <f>SUM(O44:O63)</f>
        <v>-46480.1098025217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57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2021-11-01(월) 오전 00:00</v>
      </c>
      <c r="C69" s="329"/>
      <c r="D69" s="288" t="str">
        <f>TEXT($G$1, "[$-ko-KR]yyyy-mm-dd(ddd) ") &amp; "오후 14:00"</f>
        <v>2021-11-01(월) 오후 14:00</v>
      </c>
      <c r="E69" s="289"/>
      <c r="F69" s="290"/>
      <c r="G69" s="288" t="str">
        <f>TEXT($G$1, "[$-ko-KR]yyyy-mm-dd(ddd) ") &amp; "오후 19:00"</f>
        <v>2021-11-01(월) 오후 19:00</v>
      </c>
      <c r="H69" s="289"/>
      <c r="I69" s="290"/>
      <c r="J69" s="288" t="str">
        <f>TEXT($G$1, "[$-ko-KR]yyyy-mm-dd(ddd) ") &amp; "오후 21:00"</f>
        <v>2021-11-01(월) 오후 21:00</v>
      </c>
      <c r="K69" s="289"/>
      <c r="L69" s="290"/>
      <c r="M69" s="288" t="str">
        <f>TEXT($G$1+1, "[$-ko-KR]yyyy-mm-dd(ddd) ") &amp; "오전 00:00"</f>
        <v>2021-11-02(화)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>
        <v>143</v>
      </c>
      <c r="N71" s="14">
        <f>IF(ISNUMBER(M71), (M71 - $B71) / $B71, "")</f>
        <v>-4.0268456375838924E-2</v>
      </c>
      <c r="O71" s="16">
        <f>IF(ISNUMBER(M71), $B91 * N71, "")</f>
        <v>-6040.2684563758385</v>
      </c>
      <c r="Q71" s="286"/>
      <c r="R71" s="286"/>
      <c r="S71" s="286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>
        <v>131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86"/>
      <c r="R72" s="286"/>
      <c r="S72" s="286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>
        <v>218</v>
      </c>
      <c r="N73" s="32">
        <f t="shared" si="33"/>
        <v>-4.8034934497816595E-2</v>
      </c>
      <c r="O73" s="18">
        <f>IF(ISNUMBER(M73), $B91 * N73, "")</f>
        <v>-7205.240174672489</v>
      </c>
      <c r="Q73" s="291"/>
      <c r="R73" s="291"/>
      <c r="S73" s="291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>
        <v>110</v>
      </c>
      <c r="N74" s="32">
        <f t="shared" si="33"/>
        <v>-1.7857142857142856E-2</v>
      </c>
      <c r="O74" s="18">
        <f>IF(ISNUMBER(M74), $B91 * N74, "")</f>
        <v>-2678.5714285714284</v>
      </c>
      <c r="Q74" s="291"/>
      <c r="R74" s="291"/>
      <c r="S74" s="291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>
        <v>683</v>
      </c>
      <c r="N75" s="21">
        <f t="shared" si="33"/>
        <v>2.0926756352765322E-2</v>
      </c>
      <c r="O75" s="22">
        <f>IF(ISNUMBER(M75), $B91 * N75, "")</f>
        <v>3139.0134529147981</v>
      </c>
      <c r="Q75" s="291"/>
      <c r="R75" s="291"/>
      <c r="S75" s="291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>
        <v>139</v>
      </c>
      <c r="N76" s="107">
        <f>IF(ISNUMBER(M76), (M76 - $B76) / $B76, "")</f>
        <v>-3.4722222222222224E-2</v>
      </c>
      <c r="O76" s="108">
        <f>IF(ISNUMBER(M76), $B91 * N76, "")</f>
        <v>-5208.3333333333339</v>
      </c>
      <c r="Q76" s="291"/>
      <c r="R76" s="291"/>
      <c r="S76" s="291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>
        <v>266</v>
      </c>
      <c r="N77" s="32">
        <f t="shared" ref="N77:N80" si="37">IF(ISNUMBER(M77), (M77 - $B77) / $B77, "")</f>
        <v>7.2580645161290328E-2</v>
      </c>
      <c r="O77" s="18">
        <f>IF(ISNUMBER(M77), $B91 * N77, "")</f>
        <v>10887.096774193549</v>
      </c>
      <c r="Q77" s="291"/>
      <c r="R77" s="291"/>
      <c r="S77" s="291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>
        <v>568</v>
      </c>
      <c r="N78" s="32">
        <f t="shared" si="37"/>
        <v>-3.5653650254668934E-2</v>
      </c>
      <c r="O78" s="18">
        <f>IF(ISNUMBER(M78), $B91 * N78, "")</f>
        <v>-5348.0475382003397</v>
      </c>
      <c r="Q78" s="291"/>
      <c r="R78" s="291"/>
      <c r="S78" s="291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>
        <v>398</v>
      </c>
      <c r="N79" s="32">
        <f t="shared" si="37"/>
        <v>-7.481296758104738E-3</v>
      </c>
      <c r="O79" s="18">
        <f>IF(ISNUMBER(M79), $B91 * N79, "")</f>
        <v>-1122.1945137157106</v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>
        <v>711</v>
      </c>
      <c r="N80" s="25">
        <f t="shared" si="37"/>
        <v>-2.4691358024691357E-2</v>
      </c>
      <c r="O80" s="104">
        <f>IF(ISNUMBER(M80), $B91 * N80, "")</f>
        <v>-3703.7037037037035</v>
      </c>
      <c r="Q80" s="300"/>
      <c r="R80" s="301"/>
      <c r="S80" s="302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>
        <v>725</v>
      </c>
      <c r="N81" s="14">
        <f>IF(ISNUMBER(M81), (M81 - $B81) / $B81, "")</f>
        <v>3.4236804564907276E-2</v>
      </c>
      <c r="O81" s="16">
        <f>IF(ISNUMBER(M81), $B91 * N81, "")</f>
        <v>5135.5206847360914</v>
      </c>
      <c r="Q81" s="303"/>
      <c r="R81" s="304"/>
      <c r="S81" s="305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434</v>
      </c>
      <c r="N82" s="32">
        <f t="shared" ref="N82:N85" si="41">IF(ISNUMBER(M82), (M82 - $B82) / $B82, "")</f>
        <v>-4.5871559633027525E-3</v>
      </c>
      <c r="O82" s="18">
        <f>IF(ISNUMBER(M82), $B91 * N82, "")</f>
        <v>-688.07339449541291</v>
      </c>
      <c r="Q82" s="306"/>
      <c r="R82" s="307"/>
      <c r="S82" s="308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>
        <v>231</v>
      </c>
      <c r="N83" s="32">
        <f t="shared" si="41"/>
        <v>3.125E-2</v>
      </c>
      <c r="O83" s="18">
        <f>IF(ISNUMBER(M83), $B91 * N83, "")</f>
        <v>4687.5</v>
      </c>
      <c r="Q83" s="291"/>
      <c r="R83" s="291"/>
      <c r="S83" s="291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>
        <v>126</v>
      </c>
      <c r="N84" s="32">
        <f t="shared" si="41"/>
        <v>-3.0769230769230771E-2</v>
      </c>
      <c r="O84" s="18">
        <f>IF(ISNUMBER(M84), $B91 * N84, "")</f>
        <v>-4615.3846153846152</v>
      </c>
      <c r="Q84" s="286"/>
      <c r="R84" s="286"/>
      <c r="S84" s="286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>
        <v>143</v>
      </c>
      <c r="N85" s="21">
        <f t="shared" si="41"/>
        <v>0</v>
      </c>
      <c r="O85" s="22">
        <f>IF(ISNUMBER(M85), $B91 * N85, "")</f>
        <v>0</v>
      </c>
      <c r="Q85" s="286"/>
      <c r="R85" s="286"/>
      <c r="S85" s="286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>
        <v>515</v>
      </c>
      <c r="N86" s="107">
        <f>IF(ISNUMBER(M86), (M86 - $B86) / $B86, "")</f>
        <v>3.8306451612903226E-2</v>
      </c>
      <c r="O86" s="108">
        <f>IF(ISNUMBER(M86), $B91 * N86, "")</f>
        <v>5745.9677419354839</v>
      </c>
      <c r="Q86" s="291"/>
      <c r="R86" s="291"/>
      <c r="S86" s="291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>
        <v>161</v>
      </c>
      <c r="N87" s="32">
        <f t="shared" ref="N87:N90" si="45">IF(ISNUMBER(M87), (M87 - $B87) / $B87, "")</f>
        <v>3.870967741935484E-2</v>
      </c>
      <c r="O87" s="18">
        <f>IF(ISNUMBER(M87), $B91 * N87, "")</f>
        <v>5806.4516129032263</v>
      </c>
      <c r="Q87" s="291"/>
      <c r="R87" s="291"/>
      <c r="S87" s="291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>
        <v>99</v>
      </c>
      <c r="N88" s="32">
        <f t="shared" si="45"/>
        <v>-1.9801980198019802E-2</v>
      </c>
      <c r="O88" s="18">
        <f>IF(ISNUMBER(M88), $B91 * N88, "")</f>
        <v>-2970.2970297029701</v>
      </c>
      <c r="Q88" s="291"/>
      <c r="R88" s="291"/>
      <c r="S88" s="291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>
        <v>366</v>
      </c>
      <c r="N89" s="32">
        <f t="shared" si="45"/>
        <v>-1.876675603217158E-2</v>
      </c>
      <c r="O89" s="18">
        <f>IF(ISNUMBER(M89), $B91 * N89, "")</f>
        <v>-2815.0134048257369</v>
      </c>
      <c r="Q89" s="313"/>
      <c r="R89" s="314"/>
      <c r="S89" s="315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>
        <v>120</v>
      </c>
      <c r="N90" s="25">
        <f t="shared" si="45"/>
        <v>8.4033613445378148E-3</v>
      </c>
      <c r="O90" s="104">
        <f>IF(ISNUMBER(M90), $B91 * N90, "")</f>
        <v>1260.5042016806722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-4.1008053967703986E-3</v>
      </c>
      <c r="O91" s="28">
        <f>SUM(O71:O90)</f>
        <v>-12302.416190311187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57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2021-11-01(월) 오전 00:00</v>
      </c>
      <c r="C96" s="329"/>
      <c r="D96" s="288" t="str">
        <f>TEXT($G$1, "[$-ko-KR]yyyy-mm-dd(ddd) ") &amp; "오후 14:00"</f>
        <v>2021-11-01(월) 오후 14:00</v>
      </c>
      <c r="E96" s="289"/>
      <c r="F96" s="290"/>
      <c r="G96" s="288" t="str">
        <f>TEXT($G$1, "[$-ko-KR]yyyy-mm-dd(ddd) ") &amp; "오후 19:00"</f>
        <v>2021-11-01(월) 오후 19:00</v>
      </c>
      <c r="H96" s="289"/>
      <c r="I96" s="290"/>
      <c r="J96" s="288" t="str">
        <f>TEXT($G$1, "[$-ko-KR]yyyy-mm-dd(ddd) ") &amp; "오후 21:00"</f>
        <v>2021-11-01(월) 오후 21:00</v>
      </c>
      <c r="K96" s="289"/>
      <c r="L96" s="290"/>
      <c r="M96" s="288" t="str">
        <f>TEXT($G$1+1, "[$-ko-KR]yyyy-mm-dd(ddd) ") &amp; "오전 00:00"</f>
        <v>2021-11-02(화)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>
        <v>2270</v>
      </c>
      <c r="N98" s="14">
        <f>IF(ISNUMBER(M98), (M98 - $B98) / $B98, "")</f>
        <v>-0.20767888307155322</v>
      </c>
      <c r="O98" s="16">
        <f>IF(ISNUMBER(M98), $B118 * N98, "")</f>
        <v>-31151.832460732981</v>
      </c>
      <c r="Q98" s="286"/>
      <c r="R98" s="286"/>
      <c r="S98" s="286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>
        <v>143</v>
      </c>
      <c r="N99" s="32">
        <f t="shared" ref="N99:N102" si="49">IF(ISNUMBER(M99), (M99 - $B99) / $B99, "")</f>
        <v>-4.0268456375838924E-2</v>
      </c>
      <c r="O99" s="18">
        <f>IF(ISNUMBER(M99), $B118 * N99, "")</f>
        <v>-6040.2684563758385</v>
      </c>
      <c r="Q99" s="286"/>
      <c r="R99" s="286"/>
      <c r="S99" s="286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>
        <v>1470</v>
      </c>
      <c r="N100" s="32">
        <f t="shared" si="49"/>
        <v>-7.2555205047318619E-2</v>
      </c>
      <c r="O100" s="18">
        <f>IF(ISNUMBER(M100), $B118 * N100, "")</f>
        <v>-10883.280757097793</v>
      </c>
      <c r="Q100" s="291"/>
      <c r="R100" s="291"/>
      <c r="S100" s="291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>
        <v>131</v>
      </c>
      <c r="N101" s="32">
        <f t="shared" si="49"/>
        <v>-4.3795620437956206E-2</v>
      </c>
      <c r="O101" s="18">
        <f>IF(ISNUMBER(M101), $B118 * N101, "")</f>
        <v>-6569.3430656934306</v>
      </c>
      <c r="Q101" s="291"/>
      <c r="R101" s="291"/>
      <c r="S101" s="291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>
        <v>218</v>
      </c>
      <c r="N102" s="21">
        <f t="shared" si="49"/>
        <v>-4.8034934497816595E-2</v>
      </c>
      <c r="O102" s="22">
        <f>IF(ISNUMBER(M102), $B118 * N102, "")</f>
        <v>-7205.240174672489</v>
      </c>
      <c r="Q102" s="291"/>
      <c r="R102" s="291"/>
      <c r="S102" s="291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>
        <v>19830</v>
      </c>
      <c r="N103" s="107">
        <f>IF(ISNUMBER(M103), (M103 - $B103) / $B103, "")</f>
        <v>0.17267888823181549</v>
      </c>
      <c r="O103" s="108">
        <f>IF(ISNUMBER(M103), $B118 * N103, "")</f>
        <v>25901.833234772323</v>
      </c>
      <c r="Q103" s="291"/>
      <c r="R103" s="291"/>
      <c r="S103" s="291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>
        <v>23.9</v>
      </c>
      <c r="N104" s="32">
        <f t="shared" ref="N104:N107" si="53">IF(ISNUMBER(M104), (M104 - $B104) / $B104, "")</f>
        <v>-1.6460905349794327E-2</v>
      </c>
      <c r="O104" s="18">
        <f>IF(ISNUMBER(M104), $B118 * N104, "")</f>
        <v>-2469.135802469149</v>
      </c>
      <c r="Q104" s="291"/>
      <c r="R104" s="291"/>
      <c r="S104" s="291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>
        <v>7020</v>
      </c>
      <c r="N105" s="32">
        <f t="shared" si="53"/>
        <v>-3.1055900621118012E-2</v>
      </c>
      <c r="O105" s="18">
        <f>IF(ISNUMBER(M105), $B118 * N105, "")</f>
        <v>-4658.3850931677016</v>
      </c>
      <c r="Q105" s="291"/>
      <c r="R105" s="291"/>
      <c r="S105" s="291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>
        <v>2295</v>
      </c>
      <c r="N106" s="32">
        <f t="shared" si="53"/>
        <v>-6.1349693251533742E-2</v>
      </c>
      <c r="O106" s="18">
        <f>IF(ISNUMBER(M106), $B118 * N106, "")</f>
        <v>-9202.4539877300613</v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>
        <v>110</v>
      </c>
      <c r="N107" s="25">
        <f t="shared" si="53"/>
        <v>-1.7857142857142856E-2</v>
      </c>
      <c r="O107" s="104">
        <f>IF(ISNUMBER(M107), $B118 * N107, "")</f>
        <v>-2678.5714285714284</v>
      </c>
      <c r="Q107" s="300"/>
      <c r="R107" s="301"/>
      <c r="S107" s="302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>
        <v>683</v>
      </c>
      <c r="N108" s="14">
        <f>IF(ISNUMBER(M108), (M108 - $B108) / $B108, "")</f>
        <v>2.0926756352765322E-2</v>
      </c>
      <c r="O108" s="16">
        <f>IF(ISNUMBER(M108), $B118 * N108, "")</f>
        <v>3139.0134529147981</v>
      </c>
      <c r="Q108" s="303"/>
      <c r="R108" s="304"/>
      <c r="S108" s="305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>
        <v>2810</v>
      </c>
      <c r="N109" s="32">
        <f t="shared" ref="N109:N112" si="57">IF(ISNUMBER(M109), (M109 - $B109) / $B109, "")</f>
        <v>-1.7761989342806395E-3</v>
      </c>
      <c r="O109" s="18">
        <f>IF(ISNUMBER(M109), $B118 * N109, "")</f>
        <v>-266.42984014209594</v>
      </c>
      <c r="Q109" s="306"/>
      <c r="R109" s="307"/>
      <c r="S109" s="308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>
        <v>1380</v>
      </c>
      <c r="N110" s="32">
        <f t="shared" si="57"/>
        <v>-3.4965034965034968E-2</v>
      </c>
      <c r="O110" s="18">
        <f>IF(ISNUMBER(M110), $B118 * N110, "")</f>
        <v>-5244.7552447552453</v>
      </c>
      <c r="Q110" s="291"/>
      <c r="R110" s="291"/>
      <c r="S110" s="291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>
        <v>1185</v>
      </c>
      <c r="N111" s="32">
        <f t="shared" si="57"/>
        <v>-3.6585365853658534E-2</v>
      </c>
      <c r="O111" s="18">
        <f>IF(ISNUMBER(M111), $B118 * N111, "")</f>
        <v>-5487.8048780487798</v>
      </c>
      <c r="Q111" s="286"/>
      <c r="R111" s="286"/>
      <c r="S111" s="286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>
        <v>139</v>
      </c>
      <c r="N112" s="21">
        <f t="shared" si="57"/>
        <v>-3.4722222222222224E-2</v>
      </c>
      <c r="O112" s="22">
        <f>IF(ISNUMBER(M112), $B118 * N112, "")</f>
        <v>-5208.3333333333339</v>
      </c>
      <c r="Q112" s="286"/>
      <c r="R112" s="286"/>
      <c r="S112" s="286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>
        <v>1210</v>
      </c>
      <c r="N113" s="107">
        <f>IF(ISNUMBER(M113), (M113 - $B113) / $B113, "")</f>
        <v>-2.4193548387096774E-2</v>
      </c>
      <c r="O113" s="108">
        <f>IF(ISNUMBER(M113), $B118 * N113, "")</f>
        <v>-3629.0322580645161</v>
      </c>
      <c r="Q113" s="291"/>
      <c r="R113" s="291"/>
      <c r="S113" s="291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>
        <v>84.2</v>
      </c>
      <c r="N114" s="32">
        <f t="shared" ref="N114:N117" si="61">IF(ISNUMBER(M114), (M114 - $B114) / $B114, "")</f>
        <v>-2.4333719582850456E-2</v>
      </c>
      <c r="O114" s="18">
        <f>IF(ISNUMBER(M114), $B118 * N114, "")</f>
        <v>-3650.0579374275685</v>
      </c>
      <c r="Q114" s="291"/>
      <c r="R114" s="291"/>
      <c r="S114" s="291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>
        <v>266</v>
      </c>
      <c r="N115" s="32">
        <f t="shared" si="61"/>
        <v>7.2580645161290328E-2</v>
      </c>
      <c r="O115" s="18">
        <f>IF(ISNUMBER(M115), $B118 * N115, "")</f>
        <v>10887.096774193549</v>
      </c>
      <c r="Q115" s="291"/>
      <c r="R115" s="291"/>
      <c r="S115" s="291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>
        <v>15.1</v>
      </c>
      <c r="N116" s="32">
        <f t="shared" si="61"/>
        <v>-5.0314465408805076E-2</v>
      </c>
      <c r="O116" s="18">
        <f>IF(ISNUMBER(M116), $B118 * N116, "")</f>
        <v>-7547.1698113207613</v>
      </c>
      <c r="Q116" s="313"/>
      <c r="R116" s="314"/>
      <c r="S116" s="315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>
        <v>2685</v>
      </c>
      <c r="N117" s="25">
        <f t="shared" si="61"/>
        <v>1.5122873345935728E-2</v>
      </c>
      <c r="O117" s="104">
        <f>IF(ISNUMBER(M117), $B118 * N117, "")</f>
        <v>2268.4310018903593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-2.3231906688610714E-2</v>
      </c>
      <c r="O118" s="28">
        <f>SUM(O98:O117)</f>
        <v>-69695.720065832153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57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2021-11-01(월) 오전 00:00</v>
      </c>
      <c r="C123" s="329"/>
      <c r="D123" s="288" t="str">
        <f>TEXT($G$1, "[$-ko-KR]yyyy-mm-dd(ddd) ") &amp; "오후 14:00"</f>
        <v>2021-11-01(월) 오후 14:00</v>
      </c>
      <c r="E123" s="289"/>
      <c r="F123" s="290"/>
      <c r="G123" s="288" t="str">
        <f>TEXT($G$1, "[$-ko-KR]yyyy-mm-dd(ddd) ") &amp; "오후 19:00"</f>
        <v>2021-11-01(월) 오후 19:00</v>
      </c>
      <c r="H123" s="289"/>
      <c r="I123" s="290"/>
      <c r="J123" s="288" t="str">
        <f>TEXT($G$1, "[$-ko-KR]yyyy-mm-dd(ddd) ") &amp; "오후 21:00"</f>
        <v>2021-11-01(월) 오후 21:00</v>
      </c>
      <c r="K123" s="289"/>
      <c r="L123" s="290"/>
      <c r="M123" s="288" t="str">
        <f>TEXT($G$1+1, "[$-ko-KR]yyyy-mm-dd(ddd) ") &amp; "오전 00:00"</f>
        <v>2021-11-02(화)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>
        <v>23.9</v>
      </c>
      <c r="N125" s="14">
        <f>IF(ISNUMBER(M125), (M125 - $B125) / $B125, "")</f>
        <v>-1.6460905349794327E-2</v>
      </c>
      <c r="O125" s="16">
        <f>IF(ISNUMBER(M125), $B145 * N125, "")</f>
        <v>-2469.135802469149</v>
      </c>
      <c r="Q125" s="286"/>
      <c r="R125" s="286"/>
      <c r="S125" s="286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>
        <v>84.2</v>
      </c>
      <c r="N126" s="32">
        <f t="shared" ref="N126:N129" si="65">IF(ISNUMBER(M126), (M126 - $B126) / $B126, "")</f>
        <v>-2.4333719582850456E-2</v>
      </c>
      <c r="O126" s="18">
        <f>IF(ISNUMBER(M126), $B145 * N126, "")</f>
        <v>-3650.0579374275685</v>
      </c>
      <c r="Q126" s="286"/>
      <c r="R126" s="286"/>
      <c r="S126" s="286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>
        <v>15.1</v>
      </c>
      <c r="N127" s="32">
        <f t="shared" si="65"/>
        <v>-5.0314465408805076E-2</v>
      </c>
      <c r="O127" s="18">
        <f>IF(ISNUMBER(M127), $B145 * N127, "")</f>
        <v>-7547.1698113207613</v>
      </c>
      <c r="Q127" s="291"/>
      <c r="R127" s="291"/>
      <c r="S127" s="291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>
        <v>12.1</v>
      </c>
      <c r="N128" s="32">
        <f t="shared" si="65"/>
        <v>-1.6260162601626101E-2</v>
      </c>
      <c r="O128" s="18">
        <f>IF(ISNUMBER(M128), $B145 * N128, "")</f>
        <v>-2439.0243902439151</v>
      </c>
      <c r="Q128" s="291"/>
      <c r="R128" s="291"/>
      <c r="S128" s="291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>
        <v>37.1</v>
      </c>
      <c r="N129" s="21">
        <f t="shared" si="65"/>
        <v>-1.3297872340425532E-2</v>
      </c>
      <c r="O129" s="22">
        <f>IF(ISNUMBER(M129), $B145 * N129, "")</f>
        <v>-1994.6808510638298</v>
      </c>
      <c r="Q129" s="291"/>
      <c r="R129" s="291"/>
      <c r="S129" s="291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>
        <v>13.6</v>
      </c>
      <c r="N130" s="107">
        <f>IF(ISNUMBER(M130), (M130 - $B130) / $B130, "")</f>
        <v>-2.158273381294969E-2</v>
      </c>
      <c r="O130" s="108">
        <f>IF(ISNUMBER(M130), $B145 * N130, "")</f>
        <v>-3237.4100719424537</v>
      </c>
      <c r="Q130" s="291"/>
      <c r="R130" s="291"/>
      <c r="S130" s="291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>
        <v>4.7300000000000004</v>
      </c>
      <c r="N131" s="32">
        <f t="shared" ref="N131:N134" si="69">IF(ISNUMBER(M131), (M131 - $B131) / $B131, "")</f>
        <v>-4.2105263157893843E-3</v>
      </c>
      <c r="O131" s="18">
        <f>IF(ISNUMBER(M131), $B145 * N131, "")</f>
        <v>-631.57894736840763</v>
      </c>
      <c r="Q131" s="291"/>
      <c r="R131" s="291"/>
      <c r="S131" s="291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>
        <v>84.2</v>
      </c>
      <c r="N132" s="32">
        <f t="shared" si="69"/>
        <v>-3.2183908045976976E-2</v>
      </c>
      <c r="O132" s="18">
        <f>IF(ISNUMBER(M132), $B145 * N132, "")</f>
        <v>-4827.5862068965462</v>
      </c>
      <c r="Q132" s="291"/>
      <c r="R132" s="291"/>
      <c r="S132" s="291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>
        <v>18.3</v>
      </c>
      <c r="N133" s="32">
        <f t="shared" si="69"/>
        <v>-2.6595744680851064E-2</v>
      </c>
      <c r="O133" s="18">
        <f>IF(ISNUMBER(M133), $B145 * N133, "")</f>
        <v>-3989.3617021276596</v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>
        <v>20.2</v>
      </c>
      <c r="N134" s="25">
        <f t="shared" si="69"/>
        <v>-2.8846153846153914E-2</v>
      </c>
      <c r="O134" s="104">
        <f>IF(ISNUMBER(M134), $B145 * N134, "")</f>
        <v>-4326.9230769230871</v>
      </c>
      <c r="Q134" s="300"/>
      <c r="R134" s="301"/>
      <c r="S134" s="302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15.5</v>
      </c>
      <c r="N135" s="14">
        <f>IF(ISNUMBER(M135), (M135 - $B135) / $B135, "")</f>
        <v>-3.7267080745341699E-2</v>
      </c>
      <c r="O135" s="16">
        <f>IF(ISNUMBER(M135), $B145 * N135, "")</f>
        <v>-5590.062111801255</v>
      </c>
      <c r="Q135" s="303"/>
      <c r="R135" s="304"/>
      <c r="S135" s="305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>
        <v>18.8</v>
      </c>
      <c r="N136" s="32">
        <f t="shared" ref="N136:N139" si="73">IF(ISNUMBER(M136), (M136 - $B136) / $B136, "")</f>
        <v>-3.0927835051546285E-2</v>
      </c>
      <c r="O136" s="18">
        <f>IF(ISNUMBER(M136), $B145 * N136, "")</f>
        <v>-4639.175257731943</v>
      </c>
      <c r="Q136" s="306"/>
      <c r="R136" s="307"/>
      <c r="S136" s="308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>
        <v>21.4</v>
      </c>
      <c r="N137" s="32">
        <f t="shared" si="73"/>
        <v>-4.6511627906977403E-3</v>
      </c>
      <c r="O137" s="18">
        <f>IF(ISNUMBER(M137), $B145 * N137, "")</f>
        <v>-697.67441860466101</v>
      </c>
      <c r="Q137" s="291"/>
      <c r="R137" s="291"/>
      <c r="S137" s="291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>
        <v>57.7</v>
      </c>
      <c r="N138" s="32">
        <f t="shared" si="73"/>
        <v>1.4059753954305875E-2</v>
      </c>
      <c r="O138" s="18">
        <f>IF(ISNUMBER(M138), $B145 * N138, "")</f>
        <v>2108.9630931458814</v>
      </c>
      <c r="Q138" s="286"/>
      <c r="R138" s="286"/>
      <c r="S138" s="286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>
        <v>33.5</v>
      </c>
      <c r="N139" s="21">
        <f t="shared" si="73"/>
        <v>-2.9761904761905185E-3</v>
      </c>
      <c r="O139" s="22">
        <f>IF(ISNUMBER(M139), $B145 * N139, "")</f>
        <v>-446.42857142857775</v>
      </c>
      <c r="Q139" s="286"/>
      <c r="R139" s="286"/>
      <c r="S139" s="286"/>
    </row>
    <row r="140" spans="1:19" ht="17.25" thickBot="1">
      <c r="A140" s="125" t="s">
        <v>333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>
        <v>0.21099999999999999</v>
      </c>
      <c r="N140" s="107">
        <f>IF(ISNUMBER(M140), (M140 - $B140) / $B140, "")</f>
        <v>-1.4018691588785059E-2</v>
      </c>
      <c r="O140" s="108">
        <f>IF(ISNUMBER(M140), $B145 * N140, "")</f>
        <v>-2102.8037383177589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-1.9366712417717372E-2</v>
      </c>
      <c r="O145" s="28">
        <f>SUM(O125:O144)</f>
        <v>-46480.1098025217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57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2021-11-01(월) 오전 00:00</v>
      </c>
      <c r="C150" s="329"/>
      <c r="D150" s="288" t="str">
        <f>TEXT($G$1, "[$-ko-KR]yyyy-mm-dd(ddd) ") &amp; "오후 14:00"</f>
        <v>2021-11-01(월) 오후 14:00</v>
      </c>
      <c r="E150" s="289"/>
      <c r="F150" s="290"/>
      <c r="G150" s="288" t="str">
        <f>TEXT($G$1, "[$-ko-KR]yyyy-mm-dd(ddd) ") &amp; "오후 19:00"</f>
        <v>2021-11-01(월) 오후 19:00</v>
      </c>
      <c r="H150" s="289"/>
      <c r="I150" s="290"/>
      <c r="J150" s="288" t="str">
        <f>TEXT($G$1, "[$-ko-KR]yyyy-mm-dd(ddd) ") &amp; "오후 21:00"</f>
        <v>2021-11-01(월) 오후 21:00</v>
      </c>
      <c r="K150" s="289"/>
      <c r="L150" s="290"/>
      <c r="M150" s="288" t="str">
        <f>TEXT($G$1+1, "[$-ko-KR]yyyy-mm-dd(ddd) ") &amp; "오전 00:00"</f>
        <v>2021-11-02(화)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>
        <v>143</v>
      </c>
      <c r="N152" s="14">
        <f>IF(ISNUMBER(M152), (M152 - $B152) / $B152, "")</f>
        <v>0</v>
      </c>
      <c r="O152" s="16">
        <f>IF(ISNUMBER(M152), $B172 * N152, "")</f>
        <v>0</v>
      </c>
      <c r="Q152" s="286"/>
      <c r="R152" s="286"/>
      <c r="S152" s="286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>
        <v>515</v>
      </c>
      <c r="N153" s="32">
        <f t="shared" ref="N153:N156" si="81">IF(ISNUMBER(M153), (M153 - $B153) / $B153, "")</f>
        <v>3.8306451612903226E-2</v>
      </c>
      <c r="O153" s="18">
        <f>IF(ISNUMBER(M153), $B172 * N153, "")</f>
        <v>5745.9677419354839</v>
      </c>
      <c r="Q153" s="286"/>
      <c r="R153" s="286"/>
      <c r="S153" s="286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>
        <v>161</v>
      </c>
      <c r="N154" s="32">
        <f t="shared" si="81"/>
        <v>3.870967741935484E-2</v>
      </c>
      <c r="O154" s="18">
        <f>IF(ISNUMBER(M154), $B172 * N154, "")</f>
        <v>5806.4516129032263</v>
      </c>
      <c r="Q154" s="291"/>
      <c r="R154" s="291"/>
      <c r="S154" s="291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>
        <v>99</v>
      </c>
      <c r="N155" s="32">
        <f t="shared" si="81"/>
        <v>-1.9801980198019802E-2</v>
      </c>
      <c r="O155" s="18">
        <f>IF(ISNUMBER(M155), $B172 * N155, "")</f>
        <v>-2970.2970297029701</v>
      </c>
      <c r="Q155" s="291"/>
      <c r="R155" s="291"/>
      <c r="S155" s="291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>
        <v>366</v>
      </c>
      <c r="N156" s="21">
        <f t="shared" si="81"/>
        <v>-1.876675603217158E-2</v>
      </c>
      <c r="O156" s="22">
        <f>IF(ISNUMBER(M156), $B172 * N156, "")</f>
        <v>-2815.0134048257369</v>
      </c>
      <c r="Q156" s="291"/>
      <c r="R156" s="291"/>
      <c r="S156" s="291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>
        <v>120</v>
      </c>
      <c r="N157" s="107">
        <f>IF(ISNUMBER(M157), (M157 - $B157) / $B157, "")</f>
        <v>8.4033613445378148E-3</v>
      </c>
      <c r="O157" s="108">
        <f>IF(ISNUMBER(M157), $B172 * N157, "")</f>
        <v>1260.5042016806722</v>
      </c>
      <c r="Q157" s="291"/>
      <c r="R157" s="291"/>
      <c r="S157" s="291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>
        <v>277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91"/>
      <c r="R158" s="291"/>
      <c r="S158" s="291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>
        <v>432</v>
      </c>
      <c r="N159" s="32">
        <f t="shared" si="85"/>
        <v>-1.3698630136986301E-2</v>
      </c>
      <c r="O159" s="18">
        <f>IF(ISNUMBER(M159), $B172 * N159, "")</f>
        <v>-2054.794520547945</v>
      </c>
      <c r="Q159" s="291"/>
      <c r="R159" s="291"/>
      <c r="S159" s="291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>
        <v>321</v>
      </c>
      <c r="N160" s="32">
        <f t="shared" si="85"/>
        <v>3.215434083601286E-2</v>
      </c>
      <c r="O160" s="18">
        <f>IF(ISNUMBER(M160), $B172 * N160, "")</f>
        <v>4823.1511254019288</v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>
        <v>254</v>
      </c>
      <c r="N161" s="25">
        <f t="shared" si="85"/>
        <v>2.8340080971659919E-2</v>
      </c>
      <c r="O161" s="104">
        <f>IF(ISNUMBER(M161), $B172 * N161, "")</f>
        <v>4251.0121457489877</v>
      </c>
      <c r="Q161" s="300"/>
      <c r="R161" s="301"/>
      <c r="S161" s="302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>
        <v>811</v>
      </c>
      <c r="N162" s="14">
        <f>IF(ISNUMBER(M162), (M162 - $B162) / $B162, "")</f>
        <v>-1.4580801944106925E-2</v>
      </c>
      <c r="O162" s="16">
        <f>IF(ISNUMBER(M162), $B172 * N162, "")</f>
        <v>-2187.1202916160387</v>
      </c>
      <c r="Q162" s="303"/>
      <c r="R162" s="304"/>
      <c r="S162" s="305"/>
    </row>
    <row r="163" spans="1:19" ht="17.25" thickBot="1">
      <c r="A163" s="125" t="s">
        <v>334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>
        <v>475</v>
      </c>
      <c r="N163" s="32">
        <f t="shared" ref="N163:N166" si="89">IF(ISNUMBER(M163), (M163 - $B163) / $B163, "")</f>
        <v>-4.1928721174004195E-3</v>
      </c>
      <c r="O163" s="18">
        <f>IF(ISNUMBER(M163), $B172 * N163, "")</f>
        <v>-628.93081761006295</v>
      </c>
      <c r="Q163" s="306"/>
      <c r="R163" s="307"/>
      <c r="S163" s="308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>
        <v>155</v>
      </c>
      <c r="N164" s="32">
        <f t="shared" si="89"/>
        <v>0</v>
      </c>
      <c r="O164" s="18">
        <f>IF(ISNUMBER(M164), $B172 * N164, "")</f>
        <v>0</v>
      </c>
      <c r="Q164" s="291"/>
      <c r="R164" s="291"/>
      <c r="S164" s="291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>
        <v>946</v>
      </c>
      <c r="N165" s="32">
        <f t="shared" si="89"/>
        <v>-1.5608740894901144E-2</v>
      </c>
      <c r="O165" s="18">
        <f>IF(ISNUMBER(M165), $B172 * N165, "")</f>
        <v>-2341.3111342351717</v>
      </c>
      <c r="Q165" s="286"/>
      <c r="R165" s="286"/>
      <c r="S165" s="286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>
        <v>220</v>
      </c>
      <c r="N166" s="21">
        <f t="shared" si="89"/>
        <v>0.2087912087912088</v>
      </c>
      <c r="O166" s="22">
        <f>IF(ISNUMBER(M166), $B172 * N166, "")</f>
        <v>31318.68131868132</v>
      </c>
      <c r="Q166" s="286"/>
      <c r="R166" s="286"/>
      <c r="S166" s="286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>
        <v>940</v>
      </c>
      <c r="N167" s="107">
        <f>IF(ISNUMBER(M167), (M167 - $B167) / $B167, "")</f>
        <v>-2.286902286902287E-2</v>
      </c>
      <c r="O167" s="108">
        <f>IF(ISNUMBER(M167), $B172 * N167, "")</f>
        <v>-3430.3534303534307</v>
      </c>
      <c r="Q167" s="291"/>
      <c r="R167" s="291"/>
      <c r="S167" s="291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>
        <v>423</v>
      </c>
      <c r="N168" s="32">
        <f t="shared" ref="N168:N171" si="93">IF(ISNUMBER(M168), (M168 - $B168) / $B168, "")</f>
        <v>0.38688524590163936</v>
      </c>
      <c r="O168" s="18">
        <f>IF(ISNUMBER(M168), $B172 * N168, "")</f>
        <v>58032.786885245907</v>
      </c>
      <c r="Q168" s="291"/>
      <c r="R168" s="291"/>
      <c r="S168" s="291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>
        <v>415</v>
      </c>
      <c r="N169" s="32">
        <f t="shared" si="93"/>
        <v>2.4154589371980675E-3</v>
      </c>
      <c r="O169" s="18">
        <f>IF(ISNUMBER(M169), $B172 * N169, "")</f>
        <v>362.31884057971013</v>
      </c>
      <c r="Q169" s="291"/>
      <c r="R169" s="291"/>
      <c r="S169" s="291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>
        <v>224</v>
      </c>
      <c r="N170" s="32">
        <f t="shared" si="93"/>
        <v>2.7522935779816515E-2</v>
      </c>
      <c r="O170" s="18">
        <f>IF(ISNUMBER(M170), $B172 * N170, "")</f>
        <v>4128.440366972477</v>
      </c>
      <c r="Q170" s="313"/>
      <c r="R170" s="314"/>
      <c r="S170" s="315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>
        <v>542</v>
      </c>
      <c r="N171" s="25">
        <f t="shared" si="93"/>
        <v>9.9391480730223122E-2</v>
      </c>
      <c r="O171" s="104">
        <f>IF(ISNUMBER(M171), $B172 * N171, "")</f>
        <v>14908.722109533468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3.8070071906597273E-2</v>
      </c>
      <c r="O172" s="28">
        <f>SUM(O152:O171)</f>
        <v>114210.21571979183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57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2021-11-01(월) 오전 00:00</v>
      </c>
      <c r="C177" s="329"/>
      <c r="D177" s="288" t="str">
        <f>TEXT($G$1, "[$-ko-KR]yyyy-mm-dd(ddd) ") &amp; "오후 14:00"</f>
        <v>2021-11-01(월) 오후 14:00</v>
      </c>
      <c r="E177" s="289"/>
      <c r="F177" s="290"/>
      <c r="G177" s="288" t="str">
        <f>TEXT($G$1, "[$-ko-KR]yyyy-mm-dd(ddd) ") &amp; "오후 19:00"</f>
        <v>2021-11-01(월) 오후 19:00</v>
      </c>
      <c r="H177" s="289"/>
      <c r="I177" s="290"/>
      <c r="J177" s="288" t="str">
        <f>TEXT($G$1, "[$-ko-KR]yyyy-mm-dd(ddd) ") &amp; "오후 21:00"</f>
        <v>2021-11-01(월) 오후 21:00</v>
      </c>
      <c r="K177" s="289"/>
      <c r="L177" s="290"/>
      <c r="M177" s="288" t="str">
        <f>TEXT($G$1+1, "[$-ko-KR]yyyy-mm-dd(ddd) ") &amp; "오전 00:00"</f>
        <v>2021-11-02(화)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>
        <v>155</v>
      </c>
      <c r="N179" s="14">
        <f>IF(ISNUMBER(M179), (M179 - $B179) / $B179, "")</f>
        <v>0</v>
      </c>
      <c r="O179" s="16">
        <f>IF(ISNUMBER(M179), $B199 * N179, "")</f>
        <v>0</v>
      </c>
      <c r="Q179" s="286"/>
      <c r="R179" s="286"/>
      <c r="S179" s="286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>
        <v>946</v>
      </c>
      <c r="N180" s="32">
        <f t="shared" ref="N180:N183" si="97">IF(ISNUMBER(M180), (M180 - $B180) / $B180, "")</f>
        <v>-1.5608740894901144E-2</v>
      </c>
      <c r="O180" s="18">
        <f>IF(ISNUMBER(M180), $B199 * N180, "")</f>
        <v>-2341.3111342351717</v>
      </c>
      <c r="Q180" s="286"/>
      <c r="R180" s="286"/>
      <c r="S180" s="286"/>
    </row>
    <row r="181" spans="1:19" ht="17.25" thickBot="1">
      <c r="A181" s="125" t="s">
        <v>336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>
        <v>5450</v>
      </c>
      <c r="N181" s="32">
        <f t="shared" si="97"/>
        <v>2.1555763823805061E-2</v>
      </c>
      <c r="O181" s="18">
        <f>IF(ISNUMBER(M181), $B199 * N181, "")</f>
        <v>3233.3645735707591</v>
      </c>
      <c r="Q181" s="291"/>
      <c r="R181" s="291"/>
      <c r="S181" s="291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>
        <v>2310</v>
      </c>
      <c r="N182" s="32">
        <f t="shared" si="97"/>
        <v>7.1925754060324823E-2</v>
      </c>
      <c r="O182" s="18">
        <f>IF(ISNUMBER(M182), $B199 * N182, "")</f>
        <v>10788.863109048723</v>
      </c>
      <c r="Q182" s="291"/>
      <c r="R182" s="291"/>
      <c r="S182" s="291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>
        <v>220</v>
      </c>
      <c r="N183" s="21">
        <f t="shared" si="97"/>
        <v>0.2087912087912088</v>
      </c>
      <c r="O183" s="22">
        <f>IF(ISNUMBER(M183), $B199 * N183, "")</f>
        <v>31318.68131868132</v>
      </c>
      <c r="Q183" s="291"/>
      <c r="R183" s="291"/>
      <c r="S183" s="291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>
        <v>940</v>
      </c>
      <c r="N184" s="107">
        <f>IF(ISNUMBER(M184), (M184 - $B184) / $B184, "")</f>
        <v>-2.286902286902287E-2</v>
      </c>
      <c r="O184" s="108">
        <f>IF(ISNUMBER(M184), $B199 * N184, "")</f>
        <v>-3430.3534303534307</v>
      </c>
      <c r="Q184" s="291"/>
      <c r="R184" s="291"/>
      <c r="S184" s="291"/>
    </row>
    <row r="185" spans="1:19" ht="17.25" thickBot="1">
      <c r="A185" s="125" t="s">
        <v>338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>
        <v>1070</v>
      </c>
      <c r="N185" s="32">
        <f t="shared" ref="N185:N188" si="101">IF(ISNUMBER(M185), (M185 - $B185) / $B185, "")</f>
        <v>-3.1674208144796379E-2</v>
      </c>
      <c r="O185" s="18">
        <f>IF(ISNUMBER(M185), $B199 * N185, "")</f>
        <v>-4751.1312217194563</v>
      </c>
      <c r="Q185" s="291"/>
      <c r="R185" s="291"/>
      <c r="S185" s="291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>
        <v>4855</v>
      </c>
      <c r="N186" s="32">
        <f t="shared" si="101"/>
        <v>-1.02880658436214E-3</v>
      </c>
      <c r="O186" s="18">
        <f>IF(ISNUMBER(M186), $B199 * N186, "")</f>
        <v>-154.32098765432099</v>
      </c>
      <c r="Q186" s="291"/>
      <c r="R186" s="291"/>
      <c r="S186" s="291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>
        <v>162250</v>
      </c>
      <c r="N187" s="32">
        <f t="shared" si="101"/>
        <v>-1.2311480455524776E-3</v>
      </c>
      <c r="O187" s="18">
        <f>IF(ISNUMBER(M187), $B199 * N187, "")</f>
        <v>-184.67220683287164</v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>
        <v>423</v>
      </c>
      <c r="N188" s="25">
        <f t="shared" si="101"/>
        <v>0.38688524590163936</v>
      </c>
      <c r="O188" s="104">
        <f>IF(ISNUMBER(M188), $B199 * N188, "")</f>
        <v>58032.786885245907</v>
      </c>
      <c r="Q188" s="300"/>
      <c r="R188" s="301"/>
      <c r="S188" s="302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>
        <v>16540</v>
      </c>
      <c r="N189" s="14">
        <f>IF(ISNUMBER(M189), (M189 - $B189) / $B189, "")</f>
        <v>4.8602673147023082E-3</v>
      </c>
      <c r="O189" s="16">
        <f>IF(ISNUMBER(M189), $B199 * N189, "")</f>
        <v>729.04009720534623</v>
      </c>
      <c r="Q189" s="303"/>
      <c r="R189" s="304"/>
      <c r="S189" s="305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362.31884057971013</v>
      </c>
      <c r="Q190" s="306"/>
      <c r="R190" s="307"/>
      <c r="S190" s="308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>
        <v>1550</v>
      </c>
      <c r="N191" s="32">
        <f t="shared" si="105"/>
        <v>2.6490066225165563E-2</v>
      </c>
      <c r="O191" s="18">
        <f>IF(ISNUMBER(M191), $B199 * N191, "")</f>
        <v>3973.5099337748343</v>
      </c>
      <c r="Q191" s="291"/>
      <c r="R191" s="291"/>
      <c r="S191" s="291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>
        <v>8845</v>
      </c>
      <c r="N192" s="32">
        <f t="shared" si="105"/>
        <v>4.3657817109144542E-2</v>
      </c>
      <c r="O192" s="18">
        <f>IF(ISNUMBER(M192), $B199 * N192, "")</f>
        <v>6548.6725663716816</v>
      </c>
      <c r="Q192" s="286"/>
      <c r="R192" s="286"/>
      <c r="S192" s="286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>
        <v>2395</v>
      </c>
      <c r="N193" s="21">
        <f t="shared" si="105"/>
        <v>0.30874316939890711</v>
      </c>
      <c r="O193" s="22">
        <f>IF(ISNUMBER(M193), $B199 * N193, "")</f>
        <v>46311.475409836065</v>
      </c>
      <c r="Q193" s="286"/>
      <c r="R193" s="286"/>
      <c r="S193" s="286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>
        <v>224</v>
      </c>
      <c r="N194" s="107">
        <f>IF(ISNUMBER(M194), (M194 - $B194) / $B194, "")</f>
        <v>2.7522935779816515E-2</v>
      </c>
      <c r="O194" s="108">
        <f>IF(ISNUMBER(M194), $B199 * N194, "")</f>
        <v>4128.440366972477</v>
      </c>
      <c r="Q194" s="291"/>
      <c r="R194" s="291"/>
      <c r="S194" s="291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>
        <v>3135</v>
      </c>
      <c r="N195" s="32">
        <f t="shared" ref="N195:N198" si="109">IF(ISNUMBER(M195), (M195 - $B195) / $B195, "")</f>
        <v>5.378151260504202E-2</v>
      </c>
      <c r="O195" s="18">
        <f>IF(ISNUMBER(M195), $B199 * N195, "")</f>
        <v>8067.226890756303</v>
      </c>
      <c r="Q195" s="291"/>
      <c r="R195" s="291"/>
      <c r="S195" s="291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>
        <v>1210</v>
      </c>
      <c r="N196" s="32">
        <f t="shared" si="109"/>
        <v>8.3333333333333332E-3</v>
      </c>
      <c r="O196" s="18">
        <f>IF(ISNUMBER(M196), $B199 * N196, "")</f>
        <v>1250</v>
      </c>
      <c r="Q196" s="291"/>
      <c r="R196" s="291"/>
      <c r="S196" s="291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>
        <v>542</v>
      </c>
      <c r="N197" s="32">
        <f t="shared" si="109"/>
        <v>9.9391480730223122E-2</v>
      </c>
      <c r="O197" s="18">
        <f>IF(ISNUMBER(M197), $B199 * N197, "")</f>
        <v>14908.722109533468</v>
      </c>
      <c r="Q197" s="313"/>
      <c r="R197" s="314"/>
      <c r="S197" s="315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>
        <v>3630</v>
      </c>
      <c r="N198" s="25">
        <f t="shared" si="109"/>
        <v>0.10334346504559271</v>
      </c>
      <c r="O198" s="104">
        <f>IF(ISNUMBER(M198), $B199 * N198, "")</f>
        <v>15501.519756838907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6.4764277625873418E-2</v>
      </c>
      <c r="O199" s="28">
        <f>SUM(O179:O198)</f>
        <v>194292.83287762027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E0FC6-3D46-488C-9FD6-09182C42A3BF}">
  <sheetPr codeName="Sheet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44502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220,642 KRW (7.35%)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107,400 KRW (4.21%)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198,609 KRW (6.62%)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86,486 KRW (2.88%)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73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2021-11-02(화) 오전 00:00</v>
      </c>
      <c r="C15" s="332"/>
      <c r="D15" s="288" t="str">
        <f>TEXT($G$1, "[$-ko-KR]yyyy-mm-dd(ddd) ") &amp; "오후 14:00"</f>
        <v>2021-11-02(화) 오후 14:00</v>
      </c>
      <c r="E15" s="289"/>
      <c r="F15" s="290"/>
      <c r="G15" s="288" t="str">
        <f>TEXT($G$1, "[$-ko-KR]yyyy-mm-dd(ddd) ") &amp; "오후 19:00"</f>
        <v>2021-11-02(화) 오후 19:00</v>
      </c>
      <c r="H15" s="289"/>
      <c r="I15" s="290"/>
      <c r="J15" s="288" t="str">
        <f>TEXT($G$1, "[$-ko-KR]yyyy-mm-dd(ddd) ") &amp; "오후 21:00"</f>
        <v>2021-11-02(화) 오후 21:00</v>
      </c>
      <c r="K15" s="289"/>
      <c r="L15" s="290"/>
      <c r="M15" s="288" t="str">
        <f>TEXT($G$1+1, "[$-ko-KR]yyyy-mm-dd(ddd) ") &amp; "오전 00:00"</f>
        <v>2021-11-03(수)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73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2021-11-02(화) 오전 00:00</v>
      </c>
      <c r="C42" s="329"/>
      <c r="D42" s="288" t="str">
        <f>TEXT($G$1, "[$-ko-KR]yyyy-mm-dd(ddd) ") &amp; "오후 14:00"</f>
        <v>2021-11-02(화) 오후 14:00</v>
      </c>
      <c r="E42" s="289"/>
      <c r="F42" s="290"/>
      <c r="G42" s="288" t="str">
        <f>TEXT($G$1, "[$-ko-KR]yyyy-mm-dd(ddd) ") &amp; "오후 19:00"</f>
        <v>2021-11-02(화) 오후 19:00</v>
      </c>
      <c r="H42" s="289"/>
      <c r="I42" s="290"/>
      <c r="J42" s="288" t="str">
        <f>TEXT($G$1, "[$-ko-KR]yyyy-mm-dd(ddd) ") &amp; "오후 21:00"</f>
        <v>2021-11-02(화) 오후 21:00</v>
      </c>
      <c r="K42" s="289"/>
      <c r="L42" s="290"/>
      <c r="M42" s="288" t="str">
        <f>TEXT($G$1+1, "[$-ko-KR]yyyy-mm-dd(ddd) ") &amp; "오전 00:00"</f>
        <v>2021-11-03(수)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4" t="s">
        <v>57</v>
      </c>
      <c r="H43" s="175" t="s">
        <v>265</v>
      </c>
      <c r="I43" s="17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64</v>
      </c>
      <c r="B44" s="124">
        <v>57.7</v>
      </c>
      <c r="C44" s="76">
        <v>-1.5358361799999999E-2</v>
      </c>
      <c r="D44" s="13">
        <v>57.1</v>
      </c>
      <c r="E44" s="14">
        <f>IF(ISNUMBER(D44), (D44 - $B44) / $B44, "")</f>
        <v>-1.0398613518197597E-2</v>
      </c>
      <c r="F44" s="16">
        <f>IF(ISNUMBER(D44), $B64 * E44, "")</f>
        <v>-1559.7920277296396</v>
      </c>
      <c r="G44" s="29">
        <v>58.1</v>
      </c>
      <c r="H44" s="14">
        <f>IF(ISNUMBER(G44), (G44 - $B44) / $B44, "")</f>
        <v>6.9324090121316911E-3</v>
      </c>
      <c r="I44" s="100">
        <f>IF(ISNUMBER(G44), $B64 * H44, "")</f>
        <v>1039.8613518197537</v>
      </c>
      <c r="J44" s="13">
        <v>58.1</v>
      </c>
      <c r="K44" s="14">
        <f>IF(ISNUMBER(J44), (J44 - $B44) / $B44, "")</f>
        <v>6.9324090121316911E-3</v>
      </c>
      <c r="L44" s="16">
        <f>IF(ISNUMBER(J44), $B64 * K44, "")</f>
        <v>1039.8613518197537</v>
      </c>
      <c r="M44" s="29">
        <v>59.6</v>
      </c>
      <c r="N44" s="14">
        <f>IF(ISNUMBER(M44), (M44 - $B44) / $B44, "")</f>
        <v>3.2928942807625622E-2</v>
      </c>
      <c r="O44" s="16">
        <f>IF(ISNUMBER(M44), $B64 * N44, "")</f>
        <v>4939.341421143843</v>
      </c>
      <c r="Q44" s="286"/>
      <c r="R44" s="286"/>
      <c r="S44" s="286"/>
    </row>
    <row r="45" spans="1:19" ht="17.25" customHeight="1" thickBot="1">
      <c r="A45" s="125" t="s">
        <v>145</v>
      </c>
      <c r="B45" s="126">
        <v>23.9</v>
      </c>
      <c r="C45" s="77">
        <v>-1.6460905299999998E-2</v>
      </c>
      <c r="D45" s="15">
        <v>25</v>
      </c>
      <c r="E45" s="32">
        <f t="shared" ref="E45:E48" si="14">IF(ISNUMBER(D45), (D45 - $B45) / $B45, "")</f>
        <v>4.6025104602510525E-2</v>
      </c>
      <c r="F45" s="18">
        <f>IF(ISNUMBER(D45), $B64 * E45, "")</f>
        <v>6903.7656903765783</v>
      </c>
      <c r="G45" s="31">
        <v>25</v>
      </c>
      <c r="H45" s="32">
        <f t="shared" ref="H45:H48" si="15">IF(ISNUMBER(G45), (G45 - $B45) / $B45, "")</f>
        <v>4.6025104602510525E-2</v>
      </c>
      <c r="I45" s="101">
        <f>IF(ISNUMBER(G45), $B64 * H45, "")</f>
        <v>6903.7656903765783</v>
      </c>
      <c r="J45" s="15">
        <v>25.2</v>
      </c>
      <c r="K45" s="32">
        <f t="shared" ref="K45:K48" si="16">IF(ISNUMBER(J45), (J45 - $B45) / $B45, "")</f>
        <v>5.4393305439330575E-2</v>
      </c>
      <c r="L45" s="18">
        <f>IF(ISNUMBER(J45), $B64 * K45, "")</f>
        <v>8158.995815899586</v>
      </c>
      <c r="M45" s="31">
        <v>26.1</v>
      </c>
      <c r="N45" s="32">
        <f t="shared" ref="N45:N48" si="17">IF(ISNUMBER(M45), (M45 - $B45) / $B45, "")</f>
        <v>9.205020920502105E-2</v>
      </c>
      <c r="O45" s="18">
        <f>IF(ISNUMBER(M45), $B64 * N45, "")</f>
        <v>13807.531380753157</v>
      </c>
      <c r="Q45" s="286"/>
      <c r="R45" s="286"/>
      <c r="S45" s="286"/>
    </row>
    <row r="46" spans="1:19" ht="17.25" customHeight="1" thickBot="1">
      <c r="A46" s="125" t="s">
        <v>333</v>
      </c>
      <c r="B46" s="126">
        <v>0.21099999999999999</v>
      </c>
      <c r="C46" s="77">
        <v>-2.3148148100000002E-2</v>
      </c>
      <c r="D46" s="15">
        <v>0.21</v>
      </c>
      <c r="E46" s="32">
        <f t="shared" si="14"/>
        <v>-4.739336492891E-3</v>
      </c>
      <c r="F46" s="18">
        <f>IF(ISNUMBER(D46), $B64 * E46, "")</f>
        <v>-710.90047393365001</v>
      </c>
      <c r="G46" s="31">
        <v>0.21199999999999999</v>
      </c>
      <c r="H46" s="32">
        <f t="shared" si="15"/>
        <v>4.739336492891E-3</v>
      </c>
      <c r="I46" s="101">
        <f>IF(ISNUMBER(G46), $B64 * H46, "")</f>
        <v>710.90047393365001</v>
      </c>
      <c r="J46" s="15">
        <v>0.214</v>
      </c>
      <c r="K46" s="32">
        <f t="shared" si="16"/>
        <v>1.4218009478672999E-2</v>
      </c>
      <c r="L46" s="18">
        <f>IF(ISNUMBER(J46), $B64 * K46, "")</f>
        <v>2132.7014218009499</v>
      </c>
      <c r="M46" s="31">
        <v>0.217</v>
      </c>
      <c r="N46" s="32">
        <f t="shared" si="17"/>
        <v>2.8436018957345998E-2</v>
      </c>
      <c r="O46" s="18">
        <f>IF(ISNUMBER(M46), $B64 * N46, "")</f>
        <v>4265.4028436018998</v>
      </c>
      <c r="Q46" s="291"/>
      <c r="R46" s="291"/>
      <c r="S46" s="291"/>
    </row>
    <row r="47" spans="1:19" ht="17.25" customHeight="1" thickBot="1">
      <c r="A47" s="125" t="s">
        <v>71</v>
      </c>
      <c r="B47" s="126">
        <v>33.5</v>
      </c>
      <c r="C47" s="77">
        <v>-2.3323615200000002E-2</v>
      </c>
      <c r="D47" s="15">
        <v>33.4</v>
      </c>
      <c r="E47" s="32">
        <f t="shared" si="14"/>
        <v>-2.9850746268657142E-3</v>
      </c>
      <c r="F47" s="18">
        <f>IF(ISNUMBER(D47), $B64 * E47, "")</f>
        <v>-447.76119402985711</v>
      </c>
      <c r="G47" s="31">
        <v>33.799999999999997</v>
      </c>
      <c r="H47" s="32">
        <f t="shared" si="15"/>
        <v>8.9552238805969304E-3</v>
      </c>
      <c r="I47" s="101">
        <f>IF(ISNUMBER(G47), $B64 * H47, "")</f>
        <v>1343.2835820895395</v>
      </c>
      <c r="J47" s="15">
        <v>33.6</v>
      </c>
      <c r="K47" s="32">
        <f t="shared" si="16"/>
        <v>2.9850746268657142E-3</v>
      </c>
      <c r="L47" s="18">
        <f>IF(ISNUMBER(J47), $B64 * K47, "")</f>
        <v>447.76119402985711</v>
      </c>
      <c r="M47" s="31">
        <v>34.1</v>
      </c>
      <c r="N47" s="32">
        <f t="shared" si="17"/>
        <v>1.7910447761194073E-2</v>
      </c>
      <c r="O47" s="18">
        <f>IF(ISNUMBER(M47), $B64 * N47, "")</f>
        <v>2686.5671641791109</v>
      </c>
      <c r="Q47" s="291"/>
      <c r="R47" s="291"/>
      <c r="S47" s="291"/>
    </row>
    <row r="48" spans="1:19" ht="17.25" customHeight="1" thickBot="1">
      <c r="A48" s="127" t="s">
        <v>231</v>
      </c>
      <c r="B48" s="128">
        <v>84.2</v>
      </c>
      <c r="C48" s="78">
        <v>-2.6589595399999999E-2</v>
      </c>
      <c r="D48" s="20">
        <v>91.8</v>
      </c>
      <c r="E48" s="21">
        <f t="shared" si="14"/>
        <v>9.0261282660332467E-2</v>
      </c>
      <c r="F48" s="22">
        <f>IF(ISNUMBER(D48), $B64 * E48, "")</f>
        <v>13539.192399049871</v>
      </c>
      <c r="G48" s="30">
        <v>92.3</v>
      </c>
      <c r="H48" s="21">
        <f t="shared" si="15"/>
        <v>9.6199524940617509E-2</v>
      </c>
      <c r="I48" s="105">
        <f>IF(ISNUMBER(G48), $B64 * H48, "")</f>
        <v>14429.928741092626</v>
      </c>
      <c r="J48" s="20">
        <v>93.2</v>
      </c>
      <c r="K48" s="21">
        <f t="shared" si="16"/>
        <v>0.10688836104513064</v>
      </c>
      <c r="L48" s="22">
        <f>IF(ISNUMBER(J48), $B64 * K48, "")</f>
        <v>16033.254156769595</v>
      </c>
      <c r="M48" s="30">
        <v>92</v>
      </c>
      <c r="N48" s="21">
        <f t="shared" si="17"/>
        <v>9.2636579572446517E-2</v>
      </c>
      <c r="O48" s="22">
        <f>IF(ISNUMBER(M48), $B64 * N48, "")</f>
        <v>13895.486935866978</v>
      </c>
      <c r="Q48" s="291"/>
      <c r="R48" s="291"/>
      <c r="S48" s="291"/>
    </row>
    <row r="49" spans="1:19" ht="17.25" customHeight="1" thickBot="1">
      <c r="A49" s="125" t="s">
        <v>97</v>
      </c>
      <c r="B49" s="129">
        <v>4.7300000000000004</v>
      </c>
      <c r="C49" s="80">
        <v>-2.87474333E-2</v>
      </c>
      <c r="D49" s="106">
        <v>4.72</v>
      </c>
      <c r="E49" s="107">
        <f>IF(ISNUMBER(D49), (D49 - $B49) / $B49, "")</f>
        <v>-2.1141649048627216E-3</v>
      </c>
      <c r="F49" s="108">
        <f>IF(ISNUMBER(D49), $B64 * E49, "")</f>
        <v>-317.12473572940826</v>
      </c>
      <c r="G49" s="109">
        <v>4.8</v>
      </c>
      <c r="H49" s="107">
        <f>IF(ISNUMBER(G49), (G49 - $B49) / $B49, "")</f>
        <v>1.4799154334037926E-2</v>
      </c>
      <c r="I49" s="110">
        <f>IF(ISNUMBER(G49), $B64 * H49, "")</f>
        <v>2219.8731501056891</v>
      </c>
      <c r="J49" s="106">
        <v>4.78</v>
      </c>
      <c r="K49" s="107">
        <f>IF(ISNUMBER(J49), (J49 - $B49) / $B49, "")</f>
        <v>1.0570824524312858E-2</v>
      </c>
      <c r="L49" s="108">
        <f>IF(ISNUMBER(J49), $B64 * K49, "")</f>
        <v>1585.6236786469287</v>
      </c>
      <c r="M49" s="109">
        <v>4.87</v>
      </c>
      <c r="N49" s="107">
        <f>IF(ISNUMBER(M49), (M49 - $B49) / $B49, "")</f>
        <v>2.9598308668076039E-2</v>
      </c>
      <c r="O49" s="108">
        <f>IF(ISNUMBER(M49), $B64 * N49, "")</f>
        <v>4439.7463002114055</v>
      </c>
      <c r="Q49" s="291"/>
      <c r="R49" s="291"/>
      <c r="S49" s="291"/>
    </row>
    <row r="50" spans="1:19" ht="17.25" customHeight="1" thickBot="1">
      <c r="A50" s="125" t="s">
        <v>119</v>
      </c>
      <c r="B50" s="126">
        <v>37.1</v>
      </c>
      <c r="C50" s="77">
        <v>-2.8795811500000001E-2</v>
      </c>
      <c r="D50" s="15">
        <v>38.799999999999997</v>
      </c>
      <c r="E50" s="32">
        <f t="shared" ref="E50:E53" si="18">IF(ISNUMBER(D50), (D50 - $B50) / $B50, "")</f>
        <v>4.5822102425875894E-2</v>
      </c>
      <c r="F50" s="18">
        <f>IF(ISNUMBER(D50), $B64 * E50, "")</f>
        <v>6873.3153638813837</v>
      </c>
      <c r="G50" s="31">
        <v>39</v>
      </c>
      <c r="H50" s="32">
        <f t="shared" ref="H50:H53" si="19">IF(ISNUMBER(G50), (G50 - $B50) / $B50, "")</f>
        <v>5.1212938005390798E-2</v>
      </c>
      <c r="I50" s="101">
        <f>IF(ISNUMBER(G50), $B64 * H50, "")</f>
        <v>7681.94070080862</v>
      </c>
      <c r="J50" s="15">
        <v>38.9</v>
      </c>
      <c r="K50" s="32">
        <f t="shared" ref="K50:K53" si="20">IF(ISNUMBER(J50), (J50 - $B50) / $B50, "")</f>
        <v>4.8517520215633346E-2</v>
      </c>
      <c r="L50" s="18">
        <f>IF(ISNUMBER(J50), $B64 * K50, "")</f>
        <v>7277.6280323450019</v>
      </c>
      <c r="M50" s="31">
        <v>39</v>
      </c>
      <c r="N50" s="32">
        <f t="shared" ref="N50:N53" si="21">IF(ISNUMBER(M50), (M50 - $B50) / $B50, "")</f>
        <v>5.1212938005390798E-2</v>
      </c>
      <c r="O50" s="18">
        <f>IF(ISNUMBER(M50), $B64 * N50, "")</f>
        <v>7681.94070080862</v>
      </c>
      <c r="Q50" s="291"/>
      <c r="R50" s="291"/>
      <c r="S50" s="291"/>
    </row>
    <row r="51" spans="1:19" ht="17.25" customHeight="1" thickBot="1">
      <c r="A51" s="125" t="s">
        <v>199</v>
      </c>
      <c r="B51" s="126">
        <v>84.2</v>
      </c>
      <c r="C51" s="77">
        <v>-2.9953917100000001E-2</v>
      </c>
      <c r="D51" s="15">
        <v>87.4</v>
      </c>
      <c r="E51" s="32">
        <f t="shared" si="18"/>
        <v>3.8004750593824257E-2</v>
      </c>
      <c r="F51" s="18">
        <f>IF(ISNUMBER(D51), $B64 * E51, "")</f>
        <v>5700.7125890736388</v>
      </c>
      <c r="G51" s="31">
        <v>88.6</v>
      </c>
      <c r="H51" s="32">
        <f t="shared" si="19"/>
        <v>5.225653206650821E-2</v>
      </c>
      <c r="I51" s="101">
        <f>IF(ISNUMBER(G51), $B64 * H51, "")</f>
        <v>7838.4798099762311</v>
      </c>
      <c r="J51" s="15">
        <v>88.5</v>
      </c>
      <c r="K51" s="32">
        <f t="shared" si="20"/>
        <v>5.1068883610451268E-2</v>
      </c>
      <c r="L51" s="18">
        <f>IF(ISNUMBER(J51), $B64 * K51, "")</f>
        <v>7660.33254156769</v>
      </c>
      <c r="M51" s="31">
        <v>89.7</v>
      </c>
      <c r="N51" s="32">
        <f t="shared" si="21"/>
        <v>6.5320665083135387E-2</v>
      </c>
      <c r="O51" s="18">
        <f>IF(ISNUMBER(M51), $B64 * N51, "")</f>
        <v>9798.0997624703086</v>
      </c>
      <c r="Q51" s="291"/>
      <c r="R51" s="291"/>
      <c r="S51" s="291"/>
    </row>
    <row r="52" spans="1:19" ht="17.25" customHeight="1" thickBot="1">
      <c r="A52" s="125" t="s">
        <v>187</v>
      </c>
      <c r="B52" s="126">
        <v>18.3</v>
      </c>
      <c r="C52" s="77">
        <v>-3.1746031700000003E-2</v>
      </c>
      <c r="D52" s="15">
        <v>18.8</v>
      </c>
      <c r="E52" s="32">
        <f t="shared" si="18"/>
        <v>2.7322404371584699E-2</v>
      </c>
      <c r="F52" s="18">
        <f>IF(ISNUMBER(D52), $B64 * E52, "")</f>
        <v>4098.3606557377052</v>
      </c>
      <c r="G52" s="31">
        <v>19.2</v>
      </c>
      <c r="H52" s="32">
        <f t="shared" si="19"/>
        <v>4.9180327868852382E-2</v>
      </c>
      <c r="I52" s="101">
        <f>IF(ISNUMBER(G52), $B64 * H52, "")</f>
        <v>7377.0491803278574</v>
      </c>
      <c r="J52" s="15">
        <v>19.399999999999999</v>
      </c>
      <c r="K52" s="32">
        <f t="shared" si="20"/>
        <v>6.0109289617486218E-2</v>
      </c>
      <c r="L52" s="18">
        <f>IF(ISNUMBER(J52), $B64 * K52, "")</f>
        <v>9016.3934426229334</v>
      </c>
      <c r="M52" s="31">
        <v>19.399999999999999</v>
      </c>
      <c r="N52" s="32">
        <f t="shared" si="21"/>
        <v>6.0109289617486218E-2</v>
      </c>
      <c r="O52" s="18">
        <f>IF(ISNUMBER(M52), $B64 * N52, "")</f>
        <v>9016.3934426229334</v>
      </c>
      <c r="Q52" s="33"/>
      <c r="R52" s="33"/>
    </row>
    <row r="53" spans="1:19" ht="17.25" customHeight="1" thickBot="1">
      <c r="A53" s="130" t="s">
        <v>147</v>
      </c>
      <c r="B53" s="131">
        <v>13.6</v>
      </c>
      <c r="C53" s="79">
        <v>-3.5460992900000002E-2</v>
      </c>
      <c r="D53" s="24">
        <v>13.7</v>
      </c>
      <c r="E53" s="25">
        <f t="shared" si="18"/>
        <v>7.3529411764705621E-3</v>
      </c>
      <c r="F53" s="104">
        <f>IF(ISNUMBER(D53), $B64 * E53, "")</f>
        <v>1102.9411764705844</v>
      </c>
      <c r="G53" s="102">
        <v>13.8</v>
      </c>
      <c r="H53" s="25">
        <f t="shared" si="19"/>
        <v>1.4705882352941256E-2</v>
      </c>
      <c r="I53" s="103">
        <f>IF(ISNUMBER(G53), $B64 * H53, "")</f>
        <v>2205.8823529411884</v>
      </c>
      <c r="J53" s="24">
        <v>13.8</v>
      </c>
      <c r="K53" s="25">
        <f t="shared" si="20"/>
        <v>1.4705882352941256E-2</v>
      </c>
      <c r="L53" s="104">
        <f>IF(ISNUMBER(J53), $B64 * K53, "")</f>
        <v>2205.8823529411884</v>
      </c>
      <c r="M53" s="102">
        <v>14</v>
      </c>
      <c r="N53" s="25">
        <f t="shared" si="21"/>
        <v>2.941176470588238E-2</v>
      </c>
      <c r="O53" s="104">
        <f>IF(ISNUMBER(M53), $B64 * N53, "")</f>
        <v>4411.7647058823568</v>
      </c>
      <c r="Q53" s="300"/>
      <c r="R53" s="301"/>
      <c r="S53" s="302"/>
    </row>
    <row r="54" spans="1:19" ht="17.25" customHeight="1">
      <c r="A54" s="123" t="s">
        <v>207</v>
      </c>
      <c r="B54" s="124">
        <v>18.8</v>
      </c>
      <c r="C54" s="76">
        <v>-3.5897435900000003E-2</v>
      </c>
      <c r="D54" s="13">
        <v>19.3</v>
      </c>
      <c r="E54" s="14">
        <f>IF(ISNUMBER(D54), (D54 - $B54) / $B54, "")</f>
        <v>2.6595744680851064E-2</v>
      </c>
      <c r="F54" s="16">
        <f>IF(ISNUMBER(D54), $B64 * E54, "")</f>
        <v>3989.3617021276596</v>
      </c>
      <c r="G54" s="29">
        <v>19.3</v>
      </c>
      <c r="H54" s="14">
        <f>IF(ISNUMBER(G54), (G54 - $B54) / $B54, "")</f>
        <v>2.6595744680851064E-2</v>
      </c>
      <c r="I54" s="100">
        <f>IF(ISNUMBER(G54), $B64 * H54, "")</f>
        <v>3989.3617021276596</v>
      </c>
      <c r="J54" s="13">
        <v>19.100000000000001</v>
      </c>
      <c r="K54" s="14">
        <f>IF(ISNUMBER(J54), (J54 - $B54) / $B54, "")</f>
        <v>1.5957446808510675E-2</v>
      </c>
      <c r="L54" s="16">
        <f>IF(ISNUMBER(J54), $B64 * K54, "")</f>
        <v>2393.6170212766015</v>
      </c>
      <c r="M54" s="29">
        <v>19.2</v>
      </c>
      <c r="N54" s="14">
        <f>IF(ISNUMBER(M54), (M54 - $B54) / $B54, "")</f>
        <v>2.1276595744680774E-2</v>
      </c>
      <c r="O54" s="16">
        <f>IF(ISNUMBER(M54), $B64 * N54, "")</f>
        <v>3191.4893617021162</v>
      </c>
      <c r="Q54" s="303"/>
      <c r="R54" s="304"/>
      <c r="S54" s="305"/>
    </row>
    <row r="55" spans="1:19" ht="17.25" customHeight="1" thickBot="1">
      <c r="A55" s="125" t="s">
        <v>247</v>
      </c>
      <c r="B55" s="126">
        <v>99</v>
      </c>
      <c r="C55" s="77">
        <v>-3.8834951499999999E-2</v>
      </c>
      <c r="D55" s="15">
        <v>99.6</v>
      </c>
      <c r="E55" s="32">
        <f t="shared" ref="E55:E58" si="22">IF(ISNUMBER(D55), (D55 - $B55) / $B55, "")</f>
        <v>6.0606060606060034E-3</v>
      </c>
      <c r="F55" s="18">
        <f>IF(ISNUMBER(D55), $B64 * E55, "")</f>
        <v>909.09090909090048</v>
      </c>
      <c r="G55" s="31">
        <v>101</v>
      </c>
      <c r="H55" s="32">
        <f t="shared" ref="H55:H58" si="23">IF(ISNUMBER(G55), (G55 - $B55) / $B55, "")</f>
        <v>2.0202020202020204E-2</v>
      </c>
      <c r="I55" s="101">
        <f>IF(ISNUMBER(G55), $B64 * H55, "")</f>
        <v>3030.3030303030305</v>
      </c>
      <c r="J55" s="15">
        <v>99.8</v>
      </c>
      <c r="K55" s="32">
        <f t="shared" ref="K55:K58" si="24">IF(ISNUMBER(J55), (J55 - $B55) / $B55, "")</f>
        <v>8.0808080808080513E-3</v>
      </c>
      <c r="L55" s="18">
        <f>IF(ISNUMBER(J55), $B64 * K55, "")</f>
        <v>1212.1212121212077</v>
      </c>
      <c r="M55" s="31">
        <v>104</v>
      </c>
      <c r="N55" s="32">
        <f t="shared" ref="N55:N58" si="25">IF(ISNUMBER(M55), (M55 - $B55) / $B55, "")</f>
        <v>5.0505050505050504E-2</v>
      </c>
      <c r="O55" s="18">
        <f>IF(ISNUMBER(M55), $B64 * N55, "")</f>
        <v>7575.757575757576</v>
      </c>
      <c r="Q55" s="306"/>
      <c r="R55" s="307"/>
      <c r="S55" s="308"/>
    </row>
    <row r="56" spans="1:19" ht="17.25" customHeight="1" thickBot="1">
      <c r="A56" s="125" t="s">
        <v>175</v>
      </c>
      <c r="B56" s="126">
        <v>21.4</v>
      </c>
      <c r="C56" s="77">
        <v>-4.03587444E-2</v>
      </c>
      <c r="D56" s="15">
        <v>21.8</v>
      </c>
      <c r="E56" s="32">
        <f t="shared" si="22"/>
        <v>1.8691588785046828E-2</v>
      </c>
      <c r="F56" s="18">
        <f>IF(ISNUMBER(D56), $B64 * E56, "")</f>
        <v>2803.7383177570241</v>
      </c>
      <c r="G56" s="31">
        <v>22</v>
      </c>
      <c r="H56" s="32">
        <f t="shared" si="23"/>
        <v>2.8037383177570162E-2</v>
      </c>
      <c r="I56" s="101">
        <f>IF(ISNUMBER(G56), $B64 * H56, "")</f>
        <v>4205.6074766355241</v>
      </c>
      <c r="J56" s="15">
        <v>21.7</v>
      </c>
      <c r="K56" s="32">
        <f t="shared" si="24"/>
        <v>1.4018691588785081E-2</v>
      </c>
      <c r="L56" s="18">
        <f>IF(ISNUMBER(J56), $B64 * K56, "")</f>
        <v>2102.8037383177621</v>
      </c>
      <c r="M56" s="31">
        <v>22</v>
      </c>
      <c r="N56" s="32">
        <f t="shared" si="25"/>
        <v>2.8037383177570162E-2</v>
      </c>
      <c r="O56" s="18">
        <f>IF(ISNUMBER(M56), $B64 * N56, "")</f>
        <v>4205.6074766355241</v>
      </c>
      <c r="Q56" s="291"/>
      <c r="R56" s="291"/>
      <c r="S56" s="291"/>
    </row>
    <row r="57" spans="1:19" ht="17.25" customHeight="1" thickBot="1">
      <c r="A57" s="125" t="s">
        <v>201</v>
      </c>
      <c r="B57" s="126">
        <v>20.2</v>
      </c>
      <c r="C57" s="77">
        <v>-4.2654028400000002E-2</v>
      </c>
      <c r="D57" s="15">
        <v>20.3</v>
      </c>
      <c r="E57" s="32">
        <f t="shared" si="22"/>
        <v>4.9504950495050208E-3</v>
      </c>
      <c r="F57" s="18">
        <f>IF(ISNUMBER(D57), $B64 * E57, "")</f>
        <v>742.5742574257531</v>
      </c>
      <c r="G57" s="31">
        <v>20.3</v>
      </c>
      <c r="H57" s="32">
        <f t="shared" si="23"/>
        <v>4.9504950495050208E-3</v>
      </c>
      <c r="I57" s="101">
        <f>IF(ISNUMBER(G57), $B64 * H57, "")</f>
        <v>742.5742574257531</v>
      </c>
      <c r="J57" s="15">
        <v>20.399999999999999</v>
      </c>
      <c r="K57" s="32">
        <f t="shared" si="24"/>
        <v>9.9009900990098664E-3</v>
      </c>
      <c r="L57" s="18">
        <f>IF(ISNUMBER(J57), $B64 * K57, "")</f>
        <v>1485.1485148514801</v>
      </c>
      <c r="M57" s="31">
        <v>20.5</v>
      </c>
      <c r="N57" s="32">
        <f t="shared" si="25"/>
        <v>1.4851485148514887E-2</v>
      </c>
      <c r="O57" s="18">
        <f>IF(ISNUMBER(M57), $B64 * N57, "")</f>
        <v>2227.7227722772332</v>
      </c>
      <c r="Q57" s="286"/>
      <c r="R57" s="286"/>
      <c r="S57" s="286"/>
    </row>
    <row r="58" spans="1:19" ht="17.25" customHeight="1" thickBot="1">
      <c r="A58" s="127" t="s">
        <v>185</v>
      </c>
      <c r="B58" s="128">
        <v>15.5</v>
      </c>
      <c r="C58" s="78">
        <v>-4.3209876500000001E-2</v>
      </c>
      <c r="D58" s="20">
        <v>15.5</v>
      </c>
      <c r="E58" s="21">
        <f t="shared" si="22"/>
        <v>0</v>
      </c>
      <c r="F58" s="22">
        <f>IF(ISNUMBER(D58), $B64 * E58, "")</f>
        <v>0</v>
      </c>
      <c r="G58" s="30">
        <v>15.8</v>
      </c>
      <c r="H58" s="21">
        <f t="shared" si="23"/>
        <v>1.9354838709677465E-2</v>
      </c>
      <c r="I58" s="105">
        <f>IF(ISNUMBER(G58), $B64 * H58, "")</f>
        <v>2903.22580645162</v>
      </c>
      <c r="J58" s="20">
        <v>15.6</v>
      </c>
      <c r="K58" s="21">
        <f t="shared" si="24"/>
        <v>6.4516129032257839E-3</v>
      </c>
      <c r="L58" s="22">
        <f>IF(ISNUMBER(J58), $B64 * K58, "")</f>
        <v>967.74193548386756</v>
      </c>
      <c r="M58" s="30">
        <v>16</v>
      </c>
      <c r="N58" s="21">
        <f t="shared" si="25"/>
        <v>3.2258064516129031E-2</v>
      </c>
      <c r="O58" s="22">
        <f>IF(ISNUMBER(M58), $B64 * N58, "")</f>
        <v>4838.7096774193551</v>
      </c>
      <c r="Q58" s="286"/>
      <c r="R58" s="286"/>
      <c r="S58" s="286"/>
    </row>
    <row r="59" spans="1:19" ht="17.25" customHeight="1" thickBot="1">
      <c r="A59" s="125" t="s">
        <v>213</v>
      </c>
      <c r="B59" s="129">
        <v>12.1</v>
      </c>
      <c r="C59" s="80">
        <v>-4.72440945E-2</v>
      </c>
      <c r="D59" s="106">
        <v>12.3</v>
      </c>
      <c r="E59" s="107">
        <f>IF(ISNUMBER(D59), (D59 - $B59) / $B59, "")</f>
        <v>1.6528925619834798E-2</v>
      </c>
      <c r="F59" s="108">
        <f>IF(ISNUMBER(D59), $B64 * E59, "")</f>
        <v>2479.3388429752199</v>
      </c>
      <c r="G59" s="109">
        <v>12.5</v>
      </c>
      <c r="H59" s="107">
        <f>IF(ISNUMBER(G59), (G59 - $B59) / $B59, "")</f>
        <v>3.305785123966945E-2</v>
      </c>
      <c r="I59" s="110">
        <f>IF(ISNUMBER(G59), $B64 * H59, "")</f>
        <v>4958.6776859504171</v>
      </c>
      <c r="J59" s="106">
        <v>12.3</v>
      </c>
      <c r="K59" s="107">
        <f>IF(ISNUMBER(J59), (J59 - $B59) / $B59, "")</f>
        <v>1.6528925619834798E-2</v>
      </c>
      <c r="L59" s="108">
        <f>IF(ISNUMBER(J59), $B64 * K59, "")</f>
        <v>2479.3388429752199</v>
      </c>
      <c r="M59" s="109">
        <v>12.7</v>
      </c>
      <c r="N59" s="107">
        <f>IF(ISNUMBER(M59), (M59 - $B59) / $B59, "")</f>
        <v>4.9586776859504106E-2</v>
      </c>
      <c r="O59" s="108">
        <f>IF(ISNUMBER(M59), $B64 * N59, "")</f>
        <v>7438.0165289256156</v>
      </c>
      <c r="Q59" s="291"/>
      <c r="R59" s="291"/>
      <c r="S59" s="291"/>
    </row>
    <row r="60" spans="1:19" ht="17.25" customHeight="1" thickBot="1">
      <c r="A60" s="125" t="s">
        <v>205</v>
      </c>
      <c r="B60" s="126">
        <v>15.1</v>
      </c>
      <c r="C60" s="77">
        <v>-5.0314465400000001E-2</v>
      </c>
      <c r="D60" s="15">
        <v>15.2</v>
      </c>
      <c r="E60" s="32">
        <f t="shared" ref="E60:E63" si="26">IF(ISNUMBER(D60), (D60 - $B60) / $B60, "")</f>
        <v>6.6225165562913673E-3</v>
      </c>
      <c r="F60" s="18">
        <f>IF(ISNUMBER(D60), $B64 * E60, "")</f>
        <v>993.37748344370505</v>
      </c>
      <c r="G60" s="31">
        <v>15.2</v>
      </c>
      <c r="H60" s="32">
        <f t="shared" ref="H60:H63" si="27">IF(ISNUMBER(G60), (G60 - $B60) / $B60, "")</f>
        <v>6.6225165562913673E-3</v>
      </c>
      <c r="I60" s="101">
        <f>IF(ISNUMBER(G60), $B64 * H60, "")</f>
        <v>993.37748344370505</v>
      </c>
      <c r="J60" s="15">
        <v>15.2</v>
      </c>
      <c r="K60" s="32">
        <f t="shared" ref="K60:K63" si="28">IF(ISNUMBER(J60), (J60 - $B60) / $B60, "")</f>
        <v>6.6225165562913673E-3</v>
      </c>
      <c r="L60" s="18">
        <f>IF(ISNUMBER(J60), $B64 * K60, "")</f>
        <v>993.37748344370505</v>
      </c>
      <c r="M60" s="31">
        <v>15.4</v>
      </c>
      <c r="N60" s="32">
        <f t="shared" ref="N60:N63" si="29">IF(ISNUMBER(M60), (M60 - $B60) / $B60, "")</f>
        <v>1.9867549668874218E-2</v>
      </c>
      <c r="O60" s="18">
        <f>IF(ISNUMBER(M60), $B64 * N60, "")</f>
        <v>2980.1324503311325</v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1.8470663119995085E-2</v>
      </c>
      <c r="F64" s="28">
        <f>SUM(F44:F63)</f>
        <v>47100.190955987469</v>
      </c>
      <c r="G64" s="26" t="s">
        <v>268</v>
      </c>
      <c r="H64" s="27">
        <f>IF(COUNT(H44:H63), SUM(H44:H63) / COUNT(H44:H63), 0)</f>
        <v>2.8460428421886057E-2</v>
      </c>
      <c r="I64" s="28">
        <f>SUM(I44:I63)</f>
        <v>72574.092475809448</v>
      </c>
      <c r="J64" s="26" t="s">
        <v>268</v>
      </c>
      <c r="K64" s="27">
        <f>IF(COUNT(K44:K63), SUM(K44:K63) / COUNT(K44:K63), 0)</f>
        <v>2.6350032445848368E-2</v>
      </c>
      <c r="L64" s="28">
        <f>SUM(L44:L63)</f>
        <v>67192.582736913333</v>
      </c>
      <c r="M64" s="26" t="s">
        <v>268</v>
      </c>
      <c r="N64" s="27">
        <f>IF(COUNT(N44:N63), SUM(N44:N63) / COUNT(N44:N63), 0)</f>
        <v>4.2117533529642807E-2</v>
      </c>
      <c r="O64" s="28">
        <f>SUM(O44:O63)</f>
        <v>107399.71050058918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73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2021-11-02(화) 오전 00:00</v>
      </c>
      <c r="C69" s="329"/>
      <c r="D69" s="288" t="str">
        <f>TEXT($G$1, "[$-ko-KR]yyyy-mm-dd(ddd) ") &amp; "오후 14:00"</f>
        <v>2021-11-02(화) 오후 14:00</v>
      </c>
      <c r="E69" s="289"/>
      <c r="F69" s="290"/>
      <c r="G69" s="288" t="str">
        <f>TEXT($G$1, "[$-ko-KR]yyyy-mm-dd(ddd) ") &amp; "오후 19:00"</f>
        <v>2021-11-02(화) 오후 19:00</v>
      </c>
      <c r="H69" s="289"/>
      <c r="I69" s="290"/>
      <c r="J69" s="288" t="str">
        <f>TEXT($G$1, "[$-ko-KR]yyyy-mm-dd(ddd) ") &amp; "오후 21:00"</f>
        <v>2021-11-02(화) 오후 21:00</v>
      </c>
      <c r="K69" s="289"/>
      <c r="L69" s="290"/>
      <c r="M69" s="288" t="str">
        <f>TEXT($G$1+1, "[$-ko-KR]yyyy-mm-dd(ddd) ") &amp; "오전 00:00"</f>
        <v>2021-11-03(수)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4" t="s">
        <v>57</v>
      </c>
      <c r="H70" s="175" t="s">
        <v>265</v>
      </c>
      <c r="I70" s="17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163</v>
      </c>
      <c r="B71" s="124">
        <v>423</v>
      </c>
      <c r="C71" s="76">
        <v>0.3557692308</v>
      </c>
      <c r="D71" s="13">
        <v>488</v>
      </c>
      <c r="E71" s="14">
        <f>IF(ISNUMBER(D71), (D71 - $B71) / $B71, "")</f>
        <v>0.15366430260047281</v>
      </c>
      <c r="F71" s="16">
        <f>IF(ISNUMBER(D71), $B91 * E71, "")</f>
        <v>23049.64539007092</v>
      </c>
      <c r="G71" s="29">
        <v>538</v>
      </c>
      <c r="H71" s="14">
        <f>IF(ISNUMBER(G71), (G71 - $B71) / $B71, "")</f>
        <v>0.27186761229314421</v>
      </c>
      <c r="I71" s="100">
        <f>IF(ISNUMBER(G71), $B91 * H71, "")</f>
        <v>40780.141843971629</v>
      </c>
      <c r="J71" s="13">
        <v>619</v>
      </c>
      <c r="K71" s="14">
        <f>IF(ISNUMBER(J71), (J71 - $B71) / $B71, "")</f>
        <v>0.46335697399527187</v>
      </c>
      <c r="L71" s="16">
        <f>IF(ISNUMBER(J71), $B91 * K71, "")</f>
        <v>69503.546099290776</v>
      </c>
      <c r="M71" s="29">
        <v>559</v>
      </c>
      <c r="N71" s="14">
        <f>IF(ISNUMBER(M71), (M71 - $B71) / $B71, "")</f>
        <v>0.32151300236406621</v>
      </c>
      <c r="O71" s="16">
        <f>IF(ISNUMBER(M71), $B91 * N71, "")</f>
        <v>48226.950354609929</v>
      </c>
      <c r="Q71" s="286"/>
      <c r="R71" s="286"/>
      <c r="S71" s="286"/>
    </row>
    <row r="72" spans="1:19" ht="17.25" thickBot="1">
      <c r="A72" s="125" t="s">
        <v>107</v>
      </c>
      <c r="B72" s="126">
        <v>220</v>
      </c>
      <c r="C72" s="77">
        <v>0.1827956989</v>
      </c>
      <c r="D72" s="15">
        <v>250</v>
      </c>
      <c r="E72" s="32">
        <f t="shared" ref="E72:E75" si="30">IF(ISNUMBER(D72), (D72 - $B72) / $B72, "")</f>
        <v>0.13636363636363635</v>
      </c>
      <c r="F72" s="18">
        <f>IF(ISNUMBER(D72), $B91 * E72, "")</f>
        <v>20454.545454545452</v>
      </c>
      <c r="G72" s="31">
        <v>266</v>
      </c>
      <c r="H72" s="32">
        <f t="shared" ref="H72:H75" si="31">IF(ISNUMBER(G72), (G72 - $B72) / $B72, "")</f>
        <v>0.20909090909090908</v>
      </c>
      <c r="I72" s="101">
        <f>IF(ISNUMBER(G72), $B91 * H72, "")</f>
        <v>31363.63636363636</v>
      </c>
      <c r="J72" s="15">
        <v>279</v>
      </c>
      <c r="K72" s="32">
        <f t="shared" ref="K72:K75" si="32">IF(ISNUMBER(J72), (J72 - $B72) / $B72, "")</f>
        <v>0.26818181818181819</v>
      </c>
      <c r="L72" s="18">
        <f>IF(ISNUMBER(J72), $B91 * K72, "")</f>
        <v>40227.272727272728</v>
      </c>
      <c r="M72" s="31">
        <v>266</v>
      </c>
      <c r="N72" s="32">
        <f t="shared" ref="N72:N75" si="33">IF(ISNUMBER(M72), (M72 - $B72) / $B72, "")</f>
        <v>0.20909090909090908</v>
      </c>
      <c r="O72" s="18">
        <f>IF(ISNUMBER(M72), $B91 * N72, "")</f>
        <v>31363.63636363636</v>
      </c>
      <c r="Q72" s="286"/>
      <c r="R72" s="286"/>
      <c r="S72" s="286"/>
    </row>
    <row r="73" spans="1:19" ht="17.25" thickBot="1">
      <c r="A73" s="125" t="s">
        <v>227</v>
      </c>
      <c r="B73" s="126">
        <v>515</v>
      </c>
      <c r="C73" s="77">
        <v>0.1171366594</v>
      </c>
      <c r="D73" s="15">
        <v>547</v>
      </c>
      <c r="E73" s="32">
        <f t="shared" si="30"/>
        <v>6.2135922330097085E-2</v>
      </c>
      <c r="F73" s="18">
        <f>IF(ISNUMBER(D73), $B91 * E73, "")</f>
        <v>9320.3883495145619</v>
      </c>
      <c r="G73" s="31">
        <v>548</v>
      </c>
      <c r="H73" s="32">
        <f t="shared" si="31"/>
        <v>6.4077669902912623E-2</v>
      </c>
      <c r="I73" s="101">
        <f>IF(ISNUMBER(G73), $B91 * H73, "")</f>
        <v>9611.6504854368941</v>
      </c>
      <c r="J73" s="15">
        <v>555</v>
      </c>
      <c r="K73" s="32">
        <f t="shared" si="32"/>
        <v>7.7669902912621352E-2</v>
      </c>
      <c r="L73" s="18">
        <f>IF(ISNUMBER(J73), $B91 * K73, "")</f>
        <v>11650.485436893203</v>
      </c>
      <c r="M73" s="31">
        <v>566</v>
      </c>
      <c r="N73" s="32">
        <f t="shared" si="33"/>
        <v>9.9029126213592236E-2</v>
      </c>
      <c r="O73" s="18">
        <f>IF(ISNUMBER(M73), $B91 * N73, "")</f>
        <v>14854.368932038835</v>
      </c>
      <c r="Q73" s="291"/>
      <c r="R73" s="291"/>
      <c r="S73" s="291"/>
    </row>
    <row r="74" spans="1:19" ht="17.25" thickBot="1">
      <c r="A74" s="125" t="s">
        <v>85</v>
      </c>
      <c r="B74" s="126">
        <v>542</v>
      </c>
      <c r="C74" s="77">
        <v>0.1016260163</v>
      </c>
      <c r="D74" s="15">
        <v>581</v>
      </c>
      <c r="E74" s="32">
        <f t="shared" si="30"/>
        <v>7.1955719557195569E-2</v>
      </c>
      <c r="F74" s="18">
        <f>IF(ISNUMBER(D74), $B91 * E74, "")</f>
        <v>10793.357933579335</v>
      </c>
      <c r="G74" s="31">
        <v>577</v>
      </c>
      <c r="H74" s="32">
        <f t="shared" si="31"/>
        <v>6.4575645756457564E-2</v>
      </c>
      <c r="I74" s="101">
        <f>IF(ISNUMBER(G74), $B91 * H74, "")</f>
        <v>9686.3468634686342</v>
      </c>
      <c r="J74" s="15">
        <v>574</v>
      </c>
      <c r="K74" s="32">
        <f t="shared" si="32"/>
        <v>5.9040590405904057E-2</v>
      </c>
      <c r="L74" s="18">
        <f>IF(ISNUMBER(J74), $B91 * K74, "")</f>
        <v>8856.0885608856079</v>
      </c>
      <c r="M74" s="31">
        <v>569</v>
      </c>
      <c r="N74" s="32">
        <f t="shared" si="33"/>
        <v>4.9815498154981548E-2</v>
      </c>
      <c r="O74" s="18">
        <f>IF(ISNUMBER(M74), $B91 * N74, "")</f>
        <v>7472.3247232472322</v>
      </c>
      <c r="Q74" s="291"/>
      <c r="R74" s="291"/>
      <c r="S74" s="291"/>
    </row>
    <row r="75" spans="1:19" ht="17.25" thickBot="1">
      <c r="A75" s="127" t="s">
        <v>239</v>
      </c>
      <c r="B75" s="128">
        <v>683</v>
      </c>
      <c r="C75" s="78">
        <v>6.3862928299999996E-2</v>
      </c>
      <c r="D75" s="20">
        <v>736</v>
      </c>
      <c r="E75" s="21">
        <f t="shared" si="30"/>
        <v>7.7598828696925332E-2</v>
      </c>
      <c r="F75" s="22">
        <f>IF(ISNUMBER(D75), $B91 * E75, "")</f>
        <v>11639.824304538799</v>
      </c>
      <c r="G75" s="30">
        <v>724</v>
      </c>
      <c r="H75" s="21">
        <f t="shared" si="31"/>
        <v>6.0029282576866766E-2</v>
      </c>
      <c r="I75" s="105">
        <f>IF(ISNUMBER(G75), $B91 * H75, "")</f>
        <v>9004.3923865300148</v>
      </c>
      <c r="J75" s="20">
        <v>713</v>
      </c>
      <c r="K75" s="21">
        <f t="shared" si="32"/>
        <v>4.3923865300146414E-2</v>
      </c>
      <c r="L75" s="22">
        <f>IF(ISNUMBER(J75), $B91 * K75, "")</f>
        <v>6588.5797950219621</v>
      </c>
      <c r="M75" s="30">
        <v>719</v>
      </c>
      <c r="N75" s="21">
        <f t="shared" si="33"/>
        <v>5.2708638360175697E-2</v>
      </c>
      <c r="O75" s="22">
        <f>IF(ISNUMBER(M75), $B91 * N75, "")</f>
        <v>7906.2957540263542</v>
      </c>
      <c r="Q75" s="291"/>
      <c r="R75" s="291"/>
      <c r="S75" s="291"/>
    </row>
    <row r="76" spans="1:19" ht="17.25" thickBot="1">
      <c r="A76" s="125" t="s">
        <v>217</v>
      </c>
      <c r="B76" s="129">
        <v>266</v>
      </c>
      <c r="C76" s="80">
        <v>5.5555555600000001E-2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1691.7293233082705</v>
      </c>
      <c r="G76" s="109">
        <v>268</v>
      </c>
      <c r="H76" s="107">
        <f>IF(ISNUMBER(G76), (G76 - $B76) / $B76, "")</f>
        <v>7.5187969924812026E-3</v>
      </c>
      <c r="I76" s="110">
        <f>IF(ISNUMBER(G76), $B91 * H76, "")</f>
        <v>1127.8195488721803</v>
      </c>
      <c r="J76" s="106">
        <v>269</v>
      </c>
      <c r="K76" s="107">
        <f>IF(ISNUMBER(J76), (J76 - $B76) / $B76, "")</f>
        <v>1.1278195488721804E-2</v>
      </c>
      <c r="L76" s="108">
        <f>IF(ISNUMBER(J76), $B91 * K76, "")</f>
        <v>1691.7293233082705</v>
      </c>
      <c r="M76" s="109">
        <v>274</v>
      </c>
      <c r="N76" s="107">
        <f>IF(ISNUMBER(M76), (M76 - $B76) / $B76, "")</f>
        <v>3.007518796992481E-2</v>
      </c>
      <c r="O76" s="108">
        <f>IF(ISNUMBER(M76), $B91 * N76, "")</f>
        <v>4511.2781954887214</v>
      </c>
      <c r="Q76" s="291"/>
      <c r="R76" s="291"/>
      <c r="S76" s="291"/>
    </row>
    <row r="77" spans="1:19" ht="17.25" thickBot="1">
      <c r="A77" s="125" t="s">
        <v>161</v>
      </c>
      <c r="B77" s="126">
        <v>725</v>
      </c>
      <c r="C77" s="77">
        <v>4.16666667E-2</v>
      </c>
      <c r="D77" s="15">
        <v>725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725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733</v>
      </c>
      <c r="K77" s="32">
        <f t="shared" ref="K77:K80" si="36">IF(ISNUMBER(J77), (J77 - $B77) / $B77, "")</f>
        <v>1.1034482758620689E-2</v>
      </c>
      <c r="L77" s="18">
        <f>IF(ISNUMBER(J77), $B91 * K77, "")</f>
        <v>1655.1724137931033</v>
      </c>
      <c r="M77" s="31">
        <v>744</v>
      </c>
      <c r="N77" s="32">
        <f t="shared" ref="N77:N80" si="37">IF(ISNUMBER(M77), (M77 - $B77) / $B77, "")</f>
        <v>2.6206896551724139E-2</v>
      </c>
      <c r="O77" s="18">
        <f>IF(ISNUMBER(M77), $B91 * N77, "")</f>
        <v>3931.0344827586209</v>
      </c>
      <c r="Q77" s="291"/>
      <c r="R77" s="291"/>
      <c r="S77" s="291"/>
    </row>
    <row r="78" spans="1:19" ht="17.25" thickBot="1">
      <c r="A78" s="125" t="s">
        <v>125</v>
      </c>
      <c r="B78" s="126">
        <v>161</v>
      </c>
      <c r="C78" s="77">
        <v>2.5477706999999999E-2</v>
      </c>
      <c r="D78" s="15">
        <v>159</v>
      </c>
      <c r="E78" s="32">
        <f t="shared" si="34"/>
        <v>-1.2422360248447204E-2</v>
      </c>
      <c r="F78" s="18">
        <f>IF(ISNUMBER(D78), $B91 * E78, "")</f>
        <v>-1863.3540372670807</v>
      </c>
      <c r="G78" s="31">
        <v>161</v>
      </c>
      <c r="H78" s="32">
        <f t="shared" si="35"/>
        <v>0</v>
      </c>
      <c r="I78" s="101">
        <f>IF(ISNUMBER(G78), $B91 * H78, "")</f>
        <v>0</v>
      </c>
      <c r="J78" s="15">
        <v>162</v>
      </c>
      <c r="K78" s="32">
        <f t="shared" si="36"/>
        <v>6.2111801242236021E-3</v>
      </c>
      <c r="L78" s="18">
        <f>IF(ISNUMBER(J78), $B91 * K78, "")</f>
        <v>931.67701863354034</v>
      </c>
      <c r="M78" s="31">
        <v>165</v>
      </c>
      <c r="N78" s="32">
        <f t="shared" si="37"/>
        <v>2.4844720496894408E-2</v>
      </c>
      <c r="O78" s="18">
        <f>IF(ISNUMBER(M78), $B91 * N78, "")</f>
        <v>3726.7080745341614</v>
      </c>
      <c r="Q78" s="291"/>
      <c r="R78" s="291"/>
      <c r="S78" s="291"/>
    </row>
    <row r="79" spans="1:19" ht="17.25" thickBot="1">
      <c r="A79" s="125" t="s">
        <v>219</v>
      </c>
      <c r="B79" s="126">
        <v>224</v>
      </c>
      <c r="C79" s="77">
        <v>2.2831050200000001E-2</v>
      </c>
      <c r="D79" s="15">
        <v>239</v>
      </c>
      <c r="E79" s="32">
        <f t="shared" si="34"/>
        <v>6.6964285714285712E-2</v>
      </c>
      <c r="F79" s="18">
        <f>IF(ISNUMBER(D79), $B91 * E79, "")</f>
        <v>10044.642857142857</v>
      </c>
      <c r="G79" s="31">
        <v>240</v>
      </c>
      <c r="H79" s="32">
        <f t="shared" si="35"/>
        <v>7.1428571428571425E-2</v>
      </c>
      <c r="I79" s="101">
        <f>IF(ISNUMBER(G79), $B91 * H79, "")</f>
        <v>10714.285714285714</v>
      </c>
      <c r="J79" s="15">
        <v>241</v>
      </c>
      <c r="K79" s="32">
        <f t="shared" si="36"/>
        <v>7.5892857142857137E-2</v>
      </c>
      <c r="L79" s="18">
        <f>IF(ISNUMBER(J79), $B91 * K79, "")</f>
        <v>11383.928571428571</v>
      </c>
      <c r="M79" s="31">
        <v>243</v>
      </c>
      <c r="N79" s="32">
        <f t="shared" si="37"/>
        <v>8.4821428571428575E-2</v>
      </c>
      <c r="O79" s="18">
        <f>IF(ISNUMBER(M79), $B91 * N79, "")</f>
        <v>12723.214285714286</v>
      </c>
      <c r="Q79" s="33"/>
      <c r="R79" s="33"/>
    </row>
    <row r="80" spans="1:19" ht="17.25" thickBot="1">
      <c r="A80" s="130" t="s">
        <v>56</v>
      </c>
      <c r="B80" s="131">
        <v>231</v>
      </c>
      <c r="C80" s="79">
        <v>2.2123893799999999E-2</v>
      </c>
      <c r="D80" s="24">
        <v>233</v>
      </c>
      <c r="E80" s="25">
        <f t="shared" si="34"/>
        <v>8.658008658008658E-3</v>
      </c>
      <c r="F80" s="104">
        <f>IF(ISNUMBER(D80), $B91 * E80, "")</f>
        <v>1298.7012987012988</v>
      </c>
      <c r="G80" s="102">
        <v>238</v>
      </c>
      <c r="H80" s="25">
        <f t="shared" si="35"/>
        <v>3.0303030303030304E-2</v>
      </c>
      <c r="I80" s="103">
        <f>IF(ISNUMBER(G80), $B91 * H80, "")</f>
        <v>4545.454545454546</v>
      </c>
      <c r="J80" s="24">
        <v>241</v>
      </c>
      <c r="K80" s="25">
        <f t="shared" si="36"/>
        <v>4.3290043290043288E-2</v>
      </c>
      <c r="L80" s="104">
        <f>IF(ISNUMBER(J80), $B91 * K80, "")</f>
        <v>6493.5064935064929</v>
      </c>
      <c r="M80" s="102">
        <v>240</v>
      </c>
      <c r="N80" s="25">
        <f t="shared" si="37"/>
        <v>3.896103896103896E-2</v>
      </c>
      <c r="O80" s="104">
        <f>IF(ISNUMBER(M80), $B91 * N80, "")</f>
        <v>5844.1558441558436</v>
      </c>
      <c r="Q80" s="300"/>
      <c r="R80" s="301"/>
      <c r="S80" s="302"/>
    </row>
    <row r="81" spans="1:19">
      <c r="A81" s="123" t="s">
        <v>121</v>
      </c>
      <c r="B81" s="124">
        <v>568</v>
      </c>
      <c r="C81" s="76">
        <v>2.15827338E-2</v>
      </c>
      <c r="D81" s="13">
        <v>562</v>
      </c>
      <c r="E81" s="14">
        <f>IF(ISNUMBER(D81), (D81 - $B81) / $B81, "")</f>
        <v>-1.0563380281690141E-2</v>
      </c>
      <c r="F81" s="16">
        <f>IF(ISNUMBER(D81), $B91 * E81, "")</f>
        <v>-1584.5070422535211</v>
      </c>
      <c r="G81" s="29">
        <v>567</v>
      </c>
      <c r="H81" s="14">
        <f>IF(ISNUMBER(G81), (G81 - $B81) / $B81, "")</f>
        <v>-1.7605633802816902E-3</v>
      </c>
      <c r="I81" s="100">
        <f>IF(ISNUMBER(G81), $B91 * H81, "")</f>
        <v>-264.08450704225351</v>
      </c>
      <c r="J81" s="13">
        <v>565</v>
      </c>
      <c r="K81" s="14">
        <f>IF(ISNUMBER(J81), (J81 - $B81) / $B81, "")</f>
        <v>-5.2816901408450703E-3</v>
      </c>
      <c r="L81" s="16">
        <f>IF(ISNUMBER(J81), $B91 * K81, "")</f>
        <v>-792.25352112676057</v>
      </c>
      <c r="M81" s="29">
        <v>572</v>
      </c>
      <c r="N81" s="14">
        <f>IF(ISNUMBER(M81), (M81 - $B81) / $B81, "")</f>
        <v>7.0422535211267607E-3</v>
      </c>
      <c r="O81" s="16">
        <f>IF(ISNUMBER(M81), $B91 * N81, "")</f>
        <v>1056.338028169014</v>
      </c>
      <c r="Q81" s="303"/>
      <c r="R81" s="304"/>
      <c r="S81" s="305"/>
    </row>
    <row r="82" spans="1:19" ht="17.25" thickBot="1">
      <c r="A82" s="125" t="s">
        <v>115</v>
      </c>
      <c r="B82" s="126">
        <v>254</v>
      </c>
      <c r="C82" s="77">
        <v>2.0080321299999999E-2</v>
      </c>
      <c r="D82" s="15">
        <v>261</v>
      </c>
      <c r="E82" s="32">
        <f t="shared" ref="E82:E85" si="38">IF(ISNUMBER(D82), (D82 - $B82) / $B82, "")</f>
        <v>2.7559055118110236E-2</v>
      </c>
      <c r="F82" s="18">
        <f>IF(ISNUMBER(D82), $B91 * E82, "")</f>
        <v>4133.858267716535</v>
      </c>
      <c r="G82" s="31">
        <v>273</v>
      </c>
      <c r="H82" s="32">
        <f t="shared" ref="H82:H85" si="39">IF(ISNUMBER(G82), (G82 - $B82) / $B82, "")</f>
        <v>7.4803149606299218E-2</v>
      </c>
      <c r="I82" s="101">
        <f>IF(ISNUMBER(G82), $B91 * H82, "")</f>
        <v>11220.472440944883</v>
      </c>
      <c r="J82" s="15">
        <v>277</v>
      </c>
      <c r="K82" s="32">
        <f t="shared" ref="K82:K85" si="40">IF(ISNUMBER(J82), (J82 - $B82) / $B82, "")</f>
        <v>9.055118110236221E-2</v>
      </c>
      <c r="L82" s="18">
        <f>IF(ISNUMBER(J82), $B91 * K82, "")</f>
        <v>13582.677165354331</v>
      </c>
      <c r="M82" s="31">
        <v>281</v>
      </c>
      <c r="N82" s="32">
        <f t="shared" ref="N82:N85" si="41">IF(ISNUMBER(M82), (M82 - $B82) / $B82, "")</f>
        <v>0.1062992125984252</v>
      </c>
      <c r="O82" s="18">
        <f>IF(ISNUMBER(M82), $B91 * N82, "")</f>
        <v>15944.881889763781</v>
      </c>
      <c r="Q82" s="306"/>
      <c r="R82" s="307"/>
      <c r="S82" s="308"/>
    </row>
    <row r="83" spans="1:19" ht="17.25" thickBot="1">
      <c r="A83" s="125" t="s">
        <v>141</v>
      </c>
      <c r="B83" s="126">
        <v>143</v>
      </c>
      <c r="C83" s="77">
        <v>0</v>
      </c>
      <c r="D83" s="15">
        <v>170</v>
      </c>
      <c r="E83" s="32">
        <f t="shared" si="38"/>
        <v>0.1888111888111888</v>
      </c>
      <c r="F83" s="18">
        <f>IF(ISNUMBER(D83), $B91 * E83, "")</f>
        <v>28321.678321678319</v>
      </c>
      <c r="G83" s="31">
        <v>162</v>
      </c>
      <c r="H83" s="32">
        <f t="shared" si="39"/>
        <v>0.13286713286713286</v>
      </c>
      <c r="I83" s="101">
        <f>IF(ISNUMBER(G83), $B91 * H83, "")</f>
        <v>19930.069930069931</v>
      </c>
      <c r="J83" s="15">
        <v>163</v>
      </c>
      <c r="K83" s="32">
        <f t="shared" si="40"/>
        <v>0.13986013986013987</v>
      </c>
      <c r="L83" s="18">
        <f>IF(ISNUMBER(J83), $B91 * K83, "")</f>
        <v>20979.020979020981</v>
      </c>
      <c r="M83" s="31">
        <v>159</v>
      </c>
      <c r="N83" s="32">
        <f t="shared" si="41"/>
        <v>0.11188811188811189</v>
      </c>
      <c r="O83" s="18">
        <f>IF(ISNUMBER(M83), $B91 * N83, "")</f>
        <v>16783.216783216783</v>
      </c>
      <c r="Q83" s="291"/>
      <c r="R83" s="291"/>
      <c r="S83" s="291"/>
    </row>
    <row r="84" spans="1:19" ht="17.25" thickBot="1">
      <c r="A84" s="125" t="s">
        <v>135</v>
      </c>
      <c r="B84" s="126">
        <v>415</v>
      </c>
      <c r="C84" s="77">
        <v>-7.1770334999999999E-3</v>
      </c>
      <c r="D84" s="15">
        <v>415</v>
      </c>
      <c r="E84" s="32">
        <f t="shared" si="38"/>
        <v>0</v>
      </c>
      <c r="F84" s="18">
        <f>IF(ISNUMBER(D84), $B91 * E84, "")</f>
        <v>0</v>
      </c>
      <c r="G84" s="31">
        <v>419</v>
      </c>
      <c r="H84" s="32">
        <f t="shared" si="39"/>
        <v>9.6385542168674707E-3</v>
      </c>
      <c r="I84" s="101">
        <f>IF(ISNUMBER(G84), $B91 * H84, "")</f>
        <v>1445.7831325301206</v>
      </c>
      <c r="J84" s="15">
        <v>418</v>
      </c>
      <c r="K84" s="32">
        <f t="shared" si="40"/>
        <v>7.2289156626506026E-3</v>
      </c>
      <c r="L84" s="18">
        <f>IF(ISNUMBER(J84), $B91 * K84, "")</f>
        <v>1084.3373493975903</v>
      </c>
      <c r="M84" s="31">
        <v>420</v>
      </c>
      <c r="N84" s="32">
        <f t="shared" si="41"/>
        <v>1.2048192771084338E-2</v>
      </c>
      <c r="O84" s="18">
        <f>IF(ISNUMBER(M84), $B91 * N84, "")</f>
        <v>1807.2289156626507</v>
      </c>
      <c r="Q84" s="286"/>
      <c r="R84" s="286"/>
      <c r="S84" s="286"/>
    </row>
    <row r="85" spans="1:19" ht="17.25" thickBot="1">
      <c r="A85" s="127" t="s">
        <v>129</v>
      </c>
      <c r="B85" s="128">
        <v>131</v>
      </c>
      <c r="C85" s="78">
        <v>-7.5757576E-3</v>
      </c>
      <c r="D85" s="20">
        <v>136</v>
      </c>
      <c r="E85" s="21">
        <f t="shared" si="38"/>
        <v>3.8167938931297711E-2</v>
      </c>
      <c r="F85" s="22">
        <f>IF(ISNUMBER(D85), $B91 * E85, "")</f>
        <v>5725.1908396946565</v>
      </c>
      <c r="G85" s="30">
        <v>135</v>
      </c>
      <c r="H85" s="21">
        <f t="shared" si="39"/>
        <v>3.0534351145038167E-2</v>
      </c>
      <c r="I85" s="105">
        <f>IF(ISNUMBER(G85), $B91 * H85, "")</f>
        <v>4580.1526717557254</v>
      </c>
      <c r="J85" s="20">
        <v>137</v>
      </c>
      <c r="K85" s="21">
        <f t="shared" si="40"/>
        <v>4.5801526717557252E-2</v>
      </c>
      <c r="L85" s="22">
        <f>IF(ISNUMBER(J85), $B91 * K85, "")</f>
        <v>6870.2290076335876</v>
      </c>
      <c r="M85" s="30">
        <v>136</v>
      </c>
      <c r="N85" s="21">
        <f t="shared" si="41"/>
        <v>3.8167938931297711E-2</v>
      </c>
      <c r="O85" s="22">
        <f>IF(ISNUMBER(M85), $B91 * N85, "")</f>
        <v>5725.1908396946565</v>
      </c>
      <c r="Q85" s="286"/>
      <c r="R85" s="286"/>
      <c r="S85" s="286"/>
    </row>
    <row r="86" spans="1:19" ht="17.25" thickBot="1">
      <c r="A86" s="125" t="s">
        <v>149</v>
      </c>
      <c r="B86" s="129">
        <v>120</v>
      </c>
      <c r="C86" s="80">
        <v>-8.2644628000000005E-3</v>
      </c>
      <c r="D86" s="106">
        <v>121</v>
      </c>
      <c r="E86" s="107">
        <f>IF(ISNUMBER(D86), (D86 - $B86) / $B86, "")</f>
        <v>8.3333333333333332E-3</v>
      </c>
      <c r="F86" s="108">
        <f>IF(ISNUMBER(D86), $B91 * E86, "")</f>
        <v>1250</v>
      </c>
      <c r="G86" s="109">
        <v>122</v>
      </c>
      <c r="H86" s="107">
        <f>IF(ISNUMBER(G86), (G86 - $B86) / $B86, "")</f>
        <v>1.6666666666666666E-2</v>
      </c>
      <c r="I86" s="110">
        <f>IF(ISNUMBER(G86), $B91 * H86, "")</f>
        <v>2500</v>
      </c>
      <c r="J86" s="106">
        <v>122</v>
      </c>
      <c r="K86" s="107">
        <f>IF(ISNUMBER(J86), (J86 - $B86) / $B86, "")</f>
        <v>1.6666666666666666E-2</v>
      </c>
      <c r="L86" s="108">
        <f>IF(ISNUMBER(J86), $B91 * K86, "")</f>
        <v>2500</v>
      </c>
      <c r="M86" s="109">
        <v>128</v>
      </c>
      <c r="N86" s="107">
        <f>IF(ISNUMBER(M86), (M86 - $B86) / $B86, "")</f>
        <v>6.6666666666666666E-2</v>
      </c>
      <c r="O86" s="108">
        <f>IF(ISNUMBER(M86), $B91 * N86, "")</f>
        <v>10000</v>
      </c>
      <c r="Q86" s="291"/>
      <c r="R86" s="291"/>
      <c r="S86" s="291"/>
    </row>
    <row r="87" spans="1:19" ht="17.25" thickBot="1">
      <c r="A87" s="125" t="s">
        <v>334</v>
      </c>
      <c r="B87" s="126">
        <v>475</v>
      </c>
      <c r="C87" s="77">
        <v>-1.04166667E-2</v>
      </c>
      <c r="D87" s="15">
        <v>467</v>
      </c>
      <c r="E87" s="32">
        <f t="shared" ref="E87:E90" si="42">IF(ISNUMBER(D87), (D87 - $B87) / $B87, "")</f>
        <v>-1.6842105263157894E-2</v>
      </c>
      <c r="F87" s="18">
        <f>IF(ISNUMBER(D87), $B91 * E87, "")</f>
        <v>-2526.3157894736842</v>
      </c>
      <c r="G87" s="31">
        <v>466</v>
      </c>
      <c r="H87" s="32">
        <f t="shared" ref="H87:H90" si="43">IF(ISNUMBER(G87), (G87 - $B87) / $B87, "")</f>
        <v>-1.8947368421052633E-2</v>
      </c>
      <c r="I87" s="101">
        <f>IF(ISNUMBER(G87), $B91 * H87, "")</f>
        <v>-2842.105263157895</v>
      </c>
      <c r="J87" s="15">
        <v>468</v>
      </c>
      <c r="K87" s="32">
        <f t="shared" ref="K87:K90" si="44">IF(ISNUMBER(J87), (J87 - $B87) / $B87, "")</f>
        <v>-1.4736842105263158E-2</v>
      </c>
      <c r="L87" s="18">
        <f>IF(ISNUMBER(J87), $B91 * K87, "")</f>
        <v>-2210.5263157894738</v>
      </c>
      <c r="M87" s="31">
        <v>466</v>
      </c>
      <c r="N87" s="32">
        <f t="shared" ref="N87:N90" si="45">IF(ISNUMBER(M87), (M87 - $B87) / $B87, "")</f>
        <v>-1.8947368421052633E-2</v>
      </c>
      <c r="O87" s="18">
        <f>IF(ISNUMBER(M87), $B91 * N87, "")</f>
        <v>-2842.105263157895</v>
      </c>
      <c r="Q87" s="291"/>
      <c r="R87" s="291"/>
      <c r="S87" s="291"/>
    </row>
    <row r="88" spans="1:19" ht="17.25" thickBot="1">
      <c r="A88" s="125" t="s">
        <v>51</v>
      </c>
      <c r="B88" s="126">
        <v>434</v>
      </c>
      <c r="C88" s="77">
        <v>-1.36363636E-2</v>
      </c>
      <c r="D88" s="15">
        <v>434</v>
      </c>
      <c r="E88" s="32">
        <f t="shared" si="42"/>
        <v>0</v>
      </c>
      <c r="F88" s="18">
        <f>IF(ISNUMBER(D88), $B91 * E88, "")</f>
        <v>0</v>
      </c>
      <c r="G88" s="31">
        <v>438</v>
      </c>
      <c r="H88" s="32">
        <f t="shared" si="43"/>
        <v>9.2165898617511521E-3</v>
      </c>
      <c r="I88" s="101">
        <f>IF(ISNUMBER(G88), $B91 * H88, "")</f>
        <v>1382.4884792626729</v>
      </c>
      <c r="J88" s="15">
        <v>435</v>
      </c>
      <c r="K88" s="32">
        <f t="shared" si="44"/>
        <v>2.304147465437788E-3</v>
      </c>
      <c r="L88" s="18">
        <f>IF(ISNUMBER(J88), $B91 * K88, "")</f>
        <v>345.62211981566821</v>
      </c>
      <c r="M88" s="31">
        <v>439</v>
      </c>
      <c r="N88" s="32">
        <f t="shared" si="45"/>
        <v>1.1520737327188941E-2</v>
      </c>
      <c r="O88" s="18">
        <f>IF(ISNUMBER(M88), $B91 * N88, "")</f>
        <v>1728.110599078341</v>
      </c>
      <c r="Q88" s="291"/>
      <c r="R88" s="291"/>
      <c r="S88" s="291"/>
    </row>
    <row r="89" spans="1:19">
      <c r="A89" s="125" t="s">
        <v>251</v>
      </c>
      <c r="B89" s="126">
        <v>398</v>
      </c>
      <c r="C89" s="77">
        <v>-1.4851485100000001E-2</v>
      </c>
      <c r="D89" s="15">
        <v>402</v>
      </c>
      <c r="E89" s="32">
        <f t="shared" si="42"/>
        <v>1.0050251256281407E-2</v>
      </c>
      <c r="F89" s="18">
        <f>IF(ISNUMBER(D89), $B91 * E89, "")</f>
        <v>1507.537688442211</v>
      </c>
      <c r="G89" s="31">
        <v>400</v>
      </c>
      <c r="H89" s="32">
        <f t="shared" si="43"/>
        <v>5.0251256281407036E-3</v>
      </c>
      <c r="I89" s="101">
        <f>IF(ISNUMBER(G89), $B91 * H89, "")</f>
        <v>753.7688442211055</v>
      </c>
      <c r="J89" s="15">
        <v>401</v>
      </c>
      <c r="K89" s="32">
        <f t="shared" si="44"/>
        <v>7.537688442211055E-3</v>
      </c>
      <c r="L89" s="18">
        <f>IF(ISNUMBER(J89), $B91 * K89, "")</f>
        <v>1130.6532663316582</v>
      </c>
      <c r="M89" s="31">
        <v>405</v>
      </c>
      <c r="N89" s="32">
        <f t="shared" si="45"/>
        <v>1.7587939698492462E-2</v>
      </c>
      <c r="O89" s="18">
        <f>IF(ISNUMBER(M89), $B91 * N89, "")</f>
        <v>2638.1909547738692</v>
      </c>
      <c r="Q89" s="313"/>
      <c r="R89" s="314"/>
      <c r="S89" s="315"/>
    </row>
    <row r="90" spans="1:19" ht="17.25" thickBot="1">
      <c r="A90" s="130" t="s">
        <v>171</v>
      </c>
      <c r="B90" s="131">
        <v>432</v>
      </c>
      <c r="C90" s="79">
        <v>-2.0408163300000001E-2</v>
      </c>
      <c r="D90" s="24">
        <v>435</v>
      </c>
      <c r="E90" s="25">
        <f t="shared" si="42"/>
        <v>6.9444444444444441E-3</v>
      </c>
      <c r="F90" s="104">
        <f>IF(ISNUMBER(D90), $B91 * E90, "")</f>
        <v>1041.6666666666665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437</v>
      </c>
      <c r="K90" s="25">
        <f t="shared" si="44"/>
        <v>1.1574074074074073E-2</v>
      </c>
      <c r="L90" s="104">
        <f>IF(ISNUMBER(J90), $B91 * K90, "")</f>
        <v>1736.1111111111111</v>
      </c>
      <c r="M90" s="102">
        <v>447</v>
      </c>
      <c r="N90" s="25">
        <f t="shared" si="45"/>
        <v>3.4722222222222224E-2</v>
      </c>
      <c r="O90" s="104">
        <f>IF(ISNUMBER(M90), $B91 * N90, "")</f>
        <v>5208.3333333333339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4.1432863275535199E-2</v>
      </c>
      <c r="F91" s="28">
        <f>SUM(F71:F90)</f>
        <v>124298.58982660562</v>
      </c>
      <c r="G91" s="26" t="s">
        <v>268</v>
      </c>
      <c r="H91" s="27">
        <f>IF(COUNT(H71:H90), SUM(H71:H90) / COUNT(H71:H90), 0)</f>
        <v>5.2541202271191176E-2</v>
      </c>
      <c r="I91" s="28">
        <f>SUM(I71:I90)</f>
        <v>157623.6068135736</v>
      </c>
      <c r="J91" s="26" t="s">
        <v>268</v>
      </c>
      <c r="K91" s="27">
        <f>IF(COUNT(K71:K90), SUM(K71:K90) / COUNT(K71:K90), 0)</f>
        <v>6.8069285867260992E-2</v>
      </c>
      <c r="L91" s="28">
        <f>SUM(L71:L90)</f>
        <v>204207.85760178298</v>
      </c>
      <c r="M91" s="26" t="s">
        <v>268</v>
      </c>
      <c r="N91" s="27">
        <f>IF(COUNT(N71:N90), SUM(N71:N90) / COUNT(N71:N90), 0)</f>
        <v>6.6203117696914962E-2</v>
      </c>
      <c r="O91" s="28">
        <f>SUM(O71:O90)</f>
        <v>198609.3530907449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73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2021-11-02(화) 오전 00:00</v>
      </c>
      <c r="C96" s="329"/>
      <c r="D96" s="288" t="str">
        <f>TEXT($G$1, "[$-ko-KR]yyyy-mm-dd(ddd) ") &amp; "오후 14:00"</f>
        <v>2021-11-02(화) 오후 14:00</v>
      </c>
      <c r="E96" s="289"/>
      <c r="F96" s="290"/>
      <c r="G96" s="288" t="str">
        <f>TEXT($G$1, "[$-ko-KR]yyyy-mm-dd(ddd) ") &amp; "오후 19:00"</f>
        <v>2021-11-02(화) 오후 19:00</v>
      </c>
      <c r="H96" s="289"/>
      <c r="I96" s="290"/>
      <c r="J96" s="288" t="str">
        <f>TEXT($G$1, "[$-ko-KR]yyyy-mm-dd(ddd) ") &amp; "오후 21:00"</f>
        <v>2021-11-02(화) 오후 21:00</v>
      </c>
      <c r="K96" s="289"/>
      <c r="L96" s="290"/>
      <c r="M96" s="288" t="str">
        <f>TEXT($G$1+1, "[$-ko-KR]yyyy-mm-dd(ddd) ") &amp; "오전 00:00"</f>
        <v>2021-11-03(수)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4" t="s">
        <v>57</v>
      </c>
      <c r="H97" s="175" t="s">
        <v>265</v>
      </c>
      <c r="I97" s="17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163</v>
      </c>
      <c r="B98" s="124">
        <v>423</v>
      </c>
      <c r="C98" s="76">
        <v>0.3557692308</v>
      </c>
      <c r="D98" s="13">
        <v>488</v>
      </c>
      <c r="E98" s="14">
        <f>IF(ISNUMBER(D98), (D98 - $B98) / $B98, "")</f>
        <v>0.15366430260047281</v>
      </c>
      <c r="F98" s="16">
        <f>IF(ISNUMBER(D98), $B118 * E98, "")</f>
        <v>23049.64539007092</v>
      </c>
      <c r="G98" s="29">
        <v>538</v>
      </c>
      <c r="H98" s="14">
        <f>IF(ISNUMBER(G98), (G98 - $B98) / $B98, "")</f>
        <v>0.27186761229314421</v>
      </c>
      <c r="I98" s="100">
        <f>IF(ISNUMBER(G98), $B118 * H98, "")</f>
        <v>40780.141843971629</v>
      </c>
      <c r="J98" s="13">
        <v>619</v>
      </c>
      <c r="K98" s="14">
        <f>IF(ISNUMBER(J98), (J98 - $B98) / $B98, "")</f>
        <v>0.46335697399527187</v>
      </c>
      <c r="L98" s="16">
        <f>IF(ISNUMBER(J98), $B118 * K98, "")</f>
        <v>69503.546099290776</v>
      </c>
      <c r="M98" s="29">
        <v>559</v>
      </c>
      <c r="N98" s="14">
        <f>IF(ISNUMBER(M98), (M98 - $B98) / $B98, "")</f>
        <v>0.32151300236406621</v>
      </c>
      <c r="O98" s="16">
        <f>IF(ISNUMBER(M98), $B118 * N98, "")</f>
        <v>48226.950354609929</v>
      </c>
      <c r="Q98" s="286"/>
      <c r="R98" s="286"/>
      <c r="S98" s="286"/>
    </row>
    <row r="99" spans="1:19" ht="17.25" thickBot="1">
      <c r="A99" s="125" t="s">
        <v>111</v>
      </c>
      <c r="B99" s="126">
        <v>2395</v>
      </c>
      <c r="C99" s="77">
        <v>0.29110512129999999</v>
      </c>
      <c r="D99" s="15">
        <v>3225</v>
      </c>
      <c r="E99" s="32">
        <f t="shared" ref="E99:E102" si="46">IF(ISNUMBER(D99), (D99 - $B99) / $B99, "")</f>
        <v>0.3465553235908142</v>
      </c>
      <c r="F99" s="18">
        <f>IF(ISNUMBER(D99), $B118 * E99, "")</f>
        <v>51983.298538622133</v>
      </c>
      <c r="G99" s="31">
        <v>3245</v>
      </c>
      <c r="H99" s="32">
        <f t="shared" ref="H99:H102" si="47">IF(ISNUMBER(G99), (G99 - $B99) / $B99, "")</f>
        <v>0.35490605427974947</v>
      </c>
      <c r="I99" s="101">
        <f>IF(ISNUMBER(G99), $B118 * H99, "")</f>
        <v>53235.90814196242</v>
      </c>
      <c r="J99" s="15">
        <v>3255</v>
      </c>
      <c r="K99" s="32">
        <f t="shared" ref="K99:K102" si="48">IF(ISNUMBER(J99), (J99 - $B99) / $B99, "")</f>
        <v>0.35908141962421714</v>
      </c>
      <c r="L99" s="18">
        <f>IF(ISNUMBER(J99), $B118 * K99, "")</f>
        <v>53862.21294363257</v>
      </c>
      <c r="M99" s="31">
        <v>3090</v>
      </c>
      <c r="N99" s="32">
        <f t="shared" ref="N99:N102" si="49">IF(ISNUMBER(M99), (M99 - $B99) / $B99, "")</f>
        <v>0.29018789144050106</v>
      </c>
      <c r="O99" s="18">
        <f>IF(ISNUMBER(M99), $B118 * N99, "")</f>
        <v>43528.18371607516</v>
      </c>
      <c r="Q99" s="286"/>
      <c r="R99" s="286"/>
      <c r="S99" s="286"/>
    </row>
    <row r="100" spans="1:19" ht="17.25" thickBot="1">
      <c r="A100" s="125" t="s">
        <v>107</v>
      </c>
      <c r="B100" s="126">
        <v>220</v>
      </c>
      <c r="C100" s="77">
        <v>0.1827956989</v>
      </c>
      <c r="D100" s="15">
        <v>250</v>
      </c>
      <c r="E100" s="32">
        <f t="shared" si="46"/>
        <v>0.13636363636363635</v>
      </c>
      <c r="F100" s="18">
        <f>IF(ISNUMBER(D100), $B118 * E100, "")</f>
        <v>20454.545454545452</v>
      </c>
      <c r="G100" s="31">
        <v>266</v>
      </c>
      <c r="H100" s="32">
        <f t="shared" si="47"/>
        <v>0.20909090909090908</v>
      </c>
      <c r="I100" s="101">
        <f>IF(ISNUMBER(G100), $B118 * H100, "")</f>
        <v>31363.63636363636</v>
      </c>
      <c r="J100" s="15">
        <v>279</v>
      </c>
      <c r="K100" s="32">
        <f t="shared" si="48"/>
        <v>0.26818181818181819</v>
      </c>
      <c r="L100" s="18">
        <f>IF(ISNUMBER(J100), $B118 * K100, "")</f>
        <v>40227.272727272728</v>
      </c>
      <c r="M100" s="31">
        <v>266</v>
      </c>
      <c r="N100" s="32">
        <f t="shared" si="49"/>
        <v>0.20909090909090908</v>
      </c>
      <c r="O100" s="18">
        <f>IF(ISNUMBER(M100), $B118 * N100, "")</f>
        <v>31363.63636363636</v>
      </c>
      <c r="Q100" s="291"/>
      <c r="R100" s="291"/>
      <c r="S100" s="291"/>
    </row>
    <row r="101" spans="1:19" ht="17.25" thickBot="1">
      <c r="A101" s="125" t="s">
        <v>131</v>
      </c>
      <c r="B101" s="126">
        <v>57220</v>
      </c>
      <c r="C101" s="77">
        <v>0.13262074430000001</v>
      </c>
      <c r="D101" s="15">
        <v>57770</v>
      </c>
      <c r="E101" s="32">
        <f t="shared" si="46"/>
        <v>9.6120237679133171E-3</v>
      </c>
      <c r="F101" s="18">
        <f>IF(ISNUMBER(D101), $B118 * E101, "")</f>
        <v>1441.8035651869975</v>
      </c>
      <c r="G101" s="31">
        <v>59840</v>
      </c>
      <c r="H101" s="32">
        <f t="shared" si="47"/>
        <v>4.5788185948968892E-2</v>
      </c>
      <c r="I101" s="101">
        <f>IF(ISNUMBER(G101), $B118 * H101, "")</f>
        <v>6868.2278923453341</v>
      </c>
      <c r="J101" s="15">
        <v>61850</v>
      </c>
      <c r="K101" s="32">
        <f t="shared" si="48"/>
        <v>8.0915763718979378E-2</v>
      </c>
      <c r="L101" s="18">
        <f>IF(ISNUMBER(J101), $B118 * K101, "")</f>
        <v>12137.364557846906</v>
      </c>
      <c r="M101" s="31">
        <v>60520</v>
      </c>
      <c r="N101" s="32">
        <f t="shared" si="49"/>
        <v>5.7672142607479902E-2</v>
      </c>
      <c r="O101" s="18">
        <f>IF(ISNUMBER(M101), $B118 * N101, "")</f>
        <v>8650.8213911219846</v>
      </c>
      <c r="Q101" s="291"/>
      <c r="R101" s="291"/>
      <c r="S101" s="291"/>
    </row>
    <row r="102" spans="1:19" ht="17.25" thickBot="1">
      <c r="A102" s="127" t="s">
        <v>227</v>
      </c>
      <c r="B102" s="128">
        <v>515</v>
      </c>
      <c r="C102" s="78">
        <v>0.1171366594</v>
      </c>
      <c r="D102" s="20">
        <v>547</v>
      </c>
      <c r="E102" s="21">
        <f t="shared" si="46"/>
        <v>6.2135922330097085E-2</v>
      </c>
      <c r="F102" s="22">
        <f>IF(ISNUMBER(D102), $B118 * E102, "")</f>
        <v>9320.3883495145619</v>
      </c>
      <c r="G102" s="30">
        <v>548</v>
      </c>
      <c r="H102" s="21">
        <f t="shared" si="47"/>
        <v>6.4077669902912623E-2</v>
      </c>
      <c r="I102" s="105">
        <f>IF(ISNUMBER(G102), $B118 * H102, "")</f>
        <v>9611.6504854368941</v>
      </c>
      <c r="J102" s="20">
        <v>555</v>
      </c>
      <c r="K102" s="21">
        <f t="shared" si="48"/>
        <v>7.7669902912621352E-2</v>
      </c>
      <c r="L102" s="22">
        <f>IF(ISNUMBER(J102), $B118 * K102, "")</f>
        <v>11650.485436893203</v>
      </c>
      <c r="M102" s="30">
        <v>566</v>
      </c>
      <c r="N102" s="21">
        <f t="shared" si="49"/>
        <v>9.9029126213592236E-2</v>
      </c>
      <c r="O102" s="22">
        <f>IF(ISNUMBER(M102), $B118 * N102, "")</f>
        <v>14854.368932038835</v>
      </c>
      <c r="Q102" s="291"/>
      <c r="R102" s="291"/>
      <c r="S102" s="291"/>
    </row>
    <row r="103" spans="1:19" ht="17.25" thickBot="1">
      <c r="A103" s="125" t="s">
        <v>85</v>
      </c>
      <c r="B103" s="129">
        <v>542</v>
      </c>
      <c r="C103" s="80">
        <v>0.1016260163</v>
      </c>
      <c r="D103" s="106">
        <v>581</v>
      </c>
      <c r="E103" s="107">
        <f>IF(ISNUMBER(D103), (D103 - $B103) / $B103, "")</f>
        <v>7.1955719557195569E-2</v>
      </c>
      <c r="F103" s="108">
        <f>IF(ISNUMBER(D103), $B118 * E103, "")</f>
        <v>10793.357933579335</v>
      </c>
      <c r="G103" s="109">
        <v>577</v>
      </c>
      <c r="H103" s="107">
        <f>IF(ISNUMBER(G103), (G103 - $B103) / $B103, "")</f>
        <v>6.4575645756457564E-2</v>
      </c>
      <c r="I103" s="110">
        <f>IF(ISNUMBER(G103), $B118 * H103, "")</f>
        <v>9686.3468634686342</v>
      </c>
      <c r="J103" s="106">
        <v>574</v>
      </c>
      <c r="K103" s="107">
        <f>IF(ISNUMBER(J103), (J103 - $B103) / $B103, "")</f>
        <v>5.9040590405904057E-2</v>
      </c>
      <c r="L103" s="108">
        <f>IF(ISNUMBER(J103), $B118 * K103, "")</f>
        <v>8856.0885608856079</v>
      </c>
      <c r="M103" s="109">
        <v>569</v>
      </c>
      <c r="N103" s="107">
        <f>IF(ISNUMBER(M103), (M103 - $B103) / $B103, "")</f>
        <v>4.9815498154981548E-2</v>
      </c>
      <c r="O103" s="108">
        <f>IF(ISNUMBER(M103), $B118 * N103, "")</f>
        <v>7472.3247232472322</v>
      </c>
      <c r="Q103" s="291"/>
      <c r="R103" s="291"/>
      <c r="S103" s="291"/>
    </row>
    <row r="104" spans="1:19" ht="17.25" thickBot="1">
      <c r="A104" s="125" t="s">
        <v>137</v>
      </c>
      <c r="B104" s="126">
        <v>17020</v>
      </c>
      <c r="C104" s="77">
        <v>7.5853350200000003E-2</v>
      </c>
      <c r="D104" s="15">
        <v>17940</v>
      </c>
      <c r="E104" s="32">
        <f t="shared" ref="E104:E107" si="50">IF(ISNUMBER(D104), (D104 - $B104) / $B104, "")</f>
        <v>5.4054054054054057E-2</v>
      </c>
      <c r="F104" s="18">
        <f>IF(ISNUMBER(D104), $B118 * E104, "")</f>
        <v>8108.1081081081084</v>
      </c>
      <c r="G104" s="31">
        <v>17520</v>
      </c>
      <c r="H104" s="32">
        <f t="shared" ref="H104:H107" si="51">IF(ISNUMBER(G104), (G104 - $B104) / $B104, "")</f>
        <v>2.9377203290246769E-2</v>
      </c>
      <c r="I104" s="101">
        <f>IF(ISNUMBER(G104), $B118 * H104, "")</f>
        <v>4406.5804935370152</v>
      </c>
      <c r="J104" s="15">
        <v>17620</v>
      </c>
      <c r="K104" s="32">
        <f t="shared" ref="K104:K107" si="52">IF(ISNUMBER(J104), (J104 - $B104) / $B104, "")</f>
        <v>3.5252643948296122E-2</v>
      </c>
      <c r="L104" s="18">
        <f>IF(ISNUMBER(J104), $B118 * K104, "")</f>
        <v>5287.8965922444186</v>
      </c>
      <c r="M104" s="31">
        <v>17590</v>
      </c>
      <c r="N104" s="32">
        <f t="shared" ref="N104:N107" si="53">IF(ISNUMBER(M104), (M104 - $B104) / $B104, "")</f>
        <v>3.3490011750881316E-2</v>
      </c>
      <c r="O104" s="18">
        <f>IF(ISNUMBER(M104), $B118 * N104, "")</f>
        <v>5023.5017626321969</v>
      </c>
      <c r="Q104" s="291"/>
      <c r="R104" s="291"/>
      <c r="S104" s="291"/>
    </row>
    <row r="105" spans="1:19" ht="17.25" thickBot="1">
      <c r="A105" s="125" t="s">
        <v>60</v>
      </c>
      <c r="B105" s="126">
        <v>3630</v>
      </c>
      <c r="C105" s="77">
        <v>6.7647058800000007E-2</v>
      </c>
      <c r="D105" s="15">
        <v>3750</v>
      </c>
      <c r="E105" s="32">
        <f t="shared" si="50"/>
        <v>3.3057851239669422E-2</v>
      </c>
      <c r="F105" s="18">
        <f>IF(ISNUMBER(D105), $B118 * E105, "")</f>
        <v>4958.6776859504134</v>
      </c>
      <c r="G105" s="31">
        <v>3855</v>
      </c>
      <c r="H105" s="32">
        <f t="shared" si="51"/>
        <v>6.1983471074380167E-2</v>
      </c>
      <c r="I105" s="101">
        <f>IF(ISNUMBER(G105), $B118 * H105, "")</f>
        <v>9297.5206611570247</v>
      </c>
      <c r="J105" s="15">
        <v>3715</v>
      </c>
      <c r="K105" s="32">
        <f t="shared" si="52"/>
        <v>2.3415977961432508E-2</v>
      </c>
      <c r="L105" s="18">
        <f>IF(ISNUMBER(J105), $B118 * K105, "")</f>
        <v>3512.3966942148763</v>
      </c>
      <c r="M105" s="31">
        <v>3655</v>
      </c>
      <c r="N105" s="32">
        <f t="shared" si="53"/>
        <v>6.8870523415977963E-3</v>
      </c>
      <c r="O105" s="18">
        <f>IF(ISNUMBER(M105), $B118 * N105, "")</f>
        <v>1033.0578512396694</v>
      </c>
      <c r="Q105" s="291"/>
      <c r="R105" s="291"/>
      <c r="S105" s="291"/>
    </row>
    <row r="106" spans="1:19" ht="17.25" thickBot="1">
      <c r="A106" s="125" t="s">
        <v>239</v>
      </c>
      <c r="B106" s="126">
        <v>683</v>
      </c>
      <c r="C106" s="77">
        <v>6.3862928299999996E-2</v>
      </c>
      <c r="D106" s="15">
        <v>736</v>
      </c>
      <c r="E106" s="32">
        <f t="shared" si="50"/>
        <v>7.7598828696925332E-2</v>
      </c>
      <c r="F106" s="18">
        <f>IF(ISNUMBER(D106), $B118 * E106, "")</f>
        <v>11639.824304538799</v>
      </c>
      <c r="G106" s="31">
        <v>724</v>
      </c>
      <c r="H106" s="32">
        <f t="shared" si="51"/>
        <v>6.0029282576866766E-2</v>
      </c>
      <c r="I106" s="101">
        <f>IF(ISNUMBER(G106), $B118 * H106, "")</f>
        <v>9004.3923865300148</v>
      </c>
      <c r="J106" s="15">
        <v>713</v>
      </c>
      <c r="K106" s="32">
        <f t="shared" si="52"/>
        <v>4.3923865300146414E-2</v>
      </c>
      <c r="L106" s="18">
        <f>IF(ISNUMBER(J106), $B118 * K106, "")</f>
        <v>6588.5797950219621</v>
      </c>
      <c r="M106" s="31">
        <v>719</v>
      </c>
      <c r="N106" s="32">
        <f t="shared" si="53"/>
        <v>5.2708638360175697E-2</v>
      </c>
      <c r="O106" s="18">
        <f>IF(ISNUMBER(M106), $B118 * N106, "")</f>
        <v>7906.2957540263542</v>
      </c>
      <c r="Q106" s="33"/>
      <c r="R106" s="33"/>
    </row>
    <row r="107" spans="1:19" ht="17.25" thickBot="1">
      <c r="A107" s="130" t="s">
        <v>177</v>
      </c>
      <c r="B107" s="131">
        <v>19830</v>
      </c>
      <c r="C107" s="79">
        <v>5.7599999999999998E-2</v>
      </c>
      <c r="D107" s="24">
        <v>20210</v>
      </c>
      <c r="E107" s="25">
        <f t="shared" si="50"/>
        <v>1.9162884518406455E-2</v>
      </c>
      <c r="F107" s="104">
        <f>IF(ISNUMBER(D107), $B118 * E107, "")</f>
        <v>2874.4326777609681</v>
      </c>
      <c r="G107" s="102">
        <v>20000</v>
      </c>
      <c r="H107" s="25">
        <f t="shared" si="51"/>
        <v>8.5728693898134145E-3</v>
      </c>
      <c r="I107" s="103">
        <f>IF(ISNUMBER(G107), $B118 * H107, "")</f>
        <v>1285.9304084720122</v>
      </c>
      <c r="J107" s="24">
        <v>20080</v>
      </c>
      <c r="K107" s="25">
        <f t="shared" si="52"/>
        <v>1.2607160867372668E-2</v>
      </c>
      <c r="L107" s="104">
        <f>IF(ISNUMBER(J107), $B118 * K107, "")</f>
        <v>1891.0741301059002</v>
      </c>
      <c r="M107" s="102">
        <v>20220</v>
      </c>
      <c r="N107" s="25">
        <f t="shared" si="53"/>
        <v>1.9667170953101363E-2</v>
      </c>
      <c r="O107" s="104">
        <f>IF(ISNUMBER(M107), $B118 * N107, "")</f>
        <v>2950.0756429652042</v>
      </c>
      <c r="Q107" s="300"/>
      <c r="R107" s="301"/>
      <c r="S107" s="302"/>
    </row>
    <row r="108" spans="1:19">
      <c r="A108" s="123" t="s">
        <v>217</v>
      </c>
      <c r="B108" s="124">
        <v>266</v>
      </c>
      <c r="C108" s="76">
        <v>5.5555555600000001E-2</v>
      </c>
      <c r="D108" s="13">
        <v>269</v>
      </c>
      <c r="E108" s="14">
        <f>IF(ISNUMBER(D108), (D108 - $B108) / $B108, "")</f>
        <v>1.1278195488721804E-2</v>
      </c>
      <c r="F108" s="16">
        <f>IF(ISNUMBER(D108), $B118 * E108, "")</f>
        <v>1691.7293233082705</v>
      </c>
      <c r="G108" s="29">
        <v>268</v>
      </c>
      <c r="H108" s="14">
        <f>IF(ISNUMBER(G108), (G108 - $B108) / $B108, "")</f>
        <v>7.5187969924812026E-3</v>
      </c>
      <c r="I108" s="100">
        <f>IF(ISNUMBER(G108), $B118 * H108, "")</f>
        <v>1127.8195488721803</v>
      </c>
      <c r="J108" s="13">
        <v>269</v>
      </c>
      <c r="K108" s="14">
        <f>IF(ISNUMBER(J108), (J108 - $B108) / $B108, "")</f>
        <v>1.1278195488721804E-2</v>
      </c>
      <c r="L108" s="16">
        <f>IF(ISNUMBER(J108), $B118 * K108, "")</f>
        <v>1691.7293233082705</v>
      </c>
      <c r="M108" s="29">
        <v>274</v>
      </c>
      <c r="N108" s="14">
        <f>IF(ISNUMBER(M108), (M108 - $B108) / $B108, "")</f>
        <v>3.007518796992481E-2</v>
      </c>
      <c r="O108" s="16">
        <f>IF(ISNUMBER(M108), $B118 * N108, "")</f>
        <v>4511.2781954887214</v>
      </c>
      <c r="Q108" s="303"/>
      <c r="R108" s="304"/>
      <c r="S108" s="305"/>
    </row>
    <row r="109" spans="1:19" ht="17.25" thickBot="1">
      <c r="A109" s="125" t="s">
        <v>165</v>
      </c>
      <c r="B109" s="126">
        <v>2310</v>
      </c>
      <c r="C109" s="77">
        <v>5.4794520499999999E-2</v>
      </c>
      <c r="D109" s="15">
        <v>2315</v>
      </c>
      <c r="E109" s="32">
        <f t="shared" ref="E109:E112" si="54">IF(ISNUMBER(D109), (D109 - $B109) / $B109, "")</f>
        <v>2.1645021645021645E-3</v>
      </c>
      <c r="F109" s="18">
        <f>IF(ISNUMBER(D109), $B118 * E109, "")</f>
        <v>324.6753246753247</v>
      </c>
      <c r="G109" s="31">
        <v>2320</v>
      </c>
      <c r="H109" s="32">
        <f t="shared" ref="H109:H112" si="55">IF(ISNUMBER(G109), (G109 - $B109) / $B109, "")</f>
        <v>4.329004329004329E-3</v>
      </c>
      <c r="I109" s="101">
        <f>IF(ISNUMBER(G109), $B118 * H109, "")</f>
        <v>649.35064935064941</v>
      </c>
      <c r="J109" s="15">
        <v>2320</v>
      </c>
      <c r="K109" s="32">
        <f t="shared" ref="K109:K112" si="56">IF(ISNUMBER(J109), (J109 - $B109) / $B109, "")</f>
        <v>4.329004329004329E-3</v>
      </c>
      <c r="L109" s="18">
        <f>IF(ISNUMBER(J109), $B118 * K109, "")</f>
        <v>649.35064935064941</v>
      </c>
      <c r="M109" s="31">
        <v>2335</v>
      </c>
      <c r="N109" s="32">
        <f t="shared" ref="N109:N112" si="57">IF(ISNUMBER(M109), (M109 - $B109) / $B109, "")</f>
        <v>1.0822510822510822E-2</v>
      </c>
      <c r="O109" s="18">
        <f>IF(ISNUMBER(M109), $B118 * N109, "")</f>
        <v>1623.3766233766232</v>
      </c>
      <c r="Q109" s="306"/>
      <c r="R109" s="307"/>
      <c r="S109" s="308"/>
    </row>
    <row r="110" spans="1:19" ht="17.25" thickBot="1">
      <c r="A110" s="125" t="s">
        <v>75</v>
      </c>
      <c r="B110" s="126">
        <v>37350</v>
      </c>
      <c r="C110" s="77">
        <v>5.4488989299999999E-2</v>
      </c>
      <c r="D110" s="15">
        <v>36890</v>
      </c>
      <c r="E110" s="32">
        <f t="shared" si="54"/>
        <v>-1.2315930388219544E-2</v>
      </c>
      <c r="F110" s="18">
        <f>IF(ISNUMBER(D110), $B118 * E110, "")</f>
        <v>-1847.3895582329317</v>
      </c>
      <c r="G110" s="31">
        <v>38000</v>
      </c>
      <c r="H110" s="32">
        <f t="shared" si="55"/>
        <v>1.7402945113788489E-2</v>
      </c>
      <c r="I110" s="101">
        <f>IF(ISNUMBER(G110), $B118 * H110, "")</f>
        <v>2610.4417670682733</v>
      </c>
      <c r="J110" s="15">
        <v>37870</v>
      </c>
      <c r="K110" s="32">
        <f t="shared" si="56"/>
        <v>1.3922356091030789E-2</v>
      </c>
      <c r="L110" s="18">
        <f>IF(ISNUMBER(J110), $B118 * K110, "")</f>
        <v>2088.3534136546182</v>
      </c>
      <c r="M110" s="31">
        <v>37830</v>
      </c>
      <c r="N110" s="32">
        <f t="shared" si="57"/>
        <v>1.285140562248996E-2</v>
      </c>
      <c r="O110" s="18">
        <f>IF(ISNUMBER(M110), $B118 * N110, "")</f>
        <v>1927.7108433734941</v>
      </c>
      <c r="Q110" s="291"/>
      <c r="R110" s="291"/>
      <c r="S110" s="291"/>
    </row>
    <row r="111" spans="1:19" ht="17.25" thickBot="1">
      <c r="A111" s="125" t="s">
        <v>103</v>
      </c>
      <c r="B111" s="126">
        <v>1470</v>
      </c>
      <c r="C111" s="77">
        <v>0.05</v>
      </c>
      <c r="D111" s="15">
        <v>1580</v>
      </c>
      <c r="E111" s="32">
        <f t="shared" si="54"/>
        <v>7.4829931972789115E-2</v>
      </c>
      <c r="F111" s="18">
        <f>IF(ISNUMBER(D111), $B118 * E111, "")</f>
        <v>11224.489795918367</v>
      </c>
      <c r="G111" s="31">
        <v>1535</v>
      </c>
      <c r="H111" s="32">
        <f t="shared" si="55"/>
        <v>4.4217687074829932E-2</v>
      </c>
      <c r="I111" s="101">
        <f>IF(ISNUMBER(G111), $B118 * H111, "")</f>
        <v>6632.6530612244896</v>
      </c>
      <c r="J111" s="15">
        <v>1505</v>
      </c>
      <c r="K111" s="32">
        <f t="shared" si="56"/>
        <v>2.3809523809523808E-2</v>
      </c>
      <c r="L111" s="18">
        <f>IF(ISNUMBER(J111), $B118 * K111, "")</f>
        <v>3571.4285714285711</v>
      </c>
      <c r="M111" s="31">
        <v>1550</v>
      </c>
      <c r="N111" s="32">
        <f t="shared" si="57"/>
        <v>5.4421768707482991E-2</v>
      </c>
      <c r="O111" s="18">
        <f>IF(ISNUMBER(M111), $B118 * N111, "")</f>
        <v>8163.2653061224482</v>
      </c>
      <c r="Q111" s="286"/>
      <c r="R111" s="286"/>
      <c r="S111" s="286"/>
    </row>
    <row r="112" spans="1:19" ht="17.25" thickBot="1">
      <c r="A112" s="127" t="s">
        <v>161</v>
      </c>
      <c r="B112" s="128">
        <v>725</v>
      </c>
      <c r="C112" s="78">
        <v>4.16666667E-2</v>
      </c>
      <c r="D112" s="20">
        <v>725</v>
      </c>
      <c r="E112" s="21">
        <f t="shared" si="54"/>
        <v>0</v>
      </c>
      <c r="F112" s="22">
        <f>IF(ISNUMBER(D112), $B118 * E112, "")</f>
        <v>0</v>
      </c>
      <c r="G112" s="30">
        <v>725</v>
      </c>
      <c r="H112" s="21">
        <f t="shared" si="55"/>
        <v>0</v>
      </c>
      <c r="I112" s="105">
        <f>IF(ISNUMBER(G112), $B118 * H112, "")</f>
        <v>0</v>
      </c>
      <c r="J112" s="20">
        <v>733</v>
      </c>
      <c r="K112" s="21">
        <f t="shared" si="56"/>
        <v>1.1034482758620689E-2</v>
      </c>
      <c r="L112" s="22">
        <f>IF(ISNUMBER(J112), $B118 * K112, "")</f>
        <v>1655.1724137931033</v>
      </c>
      <c r="M112" s="30">
        <v>744</v>
      </c>
      <c r="N112" s="21">
        <f t="shared" si="57"/>
        <v>2.6206896551724139E-2</v>
      </c>
      <c r="O112" s="22">
        <f>IF(ISNUMBER(M112), $B118 * N112, "")</f>
        <v>3931.0344827586209</v>
      </c>
      <c r="Q112" s="286"/>
      <c r="R112" s="286"/>
      <c r="S112" s="286"/>
    </row>
    <row r="113" spans="1:19" ht="17.25" thickBot="1">
      <c r="A113" s="125" t="s">
        <v>109</v>
      </c>
      <c r="B113" s="129">
        <v>8845</v>
      </c>
      <c r="C113" s="80">
        <v>3.8755138000000001E-2</v>
      </c>
      <c r="D113" s="106">
        <v>8835</v>
      </c>
      <c r="E113" s="107">
        <f>IF(ISNUMBER(D113), (D113 - $B113) / $B113, "")</f>
        <v>-1.1305822498586771E-3</v>
      </c>
      <c r="F113" s="108">
        <f>IF(ISNUMBER(D113), $B118 * E113, "")</f>
        <v>-169.58733747880157</v>
      </c>
      <c r="G113" s="109">
        <v>9235</v>
      </c>
      <c r="H113" s="107">
        <f>IF(ISNUMBER(G113), (G113 - $B113) / $B113, "")</f>
        <v>4.409270774448841E-2</v>
      </c>
      <c r="I113" s="110">
        <f>IF(ISNUMBER(G113), $B118 * H113, "")</f>
        <v>6613.9061616732615</v>
      </c>
      <c r="J113" s="106">
        <v>9165</v>
      </c>
      <c r="K113" s="107">
        <f>IF(ISNUMBER(J113), (J113 - $B113) / $B113, "")</f>
        <v>3.6178631995477668E-2</v>
      </c>
      <c r="L113" s="108">
        <f>IF(ISNUMBER(J113), $B118 * K113, "")</f>
        <v>5426.7947993216503</v>
      </c>
      <c r="M113" s="109">
        <v>9165</v>
      </c>
      <c r="N113" s="107">
        <f>IF(ISNUMBER(M113), (M113 - $B113) / $B113, "")</f>
        <v>3.6178631995477668E-2</v>
      </c>
      <c r="O113" s="108">
        <f>IF(ISNUMBER(M113), $B118 * N113, "")</f>
        <v>5426.7947993216503</v>
      </c>
      <c r="Q113" s="291"/>
      <c r="R113" s="291"/>
      <c r="S113" s="291"/>
    </row>
    <row r="114" spans="1:19" ht="17.25" thickBot="1">
      <c r="A114" s="125" t="s">
        <v>79</v>
      </c>
      <c r="B114" s="126">
        <v>1210</v>
      </c>
      <c r="C114" s="77">
        <v>2.9787233999999999E-2</v>
      </c>
      <c r="D114" s="15">
        <v>1230</v>
      </c>
      <c r="E114" s="32">
        <f t="shared" ref="E114:E117" si="58">IF(ISNUMBER(D114), (D114 - $B114) / $B114, "")</f>
        <v>1.6528925619834711E-2</v>
      </c>
      <c r="F114" s="18">
        <f>IF(ISNUMBER(D114), $B118 * E114, "")</f>
        <v>2479.3388429752067</v>
      </c>
      <c r="G114" s="31">
        <v>1240</v>
      </c>
      <c r="H114" s="32">
        <f t="shared" ref="H114:H117" si="59">IF(ISNUMBER(G114), (G114 - $B114) / $B114, "")</f>
        <v>2.4793388429752067E-2</v>
      </c>
      <c r="I114" s="101">
        <f>IF(ISNUMBER(G114), $B118 * H114, "")</f>
        <v>3719.0082644628101</v>
      </c>
      <c r="J114" s="15">
        <v>1235</v>
      </c>
      <c r="K114" s="32">
        <f t="shared" ref="K114:K117" si="60">IF(ISNUMBER(J114), (J114 - $B114) / $B114, "")</f>
        <v>2.0661157024793389E-2</v>
      </c>
      <c r="L114" s="18">
        <f>IF(ISNUMBER(J114), $B118 * K114, "")</f>
        <v>3099.1735537190084</v>
      </c>
      <c r="M114" s="31">
        <v>1220</v>
      </c>
      <c r="N114" s="32">
        <f t="shared" ref="N114:N117" si="61">IF(ISNUMBER(M114), (M114 - $B114) / $B114, "")</f>
        <v>8.2644628099173556E-3</v>
      </c>
      <c r="O114" s="18">
        <f>IF(ISNUMBER(M114), $B118 * N114, "")</f>
        <v>1239.6694214876034</v>
      </c>
      <c r="Q114" s="291"/>
      <c r="R114" s="291"/>
      <c r="S114" s="291"/>
    </row>
    <row r="115" spans="1:19" ht="17.25" thickBot="1">
      <c r="A115" s="125" t="s">
        <v>153</v>
      </c>
      <c r="B115" s="126">
        <v>3135</v>
      </c>
      <c r="C115" s="77">
        <v>2.9556650199999999E-2</v>
      </c>
      <c r="D115" s="15">
        <v>3355</v>
      </c>
      <c r="E115" s="32">
        <f t="shared" si="58"/>
        <v>7.0175438596491224E-2</v>
      </c>
      <c r="F115" s="18">
        <f>IF(ISNUMBER(D115), $B118 * E115, "")</f>
        <v>10526.315789473683</v>
      </c>
      <c r="G115" s="31">
        <v>3695</v>
      </c>
      <c r="H115" s="32">
        <f t="shared" si="59"/>
        <v>0.17862838915470494</v>
      </c>
      <c r="I115" s="101">
        <f>IF(ISNUMBER(G115), $B118 * H115, "")</f>
        <v>26794.258373205743</v>
      </c>
      <c r="J115" s="15">
        <v>3710</v>
      </c>
      <c r="K115" s="32">
        <f t="shared" si="60"/>
        <v>0.18341307814992025</v>
      </c>
      <c r="L115" s="18">
        <f>IF(ISNUMBER(J115), $B118 * K115, "")</f>
        <v>27511.961722488039</v>
      </c>
      <c r="M115" s="31">
        <v>3510</v>
      </c>
      <c r="N115" s="32">
        <f t="shared" si="61"/>
        <v>0.11961722488038277</v>
      </c>
      <c r="O115" s="18">
        <f>IF(ISNUMBER(M115), $B118 * N115, "")</f>
        <v>17942.583732057417</v>
      </c>
      <c r="Q115" s="291"/>
      <c r="R115" s="291"/>
      <c r="S115" s="291"/>
    </row>
    <row r="116" spans="1:19">
      <c r="A116" s="125" t="s">
        <v>331</v>
      </c>
      <c r="B116" s="126">
        <v>381400</v>
      </c>
      <c r="C116" s="77">
        <v>2.7755321999999999E-2</v>
      </c>
      <c r="D116" s="15">
        <v>379300</v>
      </c>
      <c r="E116" s="32">
        <f t="shared" si="58"/>
        <v>-5.5060304142632403E-3</v>
      </c>
      <c r="F116" s="18">
        <f>IF(ISNUMBER(D116), $B118 * E116, "")</f>
        <v>-825.90456213948607</v>
      </c>
      <c r="G116" s="31">
        <v>384700</v>
      </c>
      <c r="H116" s="32">
        <f t="shared" si="59"/>
        <v>8.6523335081279493E-3</v>
      </c>
      <c r="I116" s="101">
        <f>IF(ISNUMBER(G116), $B118 * H116, "")</f>
        <v>1297.8500262191924</v>
      </c>
      <c r="J116" s="15">
        <v>383950</v>
      </c>
      <c r="K116" s="32">
        <f t="shared" si="60"/>
        <v>6.6858940744625069E-3</v>
      </c>
      <c r="L116" s="18">
        <f>IF(ISNUMBER(J116), $B118 * K116, "")</f>
        <v>1002.8841111693761</v>
      </c>
      <c r="M116" s="31">
        <v>384300</v>
      </c>
      <c r="N116" s="32">
        <f t="shared" si="61"/>
        <v>7.6035658101730463E-3</v>
      </c>
      <c r="O116" s="18">
        <f>IF(ISNUMBER(M116), $B118 * N116, "")</f>
        <v>1140.534871525957</v>
      </c>
      <c r="Q116" s="313"/>
      <c r="R116" s="314"/>
      <c r="S116" s="315"/>
    </row>
    <row r="117" spans="1:19" ht="17.25" thickBot="1">
      <c r="A117" s="130" t="s">
        <v>125</v>
      </c>
      <c r="B117" s="131">
        <v>161</v>
      </c>
      <c r="C117" s="79">
        <v>2.5477706999999999E-2</v>
      </c>
      <c r="D117" s="24">
        <v>159</v>
      </c>
      <c r="E117" s="25">
        <f t="shared" si="58"/>
        <v>-1.2422360248447204E-2</v>
      </c>
      <c r="F117" s="104">
        <f>IF(ISNUMBER(D117), $B118 * E117, "")</f>
        <v>-1863.3540372670807</v>
      </c>
      <c r="G117" s="102">
        <v>161</v>
      </c>
      <c r="H117" s="25">
        <f t="shared" si="59"/>
        <v>0</v>
      </c>
      <c r="I117" s="103">
        <f>IF(ISNUMBER(G117), $B118 * H117, "")</f>
        <v>0</v>
      </c>
      <c r="J117" s="24">
        <v>162</v>
      </c>
      <c r="K117" s="25">
        <f t="shared" si="60"/>
        <v>6.2111801242236021E-3</v>
      </c>
      <c r="L117" s="104">
        <f>IF(ISNUMBER(J117), $B118 * K117, "")</f>
        <v>931.67701863354034</v>
      </c>
      <c r="M117" s="102">
        <v>165</v>
      </c>
      <c r="N117" s="25">
        <f t="shared" si="61"/>
        <v>2.4844720496894408E-2</v>
      </c>
      <c r="O117" s="104">
        <f>IF(ISNUMBER(M117), $B118 * N117, "")</f>
        <v>3726.7080745341614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5.5388131863036746E-2</v>
      </c>
      <c r="F118" s="28">
        <f>SUM(F98:F117)</f>
        <v>166164.3955891103</v>
      </c>
      <c r="G118" s="26" t="s">
        <v>268</v>
      </c>
      <c r="H118" s="27">
        <f>IF(COUNT(H98:H117), SUM(H98:H117) / COUNT(H98:H117), 0)</f>
        <v>7.4995207797531299E-2</v>
      </c>
      <c r="I118" s="28">
        <f>SUM(I98:I117)</f>
        <v>224985.62339259393</v>
      </c>
      <c r="J118" s="26" t="s">
        <v>268</v>
      </c>
      <c r="K118" s="27">
        <f>IF(COUNT(K98:K117), SUM(K98:K117) / COUNT(K98:K117), 0)</f>
        <v>8.7048481038091902E-2</v>
      </c>
      <c r="L118" s="28">
        <f>SUM(L98:L117)</f>
        <v>261145.44311427581</v>
      </c>
      <c r="M118" s="26" t="s">
        <v>268</v>
      </c>
      <c r="N118" s="27">
        <f>IF(COUNT(N98:N117), SUM(N98:N117) / COUNT(N98:N117), 0)</f>
        <v>7.3547390947213229E-2</v>
      </c>
      <c r="O118" s="28">
        <f>SUM(O98:O117)</f>
        <v>220642.17284163964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73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2021-11-02(화) 오전 00:00</v>
      </c>
      <c r="C123" s="329"/>
      <c r="D123" s="288" t="str">
        <f>TEXT($G$1, "[$-ko-KR]yyyy-mm-dd(ddd) ") &amp; "오후 14:00"</f>
        <v>2021-11-02(화) 오후 14:00</v>
      </c>
      <c r="E123" s="289"/>
      <c r="F123" s="290"/>
      <c r="G123" s="288" t="str">
        <f>TEXT($G$1, "[$-ko-KR]yyyy-mm-dd(ddd) ") &amp; "오후 19:00"</f>
        <v>2021-11-02(화) 오후 19:00</v>
      </c>
      <c r="H123" s="289"/>
      <c r="I123" s="290"/>
      <c r="J123" s="288" t="str">
        <f>TEXT($G$1, "[$-ko-KR]yyyy-mm-dd(ddd) ") &amp; "오후 21:00"</f>
        <v>2021-11-02(화) 오후 21:00</v>
      </c>
      <c r="K123" s="289"/>
      <c r="L123" s="290"/>
      <c r="M123" s="288" t="str">
        <f>TEXT($G$1+1, "[$-ko-KR]yyyy-mm-dd(ddd) ") &amp; "오전 00:00"</f>
        <v>2021-11-03(수)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4" t="s">
        <v>57</v>
      </c>
      <c r="H124" s="175" t="s">
        <v>265</v>
      </c>
      <c r="I124" s="17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64</v>
      </c>
      <c r="B125" s="124">
        <v>57.7</v>
      </c>
      <c r="C125" s="76">
        <v>-1.5358361799999999E-2</v>
      </c>
      <c r="D125" s="13">
        <v>57.1</v>
      </c>
      <c r="E125" s="14">
        <f>IF(ISNUMBER(D125), (D125 - $B125) / $B125, "")</f>
        <v>-1.0398613518197597E-2</v>
      </c>
      <c r="F125" s="16">
        <f>IF(ISNUMBER(D125), $B145 * E125, "")</f>
        <v>-1559.7920277296396</v>
      </c>
      <c r="G125" s="29">
        <v>58.1</v>
      </c>
      <c r="H125" s="14">
        <f>IF(ISNUMBER(G125), (G125 - $B125) / $B125, "")</f>
        <v>6.9324090121316911E-3</v>
      </c>
      <c r="I125" s="100">
        <f>IF(ISNUMBER(G125), $B145 * H125, "")</f>
        <v>1039.8613518197537</v>
      </c>
      <c r="J125" s="13">
        <v>58.1</v>
      </c>
      <c r="K125" s="14">
        <f>IF(ISNUMBER(J125), (J125 - $B125) / $B125, "")</f>
        <v>6.9324090121316911E-3</v>
      </c>
      <c r="L125" s="16">
        <f>IF(ISNUMBER(J125), $B145 * K125, "")</f>
        <v>1039.8613518197537</v>
      </c>
      <c r="M125" s="29">
        <v>59.6</v>
      </c>
      <c r="N125" s="14">
        <f>IF(ISNUMBER(M125), (M125 - $B125) / $B125, "")</f>
        <v>3.2928942807625622E-2</v>
      </c>
      <c r="O125" s="16">
        <f>IF(ISNUMBER(M125), $B145 * N125, "")</f>
        <v>4939.341421143843</v>
      </c>
      <c r="Q125" s="286"/>
      <c r="R125" s="286"/>
      <c r="S125" s="286"/>
    </row>
    <row r="126" spans="1:19" ht="17.25" thickBot="1">
      <c r="A126" s="125" t="s">
        <v>145</v>
      </c>
      <c r="B126" s="126">
        <v>23.9</v>
      </c>
      <c r="C126" s="77">
        <v>-1.6460905299999998E-2</v>
      </c>
      <c r="D126" s="15">
        <v>25</v>
      </c>
      <c r="E126" s="32">
        <f t="shared" ref="E126:E129" si="62">IF(ISNUMBER(D126), (D126 - $B126) / $B126, "")</f>
        <v>4.6025104602510525E-2</v>
      </c>
      <c r="F126" s="18">
        <f>IF(ISNUMBER(D126), $B145 * E126, "")</f>
        <v>6903.7656903765783</v>
      </c>
      <c r="G126" s="31">
        <v>25</v>
      </c>
      <c r="H126" s="32">
        <f t="shared" ref="H126:H129" si="63">IF(ISNUMBER(G126), (G126 - $B126) / $B126, "")</f>
        <v>4.6025104602510525E-2</v>
      </c>
      <c r="I126" s="101">
        <f>IF(ISNUMBER(G126), $B145 * H126, "")</f>
        <v>6903.7656903765783</v>
      </c>
      <c r="J126" s="15">
        <v>25.2</v>
      </c>
      <c r="K126" s="32">
        <f t="shared" ref="K126:K129" si="64">IF(ISNUMBER(J126), (J126 - $B126) / $B126, "")</f>
        <v>5.4393305439330575E-2</v>
      </c>
      <c r="L126" s="18">
        <f>IF(ISNUMBER(J126), $B145 * K126, "")</f>
        <v>8158.995815899586</v>
      </c>
      <c r="M126" s="31">
        <v>26.1</v>
      </c>
      <c r="N126" s="32">
        <f t="shared" ref="N126:N129" si="65">IF(ISNUMBER(M126), (M126 - $B126) / $B126, "")</f>
        <v>9.205020920502105E-2</v>
      </c>
      <c r="O126" s="18">
        <f>IF(ISNUMBER(M126), $B145 * N126, "")</f>
        <v>13807.531380753157</v>
      </c>
      <c r="Q126" s="286"/>
      <c r="R126" s="286"/>
      <c r="S126" s="286"/>
    </row>
    <row r="127" spans="1:19" ht="17.25" thickBot="1">
      <c r="A127" s="125" t="s">
        <v>333</v>
      </c>
      <c r="B127" s="126">
        <v>0.21099999999999999</v>
      </c>
      <c r="C127" s="77">
        <v>-2.3148148100000002E-2</v>
      </c>
      <c r="D127" s="15">
        <v>0.21</v>
      </c>
      <c r="E127" s="32">
        <f t="shared" si="62"/>
        <v>-4.739336492891E-3</v>
      </c>
      <c r="F127" s="18">
        <f>IF(ISNUMBER(D127), $B145 * E127, "")</f>
        <v>-710.90047393365001</v>
      </c>
      <c r="G127" s="31">
        <v>0.21199999999999999</v>
      </c>
      <c r="H127" s="32">
        <f t="shared" si="63"/>
        <v>4.739336492891E-3</v>
      </c>
      <c r="I127" s="101">
        <f>IF(ISNUMBER(G127), $B145 * H127, "")</f>
        <v>710.90047393365001</v>
      </c>
      <c r="J127" s="15">
        <v>0.214</v>
      </c>
      <c r="K127" s="32">
        <f t="shared" si="64"/>
        <v>1.4218009478672999E-2</v>
      </c>
      <c r="L127" s="18">
        <f>IF(ISNUMBER(J127), $B145 * K127, "")</f>
        <v>2132.7014218009499</v>
      </c>
      <c r="M127" s="31">
        <v>0.217</v>
      </c>
      <c r="N127" s="32">
        <f t="shared" si="65"/>
        <v>2.8436018957345998E-2</v>
      </c>
      <c r="O127" s="18">
        <f>IF(ISNUMBER(M127), $B145 * N127, "")</f>
        <v>4265.4028436018998</v>
      </c>
      <c r="Q127" s="291"/>
      <c r="R127" s="291"/>
      <c r="S127" s="291"/>
    </row>
    <row r="128" spans="1:19" ht="17.25" thickBot="1">
      <c r="A128" s="125" t="s">
        <v>71</v>
      </c>
      <c r="B128" s="126">
        <v>33.5</v>
      </c>
      <c r="C128" s="77">
        <v>-2.3323615200000002E-2</v>
      </c>
      <c r="D128" s="15">
        <v>33.4</v>
      </c>
      <c r="E128" s="32">
        <f t="shared" si="62"/>
        <v>-2.9850746268657142E-3</v>
      </c>
      <c r="F128" s="18">
        <f>IF(ISNUMBER(D128), $B145 * E128, "")</f>
        <v>-447.76119402985711</v>
      </c>
      <c r="G128" s="31">
        <v>33.799999999999997</v>
      </c>
      <c r="H128" s="32">
        <f t="shared" si="63"/>
        <v>8.9552238805969304E-3</v>
      </c>
      <c r="I128" s="101">
        <f>IF(ISNUMBER(G128), $B145 * H128, "")</f>
        <v>1343.2835820895395</v>
      </c>
      <c r="J128" s="15">
        <v>33.6</v>
      </c>
      <c r="K128" s="32">
        <f t="shared" si="64"/>
        <v>2.9850746268657142E-3</v>
      </c>
      <c r="L128" s="18">
        <f>IF(ISNUMBER(J128), $B145 * K128, "")</f>
        <v>447.76119402985711</v>
      </c>
      <c r="M128" s="31">
        <v>34.1</v>
      </c>
      <c r="N128" s="32">
        <f t="shared" si="65"/>
        <v>1.7910447761194073E-2</v>
      </c>
      <c r="O128" s="18">
        <f>IF(ISNUMBER(M128), $B145 * N128, "")</f>
        <v>2686.5671641791109</v>
      </c>
      <c r="Q128" s="291"/>
      <c r="R128" s="291"/>
      <c r="S128" s="291"/>
    </row>
    <row r="129" spans="1:19" ht="17.25" thickBot="1">
      <c r="A129" s="127" t="s">
        <v>231</v>
      </c>
      <c r="B129" s="128">
        <v>84.2</v>
      </c>
      <c r="C129" s="78">
        <v>-2.6589595399999999E-2</v>
      </c>
      <c r="D129" s="20">
        <v>91.8</v>
      </c>
      <c r="E129" s="21">
        <f t="shared" si="62"/>
        <v>9.0261282660332467E-2</v>
      </c>
      <c r="F129" s="22">
        <f>IF(ISNUMBER(D129), $B145 * E129, "")</f>
        <v>13539.192399049871</v>
      </c>
      <c r="G129" s="30">
        <v>92.3</v>
      </c>
      <c r="H129" s="21">
        <f t="shared" si="63"/>
        <v>9.6199524940617509E-2</v>
      </c>
      <c r="I129" s="105">
        <f>IF(ISNUMBER(G129), $B145 * H129, "")</f>
        <v>14429.928741092626</v>
      </c>
      <c r="J129" s="20">
        <v>93.2</v>
      </c>
      <c r="K129" s="21">
        <f t="shared" si="64"/>
        <v>0.10688836104513064</v>
      </c>
      <c r="L129" s="22">
        <f>IF(ISNUMBER(J129), $B145 * K129, "")</f>
        <v>16033.254156769595</v>
      </c>
      <c r="M129" s="30">
        <v>92</v>
      </c>
      <c r="N129" s="21">
        <f t="shared" si="65"/>
        <v>9.2636579572446517E-2</v>
      </c>
      <c r="O129" s="22">
        <f>IF(ISNUMBER(M129), $B145 * N129, "")</f>
        <v>13895.486935866978</v>
      </c>
      <c r="Q129" s="291"/>
      <c r="R129" s="291"/>
      <c r="S129" s="291"/>
    </row>
    <row r="130" spans="1:19" ht="17.25" thickBot="1">
      <c r="A130" s="125" t="s">
        <v>97</v>
      </c>
      <c r="B130" s="129">
        <v>4.7300000000000004</v>
      </c>
      <c r="C130" s="80">
        <v>-2.87474333E-2</v>
      </c>
      <c r="D130" s="106">
        <v>4.72</v>
      </c>
      <c r="E130" s="107">
        <f>IF(ISNUMBER(D130), (D130 - $B130) / $B130, "")</f>
        <v>-2.1141649048627216E-3</v>
      </c>
      <c r="F130" s="108">
        <f>IF(ISNUMBER(D130), $B145 * E130, "")</f>
        <v>-317.12473572940826</v>
      </c>
      <c r="G130" s="109">
        <v>4.8</v>
      </c>
      <c r="H130" s="107">
        <f>IF(ISNUMBER(G130), (G130 - $B130) / $B130, "")</f>
        <v>1.4799154334037926E-2</v>
      </c>
      <c r="I130" s="110">
        <f>IF(ISNUMBER(G130), $B145 * H130, "")</f>
        <v>2219.8731501056891</v>
      </c>
      <c r="J130" s="106">
        <v>4.78</v>
      </c>
      <c r="K130" s="107">
        <f>IF(ISNUMBER(J130), (J130 - $B130) / $B130, "")</f>
        <v>1.0570824524312858E-2</v>
      </c>
      <c r="L130" s="108">
        <f>IF(ISNUMBER(J130), $B145 * K130, "")</f>
        <v>1585.6236786469287</v>
      </c>
      <c r="M130" s="109">
        <v>4.87</v>
      </c>
      <c r="N130" s="107">
        <f>IF(ISNUMBER(M130), (M130 - $B130) / $B130, "")</f>
        <v>2.9598308668076039E-2</v>
      </c>
      <c r="O130" s="108">
        <f>IF(ISNUMBER(M130), $B145 * N130, "")</f>
        <v>4439.7463002114055</v>
      </c>
      <c r="Q130" s="291"/>
      <c r="R130" s="291"/>
      <c r="S130" s="291"/>
    </row>
    <row r="131" spans="1:19" ht="17.25" thickBot="1">
      <c r="A131" s="125" t="s">
        <v>119</v>
      </c>
      <c r="B131" s="126">
        <v>37.1</v>
      </c>
      <c r="C131" s="77">
        <v>-2.8795811500000001E-2</v>
      </c>
      <c r="D131" s="15">
        <v>38.799999999999997</v>
      </c>
      <c r="E131" s="32">
        <f t="shared" ref="E131:E134" si="66">IF(ISNUMBER(D131), (D131 - $B131) / $B131, "")</f>
        <v>4.5822102425875894E-2</v>
      </c>
      <c r="F131" s="18">
        <f>IF(ISNUMBER(D131), $B145 * E131, "")</f>
        <v>6873.3153638813837</v>
      </c>
      <c r="G131" s="31">
        <v>39</v>
      </c>
      <c r="H131" s="32">
        <f t="shared" ref="H131:H134" si="67">IF(ISNUMBER(G131), (G131 - $B131) / $B131, "")</f>
        <v>5.1212938005390798E-2</v>
      </c>
      <c r="I131" s="101">
        <f>IF(ISNUMBER(G131), $B145 * H131, "")</f>
        <v>7681.94070080862</v>
      </c>
      <c r="J131" s="15">
        <v>38.9</v>
      </c>
      <c r="K131" s="32">
        <f t="shared" ref="K131:K134" si="68">IF(ISNUMBER(J131), (J131 - $B131) / $B131, "")</f>
        <v>4.8517520215633346E-2</v>
      </c>
      <c r="L131" s="18">
        <f>IF(ISNUMBER(J131), $B145 * K131, "")</f>
        <v>7277.6280323450019</v>
      </c>
      <c r="M131" s="31">
        <v>39</v>
      </c>
      <c r="N131" s="32">
        <f t="shared" ref="N131:N134" si="69">IF(ISNUMBER(M131), (M131 - $B131) / $B131, "")</f>
        <v>5.1212938005390798E-2</v>
      </c>
      <c r="O131" s="18">
        <f>IF(ISNUMBER(M131), $B145 * N131, "")</f>
        <v>7681.94070080862</v>
      </c>
      <c r="Q131" s="291"/>
      <c r="R131" s="291"/>
      <c r="S131" s="291"/>
    </row>
    <row r="132" spans="1:19" ht="17.25" thickBot="1">
      <c r="A132" s="125" t="s">
        <v>199</v>
      </c>
      <c r="B132" s="126">
        <v>84.2</v>
      </c>
      <c r="C132" s="77">
        <v>-2.9953917100000001E-2</v>
      </c>
      <c r="D132" s="15">
        <v>87.4</v>
      </c>
      <c r="E132" s="32">
        <f t="shared" si="66"/>
        <v>3.8004750593824257E-2</v>
      </c>
      <c r="F132" s="18">
        <f>IF(ISNUMBER(D132), $B145 * E132, "")</f>
        <v>5700.7125890736388</v>
      </c>
      <c r="G132" s="31">
        <v>88.6</v>
      </c>
      <c r="H132" s="32">
        <f t="shared" si="67"/>
        <v>5.225653206650821E-2</v>
      </c>
      <c r="I132" s="101">
        <f>IF(ISNUMBER(G132), $B145 * H132, "")</f>
        <v>7838.4798099762311</v>
      </c>
      <c r="J132" s="15">
        <v>88.5</v>
      </c>
      <c r="K132" s="32">
        <f t="shared" si="68"/>
        <v>5.1068883610451268E-2</v>
      </c>
      <c r="L132" s="18">
        <f>IF(ISNUMBER(J132), $B145 * K132, "")</f>
        <v>7660.33254156769</v>
      </c>
      <c r="M132" s="31">
        <v>89.7</v>
      </c>
      <c r="N132" s="32">
        <f t="shared" si="69"/>
        <v>6.5320665083135387E-2</v>
      </c>
      <c r="O132" s="18">
        <f>IF(ISNUMBER(M132), $B145 * N132, "")</f>
        <v>9798.0997624703086</v>
      </c>
      <c r="Q132" s="291"/>
      <c r="R132" s="291"/>
      <c r="S132" s="291"/>
    </row>
    <row r="133" spans="1:19" ht="17.25" thickBot="1">
      <c r="A133" s="125" t="s">
        <v>187</v>
      </c>
      <c r="B133" s="126">
        <v>18.3</v>
      </c>
      <c r="C133" s="77">
        <v>-3.1746031700000003E-2</v>
      </c>
      <c r="D133" s="15">
        <v>18.8</v>
      </c>
      <c r="E133" s="32">
        <f t="shared" si="66"/>
        <v>2.7322404371584699E-2</v>
      </c>
      <c r="F133" s="18">
        <f>IF(ISNUMBER(D133), $B145 * E133, "")</f>
        <v>4098.3606557377052</v>
      </c>
      <c r="G133" s="31">
        <v>19.2</v>
      </c>
      <c r="H133" s="32">
        <f t="shared" si="67"/>
        <v>4.9180327868852382E-2</v>
      </c>
      <c r="I133" s="101">
        <f>IF(ISNUMBER(G133), $B145 * H133, "")</f>
        <v>7377.0491803278574</v>
      </c>
      <c r="J133" s="15">
        <v>19.399999999999999</v>
      </c>
      <c r="K133" s="32">
        <f t="shared" si="68"/>
        <v>6.0109289617486218E-2</v>
      </c>
      <c r="L133" s="18">
        <f>IF(ISNUMBER(J133), $B145 * K133, "")</f>
        <v>9016.3934426229334</v>
      </c>
      <c r="M133" s="31">
        <v>19.399999999999999</v>
      </c>
      <c r="N133" s="32">
        <f t="shared" si="69"/>
        <v>6.0109289617486218E-2</v>
      </c>
      <c r="O133" s="18">
        <f>IF(ISNUMBER(M133), $B145 * N133, "")</f>
        <v>9016.3934426229334</v>
      </c>
      <c r="Q133" s="33"/>
      <c r="R133" s="33"/>
    </row>
    <row r="134" spans="1:19" ht="17.25" thickBot="1">
      <c r="A134" s="130" t="s">
        <v>147</v>
      </c>
      <c r="B134" s="131">
        <v>13.6</v>
      </c>
      <c r="C134" s="79">
        <v>-3.5460992900000002E-2</v>
      </c>
      <c r="D134" s="24">
        <v>13.7</v>
      </c>
      <c r="E134" s="25">
        <f t="shared" si="66"/>
        <v>7.3529411764705621E-3</v>
      </c>
      <c r="F134" s="104">
        <f>IF(ISNUMBER(D134), $B145 * E134, "")</f>
        <v>1102.9411764705844</v>
      </c>
      <c r="G134" s="102">
        <v>13.8</v>
      </c>
      <c r="H134" s="25">
        <f t="shared" si="67"/>
        <v>1.4705882352941256E-2</v>
      </c>
      <c r="I134" s="103">
        <f>IF(ISNUMBER(G134), $B145 * H134, "")</f>
        <v>2205.8823529411884</v>
      </c>
      <c r="J134" s="24">
        <v>13.8</v>
      </c>
      <c r="K134" s="25">
        <f t="shared" si="68"/>
        <v>1.4705882352941256E-2</v>
      </c>
      <c r="L134" s="104">
        <f>IF(ISNUMBER(J134), $B145 * K134, "")</f>
        <v>2205.8823529411884</v>
      </c>
      <c r="M134" s="102">
        <v>14</v>
      </c>
      <c r="N134" s="25">
        <f t="shared" si="69"/>
        <v>2.941176470588238E-2</v>
      </c>
      <c r="O134" s="104">
        <f>IF(ISNUMBER(M134), $B145 * N134, "")</f>
        <v>4411.7647058823568</v>
      </c>
      <c r="Q134" s="300"/>
      <c r="R134" s="301"/>
      <c r="S134" s="302"/>
    </row>
    <row r="135" spans="1:19">
      <c r="A135" s="123" t="s">
        <v>207</v>
      </c>
      <c r="B135" s="124">
        <v>18.8</v>
      </c>
      <c r="C135" s="76">
        <v>-3.5897435900000003E-2</v>
      </c>
      <c r="D135" s="13">
        <v>19.3</v>
      </c>
      <c r="E135" s="14">
        <f>IF(ISNUMBER(D135), (D135 - $B135) / $B135, "")</f>
        <v>2.6595744680851064E-2</v>
      </c>
      <c r="F135" s="16">
        <f>IF(ISNUMBER(D135), $B145 * E135, "")</f>
        <v>3989.3617021276596</v>
      </c>
      <c r="G135" s="29">
        <v>19.3</v>
      </c>
      <c r="H135" s="14">
        <f>IF(ISNUMBER(G135), (G135 - $B135) / $B135, "")</f>
        <v>2.6595744680851064E-2</v>
      </c>
      <c r="I135" s="100">
        <f>IF(ISNUMBER(G135), $B145 * H135, "")</f>
        <v>3989.3617021276596</v>
      </c>
      <c r="J135" s="13">
        <v>19.100000000000001</v>
      </c>
      <c r="K135" s="14">
        <f>IF(ISNUMBER(J135), (J135 - $B135) / $B135, "")</f>
        <v>1.5957446808510675E-2</v>
      </c>
      <c r="L135" s="16">
        <f>IF(ISNUMBER(J135), $B145 * K135, "")</f>
        <v>2393.6170212766015</v>
      </c>
      <c r="M135" s="29">
        <v>19.2</v>
      </c>
      <c r="N135" s="14">
        <f>IF(ISNUMBER(M135), (M135 - $B135) / $B135, "")</f>
        <v>2.1276595744680774E-2</v>
      </c>
      <c r="O135" s="16">
        <f>IF(ISNUMBER(M135), $B145 * N135, "")</f>
        <v>3191.4893617021162</v>
      </c>
      <c r="Q135" s="303"/>
      <c r="R135" s="304"/>
      <c r="S135" s="305"/>
    </row>
    <row r="136" spans="1:19" ht="17.25" thickBot="1">
      <c r="A136" s="125" t="s">
        <v>247</v>
      </c>
      <c r="B136" s="126">
        <v>99</v>
      </c>
      <c r="C136" s="77">
        <v>-3.8834951499999999E-2</v>
      </c>
      <c r="D136" s="15">
        <v>99.6</v>
      </c>
      <c r="E136" s="32">
        <f t="shared" ref="E136:E139" si="70">IF(ISNUMBER(D136), (D136 - $B136) / $B136, "")</f>
        <v>6.0606060606060034E-3</v>
      </c>
      <c r="F136" s="18">
        <f>IF(ISNUMBER(D136), $B145 * E136, "")</f>
        <v>909.09090909090048</v>
      </c>
      <c r="G136" s="31">
        <v>101</v>
      </c>
      <c r="H136" s="32">
        <f t="shared" ref="H136:H139" si="71">IF(ISNUMBER(G136), (G136 - $B136) / $B136, "")</f>
        <v>2.0202020202020204E-2</v>
      </c>
      <c r="I136" s="101">
        <f>IF(ISNUMBER(G136), $B145 * H136, "")</f>
        <v>3030.3030303030305</v>
      </c>
      <c r="J136" s="15">
        <v>99.8</v>
      </c>
      <c r="K136" s="32">
        <f t="shared" ref="K136:K139" si="72">IF(ISNUMBER(J136), (J136 - $B136) / $B136, "")</f>
        <v>8.0808080808080513E-3</v>
      </c>
      <c r="L136" s="18">
        <f>IF(ISNUMBER(J136), $B145 * K136, "")</f>
        <v>1212.1212121212077</v>
      </c>
      <c r="M136" s="31">
        <v>104</v>
      </c>
      <c r="N136" s="32">
        <f t="shared" ref="N136:N139" si="73">IF(ISNUMBER(M136), (M136 - $B136) / $B136, "")</f>
        <v>5.0505050505050504E-2</v>
      </c>
      <c r="O136" s="18">
        <f>IF(ISNUMBER(M136), $B145 * N136, "")</f>
        <v>7575.757575757576</v>
      </c>
      <c r="Q136" s="306"/>
      <c r="R136" s="307"/>
      <c r="S136" s="308"/>
    </row>
    <row r="137" spans="1:19" ht="17.25" thickBot="1">
      <c r="A137" s="125" t="s">
        <v>175</v>
      </c>
      <c r="B137" s="126">
        <v>21.4</v>
      </c>
      <c r="C137" s="77">
        <v>-4.03587444E-2</v>
      </c>
      <c r="D137" s="15">
        <v>21.8</v>
      </c>
      <c r="E137" s="32">
        <f t="shared" si="70"/>
        <v>1.8691588785046828E-2</v>
      </c>
      <c r="F137" s="18">
        <f>IF(ISNUMBER(D137), $B145 * E137, "")</f>
        <v>2803.7383177570241</v>
      </c>
      <c r="G137" s="31">
        <v>22</v>
      </c>
      <c r="H137" s="32">
        <f t="shared" si="71"/>
        <v>2.8037383177570162E-2</v>
      </c>
      <c r="I137" s="101">
        <f>IF(ISNUMBER(G137), $B145 * H137, "")</f>
        <v>4205.6074766355241</v>
      </c>
      <c r="J137" s="15">
        <v>21.7</v>
      </c>
      <c r="K137" s="32">
        <f t="shared" si="72"/>
        <v>1.4018691588785081E-2</v>
      </c>
      <c r="L137" s="18">
        <f>IF(ISNUMBER(J137), $B145 * K137, "")</f>
        <v>2102.8037383177621</v>
      </c>
      <c r="M137" s="31">
        <v>22</v>
      </c>
      <c r="N137" s="32">
        <f t="shared" si="73"/>
        <v>2.8037383177570162E-2</v>
      </c>
      <c r="O137" s="18">
        <f>IF(ISNUMBER(M137), $B145 * N137, "")</f>
        <v>4205.6074766355241</v>
      </c>
      <c r="Q137" s="291"/>
      <c r="R137" s="291"/>
      <c r="S137" s="291"/>
    </row>
    <row r="138" spans="1:19" ht="17.25" thickBot="1">
      <c r="A138" s="125" t="s">
        <v>201</v>
      </c>
      <c r="B138" s="126">
        <v>20.2</v>
      </c>
      <c r="C138" s="77">
        <v>-4.2654028400000002E-2</v>
      </c>
      <c r="D138" s="15">
        <v>20.3</v>
      </c>
      <c r="E138" s="32">
        <f t="shared" si="70"/>
        <v>4.9504950495050208E-3</v>
      </c>
      <c r="F138" s="18">
        <f>IF(ISNUMBER(D138), $B145 * E138, "")</f>
        <v>742.5742574257531</v>
      </c>
      <c r="G138" s="31">
        <v>20.3</v>
      </c>
      <c r="H138" s="32">
        <f t="shared" si="71"/>
        <v>4.9504950495050208E-3</v>
      </c>
      <c r="I138" s="101">
        <f>IF(ISNUMBER(G138), $B145 * H138, "")</f>
        <v>742.5742574257531</v>
      </c>
      <c r="J138" s="15">
        <v>20.399999999999999</v>
      </c>
      <c r="K138" s="32">
        <f t="shared" si="72"/>
        <v>9.9009900990098664E-3</v>
      </c>
      <c r="L138" s="18">
        <f>IF(ISNUMBER(J138), $B145 * K138, "")</f>
        <v>1485.1485148514801</v>
      </c>
      <c r="M138" s="31">
        <v>20.5</v>
      </c>
      <c r="N138" s="32">
        <f t="shared" si="73"/>
        <v>1.4851485148514887E-2</v>
      </c>
      <c r="O138" s="18">
        <f>IF(ISNUMBER(M138), $B145 * N138, "")</f>
        <v>2227.7227722772332</v>
      </c>
      <c r="Q138" s="286"/>
      <c r="R138" s="286"/>
      <c r="S138" s="286"/>
    </row>
    <row r="139" spans="1:19" ht="17.25" thickBot="1">
      <c r="A139" s="127" t="s">
        <v>185</v>
      </c>
      <c r="B139" s="128">
        <v>15.5</v>
      </c>
      <c r="C139" s="78">
        <v>-4.3209876500000001E-2</v>
      </c>
      <c r="D139" s="20">
        <v>15.5</v>
      </c>
      <c r="E139" s="21">
        <f t="shared" si="70"/>
        <v>0</v>
      </c>
      <c r="F139" s="22">
        <f>IF(ISNUMBER(D139), $B145 * E139, "")</f>
        <v>0</v>
      </c>
      <c r="G139" s="30">
        <v>15.8</v>
      </c>
      <c r="H139" s="21">
        <f t="shared" si="71"/>
        <v>1.9354838709677465E-2</v>
      </c>
      <c r="I139" s="105">
        <f>IF(ISNUMBER(G139), $B145 * H139, "")</f>
        <v>2903.22580645162</v>
      </c>
      <c r="J139" s="20">
        <v>15.6</v>
      </c>
      <c r="K139" s="21">
        <f t="shared" si="72"/>
        <v>6.4516129032257839E-3</v>
      </c>
      <c r="L139" s="22">
        <f>IF(ISNUMBER(J139), $B145 * K139, "")</f>
        <v>967.74193548386756</v>
      </c>
      <c r="M139" s="30">
        <v>16</v>
      </c>
      <c r="N139" s="21">
        <f t="shared" si="73"/>
        <v>3.2258064516129031E-2</v>
      </c>
      <c r="O139" s="22">
        <f>IF(ISNUMBER(M139), $B145 * N139, "")</f>
        <v>4838.7096774193551</v>
      </c>
      <c r="Q139" s="286"/>
      <c r="R139" s="286"/>
      <c r="S139" s="286"/>
    </row>
    <row r="140" spans="1:19" ht="17.25" thickBot="1">
      <c r="A140" s="125" t="s">
        <v>213</v>
      </c>
      <c r="B140" s="129">
        <v>12.1</v>
      </c>
      <c r="C140" s="80">
        <v>-4.72440945E-2</v>
      </c>
      <c r="D140" s="106">
        <v>12.3</v>
      </c>
      <c r="E140" s="107">
        <f>IF(ISNUMBER(D140), (D140 - $B140) / $B140, "")</f>
        <v>1.6528925619834798E-2</v>
      </c>
      <c r="F140" s="108">
        <f>IF(ISNUMBER(D140), $B145 * E140, "")</f>
        <v>2479.3388429752199</v>
      </c>
      <c r="G140" s="109">
        <v>12.5</v>
      </c>
      <c r="H140" s="107">
        <f>IF(ISNUMBER(G140), (G140 - $B140) / $B140, "")</f>
        <v>3.305785123966945E-2</v>
      </c>
      <c r="I140" s="110">
        <f>IF(ISNUMBER(G140), $B145 * H140, "")</f>
        <v>4958.6776859504171</v>
      </c>
      <c r="J140" s="106">
        <v>12.3</v>
      </c>
      <c r="K140" s="107">
        <f>IF(ISNUMBER(J140), (J140 - $B140) / $B140, "")</f>
        <v>1.6528925619834798E-2</v>
      </c>
      <c r="L140" s="108">
        <f>IF(ISNUMBER(J140), $B145 * K140, "")</f>
        <v>2479.3388429752199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291"/>
      <c r="R140" s="291"/>
      <c r="S140" s="291"/>
    </row>
    <row r="141" spans="1:19" ht="17.25" thickBot="1">
      <c r="A141" s="125" t="s">
        <v>205</v>
      </c>
      <c r="B141" s="126">
        <v>15.1</v>
      </c>
      <c r="C141" s="77">
        <v>-5.0314465400000001E-2</v>
      </c>
      <c r="D141" s="15">
        <v>15.2</v>
      </c>
      <c r="E141" s="32">
        <f t="shared" ref="E141:E144" si="74">IF(ISNUMBER(D141), (D141 - $B141) / $B141, "")</f>
        <v>6.6225165562913673E-3</v>
      </c>
      <c r="F141" s="18">
        <f>IF(ISNUMBER(D141), $B145 * E141, "")</f>
        <v>993.37748344370505</v>
      </c>
      <c r="G141" s="31">
        <v>15.2</v>
      </c>
      <c r="H141" s="32">
        <f t="shared" ref="H141:H144" si="75">IF(ISNUMBER(G141), (G141 - $B141) / $B141, "")</f>
        <v>6.6225165562913673E-3</v>
      </c>
      <c r="I141" s="101">
        <f>IF(ISNUMBER(G141), $B145 * H141, "")</f>
        <v>993.37748344370505</v>
      </c>
      <c r="J141" s="15">
        <v>15.2</v>
      </c>
      <c r="K141" s="32">
        <f t="shared" ref="K141:K144" si="76">IF(ISNUMBER(J141), (J141 - $B141) / $B141, "")</f>
        <v>6.6225165562913673E-3</v>
      </c>
      <c r="L141" s="18">
        <f>IF(ISNUMBER(J141), $B145 * K141, "")</f>
        <v>993.37748344370505</v>
      </c>
      <c r="M141" s="31">
        <v>15.4</v>
      </c>
      <c r="N141" s="32">
        <f t="shared" ref="N141:N144" si="77">IF(ISNUMBER(M141), (M141 - $B141) / $B141, "")</f>
        <v>1.9867549668874218E-2</v>
      </c>
      <c r="O141" s="18">
        <f>IF(ISNUMBER(M141), $B145 * N141, "")</f>
        <v>2980.1324503311325</v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1.8470663119995085E-2</v>
      </c>
      <c r="F145" s="28">
        <f>SUM(F125:F144)</f>
        <v>47100.190955987469</v>
      </c>
      <c r="G145" s="26" t="s">
        <v>268</v>
      </c>
      <c r="H145" s="27">
        <f>IF(COUNT(H125:H144), SUM(H125:H144) / COUNT(H125:H144), 0)</f>
        <v>2.8460428421886057E-2</v>
      </c>
      <c r="I145" s="28">
        <f>SUM(I125:I144)</f>
        <v>72574.092475809448</v>
      </c>
      <c r="J145" s="26" t="s">
        <v>268</v>
      </c>
      <c r="K145" s="27">
        <f>IF(COUNT(K125:K144), SUM(K125:K144) / COUNT(K125:K144), 0)</f>
        <v>2.6350032445848368E-2</v>
      </c>
      <c r="L145" s="28">
        <f>SUM(L125:L144)</f>
        <v>67192.582736913333</v>
      </c>
      <c r="M145" s="26" t="s">
        <v>268</v>
      </c>
      <c r="N145" s="27">
        <f>IF(COUNT(N125:N144), SUM(N125:N144) / COUNT(N125:N144), 0)</f>
        <v>4.2117533529642807E-2</v>
      </c>
      <c r="O145" s="28">
        <f>SUM(O125:O144)</f>
        <v>107399.71050058918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73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2021-11-02(화) 오전 00:00</v>
      </c>
      <c r="C150" s="329"/>
      <c r="D150" s="288" t="str">
        <f>TEXT($G$1, "[$-ko-KR]yyyy-mm-dd(ddd) ") &amp; "오후 14:00"</f>
        <v>2021-11-02(화) 오후 14:00</v>
      </c>
      <c r="E150" s="289"/>
      <c r="F150" s="290"/>
      <c r="G150" s="288" t="str">
        <f>TEXT($G$1, "[$-ko-KR]yyyy-mm-dd(ddd) ") &amp; "오후 19:00"</f>
        <v>2021-11-02(화) 오후 19:00</v>
      </c>
      <c r="H150" s="289"/>
      <c r="I150" s="290"/>
      <c r="J150" s="288" t="str">
        <f>TEXT($G$1, "[$-ko-KR]yyyy-mm-dd(ddd) ") &amp; "오후 21:00"</f>
        <v>2021-11-02(화) 오후 21:00</v>
      </c>
      <c r="K150" s="289"/>
      <c r="L150" s="290"/>
      <c r="M150" s="288" t="str">
        <f>TEXT($G$1+1, "[$-ko-KR]yyyy-mm-dd(ddd) ") &amp; "오전 00:00"</f>
        <v>2021-11-03(수)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4" t="s">
        <v>57</v>
      </c>
      <c r="H151" s="175" t="s">
        <v>265</v>
      </c>
      <c r="I151" s="17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135</v>
      </c>
      <c r="B152" s="124">
        <v>415</v>
      </c>
      <c r="C152" s="76">
        <v>-7.1770334999999999E-3</v>
      </c>
      <c r="D152" s="13">
        <v>415</v>
      </c>
      <c r="E152" s="14">
        <f>IF(ISNUMBER(D152), (D152 - $B152) / $B152, "")</f>
        <v>0</v>
      </c>
      <c r="F152" s="16">
        <f>IF(ISNUMBER(D152), $B172 * E152, "")</f>
        <v>0</v>
      </c>
      <c r="G152" s="29">
        <v>419</v>
      </c>
      <c r="H152" s="14">
        <f>IF(ISNUMBER(G152), (G152 - $B152) / $B152, "")</f>
        <v>9.6385542168674707E-3</v>
      </c>
      <c r="I152" s="100">
        <f>IF(ISNUMBER(G152), $B172 * H152, "")</f>
        <v>1445.7831325301206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420</v>
      </c>
      <c r="N152" s="14">
        <f>IF(ISNUMBER(M152), (M152 - $B152) / $B152, "")</f>
        <v>1.2048192771084338E-2</v>
      </c>
      <c r="O152" s="16">
        <f>IF(ISNUMBER(M152), $B172 * N152, "")</f>
        <v>1807.2289156626507</v>
      </c>
      <c r="Q152" s="286"/>
      <c r="R152" s="286"/>
      <c r="S152" s="286"/>
    </row>
    <row r="153" spans="1:19" ht="17.25" thickBot="1">
      <c r="A153" s="125" t="s">
        <v>129</v>
      </c>
      <c r="B153" s="126">
        <v>131</v>
      </c>
      <c r="C153" s="77">
        <v>-7.5757576E-3</v>
      </c>
      <c r="D153" s="15">
        <v>136</v>
      </c>
      <c r="E153" s="32">
        <f t="shared" ref="E153:E156" si="78">IF(ISNUMBER(D153), (D153 - $B153) / $B153, "")</f>
        <v>3.8167938931297711E-2</v>
      </c>
      <c r="F153" s="18">
        <f>IF(ISNUMBER(D153), $B172 * E153, "")</f>
        <v>5725.1908396946565</v>
      </c>
      <c r="G153" s="31">
        <v>135</v>
      </c>
      <c r="H153" s="32">
        <f t="shared" ref="H153:H156" si="79">IF(ISNUMBER(G153), (G153 - $B153) / $B153, "")</f>
        <v>3.0534351145038167E-2</v>
      </c>
      <c r="I153" s="101">
        <f>IF(ISNUMBER(G153), $B172 * H153, "")</f>
        <v>4580.1526717557254</v>
      </c>
      <c r="J153" s="15">
        <v>137</v>
      </c>
      <c r="K153" s="32">
        <f t="shared" ref="K153:K156" si="80">IF(ISNUMBER(J153), (J153 - $B153) / $B153, "")</f>
        <v>4.5801526717557252E-2</v>
      </c>
      <c r="L153" s="18">
        <f>IF(ISNUMBER(J153), $B172 * K153, "")</f>
        <v>6870.2290076335876</v>
      </c>
      <c r="M153" s="31">
        <v>136</v>
      </c>
      <c r="N153" s="32">
        <f t="shared" ref="N153:N156" si="81">IF(ISNUMBER(M153), (M153 - $B153) / $B153, "")</f>
        <v>3.8167938931297711E-2</v>
      </c>
      <c r="O153" s="18">
        <f>IF(ISNUMBER(M153), $B172 * N153, "")</f>
        <v>5725.1908396946565</v>
      </c>
      <c r="Q153" s="286"/>
      <c r="R153" s="286"/>
      <c r="S153" s="286"/>
    </row>
    <row r="154" spans="1:19" ht="17.25" thickBot="1">
      <c r="A154" s="125" t="s">
        <v>149</v>
      </c>
      <c r="B154" s="126">
        <v>120</v>
      </c>
      <c r="C154" s="77">
        <v>-8.2644628000000005E-3</v>
      </c>
      <c r="D154" s="15">
        <v>121</v>
      </c>
      <c r="E154" s="32">
        <f t="shared" si="78"/>
        <v>8.3333333333333332E-3</v>
      </c>
      <c r="F154" s="18">
        <f>IF(ISNUMBER(D154), $B172 * E154, "")</f>
        <v>1250</v>
      </c>
      <c r="G154" s="31">
        <v>122</v>
      </c>
      <c r="H154" s="32">
        <f t="shared" si="79"/>
        <v>1.6666666666666666E-2</v>
      </c>
      <c r="I154" s="101">
        <f>IF(ISNUMBER(G154), $B172 * H154, "")</f>
        <v>2500</v>
      </c>
      <c r="J154" s="15">
        <v>122</v>
      </c>
      <c r="K154" s="32">
        <f t="shared" si="80"/>
        <v>1.6666666666666666E-2</v>
      </c>
      <c r="L154" s="18">
        <f>IF(ISNUMBER(J154), $B172 * K154, "")</f>
        <v>2500</v>
      </c>
      <c r="M154" s="31">
        <v>128</v>
      </c>
      <c r="N154" s="32">
        <f t="shared" si="81"/>
        <v>6.6666666666666666E-2</v>
      </c>
      <c r="O154" s="18">
        <f>IF(ISNUMBER(M154), $B172 * N154, "")</f>
        <v>10000</v>
      </c>
      <c r="Q154" s="291"/>
      <c r="R154" s="291"/>
      <c r="S154" s="291"/>
    </row>
    <row r="155" spans="1:19" ht="17.25" thickBot="1">
      <c r="A155" s="125" t="s">
        <v>334</v>
      </c>
      <c r="B155" s="126">
        <v>475</v>
      </c>
      <c r="C155" s="77">
        <v>-1.04166667E-2</v>
      </c>
      <c r="D155" s="15">
        <v>467</v>
      </c>
      <c r="E155" s="32">
        <f t="shared" si="78"/>
        <v>-1.6842105263157894E-2</v>
      </c>
      <c r="F155" s="18">
        <f>IF(ISNUMBER(D155), $B172 * E155, "")</f>
        <v>-2526.3157894736842</v>
      </c>
      <c r="G155" s="31">
        <v>466</v>
      </c>
      <c r="H155" s="32">
        <f t="shared" si="79"/>
        <v>-1.8947368421052633E-2</v>
      </c>
      <c r="I155" s="101">
        <f>IF(ISNUMBER(G155), $B172 * H155, "")</f>
        <v>-2842.105263157895</v>
      </c>
      <c r="J155" s="15">
        <v>468</v>
      </c>
      <c r="K155" s="32">
        <f t="shared" si="80"/>
        <v>-1.4736842105263158E-2</v>
      </c>
      <c r="L155" s="18">
        <f>IF(ISNUMBER(J155), $B172 * K155, "")</f>
        <v>-2210.5263157894738</v>
      </c>
      <c r="M155" s="31">
        <v>466</v>
      </c>
      <c r="N155" s="32">
        <f t="shared" si="81"/>
        <v>-1.8947368421052633E-2</v>
      </c>
      <c r="O155" s="18">
        <f>IF(ISNUMBER(M155), $B172 * N155, "")</f>
        <v>-2842.105263157895</v>
      </c>
      <c r="Q155" s="291"/>
      <c r="R155" s="291"/>
      <c r="S155" s="291"/>
    </row>
    <row r="156" spans="1:19" ht="17.25" thickBot="1">
      <c r="A156" s="127" t="s">
        <v>51</v>
      </c>
      <c r="B156" s="128">
        <v>434</v>
      </c>
      <c r="C156" s="78">
        <v>-1.36363636E-2</v>
      </c>
      <c r="D156" s="20">
        <v>434</v>
      </c>
      <c r="E156" s="21">
        <f t="shared" si="78"/>
        <v>0</v>
      </c>
      <c r="F156" s="22">
        <f>IF(ISNUMBER(D156), $B172 * E156, "")</f>
        <v>0</v>
      </c>
      <c r="G156" s="30">
        <v>438</v>
      </c>
      <c r="H156" s="21">
        <f t="shared" si="79"/>
        <v>9.2165898617511521E-3</v>
      </c>
      <c r="I156" s="105">
        <f>IF(ISNUMBER(G156), $B172 * H156, "")</f>
        <v>1382.4884792626729</v>
      </c>
      <c r="J156" s="20">
        <v>435</v>
      </c>
      <c r="K156" s="21">
        <f t="shared" si="80"/>
        <v>2.304147465437788E-3</v>
      </c>
      <c r="L156" s="22">
        <f>IF(ISNUMBER(J156), $B172 * K156, "")</f>
        <v>345.62211981566821</v>
      </c>
      <c r="M156" s="30">
        <v>439</v>
      </c>
      <c r="N156" s="21">
        <f t="shared" si="81"/>
        <v>1.1520737327188941E-2</v>
      </c>
      <c r="O156" s="22">
        <f>IF(ISNUMBER(M156), $B172 * N156, "")</f>
        <v>1728.110599078341</v>
      </c>
      <c r="Q156" s="291"/>
      <c r="R156" s="291"/>
      <c r="S156" s="291"/>
    </row>
    <row r="157" spans="1:19" ht="17.25" thickBot="1">
      <c r="A157" s="125" t="s">
        <v>251</v>
      </c>
      <c r="B157" s="129">
        <v>398</v>
      </c>
      <c r="C157" s="80">
        <v>-1.4851485100000001E-2</v>
      </c>
      <c r="D157" s="106">
        <v>402</v>
      </c>
      <c r="E157" s="107">
        <f>IF(ISNUMBER(D157), (D157 - $B157) / $B157, "")</f>
        <v>1.0050251256281407E-2</v>
      </c>
      <c r="F157" s="108">
        <f>IF(ISNUMBER(D157), $B172 * E157, "")</f>
        <v>1507.537688442211</v>
      </c>
      <c r="G157" s="109">
        <v>400</v>
      </c>
      <c r="H157" s="107">
        <f>IF(ISNUMBER(G157), (G157 - $B157) / $B157, "")</f>
        <v>5.0251256281407036E-3</v>
      </c>
      <c r="I157" s="110">
        <f>IF(ISNUMBER(G157), $B172 * H157, "")</f>
        <v>753.7688442211055</v>
      </c>
      <c r="J157" s="106">
        <v>401</v>
      </c>
      <c r="K157" s="107">
        <f>IF(ISNUMBER(J157), (J157 - $B157) / $B157, "")</f>
        <v>7.537688442211055E-3</v>
      </c>
      <c r="L157" s="108">
        <f>IF(ISNUMBER(J157), $B172 * K157, "")</f>
        <v>1130.6532663316582</v>
      </c>
      <c r="M157" s="109">
        <v>405</v>
      </c>
      <c r="N157" s="107">
        <f>IF(ISNUMBER(M157), (M157 - $B157) / $B157, "")</f>
        <v>1.7587939698492462E-2</v>
      </c>
      <c r="O157" s="108">
        <f>IF(ISNUMBER(M157), $B172 * N157, "")</f>
        <v>2638.1909547738692</v>
      </c>
      <c r="Q157" s="291"/>
      <c r="R157" s="291"/>
      <c r="S157" s="291"/>
    </row>
    <row r="158" spans="1:19" ht="17.25" thickBot="1">
      <c r="A158" s="125" t="s">
        <v>171</v>
      </c>
      <c r="B158" s="126">
        <v>432</v>
      </c>
      <c r="C158" s="77">
        <v>-2.0408163300000001E-2</v>
      </c>
      <c r="D158" s="15">
        <v>435</v>
      </c>
      <c r="E158" s="32">
        <f t="shared" ref="E158:E161" si="82">IF(ISNUMBER(D158), (D158 - $B158) / $B158, "")</f>
        <v>6.9444444444444441E-3</v>
      </c>
      <c r="F158" s="18">
        <f>IF(ISNUMBER(D158), $B172 * E158, "")</f>
        <v>1041.6666666666665</v>
      </c>
      <c r="G158" s="31">
        <v>438</v>
      </c>
      <c r="H158" s="32">
        <f t="shared" ref="H158:H161" si="83">IF(ISNUMBER(G158), (G158 - $B158) / $B158, "")</f>
        <v>1.3888888888888888E-2</v>
      </c>
      <c r="I158" s="101">
        <f>IF(ISNUMBER(G158), $B172 * H158, "")</f>
        <v>2083.333333333333</v>
      </c>
      <c r="J158" s="15">
        <v>437</v>
      </c>
      <c r="K158" s="32">
        <f t="shared" ref="K158:K161" si="84">IF(ISNUMBER(J158), (J158 - $B158) / $B158, "")</f>
        <v>1.1574074074074073E-2</v>
      </c>
      <c r="L158" s="18">
        <f>IF(ISNUMBER(J158), $B172 * K158, "")</f>
        <v>1736.1111111111111</v>
      </c>
      <c r="M158" s="31">
        <v>447</v>
      </c>
      <c r="N158" s="32">
        <f t="shared" ref="N158:N161" si="85">IF(ISNUMBER(M158), (M158 - $B158) / $B158, "")</f>
        <v>3.4722222222222224E-2</v>
      </c>
      <c r="O158" s="18">
        <f>IF(ISNUMBER(M158), $B172 * N158, "")</f>
        <v>5208.3333333333339</v>
      </c>
      <c r="Q158" s="291"/>
      <c r="R158" s="291"/>
      <c r="S158" s="291"/>
    </row>
    <row r="159" spans="1:19" ht="17.25" thickBot="1">
      <c r="A159" s="125" t="s">
        <v>127</v>
      </c>
      <c r="B159" s="126">
        <v>143</v>
      </c>
      <c r="C159" s="77">
        <v>-2.0547945200000001E-2</v>
      </c>
      <c r="D159" s="15">
        <v>147</v>
      </c>
      <c r="E159" s="32">
        <f t="shared" si="82"/>
        <v>2.7972027972027972E-2</v>
      </c>
      <c r="F159" s="18">
        <f>IF(ISNUMBER(D159), $B172 * E159, "")</f>
        <v>4195.8041958041958</v>
      </c>
      <c r="G159" s="31">
        <v>150</v>
      </c>
      <c r="H159" s="32">
        <f t="shared" si="83"/>
        <v>4.8951048951048952E-2</v>
      </c>
      <c r="I159" s="101">
        <f>IF(ISNUMBER(G159), $B172 * H159, "")</f>
        <v>7342.6573426573432</v>
      </c>
      <c r="J159" s="15">
        <v>150</v>
      </c>
      <c r="K159" s="32">
        <f t="shared" si="84"/>
        <v>4.8951048951048952E-2</v>
      </c>
      <c r="L159" s="18">
        <f>IF(ISNUMBER(J159), $B172 * K159, "")</f>
        <v>7342.6573426573432</v>
      </c>
      <c r="M159" s="31">
        <v>149</v>
      </c>
      <c r="N159" s="32">
        <f t="shared" si="85"/>
        <v>4.195804195804196E-2</v>
      </c>
      <c r="O159" s="18">
        <f>IF(ISNUMBER(M159), $B172 * N159, "")</f>
        <v>6293.7062937062938</v>
      </c>
      <c r="Q159" s="291"/>
      <c r="R159" s="291"/>
      <c r="S159" s="291"/>
    </row>
    <row r="160" spans="1:19" ht="17.25" thickBot="1">
      <c r="A160" s="125" t="s">
        <v>215</v>
      </c>
      <c r="B160" s="126">
        <v>277</v>
      </c>
      <c r="C160" s="77">
        <v>-2.4647887300000001E-2</v>
      </c>
      <c r="D160" s="15">
        <v>285</v>
      </c>
      <c r="E160" s="32">
        <f t="shared" si="82"/>
        <v>2.8880866425992781E-2</v>
      </c>
      <c r="F160" s="18">
        <f>IF(ISNUMBER(D160), $B172 * E160, "")</f>
        <v>4332.1299638989167</v>
      </c>
      <c r="G160" s="31">
        <v>290</v>
      </c>
      <c r="H160" s="32">
        <f t="shared" si="83"/>
        <v>4.6931407942238268E-2</v>
      </c>
      <c r="I160" s="101">
        <f>IF(ISNUMBER(G160), $B172 * H160, "")</f>
        <v>7039.7111913357403</v>
      </c>
      <c r="J160" s="15">
        <v>293</v>
      </c>
      <c r="K160" s="32">
        <f t="shared" si="84"/>
        <v>5.7761732851985562E-2</v>
      </c>
      <c r="L160" s="18">
        <f>IF(ISNUMBER(J160), $B172 * K160, "")</f>
        <v>8664.2599277978334</v>
      </c>
      <c r="M160" s="31">
        <v>292</v>
      </c>
      <c r="N160" s="32">
        <f t="shared" si="85"/>
        <v>5.4151624548736461E-2</v>
      </c>
      <c r="O160" s="18">
        <f>IF(ISNUMBER(M160), $B172 * N160, "")</f>
        <v>8122.743682310469</v>
      </c>
      <c r="Q160" s="33"/>
      <c r="R160" s="33"/>
    </row>
    <row r="161" spans="1:19" ht="17.25" thickBot="1">
      <c r="A161" s="130" t="s">
        <v>237</v>
      </c>
      <c r="B161" s="131">
        <v>155</v>
      </c>
      <c r="C161" s="79">
        <v>-2.5157232700000001E-2</v>
      </c>
      <c r="D161" s="24">
        <v>155</v>
      </c>
      <c r="E161" s="25">
        <f t="shared" si="82"/>
        <v>0</v>
      </c>
      <c r="F161" s="104">
        <f>IF(ISNUMBER(D161), $B172 * E161, "")</f>
        <v>0</v>
      </c>
      <c r="G161" s="102">
        <v>156</v>
      </c>
      <c r="H161" s="25">
        <f t="shared" si="83"/>
        <v>6.4516129032258064E-3</v>
      </c>
      <c r="I161" s="103">
        <f>IF(ISNUMBER(G161), $B172 * H161, "")</f>
        <v>967.74193548387098</v>
      </c>
      <c r="J161" s="24">
        <v>157</v>
      </c>
      <c r="K161" s="25">
        <f t="shared" si="84"/>
        <v>1.2903225806451613E-2</v>
      </c>
      <c r="L161" s="104">
        <f>IF(ISNUMBER(J161), $B172 * K161, "")</f>
        <v>1935.483870967742</v>
      </c>
      <c r="M161" s="102">
        <v>157</v>
      </c>
      <c r="N161" s="25">
        <f t="shared" si="85"/>
        <v>1.2903225806451613E-2</v>
      </c>
      <c r="O161" s="104">
        <f>IF(ISNUMBER(M161), $B172 * N161, "")</f>
        <v>1935.483870967742</v>
      </c>
      <c r="Q161" s="300"/>
      <c r="R161" s="301"/>
      <c r="S161" s="302"/>
    </row>
    <row r="162" spans="1:19">
      <c r="A162" s="123" t="s">
        <v>263</v>
      </c>
      <c r="B162" s="124">
        <v>321</v>
      </c>
      <c r="C162" s="76">
        <v>-2.7272727300000001E-2</v>
      </c>
      <c r="D162" s="13">
        <v>321</v>
      </c>
      <c r="E162" s="14">
        <f>IF(ISNUMBER(D162), (D162 - $B162) / $B162, "")</f>
        <v>0</v>
      </c>
      <c r="F162" s="16">
        <f>IF(ISNUMBER(D162), $B172 * E162, "")</f>
        <v>0</v>
      </c>
      <c r="G162" s="29">
        <v>323</v>
      </c>
      <c r="H162" s="14">
        <f>IF(ISNUMBER(G162), (G162 - $B162) / $B162, "")</f>
        <v>6.2305295950155761E-3</v>
      </c>
      <c r="I162" s="100">
        <f>IF(ISNUMBER(G162), $B172 * H162, "")</f>
        <v>934.57943925233644</v>
      </c>
      <c r="J162" s="13">
        <v>322</v>
      </c>
      <c r="K162" s="14">
        <f>IF(ISNUMBER(J162), (J162 - $B162) / $B162, "")</f>
        <v>3.1152647975077881E-3</v>
      </c>
      <c r="L162" s="16">
        <f>IF(ISNUMBER(J162), $B172 * K162, "")</f>
        <v>467.28971962616822</v>
      </c>
      <c r="M162" s="29">
        <v>321</v>
      </c>
      <c r="N162" s="14">
        <f>IF(ISNUMBER(M162), (M162 - $B162) / $B162, "")</f>
        <v>0</v>
      </c>
      <c r="O162" s="16">
        <f>IF(ISNUMBER(M162), $B172 * N162, "")</f>
        <v>0</v>
      </c>
      <c r="Q162" s="303"/>
      <c r="R162" s="304"/>
      <c r="S162" s="305"/>
    </row>
    <row r="163" spans="1:19" ht="17.25" thickBot="1">
      <c r="A163" s="125" t="s">
        <v>203</v>
      </c>
      <c r="B163" s="126">
        <v>811</v>
      </c>
      <c r="C163" s="77">
        <v>-2.8742515E-2</v>
      </c>
      <c r="D163" s="15">
        <v>814</v>
      </c>
      <c r="E163" s="32">
        <f t="shared" ref="E163:E166" si="86">IF(ISNUMBER(D163), (D163 - $B163) / $B163, "")</f>
        <v>3.6991368680641184E-3</v>
      </c>
      <c r="F163" s="18">
        <f>IF(ISNUMBER(D163), $B172 * E163, "")</f>
        <v>554.87053020961775</v>
      </c>
      <c r="G163" s="31">
        <v>821</v>
      </c>
      <c r="H163" s="32">
        <f t="shared" ref="H163:H166" si="87">IF(ISNUMBER(G163), (G163 - $B163) / $B163, "")</f>
        <v>1.2330456226880395E-2</v>
      </c>
      <c r="I163" s="101">
        <f>IF(ISNUMBER(G163), $B172 * H163, "")</f>
        <v>1849.5684340320593</v>
      </c>
      <c r="J163" s="15">
        <v>821</v>
      </c>
      <c r="K163" s="32">
        <f t="shared" ref="K163:K166" si="88">IF(ISNUMBER(J163), (J163 - $B163) / $B163, "")</f>
        <v>1.2330456226880395E-2</v>
      </c>
      <c r="L163" s="18">
        <f>IF(ISNUMBER(J163), $B172 * K163, "")</f>
        <v>1849.5684340320593</v>
      </c>
      <c r="M163" s="31">
        <v>825</v>
      </c>
      <c r="N163" s="32">
        <f t="shared" ref="N163:N166" si="89">IF(ISNUMBER(M163), (M163 - $B163) / $B163, "")</f>
        <v>1.7262638717632551E-2</v>
      </c>
      <c r="O163" s="18">
        <f>IF(ISNUMBER(M163), $B172 * N163, "")</f>
        <v>2589.3958076448826</v>
      </c>
      <c r="Q163" s="306"/>
      <c r="R163" s="307"/>
      <c r="S163" s="308"/>
    </row>
    <row r="164" spans="1:19" ht="17.25" thickBot="1">
      <c r="A164" s="125" t="s">
        <v>225</v>
      </c>
      <c r="B164" s="126">
        <v>940</v>
      </c>
      <c r="C164" s="77">
        <v>-2.89256198E-2</v>
      </c>
      <c r="D164" s="15">
        <v>964</v>
      </c>
      <c r="E164" s="32">
        <f t="shared" si="86"/>
        <v>2.553191489361702E-2</v>
      </c>
      <c r="F164" s="18">
        <f>IF(ISNUMBER(D164), $B172 * E164, "")</f>
        <v>3829.7872340425529</v>
      </c>
      <c r="G164" s="31">
        <v>968</v>
      </c>
      <c r="H164" s="32">
        <f t="shared" si="87"/>
        <v>2.9787234042553193E-2</v>
      </c>
      <c r="I164" s="101">
        <f>IF(ISNUMBER(G164), $B172 * H164, "")</f>
        <v>4468.0851063829787</v>
      </c>
      <c r="J164" s="15">
        <v>976</v>
      </c>
      <c r="K164" s="32">
        <f t="shared" si="88"/>
        <v>3.8297872340425532E-2</v>
      </c>
      <c r="L164" s="18">
        <f>IF(ISNUMBER(J164), $B172 * K164, "")</f>
        <v>5744.6808510638293</v>
      </c>
      <c r="M164" s="31">
        <v>1000</v>
      </c>
      <c r="N164" s="32">
        <f t="shared" si="89"/>
        <v>6.3829787234042548E-2</v>
      </c>
      <c r="O164" s="18">
        <f>IF(ISNUMBER(M164), $B172 * N164, "")</f>
        <v>9574.4680851063822</v>
      </c>
      <c r="Q164" s="291"/>
      <c r="R164" s="291"/>
      <c r="S164" s="291"/>
    </row>
    <row r="165" spans="1:19" ht="17.25" thickBot="1">
      <c r="A165" s="125" t="s">
        <v>189</v>
      </c>
      <c r="B165" s="126">
        <v>366</v>
      </c>
      <c r="C165" s="77">
        <v>-2.9177718799999999E-2</v>
      </c>
      <c r="D165" s="15">
        <v>375</v>
      </c>
      <c r="E165" s="32">
        <f t="shared" si="86"/>
        <v>2.4590163934426229E-2</v>
      </c>
      <c r="F165" s="18">
        <f>IF(ISNUMBER(D165), $B172 * E165, "")</f>
        <v>3688.5245901639341</v>
      </c>
      <c r="G165" s="31">
        <v>375</v>
      </c>
      <c r="H165" s="32">
        <f t="shared" si="87"/>
        <v>2.4590163934426229E-2</v>
      </c>
      <c r="I165" s="101">
        <f>IF(ISNUMBER(G165), $B172 * H165, "")</f>
        <v>3688.5245901639341</v>
      </c>
      <c r="J165" s="15">
        <v>377</v>
      </c>
      <c r="K165" s="32">
        <f t="shared" si="88"/>
        <v>3.0054644808743168E-2</v>
      </c>
      <c r="L165" s="18">
        <f>IF(ISNUMBER(J165), $B172 * K165, "")</f>
        <v>4508.1967213114749</v>
      </c>
      <c r="M165" s="31">
        <v>382</v>
      </c>
      <c r="N165" s="32">
        <f t="shared" si="89"/>
        <v>4.3715846994535519E-2</v>
      </c>
      <c r="O165" s="18">
        <f>IF(ISNUMBER(M165), $B172 * N165, "")</f>
        <v>6557.377049180328</v>
      </c>
      <c r="Q165" s="286"/>
      <c r="R165" s="286"/>
      <c r="S165" s="286"/>
    </row>
    <row r="166" spans="1:19" ht="17.25" thickBot="1">
      <c r="A166" s="127" t="s">
        <v>229</v>
      </c>
      <c r="B166" s="128">
        <v>946</v>
      </c>
      <c r="C166" s="78">
        <v>-2.97435897E-2</v>
      </c>
      <c r="D166" s="20">
        <v>942</v>
      </c>
      <c r="E166" s="21">
        <f t="shared" si="86"/>
        <v>-4.2283298097251587E-3</v>
      </c>
      <c r="F166" s="22">
        <f>IF(ISNUMBER(D166), $B172 * E166, "")</f>
        <v>-634.24947145877377</v>
      </c>
      <c r="G166" s="30">
        <v>949</v>
      </c>
      <c r="H166" s="21">
        <f t="shared" si="87"/>
        <v>3.1712473572938688E-3</v>
      </c>
      <c r="I166" s="105">
        <f>IF(ISNUMBER(G166), $B172 * H166, "")</f>
        <v>475.68710359408033</v>
      </c>
      <c r="J166" s="20">
        <v>955</v>
      </c>
      <c r="K166" s="21">
        <f t="shared" si="88"/>
        <v>9.5137420718816069E-3</v>
      </c>
      <c r="L166" s="22">
        <f>IF(ISNUMBER(J166), $B172 * K166, "")</f>
        <v>1427.061310782241</v>
      </c>
      <c r="M166" s="30">
        <v>965</v>
      </c>
      <c r="N166" s="21">
        <f t="shared" si="89"/>
        <v>2.0084566596194502E-2</v>
      </c>
      <c r="O166" s="22">
        <f>IF(ISNUMBER(M166), $B172 * N166, "")</f>
        <v>3012.6849894291754</v>
      </c>
      <c r="Q166" s="286"/>
      <c r="R166" s="286"/>
      <c r="S166" s="286"/>
    </row>
    <row r="167" spans="1:19" ht="17.25" thickBot="1">
      <c r="A167" s="125" t="s">
        <v>233</v>
      </c>
      <c r="B167" s="129">
        <v>711</v>
      </c>
      <c r="C167" s="80">
        <v>-3.26530612E-2</v>
      </c>
      <c r="D167" s="106">
        <v>709</v>
      </c>
      <c r="E167" s="107">
        <f>IF(ISNUMBER(D167), (D167 - $B167) / $B167, "")</f>
        <v>-2.8129395218002813E-3</v>
      </c>
      <c r="F167" s="108">
        <f>IF(ISNUMBER(D167), $B172 * E167, "")</f>
        <v>-421.94092827004221</v>
      </c>
      <c r="G167" s="109">
        <v>741</v>
      </c>
      <c r="H167" s="107">
        <f>IF(ISNUMBER(G167), (G167 - $B167) / $B167, "")</f>
        <v>4.2194092827004218E-2</v>
      </c>
      <c r="I167" s="110">
        <f>IF(ISNUMBER(G167), $B172 * H167, "")</f>
        <v>6329.1139240506327</v>
      </c>
      <c r="J167" s="106">
        <v>732</v>
      </c>
      <c r="K167" s="107">
        <f>IF(ISNUMBER(J167), (J167 - $B167) / $B167, "")</f>
        <v>2.9535864978902954E-2</v>
      </c>
      <c r="L167" s="108">
        <f>IF(ISNUMBER(J167), $B172 * K167, "")</f>
        <v>4430.3797468354433</v>
      </c>
      <c r="M167" s="109">
        <v>738</v>
      </c>
      <c r="N167" s="107">
        <f>IF(ISNUMBER(M167), (M167 - $B167) / $B167, "")</f>
        <v>3.7974683544303799E-2</v>
      </c>
      <c r="O167" s="108">
        <f>IF(ISNUMBER(M167), $B172 * N167, "")</f>
        <v>5696.2025316455702</v>
      </c>
      <c r="Q167" s="291"/>
      <c r="R167" s="291"/>
      <c r="S167" s="291"/>
    </row>
    <row r="168" spans="1:19" ht="17.25" thickBot="1">
      <c r="A168" s="125" t="s">
        <v>159</v>
      </c>
      <c r="B168" s="126">
        <v>110</v>
      </c>
      <c r="C168" s="77">
        <v>-3.50877193E-2</v>
      </c>
      <c r="D168" s="15">
        <v>109</v>
      </c>
      <c r="E168" s="32">
        <f t="shared" ref="E168:E171" si="90">IF(ISNUMBER(D168), (D168 - $B168) / $B168, "")</f>
        <v>-9.0909090909090905E-3</v>
      </c>
      <c r="F168" s="18">
        <f>IF(ISNUMBER(D168), $B172 * E168, "")</f>
        <v>-1363.6363636363635</v>
      </c>
      <c r="G168" s="31">
        <v>110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110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111</v>
      </c>
      <c r="N168" s="32">
        <f t="shared" ref="N168:N171" si="93">IF(ISNUMBER(M168), (M168 - $B168) / $B168, "")</f>
        <v>9.0909090909090905E-3</v>
      </c>
      <c r="O168" s="18">
        <f>IF(ISNUMBER(M168), $B172 * N168, "")</f>
        <v>1363.6363636363635</v>
      </c>
      <c r="Q168" s="291"/>
      <c r="R168" s="291"/>
      <c r="S168" s="291"/>
    </row>
    <row r="169" spans="1:19" ht="17.25" thickBot="1">
      <c r="A169" s="125" t="s">
        <v>235</v>
      </c>
      <c r="B169" s="126">
        <v>126</v>
      </c>
      <c r="C169" s="77">
        <v>-3.8167938899999997E-2</v>
      </c>
      <c r="D169" s="15">
        <v>128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128</v>
      </c>
      <c r="H169" s="32">
        <f t="shared" si="91"/>
        <v>1.5873015873015872E-2</v>
      </c>
      <c r="I169" s="101">
        <f>IF(ISNUMBER(G169), $B172 * H169, "")</f>
        <v>2380.9523809523807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128</v>
      </c>
      <c r="N169" s="32">
        <f t="shared" si="93"/>
        <v>1.5873015873015872E-2</v>
      </c>
      <c r="O169" s="18">
        <f>IF(ISNUMBER(M169), $B172 * N169, "")</f>
        <v>2380.9523809523807</v>
      </c>
      <c r="Q169" s="291"/>
      <c r="R169" s="291"/>
      <c r="S169" s="291"/>
    </row>
    <row r="170" spans="1:19">
      <c r="A170" s="125" t="s">
        <v>197</v>
      </c>
      <c r="B170" s="126">
        <v>218</v>
      </c>
      <c r="C170" s="77">
        <v>-5.2173913000000002E-2</v>
      </c>
      <c r="D170" s="15">
        <v>230</v>
      </c>
      <c r="E170" s="32">
        <f t="shared" si="90"/>
        <v>5.5045871559633031E-2</v>
      </c>
      <c r="F170" s="18">
        <f>IF(ISNUMBER(D170), $B172 * E170, "")</f>
        <v>8256.880733944954</v>
      </c>
      <c r="G170" s="31">
        <v>232</v>
      </c>
      <c r="H170" s="32">
        <f t="shared" si="91"/>
        <v>6.4220183486238536E-2</v>
      </c>
      <c r="I170" s="101">
        <f>IF(ISNUMBER(G170), $B172 * H170, "")</f>
        <v>9633.0275229357812</v>
      </c>
      <c r="J170" s="15">
        <v>233</v>
      </c>
      <c r="K170" s="32">
        <f t="shared" si="92"/>
        <v>6.8807339449541288E-2</v>
      </c>
      <c r="L170" s="18">
        <f>IF(ISNUMBER(J170), $B172 * K170, "")</f>
        <v>10321.100917431193</v>
      </c>
      <c r="M170" s="31">
        <v>234</v>
      </c>
      <c r="N170" s="32">
        <f t="shared" si="93"/>
        <v>7.3394495412844041E-2</v>
      </c>
      <c r="O170" s="18">
        <f>IF(ISNUMBER(M170), $B172 * N170, "")</f>
        <v>11009.174311926607</v>
      </c>
      <c r="Q170" s="313"/>
      <c r="R170" s="314"/>
      <c r="S170" s="315"/>
    </row>
    <row r="171" spans="1:19" ht="17.25" thickBot="1">
      <c r="A171" s="130" t="s">
        <v>191</v>
      </c>
      <c r="B171" s="131">
        <v>139</v>
      </c>
      <c r="C171" s="79">
        <v>-5.4421768699999998E-2</v>
      </c>
      <c r="D171" s="24">
        <v>146</v>
      </c>
      <c r="E171" s="25">
        <f t="shared" si="90"/>
        <v>5.0359712230215826E-2</v>
      </c>
      <c r="F171" s="104">
        <f>IF(ISNUMBER(D171), $B172 * E171, "")</f>
        <v>7553.9568345323742</v>
      </c>
      <c r="G171" s="102">
        <v>156</v>
      </c>
      <c r="H171" s="25">
        <f t="shared" si="91"/>
        <v>0.1223021582733813</v>
      </c>
      <c r="I171" s="103">
        <f>IF(ISNUMBER(G171), $B172 * H171, "")</f>
        <v>18345.323741007196</v>
      </c>
      <c r="J171" s="24">
        <v>152</v>
      </c>
      <c r="K171" s="25">
        <f t="shared" si="92"/>
        <v>9.3525179856115109E-2</v>
      </c>
      <c r="L171" s="104">
        <f>IF(ISNUMBER(J171), $B172 * K171, "")</f>
        <v>14028.776978417267</v>
      </c>
      <c r="M171" s="102">
        <v>156</v>
      </c>
      <c r="N171" s="25">
        <f t="shared" si="93"/>
        <v>0.1223021582733813</v>
      </c>
      <c r="O171" s="104">
        <f>IF(ISNUMBER(M171), $B172 * N171, "")</f>
        <v>18345.323741007196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1.3123719701837866E-2</v>
      </c>
      <c r="F172" s="28">
        <f>SUM(F152:F171)</f>
        <v>39371.159105513594</v>
      </c>
      <c r="G172" s="26" t="s">
        <v>268</v>
      </c>
      <c r="H172" s="27">
        <f>IF(COUNT(H152:H171), SUM(H152:H171) / COUNT(H152:H171), 0)</f>
        <v>2.445279796993113E-2</v>
      </c>
      <c r="I172" s="28">
        <f>SUM(I152:I171)</f>
        <v>73358.393909793391</v>
      </c>
      <c r="J172" s="26" t="s">
        <v>268</v>
      </c>
      <c r="K172" s="27">
        <f>IF(COUNT(K152:K171), SUM(K152:K171) / COUNT(K152:K171), 0)</f>
        <v>2.4455452849966308E-2</v>
      </c>
      <c r="L172" s="28">
        <f>SUM(L152:L171)</f>
        <v>73366.358549898941</v>
      </c>
      <c r="M172" s="26" t="s">
        <v>268</v>
      </c>
      <c r="N172" s="27">
        <f>IF(COUNT(N152:N171), SUM(N152:N171) / COUNT(N152:N171), 0)</f>
        <v>3.3715366162299448E-2</v>
      </c>
      <c r="O172" s="28">
        <f>SUM(O152:O171)</f>
        <v>101146.09848689835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73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2021-11-02(화) 오전 00:00</v>
      </c>
      <c r="C177" s="329"/>
      <c r="D177" s="288" t="str">
        <f>TEXT($G$1, "[$-ko-KR]yyyy-mm-dd(ddd) ") &amp; "오후 14:00"</f>
        <v>2021-11-02(화) 오후 14:00</v>
      </c>
      <c r="E177" s="289"/>
      <c r="F177" s="290"/>
      <c r="G177" s="288" t="str">
        <f>TEXT($G$1, "[$-ko-KR]yyyy-mm-dd(ddd) ") &amp; "오후 19:00"</f>
        <v>2021-11-02(화) 오후 19:00</v>
      </c>
      <c r="H177" s="289"/>
      <c r="I177" s="290"/>
      <c r="J177" s="288" t="str">
        <f>TEXT($G$1, "[$-ko-KR]yyyy-mm-dd(ddd) ") &amp; "오후 21:00"</f>
        <v>2021-11-02(화) 오후 21:00</v>
      </c>
      <c r="K177" s="289"/>
      <c r="L177" s="290"/>
      <c r="M177" s="288" t="str">
        <f>TEXT($G$1+1, "[$-ko-KR]yyyy-mm-dd(ddd) ") &amp; "오전 00:00"</f>
        <v>2021-11-03(수)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4" t="s">
        <v>57</v>
      </c>
      <c r="H178" s="175" t="s">
        <v>265</v>
      </c>
      <c r="I178" s="17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233</v>
      </c>
      <c r="B179" s="124">
        <v>711</v>
      </c>
      <c r="C179" s="76">
        <v>-3.26530612E-2</v>
      </c>
      <c r="D179" s="13">
        <v>709</v>
      </c>
      <c r="E179" s="14">
        <f>IF(ISNUMBER(D179), (D179 - $B179) / $B179, "")</f>
        <v>-2.8129395218002813E-3</v>
      </c>
      <c r="F179" s="16">
        <f>IF(ISNUMBER(D179), $B199 * E179, "")</f>
        <v>-421.94092827004221</v>
      </c>
      <c r="G179" s="29">
        <v>741</v>
      </c>
      <c r="H179" s="14">
        <f>IF(ISNUMBER(G179), (G179 - $B179) / $B179, "")</f>
        <v>4.2194092827004218E-2</v>
      </c>
      <c r="I179" s="100">
        <f>IF(ISNUMBER(G179), $B199 * H179, "")</f>
        <v>6329.1139240506327</v>
      </c>
      <c r="J179" s="13">
        <v>732</v>
      </c>
      <c r="K179" s="14">
        <f>IF(ISNUMBER(J179), (J179 - $B179) / $B179, "")</f>
        <v>2.9535864978902954E-2</v>
      </c>
      <c r="L179" s="16">
        <f>IF(ISNUMBER(J179), $B199 * K179, "")</f>
        <v>4430.3797468354433</v>
      </c>
      <c r="M179" s="29">
        <v>738</v>
      </c>
      <c r="N179" s="14">
        <f>IF(ISNUMBER(M179), (M179 - $B179) / $B179, "")</f>
        <v>3.7974683544303799E-2</v>
      </c>
      <c r="O179" s="16">
        <f>IF(ISNUMBER(M179), $B199 * N179, "")</f>
        <v>5696.2025316455702</v>
      </c>
      <c r="Q179" s="286"/>
      <c r="R179" s="286"/>
      <c r="S179" s="286"/>
    </row>
    <row r="180" spans="1:19" ht="17.25" thickBot="1">
      <c r="A180" s="125" t="s">
        <v>193</v>
      </c>
      <c r="B180" s="126">
        <v>4210</v>
      </c>
      <c r="C180" s="77">
        <v>-3.3295063100000001E-2</v>
      </c>
      <c r="D180" s="15">
        <v>4235</v>
      </c>
      <c r="E180" s="32">
        <f t="shared" ref="E180:E183" si="94">IF(ISNUMBER(D180), (D180 - $B180) / $B180, "")</f>
        <v>5.9382422802850355E-3</v>
      </c>
      <c r="F180" s="18">
        <f>IF(ISNUMBER(D180), $B199 * E180, "")</f>
        <v>890.73634204275527</v>
      </c>
      <c r="G180" s="31">
        <v>4235</v>
      </c>
      <c r="H180" s="32">
        <f t="shared" ref="H180:H183" si="95">IF(ISNUMBER(G180), (G180 - $B180) / $B180, "")</f>
        <v>5.9382422802850355E-3</v>
      </c>
      <c r="I180" s="101">
        <f>IF(ISNUMBER(G180), $B199 * H180, "")</f>
        <v>890.73634204275527</v>
      </c>
      <c r="J180" s="15">
        <v>4270</v>
      </c>
      <c r="K180" s="32">
        <f t="shared" ref="K180:K183" si="96">IF(ISNUMBER(J180), (J180 - $B180) / $B180, "")</f>
        <v>1.4251781472684086E-2</v>
      </c>
      <c r="L180" s="18">
        <f>IF(ISNUMBER(J180), $B199 * K180, "")</f>
        <v>2137.7672209026127</v>
      </c>
      <c r="M180" s="31">
        <v>4295</v>
      </c>
      <c r="N180" s="32">
        <f t="shared" ref="N180:N183" si="97">IF(ISNUMBER(M180), (M180 - $B180) / $B180, "")</f>
        <v>2.0190023752969122E-2</v>
      </c>
      <c r="O180" s="18">
        <f>IF(ISNUMBER(M180), $B199 * N180, "")</f>
        <v>3028.5035629453682</v>
      </c>
      <c r="Q180" s="286"/>
      <c r="R180" s="286"/>
      <c r="S180" s="286"/>
    </row>
    <row r="181" spans="1:19" ht="17.25" thickBot="1">
      <c r="A181" s="125" t="s">
        <v>159</v>
      </c>
      <c r="B181" s="126">
        <v>110</v>
      </c>
      <c r="C181" s="77">
        <v>-3.50877193E-2</v>
      </c>
      <c r="D181" s="15">
        <v>109</v>
      </c>
      <c r="E181" s="32">
        <f t="shared" si="94"/>
        <v>-9.0909090909090905E-3</v>
      </c>
      <c r="F181" s="18">
        <f>IF(ISNUMBER(D181), $B199 * E181, "")</f>
        <v>-1363.6363636363635</v>
      </c>
      <c r="G181" s="31">
        <v>110</v>
      </c>
      <c r="H181" s="32">
        <f t="shared" si="95"/>
        <v>0</v>
      </c>
      <c r="I181" s="101">
        <f>IF(ISNUMBER(G181), $B199 * H181, "")</f>
        <v>0</v>
      </c>
      <c r="J181" s="15">
        <v>110</v>
      </c>
      <c r="K181" s="32">
        <f t="shared" si="96"/>
        <v>0</v>
      </c>
      <c r="L181" s="18">
        <f>IF(ISNUMBER(J181), $B199 * K181, "")</f>
        <v>0</v>
      </c>
      <c r="M181" s="31">
        <v>111</v>
      </c>
      <c r="N181" s="32">
        <f t="shared" si="97"/>
        <v>9.0909090909090905E-3</v>
      </c>
      <c r="O181" s="18">
        <f>IF(ISNUMBER(M181), $B199 * N181, "")</f>
        <v>1363.6363636363635</v>
      </c>
      <c r="Q181" s="291"/>
      <c r="R181" s="291"/>
      <c r="S181" s="291"/>
    </row>
    <row r="182" spans="1:19" ht="17.25" thickBot="1">
      <c r="A182" s="125" t="s">
        <v>147</v>
      </c>
      <c r="B182" s="126">
        <v>13.6</v>
      </c>
      <c r="C182" s="77">
        <v>-3.5460992900000002E-2</v>
      </c>
      <c r="D182" s="15">
        <v>13.7</v>
      </c>
      <c r="E182" s="32">
        <f t="shared" si="94"/>
        <v>7.3529411764705621E-3</v>
      </c>
      <c r="F182" s="18">
        <f>IF(ISNUMBER(D182), $B199 * E182, "")</f>
        <v>1102.9411764705844</v>
      </c>
      <c r="G182" s="31">
        <v>13.8</v>
      </c>
      <c r="H182" s="32">
        <f t="shared" si="95"/>
        <v>1.4705882352941256E-2</v>
      </c>
      <c r="I182" s="101">
        <f>IF(ISNUMBER(G182), $B199 * H182, "")</f>
        <v>2205.8823529411884</v>
      </c>
      <c r="J182" s="15">
        <v>13.8</v>
      </c>
      <c r="K182" s="32">
        <f t="shared" si="96"/>
        <v>1.4705882352941256E-2</v>
      </c>
      <c r="L182" s="18">
        <f>IF(ISNUMBER(J182), $B199 * K182, "")</f>
        <v>2205.8823529411884</v>
      </c>
      <c r="M182" s="31">
        <v>14</v>
      </c>
      <c r="N182" s="32">
        <f t="shared" si="97"/>
        <v>2.941176470588238E-2</v>
      </c>
      <c r="O182" s="18">
        <f>IF(ISNUMBER(M182), $B199 * N182, "")</f>
        <v>4411.7647058823568</v>
      </c>
      <c r="Q182" s="291"/>
      <c r="R182" s="291"/>
      <c r="S182" s="291"/>
    </row>
    <row r="183" spans="1:19" ht="17.25" thickBot="1">
      <c r="A183" s="127" t="s">
        <v>207</v>
      </c>
      <c r="B183" s="128">
        <v>18.8</v>
      </c>
      <c r="C183" s="78">
        <v>-3.5897435900000003E-2</v>
      </c>
      <c r="D183" s="20">
        <v>19.3</v>
      </c>
      <c r="E183" s="21">
        <f t="shared" si="94"/>
        <v>2.6595744680851064E-2</v>
      </c>
      <c r="F183" s="22">
        <f>IF(ISNUMBER(D183), $B199 * E183, "")</f>
        <v>3989.3617021276596</v>
      </c>
      <c r="G183" s="30">
        <v>19.3</v>
      </c>
      <c r="H183" s="21">
        <f t="shared" si="95"/>
        <v>2.6595744680851064E-2</v>
      </c>
      <c r="I183" s="105">
        <f>IF(ISNUMBER(G183), $B199 * H183, "")</f>
        <v>3989.3617021276596</v>
      </c>
      <c r="J183" s="20">
        <v>19.100000000000001</v>
      </c>
      <c r="K183" s="21">
        <f t="shared" si="96"/>
        <v>1.5957446808510675E-2</v>
      </c>
      <c r="L183" s="22">
        <f>IF(ISNUMBER(J183), $B199 * K183, "")</f>
        <v>2393.6170212766015</v>
      </c>
      <c r="M183" s="30">
        <v>19.2</v>
      </c>
      <c r="N183" s="21">
        <f t="shared" si="97"/>
        <v>2.1276595744680774E-2</v>
      </c>
      <c r="O183" s="22">
        <f>IF(ISNUMBER(M183), $B199 * N183, "")</f>
        <v>3191.4893617021162</v>
      </c>
      <c r="Q183" s="291"/>
      <c r="R183" s="291"/>
      <c r="S183" s="291"/>
    </row>
    <row r="184" spans="1:19" ht="17.25" thickBot="1">
      <c r="A184" s="125" t="s">
        <v>235</v>
      </c>
      <c r="B184" s="129">
        <v>126</v>
      </c>
      <c r="C184" s="80">
        <v>-3.8167938899999997E-2</v>
      </c>
      <c r="D184" s="106">
        <v>128</v>
      </c>
      <c r="E184" s="107">
        <f>IF(ISNUMBER(D184), (D184 - $B184) / $B184, "")</f>
        <v>1.5873015873015872E-2</v>
      </c>
      <c r="F184" s="108">
        <f>IF(ISNUMBER(D184), $B199 * E184, "")</f>
        <v>2380.9523809523807</v>
      </c>
      <c r="G184" s="109">
        <v>128</v>
      </c>
      <c r="H184" s="107">
        <f>IF(ISNUMBER(G184), (G184 - $B184) / $B184, "")</f>
        <v>1.5873015873015872E-2</v>
      </c>
      <c r="I184" s="110">
        <f>IF(ISNUMBER(G184), $B199 * H184, "")</f>
        <v>2380.9523809523807</v>
      </c>
      <c r="J184" s="106">
        <v>127</v>
      </c>
      <c r="K184" s="107">
        <f>IF(ISNUMBER(J184), (J184 - $B184) / $B184, "")</f>
        <v>7.9365079365079361E-3</v>
      </c>
      <c r="L184" s="108">
        <f>IF(ISNUMBER(J184), $B199 * K184, "")</f>
        <v>1190.4761904761904</v>
      </c>
      <c r="M184" s="109">
        <v>128</v>
      </c>
      <c r="N184" s="107">
        <f>IF(ISNUMBER(M184), (M184 - $B184) / $B184, "")</f>
        <v>1.5873015873015872E-2</v>
      </c>
      <c r="O184" s="108">
        <f>IF(ISNUMBER(M184), $B199 * N184, "")</f>
        <v>2380.9523809523807</v>
      </c>
      <c r="Q184" s="291"/>
      <c r="R184" s="291"/>
      <c r="S184" s="291"/>
    </row>
    <row r="185" spans="1:19" ht="17.25" thickBot="1">
      <c r="A185" s="125" t="s">
        <v>247</v>
      </c>
      <c r="B185" s="126">
        <v>99</v>
      </c>
      <c r="C185" s="77">
        <v>-3.8834951499999999E-2</v>
      </c>
      <c r="D185" s="15">
        <v>99.6</v>
      </c>
      <c r="E185" s="32">
        <f t="shared" ref="E185:E188" si="98">IF(ISNUMBER(D185), (D185 - $B185) / $B185, "")</f>
        <v>6.0606060606060034E-3</v>
      </c>
      <c r="F185" s="18">
        <f>IF(ISNUMBER(D185), $B199 * E185, "")</f>
        <v>909.09090909090048</v>
      </c>
      <c r="G185" s="31">
        <v>101</v>
      </c>
      <c r="H185" s="32">
        <f t="shared" ref="H185:H188" si="99">IF(ISNUMBER(G185), (G185 - $B185) / $B185, "")</f>
        <v>2.0202020202020204E-2</v>
      </c>
      <c r="I185" s="101">
        <f>IF(ISNUMBER(G185), $B199 * H185, "")</f>
        <v>3030.3030303030305</v>
      </c>
      <c r="J185" s="15">
        <v>99.8</v>
      </c>
      <c r="K185" s="32">
        <f t="shared" ref="K185:K188" si="100">IF(ISNUMBER(J185), (J185 - $B185) / $B185, "")</f>
        <v>8.0808080808080513E-3</v>
      </c>
      <c r="L185" s="18">
        <f>IF(ISNUMBER(J185), $B199 * K185, "")</f>
        <v>1212.1212121212077</v>
      </c>
      <c r="M185" s="31">
        <v>104</v>
      </c>
      <c r="N185" s="32">
        <f t="shared" ref="N185:N188" si="101">IF(ISNUMBER(M185), (M185 - $B185) / $B185, "")</f>
        <v>5.0505050505050504E-2</v>
      </c>
      <c r="O185" s="18">
        <f>IF(ISNUMBER(M185), $B199 * N185, "")</f>
        <v>7575.757575757576</v>
      </c>
      <c r="Q185" s="291"/>
      <c r="R185" s="291"/>
      <c r="S185" s="291"/>
    </row>
    <row r="186" spans="1:19" ht="17.25" thickBot="1">
      <c r="A186" s="125" t="s">
        <v>241</v>
      </c>
      <c r="B186" s="126">
        <v>2340</v>
      </c>
      <c r="C186" s="77">
        <v>-3.90143737E-2</v>
      </c>
      <c r="D186" s="15">
        <v>2325</v>
      </c>
      <c r="E186" s="32">
        <f t="shared" si="98"/>
        <v>-6.41025641025641E-3</v>
      </c>
      <c r="F186" s="18">
        <f>IF(ISNUMBER(D186), $B199 * E186, "")</f>
        <v>-961.53846153846155</v>
      </c>
      <c r="G186" s="31">
        <v>2370</v>
      </c>
      <c r="H186" s="32">
        <f t="shared" si="99"/>
        <v>1.282051282051282E-2</v>
      </c>
      <c r="I186" s="101">
        <f>IF(ISNUMBER(G186), $B199 * H186, "")</f>
        <v>1923.0769230769231</v>
      </c>
      <c r="J186" s="15">
        <v>2385</v>
      </c>
      <c r="K186" s="32">
        <f t="shared" si="100"/>
        <v>1.9230769230769232E-2</v>
      </c>
      <c r="L186" s="18">
        <f>IF(ISNUMBER(J186), $B199 * K186, "")</f>
        <v>2884.6153846153848</v>
      </c>
      <c r="M186" s="31">
        <v>2385</v>
      </c>
      <c r="N186" s="32">
        <f t="shared" si="101"/>
        <v>1.9230769230769232E-2</v>
      </c>
      <c r="O186" s="18">
        <f>IF(ISNUMBER(M186), $B199 * N186, "")</f>
        <v>2884.6153846153848</v>
      </c>
      <c r="Q186" s="291"/>
      <c r="R186" s="291"/>
      <c r="S186" s="291"/>
    </row>
    <row r="187" spans="1:19" ht="17.25" thickBot="1">
      <c r="A187" s="125" t="s">
        <v>175</v>
      </c>
      <c r="B187" s="126">
        <v>21.4</v>
      </c>
      <c r="C187" s="77">
        <v>-4.03587444E-2</v>
      </c>
      <c r="D187" s="15">
        <v>21.8</v>
      </c>
      <c r="E187" s="32">
        <f t="shared" si="98"/>
        <v>1.8691588785046828E-2</v>
      </c>
      <c r="F187" s="18">
        <f>IF(ISNUMBER(D187), $B199 * E187, "")</f>
        <v>2803.7383177570241</v>
      </c>
      <c r="G187" s="31">
        <v>22</v>
      </c>
      <c r="H187" s="32">
        <f t="shared" si="99"/>
        <v>2.8037383177570162E-2</v>
      </c>
      <c r="I187" s="101">
        <f>IF(ISNUMBER(G187), $B199 * H187, "")</f>
        <v>4205.6074766355241</v>
      </c>
      <c r="J187" s="15">
        <v>21.7</v>
      </c>
      <c r="K187" s="32">
        <f t="shared" si="100"/>
        <v>1.4018691588785081E-2</v>
      </c>
      <c r="L187" s="18">
        <f>IF(ISNUMBER(J187), $B199 * K187, "")</f>
        <v>2102.8037383177621</v>
      </c>
      <c r="M187" s="31">
        <v>22</v>
      </c>
      <c r="N187" s="32">
        <f t="shared" si="101"/>
        <v>2.8037383177570162E-2</v>
      </c>
      <c r="O187" s="18">
        <f>IF(ISNUMBER(M187), $B199 * N187, "")</f>
        <v>4205.6074766355241</v>
      </c>
      <c r="Q187" s="33"/>
      <c r="R187" s="33"/>
    </row>
    <row r="188" spans="1:19" ht="17.25" thickBot="1">
      <c r="A188" s="130" t="s">
        <v>201</v>
      </c>
      <c r="B188" s="131">
        <v>20.2</v>
      </c>
      <c r="C188" s="79">
        <v>-4.2654028400000002E-2</v>
      </c>
      <c r="D188" s="24">
        <v>20.3</v>
      </c>
      <c r="E188" s="25">
        <f t="shared" si="98"/>
        <v>4.9504950495050208E-3</v>
      </c>
      <c r="F188" s="104">
        <f>IF(ISNUMBER(D188), $B199 * E188, "")</f>
        <v>742.5742574257531</v>
      </c>
      <c r="G188" s="102">
        <v>20.3</v>
      </c>
      <c r="H188" s="25">
        <f t="shared" si="99"/>
        <v>4.9504950495050208E-3</v>
      </c>
      <c r="I188" s="103">
        <f>IF(ISNUMBER(G188), $B199 * H188, "")</f>
        <v>742.5742574257531</v>
      </c>
      <c r="J188" s="24">
        <v>20.399999999999999</v>
      </c>
      <c r="K188" s="25">
        <f t="shared" si="100"/>
        <v>9.9009900990098664E-3</v>
      </c>
      <c r="L188" s="104">
        <f>IF(ISNUMBER(J188), $B199 * K188, "")</f>
        <v>1485.1485148514801</v>
      </c>
      <c r="M188" s="102">
        <v>20.5</v>
      </c>
      <c r="N188" s="25">
        <f t="shared" si="101"/>
        <v>1.4851485148514887E-2</v>
      </c>
      <c r="O188" s="104">
        <f>IF(ISNUMBER(M188), $B199 * N188, "")</f>
        <v>2227.7227722772332</v>
      </c>
      <c r="Q188" s="300"/>
      <c r="R188" s="301"/>
      <c r="S188" s="302"/>
    </row>
    <row r="189" spans="1:19">
      <c r="A189" s="123" t="s">
        <v>185</v>
      </c>
      <c r="B189" s="124">
        <v>15.5</v>
      </c>
      <c r="C189" s="76">
        <v>-4.3209876500000001E-2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2903.22580645162</v>
      </c>
      <c r="J189" s="13">
        <v>15.6</v>
      </c>
      <c r="K189" s="14">
        <f>IF(ISNUMBER(J189), (J189 - $B189) / $B189, "")</f>
        <v>6.4516129032257839E-3</v>
      </c>
      <c r="L189" s="16">
        <f>IF(ISNUMBER(J189), $B199 * K189, "")</f>
        <v>967.74193548386756</v>
      </c>
      <c r="M189" s="29">
        <v>16</v>
      </c>
      <c r="N189" s="14">
        <f>IF(ISNUMBER(M189), (M189 - $B189) / $B189, "")</f>
        <v>3.2258064516129031E-2</v>
      </c>
      <c r="O189" s="16">
        <f>IF(ISNUMBER(M189), $B199 * N189, "")</f>
        <v>4838.7096774193551</v>
      </c>
      <c r="Q189" s="303"/>
      <c r="R189" s="304"/>
      <c r="S189" s="305"/>
    </row>
    <row r="190" spans="1:19" ht="17.25" thickBot="1">
      <c r="A190" s="125" t="s">
        <v>249</v>
      </c>
      <c r="B190" s="126">
        <v>1185</v>
      </c>
      <c r="C190" s="77">
        <v>-4.4354838700000003E-2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1265.8227848101264</v>
      </c>
      <c r="G190" s="31">
        <v>1195</v>
      </c>
      <c r="H190" s="32">
        <f t="shared" ref="H190:H193" si="103">IF(ISNUMBER(G190), (G190 - $B190) / $B190, "")</f>
        <v>8.4388185654008432E-3</v>
      </c>
      <c r="I190" s="101">
        <f>IF(ISNUMBER(G190), $B199 * H190, "")</f>
        <v>1265.8227848101264</v>
      </c>
      <c r="J190" s="15">
        <v>1205</v>
      </c>
      <c r="K190" s="32">
        <f t="shared" ref="K190:K193" si="104">IF(ISNUMBER(J190), (J190 - $B190) / $B190, "")</f>
        <v>1.6877637130801686E-2</v>
      </c>
      <c r="L190" s="18">
        <f>IF(ISNUMBER(J190), $B199 * K190, "")</f>
        <v>2531.6455696202529</v>
      </c>
      <c r="M190" s="31">
        <v>1220</v>
      </c>
      <c r="N190" s="32">
        <f t="shared" ref="N190:N193" si="105">IF(ISNUMBER(M190), (M190 - $B190) / $B190, "")</f>
        <v>2.9535864978902954E-2</v>
      </c>
      <c r="O190" s="18">
        <f>IF(ISNUMBER(M190), $B199 * N190, "")</f>
        <v>4430.3797468354433</v>
      </c>
      <c r="Q190" s="306"/>
      <c r="R190" s="307"/>
      <c r="S190" s="308"/>
    </row>
    <row r="191" spans="1:19" ht="17.25" thickBot="1">
      <c r="A191" s="125" t="s">
        <v>245</v>
      </c>
      <c r="B191" s="126">
        <v>2565</v>
      </c>
      <c r="C191" s="77">
        <v>-4.4692737400000002E-2</v>
      </c>
      <c r="D191" s="15">
        <v>2570</v>
      </c>
      <c r="E191" s="32">
        <f t="shared" si="102"/>
        <v>1.9493177387914229E-3</v>
      </c>
      <c r="F191" s="18">
        <f>IF(ISNUMBER(D191), $B199 * E191, "")</f>
        <v>292.39766081871346</v>
      </c>
      <c r="G191" s="31">
        <v>2585</v>
      </c>
      <c r="H191" s="32">
        <f t="shared" si="103"/>
        <v>7.7972709551656916E-3</v>
      </c>
      <c r="I191" s="101">
        <f>IF(ISNUMBER(G191), $B199 * H191, "")</f>
        <v>1169.5906432748538</v>
      </c>
      <c r="J191" s="15">
        <v>2585</v>
      </c>
      <c r="K191" s="32">
        <f t="shared" si="104"/>
        <v>7.7972709551656916E-3</v>
      </c>
      <c r="L191" s="18">
        <f>IF(ISNUMBER(J191), $B199 * K191, "")</f>
        <v>1169.5906432748538</v>
      </c>
      <c r="M191" s="31">
        <v>2615</v>
      </c>
      <c r="N191" s="32">
        <f t="shared" si="105"/>
        <v>1.9493177387914229E-2</v>
      </c>
      <c r="O191" s="18">
        <f>IF(ISNUMBER(M191), $B199 * N191, "")</f>
        <v>2923.9766081871344</v>
      </c>
      <c r="Q191" s="291"/>
      <c r="R191" s="291"/>
      <c r="S191" s="291"/>
    </row>
    <row r="192" spans="1:19" ht="17.25" thickBot="1">
      <c r="A192" s="125" t="s">
        <v>173</v>
      </c>
      <c r="B192" s="126">
        <v>1670</v>
      </c>
      <c r="C192" s="77">
        <v>-4.5714285700000003E-2</v>
      </c>
      <c r="D192" s="15">
        <v>1640</v>
      </c>
      <c r="E192" s="32">
        <f t="shared" si="102"/>
        <v>-1.7964071856287425E-2</v>
      </c>
      <c r="F192" s="18">
        <f>IF(ISNUMBER(D192), $B199 * E192, "")</f>
        <v>-2694.6107784431138</v>
      </c>
      <c r="G192" s="31">
        <v>1645</v>
      </c>
      <c r="H192" s="32">
        <f t="shared" si="103"/>
        <v>-1.4970059880239521E-2</v>
      </c>
      <c r="I192" s="101">
        <f>IF(ISNUMBER(G192), $B199 * H192, "")</f>
        <v>-2245.5089820359281</v>
      </c>
      <c r="J192" s="15">
        <v>1630</v>
      </c>
      <c r="K192" s="32">
        <f t="shared" si="104"/>
        <v>-2.3952095808383235E-2</v>
      </c>
      <c r="L192" s="18">
        <f>IF(ISNUMBER(J192), $B199 * K192, "")</f>
        <v>-3592.8143712574852</v>
      </c>
      <c r="M192" s="31">
        <v>1645</v>
      </c>
      <c r="N192" s="32">
        <f t="shared" si="105"/>
        <v>-1.4970059880239521E-2</v>
      </c>
      <c r="O192" s="18">
        <f>IF(ISNUMBER(M192), $B199 * N192, "")</f>
        <v>-2245.5089820359281</v>
      </c>
      <c r="Q192" s="286"/>
      <c r="R192" s="286"/>
      <c r="S192" s="286"/>
    </row>
    <row r="193" spans="1:19" ht="17.25" thickBot="1">
      <c r="A193" s="127" t="s">
        <v>181</v>
      </c>
      <c r="B193" s="128">
        <v>1450</v>
      </c>
      <c r="C193" s="78">
        <v>-4.6052631599999998E-2</v>
      </c>
      <c r="D193" s="20">
        <v>1435</v>
      </c>
      <c r="E193" s="21">
        <f t="shared" si="102"/>
        <v>-1.0344827586206896E-2</v>
      </c>
      <c r="F193" s="22">
        <f>IF(ISNUMBER(D193), $B199 * E193, "")</f>
        <v>-1551.7241379310344</v>
      </c>
      <c r="G193" s="30">
        <v>1450</v>
      </c>
      <c r="H193" s="21">
        <f t="shared" si="103"/>
        <v>0</v>
      </c>
      <c r="I193" s="105">
        <f>IF(ISNUMBER(G193), $B199 * H193, "")</f>
        <v>0</v>
      </c>
      <c r="J193" s="20">
        <v>1445</v>
      </c>
      <c r="K193" s="21">
        <f t="shared" si="104"/>
        <v>-3.4482758620689655E-3</v>
      </c>
      <c r="L193" s="22">
        <f>IF(ISNUMBER(J193), $B199 * K193, "")</f>
        <v>-517.24137931034477</v>
      </c>
      <c r="M193" s="30">
        <v>1480</v>
      </c>
      <c r="N193" s="21">
        <f t="shared" si="105"/>
        <v>2.0689655172413793E-2</v>
      </c>
      <c r="O193" s="22">
        <f>IF(ISNUMBER(M193), $B199 * N193, "")</f>
        <v>3103.4482758620688</v>
      </c>
      <c r="Q193" s="286"/>
      <c r="R193" s="286"/>
      <c r="S193" s="286"/>
    </row>
    <row r="194" spans="1:19" ht="17.25" thickBot="1">
      <c r="A194" s="125" t="s">
        <v>213</v>
      </c>
      <c r="B194" s="129">
        <v>12.1</v>
      </c>
      <c r="C194" s="80">
        <v>-4.72440945E-2</v>
      </c>
      <c r="D194" s="106">
        <v>12.3</v>
      </c>
      <c r="E194" s="107">
        <f>IF(ISNUMBER(D194), (D194 - $B194) / $B194, "")</f>
        <v>1.6528925619834798E-2</v>
      </c>
      <c r="F194" s="108">
        <f>IF(ISNUMBER(D194), $B199 * E194, "")</f>
        <v>2479.3388429752199</v>
      </c>
      <c r="G194" s="109">
        <v>12.5</v>
      </c>
      <c r="H194" s="107">
        <f>IF(ISNUMBER(G194), (G194 - $B194) / $B194, "")</f>
        <v>3.305785123966945E-2</v>
      </c>
      <c r="I194" s="110">
        <f>IF(ISNUMBER(G194), $B199 * H194, "")</f>
        <v>4958.6776859504171</v>
      </c>
      <c r="J194" s="106">
        <v>12.3</v>
      </c>
      <c r="K194" s="107">
        <f>IF(ISNUMBER(J194), (J194 - $B194) / $B194, "")</f>
        <v>1.6528925619834798E-2</v>
      </c>
      <c r="L194" s="108">
        <f>IF(ISNUMBER(J194), $B199 * K194, "")</f>
        <v>2479.3388429752199</v>
      </c>
      <c r="M194" s="109">
        <v>12.7</v>
      </c>
      <c r="N194" s="107">
        <f>IF(ISNUMBER(M194), (M194 - $B194) / $B194, "")</f>
        <v>4.9586776859504106E-2</v>
      </c>
      <c r="O194" s="108">
        <f>IF(ISNUMBER(M194), $B199 * N194, "")</f>
        <v>7438.0165289256156</v>
      </c>
      <c r="Q194" s="291"/>
      <c r="R194" s="291"/>
      <c r="S194" s="291"/>
    </row>
    <row r="195" spans="1:19" ht="17.25" thickBot="1">
      <c r="A195" s="125" t="s">
        <v>205</v>
      </c>
      <c r="B195" s="126">
        <v>15.1</v>
      </c>
      <c r="C195" s="77">
        <v>-5.0314465400000001E-2</v>
      </c>
      <c r="D195" s="15">
        <v>15.2</v>
      </c>
      <c r="E195" s="32">
        <f t="shared" ref="E195:E198" si="106">IF(ISNUMBER(D195), (D195 - $B195) / $B195, "")</f>
        <v>6.6225165562913673E-3</v>
      </c>
      <c r="F195" s="18">
        <f>IF(ISNUMBER(D195), $B199 * E195, "")</f>
        <v>993.37748344370505</v>
      </c>
      <c r="G195" s="31">
        <v>15.2</v>
      </c>
      <c r="H195" s="32">
        <f t="shared" ref="H195:H198" si="107">IF(ISNUMBER(G195), (G195 - $B195) / $B195, "")</f>
        <v>6.6225165562913673E-3</v>
      </c>
      <c r="I195" s="101">
        <f>IF(ISNUMBER(G195), $B199 * H195, "")</f>
        <v>993.37748344370505</v>
      </c>
      <c r="J195" s="15">
        <v>15.2</v>
      </c>
      <c r="K195" s="32">
        <f t="shared" ref="K195:K198" si="108">IF(ISNUMBER(J195), (J195 - $B195) / $B195, "")</f>
        <v>6.6225165562913673E-3</v>
      </c>
      <c r="L195" s="18">
        <f>IF(ISNUMBER(J195), $B199 * K195, "")</f>
        <v>993.37748344370505</v>
      </c>
      <c r="M195" s="31">
        <v>15.4</v>
      </c>
      <c r="N195" s="32">
        <f t="shared" ref="N195:N198" si="109">IF(ISNUMBER(M195), (M195 - $B195) / $B195, "")</f>
        <v>1.9867549668874218E-2</v>
      </c>
      <c r="O195" s="18">
        <f>IF(ISNUMBER(M195), $B199 * N195, "")</f>
        <v>2980.1324503311325</v>
      </c>
      <c r="Q195" s="291"/>
      <c r="R195" s="291"/>
      <c r="S195" s="291"/>
    </row>
    <row r="196" spans="1:19" ht="17.25" thickBot="1">
      <c r="A196" s="125" t="s">
        <v>197</v>
      </c>
      <c r="B196" s="126">
        <v>218</v>
      </c>
      <c r="C196" s="77">
        <v>-5.2173913000000002E-2</v>
      </c>
      <c r="D196" s="15">
        <v>230</v>
      </c>
      <c r="E196" s="32">
        <f t="shared" si="106"/>
        <v>5.5045871559633031E-2</v>
      </c>
      <c r="F196" s="18">
        <f>IF(ISNUMBER(D196), $B199 * E196, "")</f>
        <v>8256.880733944954</v>
      </c>
      <c r="G196" s="31">
        <v>232</v>
      </c>
      <c r="H196" s="32">
        <f t="shared" si="107"/>
        <v>6.4220183486238536E-2</v>
      </c>
      <c r="I196" s="101">
        <f>IF(ISNUMBER(G196), $B199 * H196, "")</f>
        <v>9633.0275229357812</v>
      </c>
      <c r="J196" s="15">
        <v>233</v>
      </c>
      <c r="K196" s="32">
        <f t="shared" si="108"/>
        <v>6.8807339449541288E-2</v>
      </c>
      <c r="L196" s="18">
        <f>IF(ISNUMBER(J196), $B199 * K196, "")</f>
        <v>10321.100917431193</v>
      </c>
      <c r="M196" s="31">
        <v>234</v>
      </c>
      <c r="N196" s="32">
        <f t="shared" si="109"/>
        <v>7.3394495412844041E-2</v>
      </c>
      <c r="O196" s="18">
        <f>IF(ISNUMBER(M196), $B199 * N196, "")</f>
        <v>11009.174311926607</v>
      </c>
      <c r="Q196" s="291"/>
      <c r="R196" s="291"/>
      <c r="S196" s="291"/>
    </row>
    <row r="197" spans="1:19">
      <c r="A197" s="125" t="s">
        <v>191</v>
      </c>
      <c r="B197" s="126">
        <v>139</v>
      </c>
      <c r="C197" s="77">
        <v>-5.4421768699999998E-2</v>
      </c>
      <c r="D197" s="15">
        <v>146</v>
      </c>
      <c r="E197" s="32">
        <f t="shared" si="106"/>
        <v>5.0359712230215826E-2</v>
      </c>
      <c r="F197" s="18">
        <f>IF(ISNUMBER(D197), $B199 * E197, "")</f>
        <v>7553.9568345323742</v>
      </c>
      <c r="G197" s="31">
        <v>156</v>
      </c>
      <c r="H197" s="32">
        <f t="shared" si="107"/>
        <v>0.1223021582733813</v>
      </c>
      <c r="I197" s="101">
        <f>IF(ISNUMBER(G197), $B199 * H197, "")</f>
        <v>18345.323741007196</v>
      </c>
      <c r="J197" s="15">
        <v>152</v>
      </c>
      <c r="K197" s="32">
        <f t="shared" si="108"/>
        <v>9.3525179856115109E-2</v>
      </c>
      <c r="L197" s="18">
        <f>IF(ISNUMBER(J197), $B199 * K197, "")</f>
        <v>14028.776978417267</v>
      </c>
      <c r="M197" s="31">
        <v>156</v>
      </c>
      <c r="N197" s="32">
        <f t="shared" si="109"/>
        <v>0.1223021582733813</v>
      </c>
      <c r="O197" s="18">
        <f>IF(ISNUMBER(M197), $B199 * N197, "")</f>
        <v>18345.323741007196</v>
      </c>
      <c r="Q197" s="313"/>
      <c r="R197" s="314"/>
      <c r="S197" s="315"/>
    </row>
    <row r="198" spans="1:19" ht="17.25" thickBot="1">
      <c r="A198" s="130" t="s">
        <v>157</v>
      </c>
      <c r="B198" s="131">
        <v>2270</v>
      </c>
      <c r="C198" s="79">
        <v>-5.6133056100000002E-2</v>
      </c>
      <c r="D198" s="24">
        <v>2325</v>
      </c>
      <c r="E198" s="25">
        <f t="shared" si="106"/>
        <v>2.4229074889867842E-2</v>
      </c>
      <c r="F198" s="104">
        <f>IF(ISNUMBER(D198), $B199 * E198, "")</f>
        <v>3634.3612334801765</v>
      </c>
      <c r="G198" s="102">
        <v>2250</v>
      </c>
      <c r="H198" s="25">
        <f t="shared" si="107"/>
        <v>-8.8105726872246704E-3</v>
      </c>
      <c r="I198" s="103">
        <f>IF(ISNUMBER(G198), $B199 * H198, "")</f>
        <v>-1321.5859030837005</v>
      </c>
      <c r="J198" s="24">
        <v>2225</v>
      </c>
      <c r="K198" s="25">
        <f t="shared" si="108"/>
        <v>-1.9823788546255508E-2</v>
      </c>
      <c r="L198" s="104">
        <f>IF(ISNUMBER(J198), $B199 * K198, "")</f>
        <v>-2973.568281938326</v>
      </c>
      <c r="M198" s="102">
        <v>2220</v>
      </c>
      <c r="N198" s="25">
        <f t="shared" si="109"/>
        <v>-2.2026431718061675E-2</v>
      </c>
      <c r="O198" s="104">
        <f>IF(ISNUMBER(M198), $B199 * N198, "")</f>
        <v>-3303.9647577092514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1.0100693330017769E-2</v>
      </c>
      <c r="F199" s="28">
        <f>SUM(F179:F198)</f>
        <v>30302.079990053313</v>
      </c>
      <c r="G199" s="26" t="s">
        <v>268</v>
      </c>
      <c r="H199" s="27">
        <f>IF(COUNT(H179:H198), SUM(H179:H198) / COUNT(H179:H198), 0)</f>
        <v>2.0466519724103304E-2</v>
      </c>
      <c r="I199" s="28">
        <f>SUM(I179:I198)</f>
        <v>61399.559172309913</v>
      </c>
      <c r="J199" s="26" t="s">
        <v>268</v>
      </c>
      <c r="K199" s="27">
        <f>IF(COUNT(K179:K198), SUM(K179:K198) / COUNT(K179:K198), 0)</f>
        <v>1.5150253240159358E-2</v>
      </c>
      <c r="L199" s="28">
        <f>SUM(L179:L198)</f>
        <v>45450.759720478069</v>
      </c>
      <c r="M199" s="26" t="s">
        <v>268</v>
      </c>
      <c r="N199" s="27">
        <f>IF(COUNT(N179:N198), SUM(N179:N198) / COUNT(N179:N198), 0)</f>
        <v>2.8828646572266414E-2</v>
      </c>
      <c r="O199" s="28">
        <f>SUM(O179:O198)</f>
        <v>86485.939716799257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270-F5AD-4EDA-8A69-372F97F8BDCE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44503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-110,360 KRW (-3.68%)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-59,537 KRW (-2.48%)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-148,724 KRW (-4.96%)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-66,133 KRW (-2.20%)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7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2021-11-03(수) 오전 00:00</v>
      </c>
      <c r="C15" s="332"/>
      <c r="D15" s="288" t="str">
        <f>TEXT($G$1, "[$-ko-KR]yyyy-mm-dd(ddd) ") &amp; "오후 14:00"</f>
        <v>2021-11-03(수) 오후 14:00</v>
      </c>
      <c r="E15" s="289"/>
      <c r="F15" s="290"/>
      <c r="G15" s="288" t="str">
        <f>TEXT($G$1, "[$-ko-KR]yyyy-mm-dd(ddd) ") &amp; "오후 19:00"</f>
        <v>2021-11-03(수) 오후 19:00</v>
      </c>
      <c r="H15" s="289"/>
      <c r="I15" s="290"/>
      <c r="J15" s="288" t="str">
        <f>TEXT($G$1, "[$-ko-KR]yyyy-mm-dd(ddd) ") &amp; "오후 21:00"</f>
        <v>2021-11-03(수) 오후 21:00</v>
      </c>
      <c r="K15" s="289"/>
      <c r="L15" s="290"/>
      <c r="M15" s="288" t="str">
        <f>TEXT($G$1+1, "[$-ko-KR]yyyy-mm-dd(ddd) ") &amp; "오전 00:00"</f>
        <v>2021-11-04(목)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77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2021-11-03(수) 오전 00:00</v>
      </c>
      <c r="C42" s="329"/>
      <c r="D42" s="288" t="str">
        <f>TEXT($G$1, "[$-ko-KR]yyyy-mm-dd(ddd) ") &amp; "오후 14:00"</f>
        <v>2021-11-03(수) 오후 14:00</v>
      </c>
      <c r="E42" s="289"/>
      <c r="F42" s="290"/>
      <c r="G42" s="288" t="str">
        <f>TEXT($G$1, "[$-ko-KR]yyyy-mm-dd(ddd) ") &amp; "오후 19:00"</f>
        <v>2021-11-03(수) 오후 19:00</v>
      </c>
      <c r="H42" s="289"/>
      <c r="I42" s="290"/>
      <c r="J42" s="288" t="str">
        <f>TEXT($G$1, "[$-ko-KR]yyyy-mm-dd(ddd) ") &amp; "오후 21:00"</f>
        <v>2021-11-03(수) 오후 21:00</v>
      </c>
      <c r="K42" s="289"/>
      <c r="L42" s="290"/>
      <c r="M42" s="288" t="str">
        <f>TEXT($G$1+1, "[$-ko-KR]yyyy-mm-dd(ddd) ") &amp; "오전 00:00"</f>
        <v>2021-11-04(목)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78" t="s">
        <v>57</v>
      </c>
      <c r="H43" s="179" t="s">
        <v>265</v>
      </c>
      <c r="I43" s="18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145</v>
      </c>
      <c r="B44" s="124">
        <v>26.1</v>
      </c>
      <c r="C44" s="76">
        <v>9.6638655500000004E-2</v>
      </c>
      <c r="D44" s="13">
        <v>24.2</v>
      </c>
      <c r="E44" s="14">
        <f>IF(ISNUMBER(D44), (D44 - $B44) / $B44, "")</f>
        <v>-7.2796934865900456E-2</v>
      </c>
      <c r="F44" s="16">
        <f>IF(ISNUMBER(D44), $B64 * E44, "")</f>
        <v>-10919.540229885068</v>
      </c>
      <c r="G44" s="29">
        <v>24.6</v>
      </c>
      <c r="H44" s="14">
        <f>IF(ISNUMBER(G44), (G44 - $B44) / $B44, "")</f>
        <v>-5.7471264367816091E-2</v>
      </c>
      <c r="I44" s="100">
        <f>IF(ISNUMBER(G44), $B64 * H44, "")</f>
        <v>-8620.689655172413</v>
      </c>
      <c r="J44" s="13">
        <v>24.4</v>
      </c>
      <c r="K44" s="14">
        <f>IF(ISNUMBER(J44), (J44 - $B44) / $B44, "")</f>
        <v>-6.5134099616858343E-2</v>
      </c>
      <c r="L44" s="16">
        <f>IF(ISNUMBER(J44), $B64 * K44, "")</f>
        <v>-9770.1149425287513</v>
      </c>
      <c r="M44" s="29">
        <v>23.9</v>
      </c>
      <c r="N44" s="14">
        <f>IF(ISNUMBER(M44), (M44 - $B44) / $B44, "")</f>
        <v>-8.4291187739463702E-2</v>
      </c>
      <c r="O44" s="16">
        <f>IF(ISNUMBER(M44), $B64 * N44, "")</f>
        <v>-12643.678160919555</v>
      </c>
      <c r="Q44" s="286"/>
      <c r="R44" s="286"/>
      <c r="S44" s="286"/>
    </row>
    <row r="45" spans="1:19" ht="17.25" customHeight="1" thickBot="1">
      <c r="A45" s="125" t="s">
        <v>187</v>
      </c>
      <c r="B45" s="126">
        <v>19.399999999999999</v>
      </c>
      <c r="C45" s="77">
        <v>5.4347826100000003E-2</v>
      </c>
      <c r="D45" s="15">
        <v>19.2</v>
      </c>
      <c r="E45" s="32">
        <f t="shared" ref="E45:E48" si="14">IF(ISNUMBER(D45), (D45 - $B45) / $B45, "")</f>
        <v>-1.0309278350515427E-2</v>
      </c>
      <c r="F45" s="18">
        <f>IF(ISNUMBER(D45), $B64 * E45, "")</f>
        <v>-1546.391752577314</v>
      </c>
      <c r="G45" s="31">
        <v>19.399999999999999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19.2</v>
      </c>
      <c r="K45" s="32">
        <f t="shared" ref="K45:K48" si="16">IF(ISNUMBER(J45), (J45 - $B45) / $B45, "")</f>
        <v>-1.0309278350515427E-2</v>
      </c>
      <c r="L45" s="18">
        <f>IF(ISNUMBER(J45), $B64 * K45, "")</f>
        <v>-1546.391752577314</v>
      </c>
      <c r="M45" s="31">
        <v>19.399999999999999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6"/>
      <c r="R45" s="286"/>
      <c r="S45" s="286"/>
    </row>
    <row r="46" spans="1:19" ht="17.25" customHeight="1" thickBot="1">
      <c r="A46" s="125" t="s">
        <v>231</v>
      </c>
      <c r="B46" s="126">
        <v>92</v>
      </c>
      <c r="C46" s="77">
        <v>4.78359909E-2</v>
      </c>
      <c r="D46" s="15">
        <v>90.8</v>
      </c>
      <c r="E46" s="32">
        <f t="shared" si="14"/>
        <v>-1.3043478260869596E-2</v>
      </c>
      <c r="F46" s="18">
        <f>IF(ISNUMBER(D46), $B64 * E46, "")</f>
        <v>-1956.5217391304393</v>
      </c>
      <c r="G46" s="31">
        <v>92.9</v>
      </c>
      <c r="H46" s="32">
        <f t="shared" si="15"/>
        <v>9.7826086956522354E-3</v>
      </c>
      <c r="I46" s="101">
        <f>IF(ISNUMBER(G46), $B64 * H46, "")</f>
        <v>1467.3913043478353</v>
      </c>
      <c r="J46" s="15">
        <v>90.8</v>
      </c>
      <c r="K46" s="32">
        <f t="shared" si="16"/>
        <v>-1.3043478260869596E-2</v>
      </c>
      <c r="L46" s="18">
        <f>IF(ISNUMBER(J46), $B64 * K46, "")</f>
        <v>-1956.5217391304393</v>
      </c>
      <c r="M46" s="31">
        <v>87.4</v>
      </c>
      <c r="N46" s="32">
        <f t="shared" si="17"/>
        <v>-4.999999999999994E-2</v>
      </c>
      <c r="O46" s="18">
        <f>IF(ISNUMBER(M46), $B64 * N46, "")</f>
        <v>-7499.9999999999909</v>
      </c>
      <c r="Q46" s="291"/>
      <c r="R46" s="291"/>
      <c r="S46" s="291"/>
    </row>
    <row r="47" spans="1:19" ht="17.25" customHeight="1" thickBot="1">
      <c r="A47" s="125" t="s">
        <v>199</v>
      </c>
      <c r="B47" s="126">
        <v>89.7</v>
      </c>
      <c r="C47" s="77">
        <v>4.5454545499999999E-2</v>
      </c>
      <c r="D47" s="15">
        <v>87.9</v>
      </c>
      <c r="E47" s="32">
        <f t="shared" si="14"/>
        <v>-2.0066889632106993E-2</v>
      </c>
      <c r="F47" s="18">
        <f>IF(ISNUMBER(D47), $B64 * E47, "")</f>
        <v>-3010.0334448160488</v>
      </c>
      <c r="G47" s="31">
        <v>89.6</v>
      </c>
      <c r="H47" s="32">
        <f t="shared" si="15"/>
        <v>-1.1148272017838185E-3</v>
      </c>
      <c r="I47" s="101">
        <f>IF(ISNUMBER(G47), $B64 * H47, "")</f>
        <v>-167.22408026757276</v>
      </c>
      <c r="J47" s="15">
        <v>88.7</v>
      </c>
      <c r="K47" s="32">
        <f t="shared" si="16"/>
        <v>-1.1148272017837234E-2</v>
      </c>
      <c r="L47" s="18">
        <f>IF(ISNUMBER(J47), $B64 * K47, "")</f>
        <v>-1672.2408026755852</v>
      </c>
      <c r="M47" s="31">
        <v>86.4</v>
      </c>
      <c r="N47" s="32">
        <f t="shared" si="17"/>
        <v>-3.6789297658862845E-2</v>
      </c>
      <c r="O47" s="18">
        <f>IF(ISNUMBER(M47), $B64 * N47, "")</f>
        <v>-5518.3946488294268</v>
      </c>
      <c r="Q47" s="291"/>
      <c r="R47" s="291"/>
      <c r="S47" s="291"/>
    </row>
    <row r="48" spans="1:19" ht="17.25" customHeight="1" thickBot="1">
      <c r="A48" s="127" t="s">
        <v>119</v>
      </c>
      <c r="B48" s="128">
        <v>39</v>
      </c>
      <c r="C48" s="78">
        <v>3.4482758600000003E-2</v>
      </c>
      <c r="D48" s="20">
        <v>38.200000000000003</v>
      </c>
      <c r="E48" s="21">
        <f t="shared" si="14"/>
        <v>-2.051282051282044E-2</v>
      </c>
      <c r="F48" s="22">
        <f>IF(ISNUMBER(D48), $B64 * E48, "")</f>
        <v>-3076.9230769230662</v>
      </c>
      <c r="G48" s="30">
        <v>38.700000000000003</v>
      </c>
      <c r="H48" s="21">
        <f t="shared" si="15"/>
        <v>-7.692307692307619E-3</v>
      </c>
      <c r="I48" s="105">
        <f>IF(ISNUMBER(G48), $B64 * H48, "")</f>
        <v>-1153.8461538461429</v>
      </c>
      <c r="J48" s="20">
        <v>38.299999999999997</v>
      </c>
      <c r="K48" s="21">
        <f t="shared" si="16"/>
        <v>-1.794871794871802E-2</v>
      </c>
      <c r="L48" s="22">
        <f>IF(ISNUMBER(J48), $B64 * K48, "")</f>
        <v>-2692.3076923077028</v>
      </c>
      <c r="M48" s="30">
        <v>37.4</v>
      </c>
      <c r="N48" s="21">
        <f t="shared" si="17"/>
        <v>-4.102564102564106E-2</v>
      </c>
      <c r="O48" s="22">
        <f>IF(ISNUMBER(M48), $B64 * N48, "")</f>
        <v>-6153.8461538461588</v>
      </c>
      <c r="Q48" s="291"/>
      <c r="R48" s="291"/>
      <c r="S48" s="291"/>
    </row>
    <row r="49" spans="1:19" ht="17.25" customHeight="1" thickBot="1">
      <c r="A49" s="125" t="s">
        <v>213</v>
      </c>
      <c r="B49" s="129">
        <v>12.7</v>
      </c>
      <c r="C49" s="80">
        <v>3.2520325199999998E-2</v>
      </c>
      <c r="D49" s="106">
        <v>12.5</v>
      </c>
      <c r="E49" s="107">
        <f>IF(ISNUMBER(D49), (D49 - $B49) / $B49, "")</f>
        <v>-1.5748031496062936E-2</v>
      </c>
      <c r="F49" s="108">
        <f>IF(ISNUMBER(D49), $B64 * E49, "")</f>
        <v>-2362.2047244094406</v>
      </c>
      <c r="G49" s="109">
        <v>13</v>
      </c>
      <c r="H49" s="107">
        <f>IF(ISNUMBER(G49), (G49 - $B49) / $B49, "")</f>
        <v>2.3622047244094547E-2</v>
      </c>
      <c r="I49" s="110">
        <f>IF(ISNUMBER(G49), $B64 * H49, "")</f>
        <v>3543.307086614182</v>
      </c>
      <c r="J49" s="106">
        <v>12.8</v>
      </c>
      <c r="K49" s="107">
        <f>IF(ISNUMBER(J49), (J49 - $B49) / $B49, "")</f>
        <v>7.8740157480316087E-3</v>
      </c>
      <c r="L49" s="108">
        <f>IF(ISNUMBER(J49), $B64 * K49, "")</f>
        <v>1181.1023622047412</v>
      </c>
      <c r="M49" s="109">
        <v>12.4</v>
      </c>
      <c r="N49" s="107">
        <f>IF(ISNUMBER(M49), (M49 - $B49) / $B49, "")</f>
        <v>-2.3622047244094405E-2</v>
      </c>
      <c r="O49" s="108">
        <f>IF(ISNUMBER(M49), $B64 * N49, "")</f>
        <v>-3543.3070866141607</v>
      </c>
      <c r="Q49" s="291"/>
      <c r="R49" s="291"/>
      <c r="S49" s="291"/>
    </row>
    <row r="50" spans="1:19" ht="17.25" customHeight="1" thickBot="1">
      <c r="A50" s="125" t="s">
        <v>97</v>
      </c>
      <c r="B50" s="126">
        <v>4.87</v>
      </c>
      <c r="C50" s="77">
        <v>2.9598308699999999E-2</v>
      </c>
      <c r="D50" s="15">
        <v>4.7</v>
      </c>
      <c r="E50" s="32">
        <f t="shared" ref="E50:E53" si="18">IF(ISNUMBER(D50), (D50 - $B50) / $B50, "")</f>
        <v>-3.4907597535934275E-2</v>
      </c>
      <c r="F50" s="18">
        <f>IF(ISNUMBER(D50), $B64 * E50, "")</f>
        <v>-5236.1396303901411</v>
      </c>
      <c r="G50" s="31">
        <v>4.75</v>
      </c>
      <c r="H50" s="32">
        <f t="shared" ref="H50:H53" si="19">IF(ISNUMBER(G50), (G50 - $B50) / $B50, "")</f>
        <v>-2.4640657084188933E-2</v>
      </c>
      <c r="I50" s="101">
        <f>IF(ISNUMBER(G50), $B64 * H50, "")</f>
        <v>-3696.09856262834</v>
      </c>
      <c r="J50" s="15">
        <v>4.7</v>
      </c>
      <c r="K50" s="32">
        <f t="shared" ref="K50:K53" si="20">IF(ISNUMBER(J50), (J50 - $B50) / $B50, "")</f>
        <v>-3.4907597535934275E-2</v>
      </c>
      <c r="L50" s="18">
        <f>IF(ISNUMBER(J50), $B64 * K50, "")</f>
        <v>-5236.1396303901411</v>
      </c>
      <c r="M50" s="31">
        <v>4.59</v>
      </c>
      <c r="N50" s="32">
        <f t="shared" ref="N50:N53" si="21">IF(ISNUMBER(M50), (M50 - $B50) / $B50, "")</f>
        <v>-5.7494866529774175E-2</v>
      </c>
      <c r="O50" s="18">
        <f>IF(ISNUMBER(M50), $B64 * N50, "")</f>
        <v>-8624.2299794661267</v>
      </c>
      <c r="Q50" s="291"/>
      <c r="R50" s="291"/>
      <c r="S50" s="291"/>
    </row>
    <row r="51" spans="1:19" ht="17.25" customHeight="1" thickBot="1">
      <c r="A51" s="125" t="s">
        <v>64</v>
      </c>
      <c r="B51" s="126">
        <v>59.6</v>
      </c>
      <c r="C51" s="77">
        <v>2.4054982799999999E-2</v>
      </c>
      <c r="D51" s="15">
        <v>62.4</v>
      </c>
      <c r="E51" s="32">
        <f t="shared" si="18"/>
        <v>4.6979865771812034E-2</v>
      </c>
      <c r="F51" s="18">
        <f>IF(ISNUMBER(D51), $B64 * E51, "")</f>
        <v>7046.9798657718047</v>
      </c>
      <c r="G51" s="31">
        <v>65.900000000000006</v>
      </c>
      <c r="H51" s="32">
        <f t="shared" si="19"/>
        <v>0.10570469798657725</v>
      </c>
      <c r="I51" s="101">
        <f>IF(ISNUMBER(G51), $B64 * H51, "")</f>
        <v>15855.704697986588</v>
      </c>
      <c r="J51" s="15">
        <v>62.7</v>
      </c>
      <c r="K51" s="32">
        <f t="shared" si="20"/>
        <v>5.2013422818791968E-2</v>
      </c>
      <c r="L51" s="18">
        <f>IF(ISNUMBER(J51), $B64 * K51, "")</f>
        <v>7802.0134228187953</v>
      </c>
      <c r="M51" s="31">
        <v>61.7</v>
      </c>
      <c r="N51" s="32">
        <f t="shared" si="21"/>
        <v>3.5234899328859086E-2</v>
      </c>
      <c r="O51" s="18">
        <f>IF(ISNUMBER(M51), $B64 * N51, "")</f>
        <v>5285.2348993288633</v>
      </c>
      <c r="Q51" s="291"/>
      <c r="R51" s="291"/>
      <c r="S51" s="291"/>
    </row>
    <row r="52" spans="1:19" ht="17.25" customHeight="1" thickBot="1">
      <c r="A52" s="125" t="s">
        <v>147</v>
      </c>
      <c r="B52" s="126">
        <v>14</v>
      </c>
      <c r="C52" s="77">
        <v>2.1897810199999999E-2</v>
      </c>
      <c r="D52" s="15">
        <v>14.3</v>
      </c>
      <c r="E52" s="32">
        <f t="shared" si="18"/>
        <v>2.1428571428571481E-2</v>
      </c>
      <c r="F52" s="18">
        <f>IF(ISNUMBER(D52), $B64 * E52, "")</f>
        <v>3214.285714285722</v>
      </c>
      <c r="G52" s="31">
        <v>14.8</v>
      </c>
      <c r="H52" s="32">
        <f t="shared" si="19"/>
        <v>5.7142857142857197E-2</v>
      </c>
      <c r="I52" s="101">
        <f>IF(ISNUMBER(G52), $B64 * H52, "")</f>
        <v>8571.4285714285797</v>
      </c>
      <c r="J52" s="15">
        <v>14.5</v>
      </c>
      <c r="K52" s="32">
        <f t="shared" si="20"/>
        <v>3.5714285714285712E-2</v>
      </c>
      <c r="L52" s="18">
        <f>IF(ISNUMBER(J52), $B64 * K52, "")</f>
        <v>5357.1428571428569</v>
      </c>
      <c r="M52" s="31">
        <v>13.8</v>
      </c>
      <c r="N52" s="32">
        <f t="shared" si="21"/>
        <v>-1.4285714285714235E-2</v>
      </c>
      <c r="O52" s="18">
        <f>IF(ISNUMBER(M52), $B64 * N52, "")</f>
        <v>-2142.8571428571354</v>
      </c>
      <c r="Q52" s="33"/>
      <c r="R52" s="33"/>
    </row>
    <row r="53" spans="1:19" ht="17.25" customHeight="1" thickBot="1">
      <c r="A53" s="130" t="s">
        <v>207</v>
      </c>
      <c r="B53" s="131">
        <v>19.2</v>
      </c>
      <c r="C53" s="79">
        <v>2.1276595700000001E-2</v>
      </c>
      <c r="D53" s="24">
        <v>20.2</v>
      </c>
      <c r="E53" s="25">
        <f t="shared" si="18"/>
        <v>5.2083333333333336E-2</v>
      </c>
      <c r="F53" s="104">
        <f>IF(ISNUMBER(D53), $B64 * E53, "")</f>
        <v>7812.5</v>
      </c>
      <c r="G53" s="102">
        <v>20.2</v>
      </c>
      <c r="H53" s="25">
        <f t="shared" si="19"/>
        <v>5.2083333333333336E-2</v>
      </c>
      <c r="I53" s="103">
        <f>IF(ISNUMBER(G53), $B64 * H53, "")</f>
        <v>7812.5</v>
      </c>
      <c r="J53" s="24">
        <v>19.899999999999999</v>
      </c>
      <c r="K53" s="25">
        <f t="shared" si="20"/>
        <v>3.6458333333333301E-2</v>
      </c>
      <c r="L53" s="104">
        <f>IF(ISNUMBER(J53), $B64 * K53, "")</f>
        <v>5468.7499999999955</v>
      </c>
      <c r="M53" s="102">
        <v>19.5</v>
      </c>
      <c r="N53" s="25">
        <f t="shared" si="21"/>
        <v>1.5625000000000038E-2</v>
      </c>
      <c r="O53" s="104">
        <f>IF(ISNUMBER(M53), $B64 * N53, "")</f>
        <v>2343.7500000000059</v>
      </c>
      <c r="Q53" s="300"/>
      <c r="R53" s="301"/>
      <c r="S53" s="302"/>
    </row>
    <row r="54" spans="1:19" ht="17.25" customHeight="1">
      <c r="A54" s="123" t="s">
        <v>333</v>
      </c>
      <c r="B54" s="124">
        <v>0.217</v>
      </c>
      <c r="C54" s="76">
        <v>1.87793427E-2</v>
      </c>
      <c r="D54" s="13">
        <v>0.21</v>
      </c>
      <c r="E54" s="14">
        <f>IF(ISNUMBER(D54), (D54 - $B54) / $B54, "")</f>
        <v>-3.2258064516129059E-2</v>
      </c>
      <c r="F54" s="16">
        <f>IF(ISNUMBER(D54), $B64 * E54, "")</f>
        <v>-4838.7096774193587</v>
      </c>
      <c r="G54" s="29">
        <v>0.214</v>
      </c>
      <c r="H54" s="14">
        <f>IF(ISNUMBER(G54), (G54 - $B54) / $B54, "")</f>
        <v>-1.3824884792626741E-2</v>
      </c>
      <c r="I54" s="100">
        <f>IF(ISNUMBER(G54), $B64 * H54, "")</f>
        <v>-2073.7327188940112</v>
      </c>
      <c r="J54" s="13">
        <v>0.21199999999999999</v>
      </c>
      <c r="K54" s="14">
        <f>IF(ISNUMBER(J54), (J54 - $B54) / $B54, "")</f>
        <v>-2.3041474654377902E-2</v>
      </c>
      <c r="L54" s="16">
        <f>IF(ISNUMBER(J54), $B64 * K54, "")</f>
        <v>-3456.2211981566852</v>
      </c>
      <c r="M54" s="29">
        <v>0.21</v>
      </c>
      <c r="N54" s="14">
        <f>IF(ISNUMBER(M54), (M54 - $B54) / $B54, "")</f>
        <v>-3.2258064516129059E-2</v>
      </c>
      <c r="O54" s="16">
        <f>IF(ISNUMBER(M54), $B64 * N54, "")</f>
        <v>-4838.7096774193587</v>
      </c>
      <c r="Q54" s="303"/>
      <c r="R54" s="304"/>
      <c r="S54" s="305"/>
    </row>
    <row r="55" spans="1:19" ht="17.25" customHeight="1" thickBot="1">
      <c r="A55" s="125" t="s">
        <v>205</v>
      </c>
      <c r="B55" s="126">
        <v>15.4</v>
      </c>
      <c r="C55" s="77">
        <v>1.3157894700000001E-2</v>
      </c>
      <c r="D55" s="15">
        <v>15.5</v>
      </c>
      <c r="E55" s="32">
        <f t="shared" ref="E55:E58" si="22">IF(ISNUMBER(D55), (D55 - $B55) / $B55, "")</f>
        <v>6.4935064935064705E-3</v>
      </c>
      <c r="F55" s="18">
        <f>IF(ISNUMBER(D55), $B64 * E55, "")</f>
        <v>974.02597402597053</v>
      </c>
      <c r="G55" s="31">
        <v>15.6</v>
      </c>
      <c r="H55" s="32">
        <f t="shared" ref="H55:H58" si="23">IF(ISNUMBER(G55), (G55 - $B55) / $B55, "")</f>
        <v>1.2987012987012941E-2</v>
      </c>
      <c r="I55" s="101">
        <f>IF(ISNUMBER(G55), $B64 * H55, "")</f>
        <v>1948.0519480519411</v>
      </c>
      <c r="J55" s="15">
        <v>15.5</v>
      </c>
      <c r="K55" s="32">
        <f t="shared" ref="K55:K58" si="24">IF(ISNUMBER(J55), (J55 - $B55) / $B55, "")</f>
        <v>6.4935064935064705E-3</v>
      </c>
      <c r="L55" s="18">
        <f>IF(ISNUMBER(J55), $B64 * K55, "")</f>
        <v>974.02597402597053</v>
      </c>
      <c r="M55" s="31">
        <v>15.2</v>
      </c>
      <c r="N55" s="32">
        <f t="shared" ref="N55:N58" si="25">IF(ISNUMBER(M55), (M55 - $B55) / $B55, "")</f>
        <v>-1.2987012987013056E-2</v>
      </c>
      <c r="O55" s="18">
        <f>IF(ISNUMBER(M55), $B64 * N55, "")</f>
        <v>-1948.0519480519583</v>
      </c>
      <c r="Q55" s="306"/>
      <c r="R55" s="307"/>
      <c r="S55" s="308"/>
    </row>
    <row r="56" spans="1:19" ht="17.25" customHeight="1" thickBot="1">
      <c r="A56" s="125" t="s">
        <v>185</v>
      </c>
      <c r="B56" s="126">
        <v>16</v>
      </c>
      <c r="C56" s="77">
        <v>1.26582278E-2</v>
      </c>
      <c r="D56" s="15">
        <v>15.8</v>
      </c>
      <c r="E56" s="32">
        <f t="shared" si="22"/>
        <v>-1.2499999999999956E-2</v>
      </c>
      <c r="F56" s="18">
        <f>IF(ISNUMBER(D56), $B64 * E56, "")</f>
        <v>-1874.9999999999934</v>
      </c>
      <c r="G56" s="31">
        <v>16</v>
      </c>
      <c r="H56" s="32">
        <f t="shared" si="23"/>
        <v>0</v>
      </c>
      <c r="I56" s="101">
        <f>IF(ISNUMBER(G56), $B64 * H56, "")</f>
        <v>0</v>
      </c>
      <c r="J56" s="15">
        <v>15.8</v>
      </c>
      <c r="K56" s="32">
        <f t="shared" si="24"/>
        <v>-1.2499999999999956E-2</v>
      </c>
      <c r="L56" s="18">
        <f>IF(ISNUMBER(J56), $B64 * K56, "")</f>
        <v>-1874.9999999999934</v>
      </c>
      <c r="M56" s="31">
        <v>15.4</v>
      </c>
      <c r="N56" s="32">
        <f t="shared" si="25"/>
        <v>-3.7499999999999978E-2</v>
      </c>
      <c r="O56" s="18">
        <f>IF(ISNUMBER(M56), $B64 * N56, "")</f>
        <v>-5624.9999999999964</v>
      </c>
      <c r="Q56" s="291"/>
      <c r="R56" s="291"/>
      <c r="S56" s="291"/>
    </row>
    <row r="57" spans="1:19" ht="17.25" customHeight="1" thickBot="1">
      <c r="A57" s="125" t="s">
        <v>201</v>
      </c>
      <c r="B57" s="126">
        <v>20.5</v>
      </c>
      <c r="C57" s="77">
        <v>9.8522166999999994E-3</v>
      </c>
      <c r="D57" s="15">
        <v>20.8</v>
      </c>
      <c r="E57" s="32">
        <f t="shared" si="22"/>
        <v>1.4634146341463448E-2</v>
      </c>
      <c r="F57" s="18">
        <f>IF(ISNUMBER(D57), $B64 * E57, "")</f>
        <v>2195.1219512195171</v>
      </c>
      <c r="G57" s="31">
        <v>21.1</v>
      </c>
      <c r="H57" s="32">
        <f t="shared" si="23"/>
        <v>2.9268292682926897E-2</v>
      </c>
      <c r="I57" s="101">
        <f>IF(ISNUMBER(G57), $B64 * H57, "")</f>
        <v>4390.2439024390342</v>
      </c>
      <c r="J57" s="15">
        <v>21</v>
      </c>
      <c r="K57" s="32">
        <f t="shared" si="24"/>
        <v>2.4390243902439025E-2</v>
      </c>
      <c r="L57" s="18">
        <f>IF(ISNUMBER(J57), $B64 * K57, "")</f>
        <v>3658.5365853658536</v>
      </c>
      <c r="M57" s="31">
        <v>20.399999999999999</v>
      </c>
      <c r="N57" s="32">
        <f t="shared" si="25"/>
        <v>-4.8780487804878743E-3</v>
      </c>
      <c r="O57" s="18">
        <f>IF(ISNUMBER(M57), $B64 * N57, "")</f>
        <v>-731.70731707318112</v>
      </c>
      <c r="Q57" s="286"/>
      <c r="R57" s="286"/>
      <c r="S57" s="286"/>
    </row>
    <row r="58" spans="1:19" ht="17.25" customHeight="1" thickBot="1">
      <c r="A58" s="127" t="s">
        <v>71</v>
      </c>
      <c r="B58" s="128">
        <v>34.1</v>
      </c>
      <c r="C58" s="78">
        <v>5.8997049999999999E-3</v>
      </c>
      <c r="D58" s="20">
        <v>33.700000000000003</v>
      </c>
      <c r="E58" s="21">
        <f t="shared" si="22"/>
        <v>-1.1730205278592334E-2</v>
      </c>
      <c r="F58" s="22">
        <f>IF(ISNUMBER(D58), $B64 * E58, "")</f>
        <v>-1759.5307917888501</v>
      </c>
      <c r="G58" s="30">
        <v>35.1</v>
      </c>
      <c r="H58" s="21">
        <f t="shared" si="23"/>
        <v>2.9325513196480937E-2</v>
      </c>
      <c r="I58" s="105">
        <f>IF(ISNUMBER(G58), $B64 * H58, "")</f>
        <v>4398.8269794721409</v>
      </c>
      <c r="J58" s="20">
        <v>34.799999999999997</v>
      </c>
      <c r="K58" s="21">
        <f t="shared" si="24"/>
        <v>2.0527859237536531E-2</v>
      </c>
      <c r="L58" s="22">
        <f>IF(ISNUMBER(J58), $B64 * K58, "")</f>
        <v>3079.1788856304797</v>
      </c>
      <c r="M58" s="30">
        <v>33.700000000000003</v>
      </c>
      <c r="N58" s="21">
        <f t="shared" si="25"/>
        <v>-1.1730205278592334E-2</v>
      </c>
      <c r="O58" s="22">
        <f>IF(ISNUMBER(M58), $B64 * N58, "")</f>
        <v>-1759.5307917888501</v>
      </c>
      <c r="Q58" s="286"/>
      <c r="R58" s="286"/>
      <c r="S58" s="286"/>
    </row>
    <row r="59" spans="1:19" ht="17.25" customHeight="1" thickBot="1">
      <c r="A59" s="125" t="s">
        <v>175</v>
      </c>
      <c r="B59" s="129">
        <v>22</v>
      </c>
      <c r="C59" s="80">
        <v>0</v>
      </c>
      <c r="D59" s="106">
        <v>21.8</v>
      </c>
      <c r="E59" s="107">
        <f>IF(ISNUMBER(D59), (D59 - $B59) / $B59, "")</f>
        <v>-9.0909090909090592E-3</v>
      </c>
      <c r="F59" s="108">
        <f>IF(ISNUMBER(D59), $B64 * E59, "")</f>
        <v>-1363.636363636359</v>
      </c>
      <c r="G59" s="109">
        <v>21.9</v>
      </c>
      <c r="H59" s="107">
        <f>IF(ISNUMBER(G59), (G59 - $B59) / $B59, "")</f>
        <v>-4.5454545454546103E-3</v>
      </c>
      <c r="I59" s="110">
        <f>IF(ISNUMBER(G59), $B64 * H59, "")</f>
        <v>-681.81818181819153</v>
      </c>
      <c r="J59" s="106">
        <v>21.6</v>
      </c>
      <c r="K59" s="107">
        <f>IF(ISNUMBER(J59), (J59 - $B59) / $B59, "")</f>
        <v>-1.8181818181818118E-2</v>
      </c>
      <c r="L59" s="108">
        <f>IF(ISNUMBER(J59), $B64 * K59, "")</f>
        <v>-2727.2727272727179</v>
      </c>
      <c r="M59" s="109">
        <v>21.1</v>
      </c>
      <c r="N59" s="107">
        <f>IF(ISNUMBER(M59), (M59 - $B59) / $B59, "")</f>
        <v>-4.0909090909090846E-2</v>
      </c>
      <c r="O59" s="108">
        <f>IF(ISNUMBER(M59), $B64 * N59, "")</f>
        <v>-6136.3636363636269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-6.9590491356971117E-3</v>
      </c>
      <c r="F64" s="28">
        <f>SUM(F44:F63)</f>
        <v>-16701.717925673067</v>
      </c>
      <c r="G64" s="26" t="s">
        <v>268</v>
      </c>
      <c r="H64" s="27">
        <f>IF(COUNT(H44:H63), SUM(H44:H63) / COUNT(H44:H63), 0)</f>
        <v>1.3164185474047345E-2</v>
      </c>
      <c r="I64" s="28">
        <f>SUM(I44:I63)</f>
        <v>31594.045137713631</v>
      </c>
      <c r="J64" s="26" t="s">
        <v>268</v>
      </c>
      <c r="K64" s="27">
        <f>IF(COUNT(K44:K63), SUM(K44:K63) / COUNT(K44:K63), 0)</f>
        <v>-1.4214418324377672E-3</v>
      </c>
      <c r="L64" s="28">
        <f>SUM(L44:L63)</f>
        <v>-3411.4603978506411</v>
      </c>
      <c r="M64" s="26" t="s">
        <v>268</v>
      </c>
      <c r="N64" s="27">
        <f>IF(COUNT(N44:N63), SUM(N44:N63) / COUNT(N44:N63), 0)</f>
        <v>-2.4806954851625266E-2</v>
      </c>
      <c r="O64" s="28">
        <f>SUM(O44:O63)</f>
        <v>-59536.691643900653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77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2021-11-03(수) 오전 00:00</v>
      </c>
      <c r="C69" s="329"/>
      <c r="D69" s="288" t="str">
        <f>TEXT($G$1, "[$-ko-KR]yyyy-mm-dd(ddd) ") &amp; "오후 14:00"</f>
        <v>2021-11-03(수) 오후 14:00</v>
      </c>
      <c r="E69" s="289"/>
      <c r="F69" s="290"/>
      <c r="G69" s="288" t="str">
        <f>TEXT($G$1, "[$-ko-KR]yyyy-mm-dd(ddd) ") &amp; "오후 19:00"</f>
        <v>2021-11-03(수) 오후 19:00</v>
      </c>
      <c r="H69" s="289"/>
      <c r="I69" s="290"/>
      <c r="J69" s="288" t="str">
        <f>TEXT($G$1, "[$-ko-KR]yyyy-mm-dd(ddd) ") &amp; "오후 21:00"</f>
        <v>2021-11-03(수) 오후 21:00</v>
      </c>
      <c r="K69" s="289"/>
      <c r="L69" s="290"/>
      <c r="M69" s="288" t="str">
        <f>TEXT($G$1+1, "[$-ko-KR]yyyy-mm-dd(ddd) ") &amp; "오전 00:00"</f>
        <v>2021-11-04(목)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78" t="s">
        <v>57</v>
      </c>
      <c r="H70" s="179" t="s">
        <v>265</v>
      </c>
      <c r="I70" s="18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163</v>
      </c>
      <c r="B71" s="124">
        <v>559</v>
      </c>
      <c r="C71" s="76">
        <v>0.34375</v>
      </c>
      <c r="D71" s="13">
        <v>476</v>
      </c>
      <c r="E71" s="14">
        <f>IF(ISNUMBER(D71), (D71 - $B71) / $B71, "")</f>
        <v>-0.14847942754919499</v>
      </c>
      <c r="F71" s="16">
        <f>IF(ISNUMBER(D71), $B91 * E71, "")</f>
        <v>-22271.91413237925</v>
      </c>
      <c r="G71" s="29">
        <v>505</v>
      </c>
      <c r="H71" s="14">
        <f>IF(ISNUMBER(G71), (G71 - $B71) / $B71, "")</f>
        <v>-9.6601073345259386E-2</v>
      </c>
      <c r="I71" s="100">
        <f>IF(ISNUMBER(G71), $B91 * H71, "")</f>
        <v>-14490.161001788907</v>
      </c>
      <c r="J71" s="13">
        <v>505</v>
      </c>
      <c r="K71" s="14">
        <f>IF(ISNUMBER(J71), (J71 - $B71) / $B71, "")</f>
        <v>-9.6601073345259386E-2</v>
      </c>
      <c r="L71" s="16">
        <f>IF(ISNUMBER(J71), $B91 * K71, "")</f>
        <v>-14490.161001788907</v>
      </c>
      <c r="M71" s="29">
        <v>494</v>
      </c>
      <c r="N71" s="14">
        <f>IF(ISNUMBER(M71), (M71 - $B71) / $B71, "")</f>
        <v>-0.11627906976744186</v>
      </c>
      <c r="O71" s="16">
        <f>IF(ISNUMBER(M71), $B91 * N71, "")</f>
        <v>-17441.860465116279</v>
      </c>
      <c r="Q71" s="286"/>
      <c r="R71" s="286"/>
      <c r="S71" s="286"/>
    </row>
    <row r="72" spans="1:19" ht="17.25" thickBot="1">
      <c r="A72" s="125" t="s">
        <v>107</v>
      </c>
      <c r="B72" s="126">
        <v>266</v>
      </c>
      <c r="C72" s="77">
        <v>0.1319148936</v>
      </c>
      <c r="D72" s="15">
        <v>244</v>
      </c>
      <c r="E72" s="32">
        <f t="shared" ref="E72:E75" si="30">IF(ISNUMBER(D72), (D72 - $B72) / $B72, "")</f>
        <v>-8.2706766917293228E-2</v>
      </c>
      <c r="F72" s="18">
        <f>IF(ISNUMBER(D72), $B91 * E72, "")</f>
        <v>-12406.015037593985</v>
      </c>
      <c r="G72" s="31">
        <v>246</v>
      </c>
      <c r="H72" s="32">
        <f t="shared" ref="H72:H75" si="31">IF(ISNUMBER(G72), (G72 - $B72) / $B72, "")</f>
        <v>-7.5187969924812026E-2</v>
      </c>
      <c r="I72" s="101">
        <f>IF(ISNUMBER(G72), $B91 * H72, "")</f>
        <v>-11278.195488721803</v>
      </c>
      <c r="J72" s="15">
        <v>247</v>
      </c>
      <c r="K72" s="32">
        <f t="shared" ref="K72:K75" si="32">IF(ISNUMBER(J72), (J72 - $B72) / $B72, "")</f>
        <v>-7.1428571428571425E-2</v>
      </c>
      <c r="L72" s="18">
        <f>IF(ISNUMBER(J72), $B91 * K72, "")</f>
        <v>-10714.285714285714</v>
      </c>
      <c r="M72" s="31">
        <v>237</v>
      </c>
      <c r="N72" s="32">
        <f t="shared" ref="N72:N75" si="33">IF(ISNUMBER(M72), (M72 - $B72) / $B72, "")</f>
        <v>-0.10902255639097744</v>
      </c>
      <c r="O72" s="18">
        <f>IF(ISNUMBER(M72), $B91 * N72, "")</f>
        <v>-16353.383458646616</v>
      </c>
      <c r="Q72" s="286"/>
      <c r="R72" s="286"/>
      <c r="S72" s="286"/>
    </row>
    <row r="73" spans="1:19" ht="17.25" thickBot="1">
      <c r="A73" s="125" t="s">
        <v>141</v>
      </c>
      <c r="B73" s="126">
        <v>159</v>
      </c>
      <c r="C73" s="77">
        <v>0.1118881119</v>
      </c>
      <c r="D73" s="15">
        <v>152</v>
      </c>
      <c r="E73" s="32">
        <f t="shared" si="30"/>
        <v>-4.40251572327044E-2</v>
      </c>
      <c r="F73" s="18">
        <f>IF(ISNUMBER(D73), $B91 * E73, "")</f>
        <v>-6603.7735849056598</v>
      </c>
      <c r="G73" s="31">
        <v>153</v>
      </c>
      <c r="H73" s="32">
        <f t="shared" si="31"/>
        <v>-3.7735849056603772E-2</v>
      </c>
      <c r="I73" s="101">
        <f>IF(ISNUMBER(G73), $B91 * H73, "")</f>
        <v>-5660.3773584905657</v>
      </c>
      <c r="J73" s="15">
        <v>152</v>
      </c>
      <c r="K73" s="32">
        <f t="shared" si="32"/>
        <v>-4.40251572327044E-2</v>
      </c>
      <c r="L73" s="18">
        <f>IF(ISNUMBER(J73), $B91 * K73, "")</f>
        <v>-6603.7735849056598</v>
      </c>
      <c r="M73" s="31">
        <v>148</v>
      </c>
      <c r="N73" s="32">
        <f t="shared" si="33"/>
        <v>-6.9182389937106917E-2</v>
      </c>
      <c r="O73" s="18">
        <f>IF(ISNUMBER(M73), $B91 * N73, "")</f>
        <v>-10377.358490566037</v>
      </c>
      <c r="Q73" s="291"/>
      <c r="R73" s="291"/>
      <c r="S73" s="291"/>
    </row>
    <row r="74" spans="1:19" ht="17.25" thickBot="1">
      <c r="A74" s="125" t="s">
        <v>191</v>
      </c>
      <c r="B74" s="126">
        <v>156</v>
      </c>
      <c r="C74" s="77">
        <v>0.10638297870000001</v>
      </c>
      <c r="D74" s="15">
        <v>152</v>
      </c>
      <c r="E74" s="32">
        <f t="shared" si="30"/>
        <v>-2.564102564102564E-2</v>
      </c>
      <c r="F74" s="18">
        <f>IF(ISNUMBER(D74), $B91 * E74, "")</f>
        <v>-3846.1538461538462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152</v>
      </c>
      <c r="K74" s="32">
        <f t="shared" si="32"/>
        <v>-2.564102564102564E-2</v>
      </c>
      <c r="L74" s="18">
        <f>IF(ISNUMBER(J74), $B91 * K74, "")</f>
        <v>-3846.1538461538462</v>
      </c>
      <c r="M74" s="31">
        <v>149</v>
      </c>
      <c r="N74" s="32">
        <f t="shared" si="33"/>
        <v>-4.4871794871794872E-2</v>
      </c>
      <c r="O74" s="18">
        <f>IF(ISNUMBER(M74), $B91 * N74, "")</f>
        <v>-6730.7692307692305</v>
      </c>
      <c r="Q74" s="291"/>
      <c r="R74" s="291"/>
      <c r="S74" s="291"/>
    </row>
    <row r="75" spans="1:19" ht="17.25" thickBot="1">
      <c r="A75" s="127" t="s">
        <v>115</v>
      </c>
      <c r="B75" s="128">
        <v>281</v>
      </c>
      <c r="C75" s="78">
        <v>9.765625E-2</v>
      </c>
      <c r="D75" s="20">
        <v>292</v>
      </c>
      <c r="E75" s="21">
        <f t="shared" si="30"/>
        <v>3.9145907473309607E-2</v>
      </c>
      <c r="F75" s="22">
        <f>IF(ISNUMBER(D75), $B91 * E75, "")</f>
        <v>5871.8861209964407</v>
      </c>
      <c r="G75" s="30">
        <v>296</v>
      </c>
      <c r="H75" s="21">
        <f t="shared" si="31"/>
        <v>5.3380782918149468E-2</v>
      </c>
      <c r="I75" s="105">
        <f>IF(ISNUMBER(G75), $B91 * H75, "")</f>
        <v>8007.1174377224206</v>
      </c>
      <c r="J75" s="20">
        <v>296</v>
      </c>
      <c r="K75" s="21">
        <f t="shared" si="32"/>
        <v>5.3380782918149468E-2</v>
      </c>
      <c r="L75" s="22">
        <f>IF(ISNUMBER(J75), $B91 * K75, "")</f>
        <v>8007.1174377224206</v>
      </c>
      <c r="M75" s="30">
        <v>291</v>
      </c>
      <c r="N75" s="21">
        <f t="shared" si="33"/>
        <v>3.5587188612099648E-2</v>
      </c>
      <c r="O75" s="22">
        <f>IF(ISNUMBER(M75), $B91 * N75, "")</f>
        <v>5338.0782918149471</v>
      </c>
      <c r="Q75" s="291"/>
      <c r="R75" s="291"/>
      <c r="S75" s="291"/>
    </row>
    <row r="76" spans="1:19" ht="17.25" thickBot="1">
      <c r="A76" s="125" t="s">
        <v>227</v>
      </c>
      <c r="B76" s="129">
        <v>566</v>
      </c>
      <c r="C76" s="80">
        <v>8.8461538500000006E-2</v>
      </c>
      <c r="D76" s="106">
        <v>524</v>
      </c>
      <c r="E76" s="107">
        <f>IF(ISNUMBER(D76), (D76 - $B76) / $B76, "")</f>
        <v>-7.4204946996466431E-2</v>
      </c>
      <c r="F76" s="108">
        <f>IF(ISNUMBER(D76), $B91 * E76, "")</f>
        <v>-11130.742049469965</v>
      </c>
      <c r="G76" s="109">
        <v>547</v>
      </c>
      <c r="H76" s="107">
        <f>IF(ISNUMBER(G76), (G76 - $B76) / $B76, "")</f>
        <v>-3.3568904593639579E-2</v>
      </c>
      <c r="I76" s="110">
        <f>IF(ISNUMBER(G76), $B91 * H76, "")</f>
        <v>-5035.3356890459372</v>
      </c>
      <c r="J76" s="106">
        <v>546</v>
      </c>
      <c r="K76" s="107">
        <f>IF(ISNUMBER(J76), (J76 - $B76) / $B76, "")</f>
        <v>-3.5335689045936397E-2</v>
      </c>
      <c r="L76" s="108">
        <f>IF(ISNUMBER(J76), $B91 * K76, "")</f>
        <v>-5300.3533568904595</v>
      </c>
      <c r="M76" s="109">
        <v>525</v>
      </c>
      <c r="N76" s="107">
        <f>IF(ISNUMBER(M76), (M76 - $B76) / $B76, "")</f>
        <v>-7.2438162544169613E-2</v>
      </c>
      <c r="O76" s="108">
        <f>IF(ISNUMBER(M76), $B91 * N76, "")</f>
        <v>-10865.724381625441</v>
      </c>
      <c r="Q76" s="291"/>
      <c r="R76" s="291"/>
      <c r="S76" s="291"/>
    </row>
    <row r="77" spans="1:19" ht="17.25" thickBot="1">
      <c r="A77" s="125" t="s">
        <v>219</v>
      </c>
      <c r="B77" s="126">
        <v>243</v>
      </c>
      <c r="C77" s="77">
        <v>0.08</v>
      </c>
      <c r="D77" s="15">
        <v>225</v>
      </c>
      <c r="E77" s="32">
        <f t="shared" ref="E77:E80" si="34">IF(ISNUMBER(D77), (D77 - $B77) / $B77, "")</f>
        <v>-7.407407407407407E-2</v>
      </c>
      <c r="F77" s="18">
        <f>IF(ISNUMBER(D77), $B91 * E77, "")</f>
        <v>-11111.111111111111</v>
      </c>
      <c r="G77" s="31">
        <v>225</v>
      </c>
      <c r="H77" s="32">
        <f t="shared" ref="H77:H80" si="35">IF(ISNUMBER(G77), (G77 - $B77) / $B77, "")</f>
        <v>-7.407407407407407E-2</v>
      </c>
      <c r="I77" s="101">
        <f>IF(ISNUMBER(G77), $B91 * H77, "")</f>
        <v>-11111.111111111111</v>
      </c>
      <c r="J77" s="15">
        <v>227</v>
      </c>
      <c r="K77" s="32">
        <f t="shared" ref="K77:K80" si="36">IF(ISNUMBER(J77), (J77 - $B77) / $B77, "")</f>
        <v>-6.584362139917696E-2</v>
      </c>
      <c r="L77" s="18">
        <f>IF(ISNUMBER(J77), $B91 * K77, "")</f>
        <v>-9876.5432098765432</v>
      </c>
      <c r="M77" s="31">
        <v>221</v>
      </c>
      <c r="N77" s="32">
        <f t="shared" ref="N77:N80" si="37">IF(ISNUMBER(M77), (M77 - $B77) / $B77, "")</f>
        <v>-9.0534979423868317E-2</v>
      </c>
      <c r="O77" s="18">
        <f>IF(ISNUMBER(M77), $B91 * N77, "")</f>
        <v>-13580.246913580248</v>
      </c>
      <c r="Q77" s="291"/>
      <c r="R77" s="291"/>
      <c r="S77" s="291"/>
    </row>
    <row r="78" spans="1:19" ht="17.25" thickBot="1">
      <c r="A78" s="125" t="s">
        <v>149</v>
      </c>
      <c r="B78" s="126">
        <v>128</v>
      </c>
      <c r="C78" s="77">
        <v>6.6666666700000002E-2</v>
      </c>
      <c r="D78" s="15">
        <v>125</v>
      </c>
      <c r="E78" s="32">
        <f t="shared" si="34"/>
        <v>-2.34375E-2</v>
      </c>
      <c r="F78" s="18">
        <f>IF(ISNUMBER(D78), $B91 * E78, "")</f>
        <v>-3515.625</v>
      </c>
      <c r="G78" s="31">
        <v>127</v>
      </c>
      <c r="H78" s="32">
        <f t="shared" si="35"/>
        <v>-7.8125E-3</v>
      </c>
      <c r="I78" s="101">
        <f>IF(ISNUMBER(G78), $B91 * H78, "")</f>
        <v>-1171.875</v>
      </c>
      <c r="J78" s="15">
        <v>126</v>
      </c>
      <c r="K78" s="32">
        <f t="shared" si="36"/>
        <v>-1.5625E-2</v>
      </c>
      <c r="L78" s="18">
        <f>IF(ISNUMBER(J78), $B91 * K78, "")</f>
        <v>-2343.75</v>
      </c>
      <c r="M78" s="31">
        <v>121</v>
      </c>
      <c r="N78" s="32">
        <f t="shared" si="37"/>
        <v>-5.46875E-2</v>
      </c>
      <c r="O78" s="18">
        <f>IF(ISNUMBER(M78), $B91 * N78, "")</f>
        <v>-8203.125</v>
      </c>
      <c r="Q78" s="291"/>
      <c r="R78" s="291"/>
      <c r="S78" s="291"/>
    </row>
    <row r="79" spans="1:19" ht="17.25" thickBot="1">
      <c r="A79" s="125" t="s">
        <v>85</v>
      </c>
      <c r="B79" s="126">
        <v>569</v>
      </c>
      <c r="C79" s="77">
        <v>6.1567164200000003E-2</v>
      </c>
      <c r="D79" s="15">
        <v>535</v>
      </c>
      <c r="E79" s="32">
        <f t="shared" si="34"/>
        <v>-5.9753954305799648E-2</v>
      </c>
      <c r="F79" s="18">
        <f>IF(ISNUMBER(D79), $B91 * E79, "")</f>
        <v>-8963.093145869947</v>
      </c>
      <c r="G79" s="31">
        <v>539</v>
      </c>
      <c r="H79" s="32">
        <f t="shared" si="35"/>
        <v>-5.272407732864675E-2</v>
      </c>
      <c r="I79" s="101">
        <f>IF(ISNUMBER(G79), $B91 * H79, "")</f>
        <v>-7908.6115992970126</v>
      </c>
      <c r="J79" s="15">
        <v>545</v>
      </c>
      <c r="K79" s="32">
        <f t="shared" si="36"/>
        <v>-4.21792618629174E-2</v>
      </c>
      <c r="L79" s="18">
        <f>IF(ISNUMBER(J79), $B91 * K79, "")</f>
        <v>-6326.8892794376097</v>
      </c>
      <c r="M79" s="31">
        <v>528</v>
      </c>
      <c r="N79" s="32">
        <f t="shared" si="37"/>
        <v>-7.2056239015817217E-2</v>
      </c>
      <c r="O79" s="18">
        <f>IF(ISNUMBER(M79), $B91 * N79, "")</f>
        <v>-10808.435852372582</v>
      </c>
      <c r="Q79" s="33"/>
      <c r="R79" s="33"/>
    </row>
    <row r="80" spans="1:19" ht="17.25" thickBot="1">
      <c r="A80" s="130" t="s">
        <v>197</v>
      </c>
      <c r="B80" s="131">
        <v>234</v>
      </c>
      <c r="C80" s="79">
        <v>5.8823529399999998E-2</v>
      </c>
      <c r="D80" s="24">
        <v>228</v>
      </c>
      <c r="E80" s="25">
        <f t="shared" si="34"/>
        <v>-2.564102564102564E-2</v>
      </c>
      <c r="F80" s="104">
        <f>IF(ISNUMBER(D80), $B91 * E80, "")</f>
        <v>-3846.1538461538462</v>
      </c>
      <c r="G80" s="102">
        <v>227</v>
      </c>
      <c r="H80" s="25">
        <f t="shared" si="35"/>
        <v>-2.9914529914529916E-2</v>
      </c>
      <c r="I80" s="103">
        <f>IF(ISNUMBER(G80), $B91 * H80, "")</f>
        <v>-4487.1794871794873</v>
      </c>
      <c r="J80" s="24">
        <v>226</v>
      </c>
      <c r="K80" s="25">
        <f t="shared" si="36"/>
        <v>-3.4188034188034191E-2</v>
      </c>
      <c r="L80" s="104">
        <f>IF(ISNUMBER(J80), $B91 * K80, "")</f>
        <v>-5128.2051282051289</v>
      </c>
      <c r="M80" s="102">
        <v>220</v>
      </c>
      <c r="N80" s="25">
        <f t="shared" si="37"/>
        <v>-5.9829059829059832E-2</v>
      </c>
      <c r="O80" s="104">
        <f>IF(ISNUMBER(M80), $B91 * N80, "")</f>
        <v>-8974.3589743589746</v>
      </c>
      <c r="Q80" s="300"/>
      <c r="R80" s="301"/>
      <c r="S80" s="302"/>
    </row>
    <row r="81" spans="1:19">
      <c r="A81" s="123" t="s">
        <v>215</v>
      </c>
      <c r="B81" s="124">
        <v>292</v>
      </c>
      <c r="C81" s="76">
        <v>5.0359712199999997E-2</v>
      </c>
      <c r="D81" s="13">
        <v>312</v>
      </c>
      <c r="E81" s="14">
        <f>IF(ISNUMBER(D81), (D81 - $B81) / $B81, "")</f>
        <v>6.8493150684931503E-2</v>
      </c>
      <c r="F81" s="16">
        <f>IF(ISNUMBER(D81), $B91 * E81, "")</f>
        <v>10273.972602739725</v>
      </c>
      <c r="G81" s="29">
        <v>319</v>
      </c>
      <c r="H81" s="14">
        <f>IF(ISNUMBER(G81), (G81 - $B81) / $B81, "")</f>
        <v>9.2465753424657529E-2</v>
      </c>
      <c r="I81" s="100">
        <f>IF(ISNUMBER(G81), $B91 * H81, "")</f>
        <v>13869.863013698628</v>
      </c>
      <c r="J81" s="13">
        <v>309</v>
      </c>
      <c r="K81" s="14">
        <f>IF(ISNUMBER(J81), (J81 - $B81) / $B81, "")</f>
        <v>5.8219178082191778E-2</v>
      </c>
      <c r="L81" s="16">
        <f>IF(ISNUMBER(J81), $B91 * K81, "")</f>
        <v>8732.8767123287671</v>
      </c>
      <c r="M81" s="29">
        <v>307</v>
      </c>
      <c r="N81" s="14">
        <f>IF(ISNUMBER(M81), (M81 - $B81) / $B81, "")</f>
        <v>5.1369863013698627E-2</v>
      </c>
      <c r="O81" s="16">
        <f>IF(ISNUMBER(M81), $B91 * N81, "")</f>
        <v>7705.4794520547939</v>
      </c>
      <c r="Q81" s="303"/>
      <c r="R81" s="304"/>
      <c r="S81" s="305"/>
    </row>
    <row r="82" spans="1:19" ht="17.25" thickBot="1">
      <c r="A82" s="125" t="s">
        <v>127</v>
      </c>
      <c r="B82" s="126">
        <v>149</v>
      </c>
      <c r="C82" s="77">
        <v>4.1958042000000001E-2</v>
      </c>
      <c r="D82" s="15">
        <v>146</v>
      </c>
      <c r="E82" s="32">
        <f t="shared" ref="E82:E85" si="38">IF(ISNUMBER(D82), (D82 - $B82) / $B82, "")</f>
        <v>-2.0134228187919462E-2</v>
      </c>
      <c r="F82" s="18">
        <f>IF(ISNUMBER(D82), $B91 * E82, "")</f>
        <v>-3020.1342281879192</v>
      </c>
      <c r="G82" s="31">
        <v>149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148</v>
      </c>
      <c r="K82" s="32">
        <f t="shared" ref="K82:K85" si="40">IF(ISNUMBER(J82), (J82 - $B82) / $B82, "")</f>
        <v>-6.7114093959731542E-3</v>
      </c>
      <c r="L82" s="18">
        <f>IF(ISNUMBER(J82), $B91 * K82, "")</f>
        <v>-1006.7114093959731</v>
      </c>
      <c r="M82" s="31">
        <v>144</v>
      </c>
      <c r="N82" s="32">
        <f t="shared" ref="N82:N85" si="41">IF(ISNUMBER(M82), (M82 - $B82) / $B82, "")</f>
        <v>-3.3557046979865772E-2</v>
      </c>
      <c r="O82" s="18">
        <f>IF(ISNUMBER(M82), $B91 * N82, "")</f>
        <v>-5033.5570469798658</v>
      </c>
      <c r="Q82" s="306"/>
      <c r="R82" s="307"/>
      <c r="S82" s="308"/>
    </row>
    <row r="83" spans="1:19" ht="17.25" thickBot="1">
      <c r="A83" s="125" t="s">
        <v>247</v>
      </c>
      <c r="B83" s="126">
        <v>104</v>
      </c>
      <c r="C83" s="77">
        <v>0.04</v>
      </c>
      <c r="D83" s="15">
        <v>101</v>
      </c>
      <c r="E83" s="32">
        <f t="shared" si="38"/>
        <v>-2.8846153846153848E-2</v>
      </c>
      <c r="F83" s="18">
        <f>IF(ISNUMBER(D83), $B91 * E83, "")</f>
        <v>-4326.9230769230771</v>
      </c>
      <c r="G83" s="31">
        <v>100</v>
      </c>
      <c r="H83" s="32">
        <f t="shared" si="39"/>
        <v>-3.8461538461538464E-2</v>
      </c>
      <c r="I83" s="101">
        <f>IF(ISNUMBER(G83), $B91 * H83, "")</f>
        <v>-5769.2307692307695</v>
      </c>
      <c r="J83" s="15">
        <v>100</v>
      </c>
      <c r="K83" s="32">
        <f t="shared" si="40"/>
        <v>-3.8461538461538464E-2</v>
      </c>
      <c r="L83" s="18">
        <f>IF(ISNUMBER(J83), $B91 * K83, "")</f>
        <v>-5769.2307692307695</v>
      </c>
      <c r="M83" s="31">
        <v>97.8</v>
      </c>
      <c r="N83" s="32">
        <f t="shared" si="41"/>
        <v>-5.961538461538464E-2</v>
      </c>
      <c r="O83" s="18">
        <f>IF(ISNUMBER(M83), $B91 * N83, "")</f>
        <v>-8942.3076923076951</v>
      </c>
      <c r="Q83" s="291"/>
      <c r="R83" s="291"/>
      <c r="S83" s="291"/>
    </row>
    <row r="84" spans="1:19" ht="17.25" thickBot="1">
      <c r="A84" s="125" t="s">
        <v>56</v>
      </c>
      <c r="B84" s="126">
        <v>240</v>
      </c>
      <c r="C84" s="77">
        <v>3.8961039000000003E-2</v>
      </c>
      <c r="D84" s="15">
        <v>244</v>
      </c>
      <c r="E84" s="32">
        <f t="shared" si="38"/>
        <v>1.6666666666666666E-2</v>
      </c>
      <c r="F84" s="18">
        <f>IF(ISNUMBER(D84), $B91 * E84, "")</f>
        <v>2500</v>
      </c>
      <c r="G84" s="31">
        <v>248</v>
      </c>
      <c r="H84" s="32">
        <f t="shared" si="39"/>
        <v>3.3333333333333333E-2</v>
      </c>
      <c r="I84" s="101">
        <f>IF(ISNUMBER(G84), $B91 * H84, "")</f>
        <v>5000</v>
      </c>
      <c r="J84" s="15">
        <v>246</v>
      </c>
      <c r="K84" s="32">
        <f t="shared" si="40"/>
        <v>2.5000000000000001E-2</v>
      </c>
      <c r="L84" s="18">
        <f>IF(ISNUMBER(J84), $B91 * K84, "")</f>
        <v>3750</v>
      </c>
      <c r="M84" s="31">
        <v>240</v>
      </c>
      <c r="N84" s="32">
        <f t="shared" si="41"/>
        <v>0</v>
      </c>
      <c r="O84" s="18">
        <f>IF(ISNUMBER(M84), $B91 * N84, "")</f>
        <v>0</v>
      </c>
      <c r="Q84" s="286"/>
      <c r="R84" s="286"/>
      <c r="S84" s="286"/>
    </row>
    <row r="85" spans="1:19" ht="17.25" thickBot="1">
      <c r="A85" s="127" t="s">
        <v>189</v>
      </c>
      <c r="B85" s="128">
        <v>382</v>
      </c>
      <c r="C85" s="78">
        <v>3.8043478300000003E-2</v>
      </c>
      <c r="D85" s="20">
        <v>378</v>
      </c>
      <c r="E85" s="21">
        <f t="shared" si="38"/>
        <v>-1.0471204188481676E-2</v>
      </c>
      <c r="F85" s="22">
        <f>IF(ISNUMBER(D85), $B91 * E85, "")</f>
        <v>-1570.6806282722514</v>
      </c>
      <c r="G85" s="30">
        <v>378</v>
      </c>
      <c r="H85" s="21">
        <f t="shared" si="39"/>
        <v>-1.0471204188481676E-2</v>
      </c>
      <c r="I85" s="105">
        <f>IF(ISNUMBER(G85), $B91 * H85, "")</f>
        <v>-1570.6806282722514</v>
      </c>
      <c r="J85" s="20">
        <v>377</v>
      </c>
      <c r="K85" s="21">
        <f t="shared" si="40"/>
        <v>-1.3089005235602094E-2</v>
      </c>
      <c r="L85" s="22">
        <f>IF(ISNUMBER(J85), $B91 * K85, "")</f>
        <v>-1963.3507853403141</v>
      </c>
      <c r="M85" s="30">
        <v>367</v>
      </c>
      <c r="N85" s="21">
        <f t="shared" si="41"/>
        <v>-3.9267015706806283E-2</v>
      </c>
      <c r="O85" s="22">
        <f>IF(ISNUMBER(M85), $B91 * N85, "")</f>
        <v>-5890.0523560209422</v>
      </c>
      <c r="Q85" s="286"/>
      <c r="R85" s="286"/>
      <c r="S85" s="286"/>
    </row>
    <row r="86" spans="1:19" ht="17.25" thickBot="1">
      <c r="A86" s="125" t="s">
        <v>239</v>
      </c>
      <c r="B86" s="129">
        <v>719</v>
      </c>
      <c r="C86" s="80">
        <v>3.6023054800000003E-2</v>
      </c>
      <c r="D86" s="106">
        <v>670</v>
      </c>
      <c r="E86" s="107">
        <f>IF(ISNUMBER(D86), (D86 - $B86) / $B86, "")</f>
        <v>-6.8150208623087627E-2</v>
      </c>
      <c r="F86" s="108">
        <f>IF(ISNUMBER(D86), $B91 * E86, "")</f>
        <v>-10222.531293463144</v>
      </c>
      <c r="G86" s="109">
        <v>678</v>
      </c>
      <c r="H86" s="107">
        <f>IF(ISNUMBER(G86), (G86 - $B86) / $B86, "")</f>
        <v>-5.702364394993046E-2</v>
      </c>
      <c r="I86" s="110">
        <f>IF(ISNUMBER(G86), $B91 * H86, "")</f>
        <v>-8553.5465924895689</v>
      </c>
      <c r="J86" s="106">
        <v>670</v>
      </c>
      <c r="K86" s="107">
        <f>IF(ISNUMBER(J86), (J86 - $B86) / $B86, "")</f>
        <v>-6.8150208623087627E-2</v>
      </c>
      <c r="L86" s="108">
        <f>IF(ISNUMBER(J86), $B91 * K86, "")</f>
        <v>-10222.531293463144</v>
      </c>
      <c r="M86" s="109">
        <v>658</v>
      </c>
      <c r="N86" s="107">
        <f>IF(ISNUMBER(M86), (M86 - $B86) / $B86, "")</f>
        <v>-8.4840055632823361E-2</v>
      </c>
      <c r="O86" s="108">
        <f>IF(ISNUMBER(M86), $B91 * N86, "")</f>
        <v>-12726.008344923504</v>
      </c>
      <c r="Q86" s="291"/>
      <c r="R86" s="291"/>
      <c r="S86" s="291"/>
    </row>
    <row r="87" spans="1:19" ht="17.25" thickBot="1">
      <c r="A87" s="125" t="s">
        <v>233</v>
      </c>
      <c r="B87" s="126">
        <v>738</v>
      </c>
      <c r="C87" s="77">
        <v>2.35783634E-2</v>
      </c>
      <c r="D87" s="15">
        <v>725</v>
      </c>
      <c r="E87" s="32">
        <f t="shared" ref="E87:E90" si="42">IF(ISNUMBER(D87), (D87 - $B87) / $B87, "")</f>
        <v>-1.7615176151761516E-2</v>
      </c>
      <c r="F87" s="18">
        <f>IF(ISNUMBER(D87), $B91 * E87, "")</f>
        <v>-2642.2764227642274</v>
      </c>
      <c r="G87" s="31">
        <v>733</v>
      </c>
      <c r="H87" s="32">
        <f t="shared" ref="H87:H90" si="43">IF(ISNUMBER(G87), (G87 - $B87) / $B87, "")</f>
        <v>-6.7750677506775072E-3</v>
      </c>
      <c r="I87" s="101">
        <f>IF(ISNUMBER(G87), $B91 * H87, "")</f>
        <v>-1016.2601626016261</v>
      </c>
      <c r="J87" s="15">
        <v>725</v>
      </c>
      <c r="K87" s="32">
        <f t="shared" ref="K87:K90" si="44">IF(ISNUMBER(J87), (J87 - $B87) / $B87, "")</f>
        <v>-1.7615176151761516E-2</v>
      </c>
      <c r="L87" s="18">
        <f>IF(ISNUMBER(J87), $B91 * K87, "")</f>
        <v>-2642.2764227642274</v>
      </c>
      <c r="M87" s="31">
        <v>712</v>
      </c>
      <c r="N87" s="32">
        <f t="shared" ref="N87:N90" si="45">IF(ISNUMBER(M87), (M87 - $B87) / $B87, "")</f>
        <v>-3.5230352303523033E-2</v>
      </c>
      <c r="O87" s="18">
        <f>IF(ISNUMBER(M87), $B91 * N87, "")</f>
        <v>-5284.5528455284548</v>
      </c>
      <c r="Q87" s="291"/>
      <c r="R87" s="291"/>
      <c r="S87" s="291"/>
    </row>
    <row r="88" spans="1:19" ht="17.25" thickBot="1">
      <c r="A88" s="125" t="s">
        <v>171</v>
      </c>
      <c r="B88" s="126">
        <v>447</v>
      </c>
      <c r="C88" s="77">
        <v>2.0547945200000001E-2</v>
      </c>
      <c r="D88" s="15">
        <v>442</v>
      </c>
      <c r="E88" s="32">
        <f t="shared" si="42"/>
        <v>-1.1185682326621925E-2</v>
      </c>
      <c r="F88" s="18">
        <f>IF(ISNUMBER(D88), $B91 * E88, "")</f>
        <v>-1677.8523489932886</v>
      </c>
      <c r="G88" s="31">
        <v>445</v>
      </c>
      <c r="H88" s="32">
        <f t="shared" si="43"/>
        <v>-4.4742729306487695E-3</v>
      </c>
      <c r="I88" s="101">
        <f>IF(ISNUMBER(G88), $B91 * H88, "")</f>
        <v>-671.14093959731542</v>
      </c>
      <c r="J88" s="15">
        <v>441</v>
      </c>
      <c r="K88" s="32">
        <f t="shared" si="44"/>
        <v>-1.3422818791946308E-2</v>
      </c>
      <c r="L88" s="18">
        <f>IF(ISNUMBER(J88), $B91 * K88, "")</f>
        <v>-2013.4228187919462</v>
      </c>
      <c r="M88" s="31">
        <v>431</v>
      </c>
      <c r="N88" s="32">
        <f t="shared" si="45"/>
        <v>-3.5794183445190156E-2</v>
      </c>
      <c r="O88" s="18">
        <f>IF(ISNUMBER(M88), $B91 * N88, "")</f>
        <v>-5369.1275167785234</v>
      </c>
      <c r="Q88" s="291"/>
      <c r="R88" s="291"/>
      <c r="S88" s="291"/>
    </row>
    <row r="89" spans="1:19">
      <c r="A89" s="125" t="s">
        <v>129</v>
      </c>
      <c r="B89" s="126">
        <v>136</v>
      </c>
      <c r="C89" s="77">
        <v>1.49253731E-2</v>
      </c>
      <c r="D89" s="15">
        <v>131</v>
      </c>
      <c r="E89" s="32">
        <f t="shared" si="42"/>
        <v>-3.6764705882352942E-2</v>
      </c>
      <c r="F89" s="18">
        <f>IF(ISNUMBER(D89), $B91 * E89, "")</f>
        <v>-5514.7058823529414</v>
      </c>
      <c r="G89" s="31">
        <v>130</v>
      </c>
      <c r="H89" s="32">
        <f t="shared" si="43"/>
        <v>-4.4117647058823532E-2</v>
      </c>
      <c r="I89" s="101">
        <f>IF(ISNUMBER(G89), $B91 * H89, "")</f>
        <v>-6617.6470588235297</v>
      </c>
      <c r="J89" s="15">
        <v>130</v>
      </c>
      <c r="K89" s="32">
        <f t="shared" si="44"/>
        <v>-4.4117647058823532E-2</v>
      </c>
      <c r="L89" s="18">
        <f>IF(ISNUMBER(J89), $B91 * K89, "")</f>
        <v>-6617.6470588235297</v>
      </c>
      <c r="M89" s="31">
        <v>128</v>
      </c>
      <c r="N89" s="32">
        <f t="shared" si="45"/>
        <v>-5.8823529411764705E-2</v>
      </c>
      <c r="O89" s="18">
        <f>IF(ISNUMBER(M89), $B91 * N89, "")</f>
        <v>-8823.5294117647063</v>
      </c>
      <c r="Q89" s="313"/>
      <c r="R89" s="314"/>
      <c r="S89" s="315"/>
    </row>
    <row r="90" spans="1:19" ht="17.25" thickBot="1">
      <c r="A90" s="130" t="s">
        <v>125</v>
      </c>
      <c r="B90" s="131">
        <v>165</v>
      </c>
      <c r="C90" s="79">
        <v>1.22699387E-2</v>
      </c>
      <c r="D90" s="24">
        <v>163</v>
      </c>
      <c r="E90" s="25">
        <f t="shared" si="42"/>
        <v>-1.2121212121212121E-2</v>
      </c>
      <c r="F90" s="104">
        <f>IF(ISNUMBER(D90), $B91 * E90, "")</f>
        <v>-1818.1818181818182</v>
      </c>
      <c r="G90" s="102">
        <v>162</v>
      </c>
      <c r="H90" s="25">
        <f t="shared" si="43"/>
        <v>-1.8181818181818181E-2</v>
      </c>
      <c r="I90" s="103">
        <f>IF(ISNUMBER(G90), $B91 * H90, "")</f>
        <v>-2727.272727272727</v>
      </c>
      <c r="J90" s="24">
        <v>162</v>
      </c>
      <c r="K90" s="25">
        <f t="shared" si="44"/>
        <v>-1.8181818181818181E-2</v>
      </c>
      <c r="L90" s="104">
        <f>IF(ISNUMBER(J90), $B91 * K90, "")</f>
        <v>-2727.272727272727</v>
      </c>
      <c r="M90" s="102">
        <v>158</v>
      </c>
      <c r="N90" s="25">
        <f t="shared" si="45"/>
        <v>-4.2424242424242427E-2</v>
      </c>
      <c r="O90" s="104">
        <f>IF(ISNUMBER(M90), $B91 * N90, "")</f>
        <v>-6363.636363636364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-3.1947336243013366E-2</v>
      </c>
      <c r="F91" s="28">
        <f>SUM(F71:F90)</f>
        <v>-95842.008729040128</v>
      </c>
      <c r="G91" s="26" t="s">
        <v>268</v>
      </c>
      <c r="H91" s="27">
        <f>IF(COUNT(H71:H90), SUM(H71:H90) / COUNT(H71:H90), 0)</f>
        <v>-2.1679266336218476E-2</v>
      </c>
      <c r="I91" s="28">
        <f>SUM(I71:I90)</f>
        <v>-65037.799008655405</v>
      </c>
      <c r="J91" s="26" t="s">
        <v>268</v>
      </c>
      <c r="K91" s="27">
        <f>IF(COUNT(K71:K90), SUM(K71:K90) / COUNT(K71:K90), 0)</f>
        <v>-2.5700854752191766E-2</v>
      </c>
      <c r="L91" s="28">
        <f>SUM(L71:L90)</f>
        <v>-77102.564256575308</v>
      </c>
      <c r="M91" s="26" t="s">
        <v>268</v>
      </c>
      <c r="N91" s="27">
        <f>IF(COUNT(N71:N90), SUM(N71:N90) / COUNT(N71:N90), 0)</f>
        <v>-4.9574825533701912E-2</v>
      </c>
      <c r="O91" s="28">
        <f>SUM(O71:O90)</f>
        <v>-148724.47660110571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77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2021-11-03(수) 오전 00:00</v>
      </c>
      <c r="C96" s="329"/>
      <c r="D96" s="288" t="str">
        <f>TEXT($G$1, "[$-ko-KR]yyyy-mm-dd(ddd) ") &amp; "오후 14:00"</f>
        <v>2021-11-03(수) 오후 14:00</v>
      </c>
      <c r="E96" s="289"/>
      <c r="F96" s="290"/>
      <c r="G96" s="288" t="str">
        <f>TEXT($G$1, "[$-ko-KR]yyyy-mm-dd(ddd) ") &amp; "오후 19:00"</f>
        <v>2021-11-03(수) 오후 19:00</v>
      </c>
      <c r="H96" s="289"/>
      <c r="I96" s="290"/>
      <c r="J96" s="288" t="str">
        <f>TEXT($G$1, "[$-ko-KR]yyyy-mm-dd(ddd) ") &amp; "오후 21:00"</f>
        <v>2021-11-03(수) 오후 21:00</v>
      </c>
      <c r="K96" s="289"/>
      <c r="L96" s="290"/>
      <c r="M96" s="288" t="str">
        <f>TEXT($G$1+1, "[$-ko-KR]yyyy-mm-dd(ddd) ") &amp; "오전 00:00"</f>
        <v>2021-11-04(목)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78" t="s">
        <v>57</v>
      </c>
      <c r="H97" s="179" t="s">
        <v>265</v>
      </c>
      <c r="I97" s="18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163</v>
      </c>
      <c r="B98" s="124">
        <v>559</v>
      </c>
      <c r="C98" s="76">
        <v>0.34375</v>
      </c>
      <c r="D98" s="13">
        <v>476</v>
      </c>
      <c r="E98" s="14">
        <f>IF(ISNUMBER(D98), (D98 - $B98) / $B98, "")</f>
        <v>-0.14847942754919499</v>
      </c>
      <c r="F98" s="16">
        <f>IF(ISNUMBER(D98), $B118 * E98, "")</f>
        <v>-22271.91413237925</v>
      </c>
      <c r="G98" s="29">
        <v>505</v>
      </c>
      <c r="H98" s="14">
        <f>IF(ISNUMBER(G98), (G98 - $B98) / $B98, "")</f>
        <v>-9.6601073345259386E-2</v>
      </c>
      <c r="I98" s="100">
        <f>IF(ISNUMBER(G98), $B118 * H98, "")</f>
        <v>-14490.161001788907</v>
      </c>
      <c r="J98" s="13">
        <v>505</v>
      </c>
      <c r="K98" s="14">
        <f>IF(ISNUMBER(J98), (J98 - $B98) / $B98, "")</f>
        <v>-9.6601073345259386E-2</v>
      </c>
      <c r="L98" s="16">
        <f>IF(ISNUMBER(J98), $B118 * K98, "")</f>
        <v>-14490.161001788907</v>
      </c>
      <c r="M98" s="29">
        <v>494</v>
      </c>
      <c r="N98" s="14">
        <f>IF(ISNUMBER(M98), (M98 - $B98) / $B98, "")</f>
        <v>-0.11627906976744186</v>
      </c>
      <c r="O98" s="16">
        <f>IF(ISNUMBER(M98), $B118 * N98, "")</f>
        <v>-17441.860465116279</v>
      </c>
      <c r="Q98" s="286"/>
      <c r="R98" s="286"/>
      <c r="S98" s="286"/>
    </row>
    <row r="99" spans="1:19" ht="17.25" thickBot="1">
      <c r="A99" s="125" t="s">
        <v>211</v>
      </c>
      <c r="B99" s="126">
        <v>2010</v>
      </c>
      <c r="C99" s="77">
        <v>0.24074074070000001</v>
      </c>
      <c r="D99" s="15">
        <v>1830</v>
      </c>
      <c r="E99" s="32">
        <f t="shared" ref="E99:E102" si="46">IF(ISNUMBER(D99), (D99 - $B99) / $B99, "")</f>
        <v>-8.9552238805970144E-2</v>
      </c>
      <c r="F99" s="18">
        <f>IF(ISNUMBER(D99), $B118 * E99, "")</f>
        <v>-13432.835820895521</v>
      </c>
      <c r="G99" s="31">
        <v>1860</v>
      </c>
      <c r="H99" s="32">
        <f t="shared" ref="H99:H102" si="47">IF(ISNUMBER(G99), (G99 - $B99) / $B99, "")</f>
        <v>-7.4626865671641784E-2</v>
      </c>
      <c r="I99" s="101">
        <f>IF(ISNUMBER(G99), $B118 * H99, "")</f>
        <v>-11194.029850746268</v>
      </c>
      <c r="J99" s="15">
        <v>1945</v>
      </c>
      <c r="K99" s="32">
        <f t="shared" ref="K99:K102" si="48">IF(ISNUMBER(J99), (J99 - $B99) / $B99, "")</f>
        <v>-3.2338308457711441E-2</v>
      </c>
      <c r="L99" s="18">
        <f>IF(ISNUMBER(J99), $B118 * K99, "")</f>
        <v>-4850.746268656716</v>
      </c>
      <c r="M99" s="31">
        <v>1955</v>
      </c>
      <c r="N99" s="32">
        <f t="shared" ref="N99:N102" si="49">IF(ISNUMBER(M99), (M99 - $B99) / $B99, "")</f>
        <v>-2.736318407960199E-2</v>
      </c>
      <c r="O99" s="18">
        <f>IF(ISNUMBER(M99), $B118 * N99, "")</f>
        <v>-4104.4776119402986</v>
      </c>
      <c r="Q99" s="286"/>
      <c r="R99" s="286"/>
      <c r="S99" s="286"/>
    </row>
    <row r="100" spans="1:19" ht="17.25" thickBot="1">
      <c r="A100" s="125" t="s">
        <v>111</v>
      </c>
      <c r="B100" s="126">
        <v>3090</v>
      </c>
      <c r="C100" s="77">
        <v>0.2237623762</v>
      </c>
      <c r="D100" s="15">
        <v>3215</v>
      </c>
      <c r="E100" s="32">
        <f t="shared" si="46"/>
        <v>4.0453074433656956E-2</v>
      </c>
      <c r="F100" s="18">
        <f>IF(ISNUMBER(D100), $B118 * E100, "")</f>
        <v>6067.9611650485431</v>
      </c>
      <c r="G100" s="31">
        <v>3300</v>
      </c>
      <c r="H100" s="32">
        <f t="shared" si="47"/>
        <v>6.7961165048543687E-2</v>
      </c>
      <c r="I100" s="101">
        <f>IF(ISNUMBER(G100), $B118 * H100, "")</f>
        <v>10194.174757281553</v>
      </c>
      <c r="J100" s="15">
        <v>3670</v>
      </c>
      <c r="K100" s="32">
        <f t="shared" si="48"/>
        <v>0.18770226537216828</v>
      </c>
      <c r="L100" s="18">
        <f>IF(ISNUMBER(J100), $B118 * K100, "")</f>
        <v>28155.339805825242</v>
      </c>
      <c r="M100" s="31">
        <v>3905</v>
      </c>
      <c r="N100" s="32">
        <f t="shared" si="49"/>
        <v>0.26375404530744334</v>
      </c>
      <c r="O100" s="18">
        <f>IF(ISNUMBER(M100), $B118 * N100, "")</f>
        <v>39563.106796116503</v>
      </c>
      <c r="Q100" s="291"/>
      <c r="R100" s="291"/>
      <c r="S100" s="291"/>
    </row>
    <row r="101" spans="1:19" ht="17.25" thickBot="1">
      <c r="A101" s="125" t="s">
        <v>153</v>
      </c>
      <c r="B101" s="126">
        <v>3510</v>
      </c>
      <c r="C101" s="77">
        <v>0.13408723750000001</v>
      </c>
      <c r="D101" s="15">
        <v>3270</v>
      </c>
      <c r="E101" s="32">
        <f t="shared" si="46"/>
        <v>-6.8376068376068383E-2</v>
      </c>
      <c r="F101" s="18">
        <f>IF(ISNUMBER(D101), $B118 * E101, "")</f>
        <v>-10256.410256410258</v>
      </c>
      <c r="G101" s="31">
        <v>3360</v>
      </c>
      <c r="H101" s="32">
        <f t="shared" si="47"/>
        <v>-4.2735042735042736E-2</v>
      </c>
      <c r="I101" s="101">
        <f>IF(ISNUMBER(G101), $B118 * H101, "")</f>
        <v>-6410.2564102564102</v>
      </c>
      <c r="J101" s="15">
        <v>3400</v>
      </c>
      <c r="K101" s="32">
        <f t="shared" si="48"/>
        <v>-3.1339031339031341E-2</v>
      </c>
      <c r="L101" s="18">
        <f>IF(ISNUMBER(J101), $B118 * K101, "")</f>
        <v>-4700.8547008547012</v>
      </c>
      <c r="M101" s="31">
        <v>3310</v>
      </c>
      <c r="N101" s="32">
        <f t="shared" si="49"/>
        <v>-5.6980056980056981E-2</v>
      </c>
      <c r="O101" s="18">
        <f>IF(ISNUMBER(M101), $B118 * N101, "")</f>
        <v>-8547.0085470085469</v>
      </c>
      <c r="Q101" s="291"/>
      <c r="R101" s="291"/>
      <c r="S101" s="291"/>
    </row>
    <row r="102" spans="1:19" ht="17.25" thickBot="1">
      <c r="A102" s="127" t="s">
        <v>107</v>
      </c>
      <c r="B102" s="128">
        <v>266</v>
      </c>
      <c r="C102" s="78">
        <v>0.1319148936</v>
      </c>
      <c r="D102" s="20">
        <v>244</v>
      </c>
      <c r="E102" s="21">
        <f t="shared" si="46"/>
        <v>-8.2706766917293228E-2</v>
      </c>
      <c r="F102" s="22">
        <f>IF(ISNUMBER(D102), $B118 * E102, "")</f>
        <v>-12406.015037593985</v>
      </c>
      <c r="G102" s="30">
        <v>246</v>
      </c>
      <c r="H102" s="21">
        <f t="shared" si="47"/>
        <v>-7.5187969924812026E-2</v>
      </c>
      <c r="I102" s="105">
        <f>IF(ISNUMBER(G102), $B118 * H102, "")</f>
        <v>-11278.195488721803</v>
      </c>
      <c r="J102" s="20">
        <v>247</v>
      </c>
      <c r="K102" s="21">
        <f t="shared" si="48"/>
        <v>-7.1428571428571425E-2</v>
      </c>
      <c r="L102" s="22">
        <f>IF(ISNUMBER(J102), $B118 * K102, "")</f>
        <v>-10714.285714285714</v>
      </c>
      <c r="M102" s="30">
        <v>237</v>
      </c>
      <c r="N102" s="21">
        <f t="shared" si="49"/>
        <v>-0.10902255639097744</v>
      </c>
      <c r="O102" s="22">
        <f>IF(ISNUMBER(M102), $B118 * N102, "")</f>
        <v>-16353.383458646616</v>
      </c>
      <c r="Q102" s="291"/>
      <c r="R102" s="291"/>
      <c r="S102" s="291"/>
    </row>
    <row r="103" spans="1:19" ht="17.25" thickBot="1">
      <c r="A103" s="125" t="s">
        <v>141</v>
      </c>
      <c r="B103" s="129">
        <v>159</v>
      </c>
      <c r="C103" s="80">
        <v>0.1118881119</v>
      </c>
      <c r="D103" s="106">
        <v>152</v>
      </c>
      <c r="E103" s="107">
        <f>IF(ISNUMBER(D103), (D103 - $B103) / $B103, "")</f>
        <v>-4.40251572327044E-2</v>
      </c>
      <c r="F103" s="108">
        <f>IF(ISNUMBER(D103), $B118 * E103, "")</f>
        <v>-6603.7735849056598</v>
      </c>
      <c r="G103" s="109">
        <v>153</v>
      </c>
      <c r="H103" s="107">
        <f>IF(ISNUMBER(G103), (G103 - $B103) / $B103, "")</f>
        <v>-3.7735849056603772E-2</v>
      </c>
      <c r="I103" s="110">
        <f>IF(ISNUMBER(G103), $B118 * H103, "")</f>
        <v>-5660.3773584905657</v>
      </c>
      <c r="J103" s="106">
        <v>152</v>
      </c>
      <c r="K103" s="107">
        <f>IF(ISNUMBER(J103), (J103 - $B103) / $B103, "")</f>
        <v>-4.40251572327044E-2</v>
      </c>
      <c r="L103" s="108">
        <f>IF(ISNUMBER(J103), $B118 * K103, "")</f>
        <v>-6603.7735849056598</v>
      </c>
      <c r="M103" s="109">
        <v>148</v>
      </c>
      <c r="N103" s="107">
        <f>IF(ISNUMBER(M103), (M103 - $B103) / $B103, "")</f>
        <v>-6.9182389937106917E-2</v>
      </c>
      <c r="O103" s="108">
        <f>IF(ISNUMBER(M103), $B118 * N103, "")</f>
        <v>-10377.358490566037</v>
      </c>
      <c r="Q103" s="291"/>
      <c r="R103" s="291"/>
      <c r="S103" s="291"/>
    </row>
    <row r="104" spans="1:19" ht="17.25" thickBot="1">
      <c r="A104" s="125" t="s">
        <v>191</v>
      </c>
      <c r="B104" s="126">
        <v>156</v>
      </c>
      <c r="C104" s="77">
        <v>0.10638297870000001</v>
      </c>
      <c r="D104" s="15">
        <v>152</v>
      </c>
      <c r="E104" s="32">
        <f t="shared" ref="E104:E107" si="50">IF(ISNUMBER(D104), (D104 - $B104) / $B104, "")</f>
        <v>-2.564102564102564E-2</v>
      </c>
      <c r="F104" s="18">
        <f>IF(ISNUMBER(D104), $B118 * E104, "")</f>
        <v>-3846.1538461538462</v>
      </c>
      <c r="G104" s="31">
        <v>152</v>
      </c>
      <c r="H104" s="32">
        <f t="shared" ref="H104:H107" si="51">IF(ISNUMBER(G104), (G104 - $B104) / $B104, "")</f>
        <v>-2.564102564102564E-2</v>
      </c>
      <c r="I104" s="101">
        <f>IF(ISNUMBER(G104), $B118 * H104, "")</f>
        <v>-3846.1538461538462</v>
      </c>
      <c r="J104" s="15">
        <v>152</v>
      </c>
      <c r="K104" s="32">
        <f t="shared" ref="K104:K107" si="52">IF(ISNUMBER(J104), (J104 - $B104) / $B104, "")</f>
        <v>-2.564102564102564E-2</v>
      </c>
      <c r="L104" s="18">
        <f>IF(ISNUMBER(J104), $B118 * K104, "")</f>
        <v>-3846.1538461538462</v>
      </c>
      <c r="M104" s="31">
        <v>149</v>
      </c>
      <c r="N104" s="32">
        <f t="shared" ref="N104:N107" si="53">IF(ISNUMBER(M104), (M104 - $B104) / $B104, "")</f>
        <v>-4.4871794871794872E-2</v>
      </c>
      <c r="O104" s="18">
        <f>IF(ISNUMBER(M104), $B118 * N104, "")</f>
        <v>-6730.7692307692305</v>
      </c>
      <c r="Q104" s="291"/>
      <c r="R104" s="291"/>
      <c r="S104" s="291"/>
    </row>
    <row r="105" spans="1:19" ht="17.25" thickBot="1">
      <c r="A105" s="125" t="s">
        <v>115</v>
      </c>
      <c r="B105" s="126">
        <v>281</v>
      </c>
      <c r="C105" s="77">
        <v>9.765625E-2</v>
      </c>
      <c r="D105" s="15">
        <v>292</v>
      </c>
      <c r="E105" s="32">
        <f t="shared" si="50"/>
        <v>3.9145907473309607E-2</v>
      </c>
      <c r="F105" s="18">
        <f>IF(ISNUMBER(D105), $B118 * E105, "")</f>
        <v>5871.8861209964407</v>
      </c>
      <c r="G105" s="31">
        <v>296</v>
      </c>
      <c r="H105" s="32">
        <f t="shared" si="51"/>
        <v>5.3380782918149468E-2</v>
      </c>
      <c r="I105" s="101">
        <f>IF(ISNUMBER(G105), $B118 * H105, "")</f>
        <v>8007.1174377224206</v>
      </c>
      <c r="J105" s="15">
        <v>296</v>
      </c>
      <c r="K105" s="32">
        <f t="shared" si="52"/>
        <v>5.3380782918149468E-2</v>
      </c>
      <c r="L105" s="18">
        <f>IF(ISNUMBER(J105), $B118 * K105, "")</f>
        <v>8007.1174377224206</v>
      </c>
      <c r="M105" s="31">
        <v>291</v>
      </c>
      <c r="N105" s="32">
        <f t="shared" si="53"/>
        <v>3.5587188612099648E-2</v>
      </c>
      <c r="O105" s="18">
        <f>IF(ISNUMBER(M105), $B118 * N105, "")</f>
        <v>5338.0782918149471</v>
      </c>
      <c r="Q105" s="291"/>
      <c r="R105" s="291"/>
      <c r="S105" s="291"/>
    </row>
    <row r="106" spans="1:19" ht="17.25" thickBot="1">
      <c r="A106" s="125" t="s">
        <v>145</v>
      </c>
      <c r="B106" s="126">
        <v>26.1</v>
      </c>
      <c r="C106" s="77">
        <v>9.6638655500000004E-2</v>
      </c>
      <c r="D106" s="15">
        <v>24.2</v>
      </c>
      <c r="E106" s="32">
        <f t="shared" si="50"/>
        <v>-7.2796934865900456E-2</v>
      </c>
      <c r="F106" s="18">
        <f>IF(ISNUMBER(D106), $B118 * E106, "")</f>
        <v>-10919.540229885068</v>
      </c>
      <c r="G106" s="31">
        <v>24.6</v>
      </c>
      <c r="H106" s="32">
        <f t="shared" si="51"/>
        <v>-5.7471264367816091E-2</v>
      </c>
      <c r="I106" s="101">
        <f>IF(ISNUMBER(G106), $B118 * H106, "")</f>
        <v>-8620.689655172413</v>
      </c>
      <c r="J106" s="15">
        <v>24.4</v>
      </c>
      <c r="K106" s="32">
        <f t="shared" si="52"/>
        <v>-6.5134099616858343E-2</v>
      </c>
      <c r="L106" s="18">
        <f>IF(ISNUMBER(J106), $B118 * K106, "")</f>
        <v>-9770.1149425287513</v>
      </c>
      <c r="M106" s="31">
        <v>23.9</v>
      </c>
      <c r="N106" s="32">
        <f t="shared" si="53"/>
        <v>-8.4291187739463702E-2</v>
      </c>
      <c r="O106" s="18">
        <f>IF(ISNUMBER(M106), $B118 * N106, "")</f>
        <v>-12643.678160919555</v>
      </c>
      <c r="Q106" s="33"/>
      <c r="R106" s="33"/>
    </row>
    <row r="107" spans="1:19" ht="17.25" thickBot="1">
      <c r="A107" s="130" t="s">
        <v>209</v>
      </c>
      <c r="B107" s="131">
        <v>1560</v>
      </c>
      <c r="C107" s="79">
        <v>9.4736842099999996E-2</v>
      </c>
      <c r="D107" s="24">
        <v>1700</v>
      </c>
      <c r="E107" s="25">
        <f t="shared" si="50"/>
        <v>8.9743589743589744E-2</v>
      </c>
      <c r="F107" s="104">
        <f>IF(ISNUMBER(D107), $B118 * E107, "")</f>
        <v>13461.538461538461</v>
      </c>
      <c r="G107" s="102">
        <v>1765</v>
      </c>
      <c r="H107" s="25">
        <f t="shared" si="51"/>
        <v>0.13141025641025642</v>
      </c>
      <c r="I107" s="103">
        <f>IF(ISNUMBER(G107), $B118 * H107, "")</f>
        <v>19711.538461538461</v>
      </c>
      <c r="J107" s="24">
        <v>1720</v>
      </c>
      <c r="K107" s="25">
        <f t="shared" si="52"/>
        <v>0.10256410256410256</v>
      </c>
      <c r="L107" s="104">
        <f>IF(ISNUMBER(J107), $B118 * K107, "")</f>
        <v>15384.615384615385</v>
      </c>
      <c r="M107" s="102">
        <v>1670</v>
      </c>
      <c r="N107" s="25">
        <f t="shared" si="53"/>
        <v>7.0512820512820512E-2</v>
      </c>
      <c r="O107" s="104">
        <f>IF(ISNUMBER(M107), $B118 * N107, "")</f>
        <v>10576.923076923076</v>
      </c>
      <c r="Q107" s="300"/>
      <c r="R107" s="301"/>
      <c r="S107" s="302"/>
    </row>
    <row r="108" spans="1:19">
      <c r="A108" s="123" t="s">
        <v>227</v>
      </c>
      <c r="B108" s="124">
        <v>566</v>
      </c>
      <c r="C108" s="76">
        <v>8.8461538500000006E-2</v>
      </c>
      <c r="D108" s="13">
        <v>524</v>
      </c>
      <c r="E108" s="14">
        <f>IF(ISNUMBER(D108), (D108 - $B108) / $B108, "")</f>
        <v>-7.4204946996466431E-2</v>
      </c>
      <c r="F108" s="16">
        <f>IF(ISNUMBER(D108), $B118 * E108, "")</f>
        <v>-11130.742049469965</v>
      </c>
      <c r="G108" s="29">
        <v>547</v>
      </c>
      <c r="H108" s="14">
        <f>IF(ISNUMBER(G108), (G108 - $B108) / $B108, "")</f>
        <v>-3.3568904593639579E-2</v>
      </c>
      <c r="I108" s="100">
        <f>IF(ISNUMBER(G108), $B118 * H108, "")</f>
        <v>-5035.3356890459372</v>
      </c>
      <c r="J108" s="13">
        <v>546</v>
      </c>
      <c r="K108" s="14">
        <f>IF(ISNUMBER(J108), (J108 - $B108) / $B108, "")</f>
        <v>-3.5335689045936397E-2</v>
      </c>
      <c r="L108" s="16">
        <f>IF(ISNUMBER(J108), $B118 * K108, "")</f>
        <v>-5300.3533568904595</v>
      </c>
      <c r="M108" s="29">
        <v>525</v>
      </c>
      <c r="N108" s="14">
        <f>IF(ISNUMBER(M108), (M108 - $B108) / $B108, "")</f>
        <v>-7.2438162544169613E-2</v>
      </c>
      <c r="O108" s="16">
        <f>IF(ISNUMBER(M108), $B118 * N108, "")</f>
        <v>-10865.724381625441</v>
      </c>
      <c r="Q108" s="303"/>
      <c r="R108" s="304"/>
      <c r="S108" s="305"/>
    </row>
    <row r="109" spans="1:19" ht="17.25" thickBot="1">
      <c r="A109" s="125" t="s">
        <v>219</v>
      </c>
      <c r="B109" s="126">
        <v>243</v>
      </c>
      <c r="C109" s="77">
        <v>0.08</v>
      </c>
      <c r="D109" s="15">
        <v>225</v>
      </c>
      <c r="E109" s="32">
        <f t="shared" ref="E109:E112" si="54">IF(ISNUMBER(D109), (D109 - $B109) / $B109, "")</f>
        <v>-7.407407407407407E-2</v>
      </c>
      <c r="F109" s="18">
        <f>IF(ISNUMBER(D109), $B118 * E109, "")</f>
        <v>-11111.111111111111</v>
      </c>
      <c r="G109" s="31">
        <v>225</v>
      </c>
      <c r="H109" s="32">
        <f t="shared" ref="H109:H112" si="55">IF(ISNUMBER(G109), (G109 - $B109) / $B109, "")</f>
        <v>-7.407407407407407E-2</v>
      </c>
      <c r="I109" s="101">
        <f>IF(ISNUMBER(G109), $B118 * H109, "")</f>
        <v>-11111.111111111111</v>
      </c>
      <c r="J109" s="15">
        <v>227</v>
      </c>
      <c r="K109" s="32">
        <f t="shared" ref="K109:K112" si="56">IF(ISNUMBER(J109), (J109 - $B109) / $B109, "")</f>
        <v>-6.584362139917696E-2</v>
      </c>
      <c r="L109" s="18">
        <f>IF(ISNUMBER(J109), $B118 * K109, "")</f>
        <v>-9876.5432098765432</v>
      </c>
      <c r="M109" s="31">
        <v>221</v>
      </c>
      <c r="N109" s="32">
        <f t="shared" ref="N109:N112" si="57">IF(ISNUMBER(M109), (M109 - $B109) / $B109, "")</f>
        <v>-9.0534979423868317E-2</v>
      </c>
      <c r="O109" s="18">
        <f>IF(ISNUMBER(M109), $B118 * N109, "")</f>
        <v>-13580.246913580248</v>
      </c>
      <c r="Q109" s="306"/>
      <c r="R109" s="307"/>
      <c r="S109" s="308"/>
    </row>
    <row r="110" spans="1:19" ht="17.25" thickBot="1">
      <c r="A110" s="125" t="s">
        <v>117</v>
      </c>
      <c r="B110" s="126">
        <v>5370</v>
      </c>
      <c r="C110" s="77">
        <v>7.2927072900000001E-2</v>
      </c>
      <c r="D110" s="15">
        <v>5350</v>
      </c>
      <c r="E110" s="32">
        <f t="shared" si="54"/>
        <v>-3.7243947858472998E-3</v>
      </c>
      <c r="F110" s="18">
        <f>IF(ISNUMBER(D110), $B118 * E110, "")</f>
        <v>-558.65921787709499</v>
      </c>
      <c r="G110" s="31">
        <v>5310</v>
      </c>
      <c r="H110" s="32">
        <f t="shared" si="55"/>
        <v>-1.11731843575419E-2</v>
      </c>
      <c r="I110" s="101">
        <f>IF(ISNUMBER(G110), $B118 * H110, "")</f>
        <v>-1675.977653631285</v>
      </c>
      <c r="J110" s="15">
        <v>5300</v>
      </c>
      <c r="K110" s="32">
        <f t="shared" si="56"/>
        <v>-1.3035381750465549E-2</v>
      </c>
      <c r="L110" s="18">
        <f>IF(ISNUMBER(J110), $B118 * K110, "")</f>
        <v>-1955.3072625698323</v>
      </c>
      <c r="M110" s="31">
        <v>5045</v>
      </c>
      <c r="N110" s="32">
        <f t="shared" si="57"/>
        <v>-6.0521415270018621E-2</v>
      </c>
      <c r="O110" s="18">
        <f>IF(ISNUMBER(M110), $B118 * N110, "")</f>
        <v>-9078.2122905027936</v>
      </c>
      <c r="Q110" s="291"/>
      <c r="R110" s="291"/>
      <c r="S110" s="291"/>
    </row>
    <row r="111" spans="1:19" ht="17.25" thickBot="1">
      <c r="A111" s="125" t="s">
        <v>149</v>
      </c>
      <c r="B111" s="126">
        <v>128</v>
      </c>
      <c r="C111" s="77">
        <v>6.6666666700000002E-2</v>
      </c>
      <c r="D111" s="15">
        <v>125</v>
      </c>
      <c r="E111" s="32">
        <f t="shared" si="54"/>
        <v>-2.34375E-2</v>
      </c>
      <c r="F111" s="18">
        <f>IF(ISNUMBER(D111), $B118 * E111, "")</f>
        <v>-3515.625</v>
      </c>
      <c r="G111" s="31">
        <v>127</v>
      </c>
      <c r="H111" s="32">
        <f t="shared" si="55"/>
        <v>-7.8125E-3</v>
      </c>
      <c r="I111" s="101">
        <f>IF(ISNUMBER(G111), $B118 * H111, "")</f>
        <v>-1171.875</v>
      </c>
      <c r="J111" s="15">
        <v>126</v>
      </c>
      <c r="K111" s="32">
        <f t="shared" si="56"/>
        <v>-1.5625E-2</v>
      </c>
      <c r="L111" s="18">
        <f>IF(ISNUMBER(J111), $B118 * K111, "")</f>
        <v>-2343.75</v>
      </c>
      <c r="M111" s="31">
        <v>121</v>
      </c>
      <c r="N111" s="32">
        <f t="shared" si="57"/>
        <v>-5.46875E-2</v>
      </c>
      <c r="O111" s="18">
        <f>IF(ISNUMBER(M111), $B118 * N111, "")</f>
        <v>-8203.125</v>
      </c>
      <c r="Q111" s="286"/>
      <c r="R111" s="286"/>
      <c r="S111" s="286"/>
    </row>
    <row r="112" spans="1:19" ht="17.25" thickBot="1">
      <c r="A112" s="127" t="s">
        <v>85</v>
      </c>
      <c r="B112" s="128">
        <v>569</v>
      </c>
      <c r="C112" s="78">
        <v>6.1567164200000003E-2</v>
      </c>
      <c r="D112" s="20">
        <v>535</v>
      </c>
      <c r="E112" s="21">
        <f t="shared" si="54"/>
        <v>-5.9753954305799648E-2</v>
      </c>
      <c r="F112" s="22">
        <f>IF(ISNUMBER(D112), $B118 * E112, "")</f>
        <v>-8963.093145869947</v>
      </c>
      <c r="G112" s="30">
        <v>539</v>
      </c>
      <c r="H112" s="21">
        <f t="shared" si="55"/>
        <v>-5.272407732864675E-2</v>
      </c>
      <c r="I112" s="105">
        <f>IF(ISNUMBER(G112), $B118 * H112, "")</f>
        <v>-7908.6115992970126</v>
      </c>
      <c r="J112" s="20">
        <v>545</v>
      </c>
      <c r="K112" s="21">
        <f t="shared" si="56"/>
        <v>-4.21792618629174E-2</v>
      </c>
      <c r="L112" s="22">
        <f>IF(ISNUMBER(J112), $B118 * K112, "")</f>
        <v>-6326.8892794376097</v>
      </c>
      <c r="M112" s="30">
        <v>528</v>
      </c>
      <c r="N112" s="21">
        <f t="shared" si="57"/>
        <v>-7.2056239015817217E-2</v>
      </c>
      <c r="O112" s="22">
        <f>IF(ISNUMBER(M112), $B118 * N112, "")</f>
        <v>-10808.435852372582</v>
      </c>
      <c r="Q112" s="286"/>
      <c r="R112" s="286"/>
      <c r="S112" s="286"/>
    </row>
    <row r="113" spans="1:19" ht="17.25" thickBot="1">
      <c r="A113" s="125" t="s">
        <v>197</v>
      </c>
      <c r="B113" s="129">
        <v>234</v>
      </c>
      <c r="C113" s="80">
        <v>5.8823529399999998E-2</v>
      </c>
      <c r="D113" s="106">
        <v>228</v>
      </c>
      <c r="E113" s="107">
        <f>IF(ISNUMBER(D113), (D113 - $B113) / $B113, "")</f>
        <v>-2.564102564102564E-2</v>
      </c>
      <c r="F113" s="108">
        <f>IF(ISNUMBER(D113), $B118 * E113, "")</f>
        <v>-3846.1538461538462</v>
      </c>
      <c r="G113" s="109">
        <v>227</v>
      </c>
      <c r="H113" s="107">
        <f>IF(ISNUMBER(G113), (G113 - $B113) / $B113, "")</f>
        <v>-2.9914529914529916E-2</v>
      </c>
      <c r="I113" s="110">
        <f>IF(ISNUMBER(G113), $B118 * H113, "")</f>
        <v>-4487.1794871794873</v>
      </c>
      <c r="J113" s="106">
        <v>226</v>
      </c>
      <c r="K113" s="107">
        <f>IF(ISNUMBER(J113), (J113 - $B113) / $B113, "")</f>
        <v>-3.4188034188034191E-2</v>
      </c>
      <c r="L113" s="108">
        <f>IF(ISNUMBER(J113), $B118 * K113, "")</f>
        <v>-5128.2051282051289</v>
      </c>
      <c r="M113" s="109">
        <v>220</v>
      </c>
      <c r="N113" s="107">
        <f>IF(ISNUMBER(M113), (M113 - $B113) / $B113, "")</f>
        <v>-5.9829059829059832E-2</v>
      </c>
      <c r="O113" s="108">
        <f>IF(ISNUMBER(M113), $B118 * N113, "")</f>
        <v>-8974.3589743589746</v>
      </c>
      <c r="Q113" s="291"/>
      <c r="R113" s="291"/>
      <c r="S113" s="291"/>
    </row>
    <row r="114" spans="1:19" ht="17.25" thickBot="1">
      <c r="A114" s="125" t="s">
        <v>133</v>
      </c>
      <c r="B114" s="126">
        <v>2505</v>
      </c>
      <c r="C114" s="77">
        <v>5.6962025300000003E-2</v>
      </c>
      <c r="D114" s="15">
        <v>2425</v>
      </c>
      <c r="E114" s="32">
        <f t="shared" ref="E114:E117" si="58">IF(ISNUMBER(D114), (D114 - $B114) / $B114, "")</f>
        <v>-3.1936127744510975E-2</v>
      </c>
      <c r="F114" s="18">
        <f>IF(ISNUMBER(D114), $B118 * E114, "")</f>
        <v>-4790.4191616766466</v>
      </c>
      <c r="G114" s="31">
        <v>2475</v>
      </c>
      <c r="H114" s="32">
        <f t="shared" ref="H114:H117" si="59">IF(ISNUMBER(G114), (G114 - $B114) / $B114, "")</f>
        <v>-1.1976047904191617E-2</v>
      </c>
      <c r="I114" s="101">
        <f>IF(ISNUMBER(G114), $B118 * H114, "")</f>
        <v>-1796.4071856287426</v>
      </c>
      <c r="J114" s="15">
        <v>2450</v>
      </c>
      <c r="K114" s="32">
        <f t="shared" ref="K114:K117" si="60">IF(ISNUMBER(J114), (J114 - $B114) / $B114, "")</f>
        <v>-2.1956087824351298E-2</v>
      </c>
      <c r="L114" s="18">
        <f>IF(ISNUMBER(J114), $B118 * K114, "")</f>
        <v>-3293.4131736526947</v>
      </c>
      <c r="M114" s="31">
        <v>2400</v>
      </c>
      <c r="N114" s="32">
        <f t="shared" ref="N114:N117" si="61">IF(ISNUMBER(M114), (M114 - $B114) / $B114, "")</f>
        <v>-4.1916167664670656E-2</v>
      </c>
      <c r="O114" s="18">
        <f>IF(ISNUMBER(M114), $B118 * N114, "")</f>
        <v>-6287.425149700598</v>
      </c>
      <c r="Q114" s="291"/>
      <c r="R114" s="291"/>
      <c r="S114" s="291"/>
    </row>
    <row r="115" spans="1:19" ht="17.25" thickBot="1">
      <c r="A115" s="125" t="s">
        <v>187</v>
      </c>
      <c r="B115" s="126">
        <v>19.399999999999999</v>
      </c>
      <c r="C115" s="77">
        <v>5.4347826100000003E-2</v>
      </c>
      <c r="D115" s="15">
        <v>19.2</v>
      </c>
      <c r="E115" s="32">
        <f t="shared" si="58"/>
        <v>-1.0309278350515427E-2</v>
      </c>
      <c r="F115" s="18">
        <f>IF(ISNUMBER(D115), $B118 * E115, "")</f>
        <v>-1546.391752577314</v>
      </c>
      <c r="G115" s="31">
        <v>19.399999999999999</v>
      </c>
      <c r="H115" s="32">
        <f t="shared" si="59"/>
        <v>0</v>
      </c>
      <c r="I115" s="101">
        <f>IF(ISNUMBER(G115), $B118 * H115, "")</f>
        <v>0</v>
      </c>
      <c r="J115" s="15">
        <v>19.2</v>
      </c>
      <c r="K115" s="32">
        <f t="shared" si="60"/>
        <v>-1.0309278350515427E-2</v>
      </c>
      <c r="L115" s="18">
        <f>IF(ISNUMBER(J115), $B118 * K115, "")</f>
        <v>-1546.391752577314</v>
      </c>
      <c r="M115" s="31">
        <v>19.399999999999999</v>
      </c>
      <c r="N115" s="32">
        <f t="shared" si="61"/>
        <v>0</v>
      </c>
      <c r="O115" s="18">
        <f>IF(ISNUMBER(M115), $B118 * N115, "")</f>
        <v>0</v>
      </c>
      <c r="Q115" s="291"/>
      <c r="R115" s="291"/>
      <c r="S115" s="291"/>
    </row>
    <row r="116" spans="1:19">
      <c r="A116" s="125" t="s">
        <v>109</v>
      </c>
      <c r="B116" s="126">
        <v>9165</v>
      </c>
      <c r="C116" s="77">
        <v>5.2238805999999999E-2</v>
      </c>
      <c r="D116" s="15">
        <v>8780</v>
      </c>
      <c r="E116" s="32">
        <f t="shared" si="58"/>
        <v>-4.2007637752318604E-2</v>
      </c>
      <c r="F116" s="18">
        <f>IF(ISNUMBER(D116), $B118 * E116, "")</f>
        <v>-6301.1456628477908</v>
      </c>
      <c r="G116" s="31">
        <v>8780</v>
      </c>
      <c r="H116" s="32">
        <f t="shared" si="59"/>
        <v>-4.2007637752318604E-2</v>
      </c>
      <c r="I116" s="101">
        <f>IF(ISNUMBER(G116), $B118 * H116, "")</f>
        <v>-6301.1456628477908</v>
      </c>
      <c r="J116" s="15">
        <v>8670</v>
      </c>
      <c r="K116" s="32">
        <f t="shared" si="60"/>
        <v>-5.4009819967266774E-2</v>
      </c>
      <c r="L116" s="18">
        <f>IF(ISNUMBER(J116), $B118 * K116, "")</f>
        <v>-8101.4729950900164</v>
      </c>
      <c r="M116" s="31">
        <v>8540</v>
      </c>
      <c r="N116" s="32">
        <f t="shared" si="61"/>
        <v>-6.8194217130387341E-2</v>
      </c>
      <c r="O116" s="18">
        <f>IF(ISNUMBER(M116), $B118 * N116, "")</f>
        <v>-10229.132569558102</v>
      </c>
      <c r="Q116" s="313"/>
      <c r="R116" s="314"/>
      <c r="S116" s="315"/>
    </row>
    <row r="117" spans="1:19" ht="17.25" thickBot="1">
      <c r="A117" s="130" t="s">
        <v>103</v>
      </c>
      <c r="B117" s="131">
        <v>1550</v>
      </c>
      <c r="C117" s="79">
        <v>5.08474576E-2</v>
      </c>
      <c r="D117" s="24">
        <v>1460</v>
      </c>
      <c r="E117" s="25">
        <f t="shared" si="58"/>
        <v>-5.8064516129032261E-2</v>
      </c>
      <c r="F117" s="104">
        <f>IF(ISNUMBER(D117), $B118 * E117, "")</f>
        <v>-8709.677419354839</v>
      </c>
      <c r="G117" s="102">
        <v>1480</v>
      </c>
      <c r="H117" s="25">
        <f t="shared" si="59"/>
        <v>-4.5161290322580643E-2</v>
      </c>
      <c r="I117" s="103">
        <f>IF(ISNUMBER(G117), $B118 * H117, "")</f>
        <v>-6774.1935483870966</v>
      </c>
      <c r="J117" s="24">
        <v>1455</v>
      </c>
      <c r="K117" s="25">
        <f t="shared" si="60"/>
        <v>-6.1290322580645158E-2</v>
      </c>
      <c r="L117" s="104">
        <f>IF(ISNUMBER(J117), $B118 * K117, "")</f>
        <v>-9193.5483870967746</v>
      </c>
      <c r="M117" s="102">
        <v>1430</v>
      </c>
      <c r="N117" s="25">
        <f t="shared" si="61"/>
        <v>-7.7419354838709681E-2</v>
      </c>
      <c r="O117" s="104">
        <f>IF(ISNUMBER(M117), $B118 * N117, "")</f>
        <v>-11612.903225806453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-3.8269425175859566E-2</v>
      </c>
      <c r="F118" s="28">
        <f>SUM(F98:F117)</f>
        <v>-114808.27552757871</v>
      </c>
      <c r="G118" s="26" t="s">
        <v>268</v>
      </c>
      <c r="H118" s="27">
        <f>IF(COUNT(H98:H117), SUM(H98:H117) / COUNT(H98:H117), 0)</f>
        <v>-2.3282956630638747E-2</v>
      </c>
      <c r="I118" s="28">
        <f>SUM(I98:I117)</f>
        <v>-69848.869891916227</v>
      </c>
      <c r="J118" s="26" t="s">
        <v>268</v>
      </c>
      <c r="K118" s="27">
        <f>IF(COUNT(K98:K117), SUM(K98:K117) / COUNT(K98:K117), 0)</f>
        <v>-1.8831630658802542E-2</v>
      </c>
      <c r="L118" s="28">
        <f>SUM(L98:L117)</f>
        <v>-56494.891976407627</v>
      </c>
      <c r="M118" s="26" t="s">
        <v>268</v>
      </c>
      <c r="N118" s="27">
        <f>IF(COUNT(N98:N117), SUM(N98:N117) / COUNT(N98:N117), 0)</f>
        <v>-3.6786664052539067E-2</v>
      </c>
      <c r="O118" s="28">
        <f>SUM(O98:O117)</f>
        <v>-110359.99215761723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77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2021-11-03(수) 오전 00:00</v>
      </c>
      <c r="C123" s="329"/>
      <c r="D123" s="288" t="str">
        <f>TEXT($G$1, "[$-ko-KR]yyyy-mm-dd(ddd) ") &amp; "오후 14:00"</f>
        <v>2021-11-03(수) 오후 14:00</v>
      </c>
      <c r="E123" s="289"/>
      <c r="F123" s="290"/>
      <c r="G123" s="288" t="str">
        <f>TEXT($G$1, "[$-ko-KR]yyyy-mm-dd(ddd) ") &amp; "오후 19:00"</f>
        <v>2021-11-03(수) 오후 19:00</v>
      </c>
      <c r="H123" s="289"/>
      <c r="I123" s="290"/>
      <c r="J123" s="288" t="str">
        <f>TEXT($G$1, "[$-ko-KR]yyyy-mm-dd(ddd) ") &amp; "오후 21:00"</f>
        <v>2021-11-03(수) 오후 21:00</v>
      </c>
      <c r="K123" s="289"/>
      <c r="L123" s="290"/>
      <c r="M123" s="288" t="str">
        <f>TEXT($G$1+1, "[$-ko-KR]yyyy-mm-dd(ddd) ") &amp; "오전 00:00"</f>
        <v>2021-11-04(목)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78" t="s">
        <v>57</v>
      </c>
      <c r="H124" s="179" t="s">
        <v>265</v>
      </c>
      <c r="I124" s="18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145</v>
      </c>
      <c r="B125" s="124">
        <v>26.1</v>
      </c>
      <c r="C125" s="76">
        <v>9.6638655500000004E-2</v>
      </c>
      <c r="D125" s="13">
        <v>24.2</v>
      </c>
      <c r="E125" s="14">
        <f>IF(ISNUMBER(D125), (D125 - $B125) / $B125, "")</f>
        <v>-7.2796934865900456E-2</v>
      </c>
      <c r="F125" s="16">
        <f>IF(ISNUMBER(D125), $B145 * E125, "")</f>
        <v>-10919.540229885068</v>
      </c>
      <c r="G125" s="29">
        <v>24.6</v>
      </c>
      <c r="H125" s="14">
        <f>IF(ISNUMBER(G125), (G125 - $B125) / $B125, "")</f>
        <v>-5.7471264367816091E-2</v>
      </c>
      <c r="I125" s="100">
        <f>IF(ISNUMBER(G125), $B145 * H125, "")</f>
        <v>-8620.689655172413</v>
      </c>
      <c r="J125" s="13">
        <v>24.4</v>
      </c>
      <c r="K125" s="14">
        <f>IF(ISNUMBER(J125), (J125 - $B125) / $B125, "")</f>
        <v>-6.5134099616858343E-2</v>
      </c>
      <c r="L125" s="16">
        <f>IF(ISNUMBER(J125), $B145 * K125, "")</f>
        <v>-9770.1149425287513</v>
      </c>
      <c r="M125" s="29">
        <v>23.9</v>
      </c>
      <c r="N125" s="14">
        <f>IF(ISNUMBER(M125), (M125 - $B125) / $B125, "")</f>
        <v>-8.4291187739463702E-2</v>
      </c>
      <c r="O125" s="16">
        <f>IF(ISNUMBER(M125), $B145 * N125, "")</f>
        <v>-12643.678160919555</v>
      </c>
      <c r="Q125" s="286"/>
      <c r="R125" s="286"/>
      <c r="S125" s="286"/>
    </row>
    <row r="126" spans="1:19" ht="17.25" thickBot="1">
      <c r="A126" s="125" t="s">
        <v>187</v>
      </c>
      <c r="B126" s="126">
        <v>19.399999999999999</v>
      </c>
      <c r="C126" s="77">
        <v>5.4347826100000003E-2</v>
      </c>
      <c r="D126" s="15">
        <v>19.2</v>
      </c>
      <c r="E126" s="32">
        <f t="shared" ref="E126:E129" si="62">IF(ISNUMBER(D126), (D126 - $B126) / $B126, "")</f>
        <v>-1.0309278350515427E-2</v>
      </c>
      <c r="F126" s="18">
        <f>IF(ISNUMBER(D126), $B145 * E126, "")</f>
        <v>-1546.391752577314</v>
      </c>
      <c r="G126" s="31">
        <v>19.399999999999999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19.2</v>
      </c>
      <c r="K126" s="32">
        <f t="shared" ref="K126:K129" si="64">IF(ISNUMBER(J126), (J126 - $B126) / $B126, "")</f>
        <v>-1.0309278350515427E-2</v>
      </c>
      <c r="L126" s="18">
        <f>IF(ISNUMBER(J126), $B145 * K126, "")</f>
        <v>-1546.391752577314</v>
      </c>
      <c r="M126" s="31">
        <v>19.399999999999999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6"/>
      <c r="R126" s="286"/>
      <c r="S126" s="286"/>
    </row>
    <row r="127" spans="1:19" ht="17.25" thickBot="1">
      <c r="A127" s="125" t="s">
        <v>231</v>
      </c>
      <c r="B127" s="126">
        <v>92</v>
      </c>
      <c r="C127" s="77">
        <v>4.78359909E-2</v>
      </c>
      <c r="D127" s="15">
        <v>90.8</v>
      </c>
      <c r="E127" s="32">
        <f t="shared" si="62"/>
        <v>-1.3043478260869596E-2</v>
      </c>
      <c r="F127" s="18">
        <f>IF(ISNUMBER(D127), $B145 * E127, "")</f>
        <v>-1956.5217391304393</v>
      </c>
      <c r="G127" s="31">
        <v>92.9</v>
      </c>
      <c r="H127" s="32">
        <f t="shared" si="63"/>
        <v>9.7826086956522354E-3</v>
      </c>
      <c r="I127" s="101">
        <f>IF(ISNUMBER(G127), $B145 * H127, "")</f>
        <v>1467.3913043478353</v>
      </c>
      <c r="J127" s="15">
        <v>90.8</v>
      </c>
      <c r="K127" s="32">
        <f t="shared" si="64"/>
        <v>-1.3043478260869596E-2</v>
      </c>
      <c r="L127" s="18">
        <f>IF(ISNUMBER(J127), $B145 * K127, "")</f>
        <v>-1956.5217391304393</v>
      </c>
      <c r="M127" s="31">
        <v>87.4</v>
      </c>
      <c r="N127" s="32">
        <f t="shared" si="65"/>
        <v>-4.999999999999994E-2</v>
      </c>
      <c r="O127" s="18">
        <f>IF(ISNUMBER(M127), $B145 * N127, "")</f>
        <v>-7499.9999999999909</v>
      </c>
      <c r="Q127" s="291"/>
      <c r="R127" s="291"/>
      <c r="S127" s="291"/>
    </row>
    <row r="128" spans="1:19" ht="17.25" thickBot="1">
      <c r="A128" s="125" t="s">
        <v>199</v>
      </c>
      <c r="B128" s="126">
        <v>89.7</v>
      </c>
      <c r="C128" s="77">
        <v>4.5454545499999999E-2</v>
      </c>
      <c r="D128" s="15">
        <v>87.9</v>
      </c>
      <c r="E128" s="32">
        <f t="shared" si="62"/>
        <v>-2.0066889632106993E-2</v>
      </c>
      <c r="F128" s="18">
        <f>IF(ISNUMBER(D128), $B145 * E128, "")</f>
        <v>-3010.0334448160488</v>
      </c>
      <c r="G128" s="31">
        <v>89.6</v>
      </c>
      <c r="H128" s="32">
        <f t="shared" si="63"/>
        <v>-1.1148272017838185E-3</v>
      </c>
      <c r="I128" s="101">
        <f>IF(ISNUMBER(G128), $B145 * H128, "")</f>
        <v>-167.22408026757276</v>
      </c>
      <c r="J128" s="15">
        <v>88.7</v>
      </c>
      <c r="K128" s="32">
        <f t="shared" si="64"/>
        <v>-1.1148272017837234E-2</v>
      </c>
      <c r="L128" s="18">
        <f>IF(ISNUMBER(J128), $B145 * K128, "")</f>
        <v>-1672.2408026755852</v>
      </c>
      <c r="M128" s="31">
        <v>86.4</v>
      </c>
      <c r="N128" s="32">
        <f t="shared" si="65"/>
        <v>-3.6789297658862845E-2</v>
      </c>
      <c r="O128" s="18">
        <f>IF(ISNUMBER(M128), $B145 * N128, "")</f>
        <v>-5518.3946488294268</v>
      </c>
      <c r="Q128" s="291"/>
      <c r="R128" s="291"/>
      <c r="S128" s="291"/>
    </row>
    <row r="129" spans="1:19" ht="17.25" thickBot="1">
      <c r="A129" s="127" t="s">
        <v>119</v>
      </c>
      <c r="B129" s="128">
        <v>39</v>
      </c>
      <c r="C129" s="78">
        <v>3.4482758600000003E-2</v>
      </c>
      <c r="D129" s="20">
        <v>38.200000000000003</v>
      </c>
      <c r="E129" s="21">
        <f t="shared" si="62"/>
        <v>-2.051282051282044E-2</v>
      </c>
      <c r="F129" s="22">
        <f>IF(ISNUMBER(D129), $B145 * E129, "")</f>
        <v>-3076.9230769230662</v>
      </c>
      <c r="G129" s="30">
        <v>38.700000000000003</v>
      </c>
      <c r="H129" s="21">
        <f t="shared" si="63"/>
        <v>-7.692307692307619E-3</v>
      </c>
      <c r="I129" s="105">
        <f>IF(ISNUMBER(G129), $B145 * H129, "")</f>
        <v>-1153.8461538461429</v>
      </c>
      <c r="J129" s="20">
        <v>38.299999999999997</v>
      </c>
      <c r="K129" s="21">
        <f t="shared" si="64"/>
        <v>-1.794871794871802E-2</v>
      </c>
      <c r="L129" s="22">
        <f>IF(ISNUMBER(J129), $B145 * K129, "")</f>
        <v>-2692.3076923077028</v>
      </c>
      <c r="M129" s="30">
        <v>37.4</v>
      </c>
      <c r="N129" s="21">
        <f t="shared" si="65"/>
        <v>-4.102564102564106E-2</v>
      </c>
      <c r="O129" s="22">
        <f>IF(ISNUMBER(M129), $B145 * N129, "")</f>
        <v>-6153.8461538461588</v>
      </c>
      <c r="Q129" s="291"/>
      <c r="R129" s="291"/>
      <c r="S129" s="291"/>
    </row>
    <row r="130" spans="1:19" ht="17.25" thickBot="1">
      <c r="A130" s="125" t="s">
        <v>213</v>
      </c>
      <c r="B130" s="129">
        <v>12.7</v>
      </c>
      <c r="C130" s="80">
        <v>3.2520325199999998E-2</v>
      </c>
      <c r="D130" s="106">
        <v>12.5</v>
      </c>
      <c r="E130" s="107">
        <f>IF(ISNUMBER(D130), (D130 - $B130) / $B130, "")</f>
        <v>-1.5748031496062936E-2</v>
      </c>
      <c r="F130" s="108">
        <f>IF(ISNUMBER(D130), $B145 * E130, "")</f>
        <v>-2362.2047244094406</v>
      </c>
      <c r="G130" s="109">
        <v>13</v>
      </c>
      <c r="H130" s="107">
        <f>IF(ISNUMBER(G130), (G130 - $B130) / $B130, "")</f>
        <v>2.3622047244094547E-2</v>
      </c>
      <c r="I130" s="110">
        <f>IF(ISNUMBER(G130), $B145 * H130, "")</f>
        <v>3543.307086614182</v>
      </c>
      <c r="J130" s="106">
        <v>12.8</v>
      </c>
      <c r="K130" s="107">
        <f>IF(ISNUMBER(J130), (J130 - $B130) / $B130, "")</f>
        <v>7.8740157480316087E-3</v>
      </c>
      <c r="L130" s="108">
        <f>IF(ISNUMBER(J130), $B145 * K130, "")</f>
        <v>1181.1023622047412</v>
      </c>
      <c r="M130" s="109">
        <v>12.4</v>
      </c>
      <c r="N130" s="107">
        <f>IF(ISNUMBER(M130), (M130 - $B130) / $B130, "")</f>
        <v>-2.3622047244094405E-2</v>
      </c>
      <c r="O130" s="108">
        <f>IF(ISNUMBER(M130), $B145 * N130, "")</f>
        <v>-3543.3070866141607</v>
      </c>
      <c r="Q130" s="291"/>
      <c r="R130" s="291"/>
      <c r="S130" s="291"/>
    </row>
    <row r="131" spans="1:19" ht="17.25" thickBot="1">
      <c r="A131" s="125" t="s">
        <v>97</v>
      </c>
      <c r="B131" s="126">
        <v>4.87</v>
      </c>
      <c r="C131" s="77">
        <v>2.9598308699999999E-2</v>
      </c>
      <c r="D131" s="15">
        <v>4.7</v>
      </c>
      <c r="E131" s="32">
        <f t="shared" ref="E131:E134" si="66">IF(ISNUMBER(D131), (D131 - $B131) / $B131, "")</f>
        <v>-3.4907597535934275E-2</v>
      </c>
      <c r="F131" s="18">
        <f>IF(ISNUMBER(D131), $B145 * E131, "")</f>
        <v>-5236.1396303901411</v>
      </c>
      <c r="G131" s="31">
        <v>4.75</v>
      </c>
      <c r="H131" s="32">
        <f t="shared" ref="H131:H134" si="67">IF(ISNUMBER(G131), (G131 - $B131) / $B131, "")</f>
        <v>-2.4640657084188933E-2</v>
      </c>
      <c r="I131" s="101">
        <f>IF(ISNUMBER(G131), $B145 * H131, "")</f>
        <v>-3696.09856262834</v>
      </c>
      <c r="J131" s="15">
        <v>4.7</v>
      </c>
      <c r="K131" s="32">
        <f t="shared" ref="K131:K134" si="68">IF(ISNUMBER(J131), (J131 - $B131) / $B131, "")</f>
        <v>-3.4907597535934275E-2</v>
      </c>
      <c r="L131" s="18">
        <f>IF(ISNUMBER(J131), $B145 * K131, "")</f>
        <v>-5236.1396303901411</v>
      </c>
      <c r="M131" s="31">
        <v>4.59</v>
      </c>
      <c r="N131" s="32">
        <f t="shared" ref="N131:N134" si="69">IF(ISNUMBER(M131), (M131 - $B131) / $B131, "")</f>
        <v>-5.7494866529774175E-2</v>
      </c>
      <c r="O131" s="18">
        <f>IF(ISNUMBER(M131), $B145 * N131, "")</f>
        <v>-8624.2299794661267</v>
      </c>
      <c r="Q131" s="291"/>
      <c r="R131" s="291"/>
      <c r="S131" s="291"/>
    </row>
    <row r="132" spans="1:19" ht="17.25" thickBot="1">
      <c r="A132" s="125" t="s">
        <v>64</v>
      </c>
      <c r="B132" s="126">
        <v>59.6</v>
      </c>
      <c r="C132" s="77">
        <v>2.4054982799999999E-2</v>
      </c>
      <c r="D132" s="15">
        <v>62.4</v>
      </c>
      <c r="E132" s="32">
        <f t="shared" si="66"/>
        <v>4.6979865771812034E-2</v>
      </c>
      <c r="F132" s="18">
        <f>IF(ISNUMBER(D132), $B145 * E132, "")</f>
        <v>7046.9798657718047</v>
      </c>
      <c r="G132" s="31">
        <v>65.900000000000006</v>
      </c>
      <c r="H132" s="32">
        <f t="shared" si="67"/>
        <v>0.10570469798657725</v>
      </c>
      <c r="I132" s="101">
        <f>IF(ISNUMBER(G132), $B145 * H132, "")</f>
        <v>15855.704697986588</v>
      </c>
      <c r="J132" s="15">
        <v>62.7</v>
      </c>
      <c r="K132" s="32">
        <f t="shared" si="68"/>
        <v>5.2013422818791968E-2</v>
      </c>
      <c r="L132" s="18">
        <f>IF(ISNUMBER(J132), $B145 * K132, "")</f>
        <v>7802.0134228187953</v>
      </c>
      <c r="M132" s="31">
        <v>61.7</v>
      </c>
      <c r="N132" s="32">
        <f t="shared" si="69"/>
        <v>3.5234899328859086E-2</v>
      </c>
      <c r="O132" s="18">
        <f>IF(ISNUMBER(M132), $B145 * N132, "")</f>
        <v>5285.2348993288633</v>
      </c>
      <c r="Q132" s="291"/>
      <c r="R132" s="291"/>
      <c r="S132" s="291"/>
    </row>
    <row r="133" spans="1:19" ht="17.25" thickBot="1">
      <c r="A133" s="125" t="s">
        <v>147</v>
      </c>
      <c r="B133" s="126">
        <v>14</v>
      </c>
      <c r="C133" s="77">
        <v>2.1897810199999999E-2</v>
      </c>
      <c r="D133" s="15">
        <v>14.3</v>
      </c>
      <c r="E133" s="32">
        <f t="shared" si="66"/>
        <v>2.1428571428571481E-2</v>
      </c>
      <c r="F133" s="18">
        <f>IF(ISNUMBER(D133), $B145 * E133, "")</f>
        <v>3214.285714285722</v>
      </c>
      <c r="G133" s="31">
        <v>14.8</v>
      </c>
      <c r="H133" s="32">
        <f t="shared" si="67"/>
        <v>5.7142857142857197E-2</v>
      </c>
      <c r="I133" s="101">
        <f>IF(ISNUMBER(G133), $B145 * H133, "")</f>
        <v>8571.4285714285797</v>
      </c>
      <c r="J133" s="15">
        <v>14.5</v>
      </c>
      <c r="K133" s="32">
        <f t="shared" si="68"/>
        <v>3.5714285714285712E-2</v>
      </c>
      <c r="L133" s="18">
        <f>IF(ISNUMBER(J133), $B145 * K133, "")</f>
        <v>5357.1428571428569</v>
      </c>
      <c r="M133" s="31">
        <v>13.8</v>
      </c>
      <c r="N133" s="32">
        <f t="shared" si="69"/>
        <v>-1.4285714285714235E-2</v>
      </c>
      <c r="O133" s="18">
        <f>IF(ISNUMBER(M133), $B145 * N133, "")</f>
        <v>-2142.8571428571354</v>
      </c>
      <c r="Q133" s="33"/>
      <c r="R133" s="33"/>
    </row>
    <row r="134" spans="1:19" ht="17.25" thickBot="1">
      <c r="A134" s="130" t="s">
        <v>207</v>
      </c>
      <c r="B134" s="131">
        <v>19.2</v>
      </c>
      <c r="C134" s="79">
        <v>2.1276595700000001E-2</v>
      </c>
      <c r="D134" s="24">
        <v>20.2</v>
      </c>
      <c r="E134" s="25">
        <f t="shared" si="66"/>
        <v>5.2083333333333336E-2</v>
      </c>
      <c r="F134" s="104">
        <f>IF(ISNUMBER(D134), $B145 * E134, "")</f>
        <v>7812.5</v>
      </c>
      <c r="G134" s="102">
        <v>20.2</v>
      </c>
      <c r="H134" s="25">
        <f t="shared" si="67"/>
        <v>5.2083333333333336E-2</v>
      </c>
      <c r="I134" s="103">
        <f>IF(ISNUMBER(G134), $B145 * H134, "")</f>
        <v>7812.5</v>
      </c>
      <c r="J134" s="24">
        <v>19.899999999999999</v>
      </c>
      <c r="K134" s="25">
        <f t="shared" si="68"/>
        <v>3.6458333333333301E-2</v>
      </c>
      <c r="L134" s="104">
        <f>IF(ISNUMBER(J134), $B145 * K134, "")</f>
        <v>5468.7499999999955</v>
      </c>
      <c r="M134" s="102">
        <v>19.5</v>
      </c>
      <c r="N134" s="25">
        <f t="shared" si="69"/>
        <v>1.5625000000000038E-2</v>
      </c>
      <c r="O134" s="104">
        <f>IF(ISNUMBER(M134), $B145 * N134, "")</f>
        <v>2343.7500000000059</v>
      </c>
      <c r="Q134" s="300"/>
      <c r="R134" s="301"/>
      <c r="S134" s="302"/>
    </row>
    <row r="135" spans="1:19">
      <c r="A135" s="123" t="s">
        <v>333</v>
      </c>
      <c r="B135" s="124">
        <v>0.217</v>
      </c>
      <c r="C135" s="76">
        <v>1.87793427E-2</v>
      </c>
      <c r="D135" s="13">
        <v>0.21</v>
      </c>
      <c r="E135" s="14">
        <f>IF(ISNUMBER(D135), (D135 - $B135) / $B135, "")</f>
        <v>-3.2258064516129059E-2</v>
      </c>
      <c r="F135" s="16">
        <f>IF(ISNUMBER(D135), $B145 * E135, "")</f>
        <v>-4838.7096774193587</v>
      </c>
      <c r="G135" s="29">
        <v>0.214</v>
      </c>
      <c r="H135" s="14">
        <f>IF(ISNUMBER(G135), (G135 - $B135) / $B135, "")</f>
        <v>-1.3824884792626741E-2</v>
      </c>
      <c r="I135" s="100">
        <f>IF(ISNUMBER(G135), $B145 * H135, "")</f>
        <v>-2073.7327188940112</v>
      </c>
      <c r="J135" s="13">
        <v>0.21199999999999999</v>
      </c>
      <c r="K135" s="14">
        <f>IF(ISNUMBER(J135), (J135 - $B135) / $B135, "")</f>
        <v>-2.3041474654377902E-2</v>
      </c>
      <c r="L135" s="16">
        <f>IF(ISNUMBER(J135), $B145 * K135, "")</f>
        <v>-3456.2211981566852</v>
      </c>
      <c r="M135" s="29">
        <v>0.21</v>
      </c>
      <c r="N135" s="14">
        <f>IF(ISNUMBER(M135), (M135 - $B135) / $B135, "")</f>
        <v>-3.2258064516129059E-2</v>
      </c>
      <c r="O135" s="16">
        <f>IF(ISNUMBER(M135), $B145 * N135, "")</f>
        <v>-4838.7096774193587</v>
      </c>
      <c r="Q135" s="303"/>
      <c r="R135" s="304"/>
      <c r="S135" s="305"/>
    </row>
    <row r="136" spans="1:19" ht="17.25" thickBot="1">
      <c r="A136" s="125" t="s">
        <v>205</v>
      </c>
      <c r="B136" s="126">
        <v>15.4</v>
      </c>
      <c r="C136" s="77">
        <v>1.3157894700000001E-2</v>
      </c>
      <c r="D136" s="15">
        <v>15.5</v>
      </c>
      <c r="E136" s="32">
        <f t="shared" ref="E136:E139" si="70">IF(ISNUMBER(D136), (D136 - $B136) / $B136, "")</f>
        <v>6.4935064935064705E-3</v>
      </c>
      <c r="F136" s="18">
        <f>IF(ISNUMBER(D136), $B145 * E136, "")</f>
        <v>974.02597402597053</v>
      </c>
      <c r="G136" s="31">
        <v>15.6</v>
      </c>
      <c r="H136" s="32">
        <f t="shared" ref="H136:H139" si="71">IF(ISNUMBER(G136), (G136 - $B136) / $B136, "")</f>
        <v>1.2987012987012941E-2</v>
      </c>
      <c r="I136" s="101">
        <f>IF(ISNUMBER(G136), $B145 * H136, "")</f>
        <v>1948.0519480519411</v>
      </c>
      <c r="J136" s="15">
        <v>15.5</v>
      </c>
      <c r="K136" s="32">
        <f t="shared" ref="K136:K139" si="72">IF(ISNUMBER(J136), (J136 - $B136) / $B136, "")</f>
        <v>6.4935064935064705E-3</v>
      </c>
      <c r="L136" s="18">
        <f>IF(ISNUMBER(J136), $B145 * K136, "")</f>
        <v>974.02597402597053</v>
      </c>
      <c r="M136" s="31">
        <v>15.2</v>
      </c>
      <c r="N136" s="32">
        <f t="shared" ref="N136:N139" si="73">IF(ISNUMBER(M136), (M136 - $B136) / $B136, "")</f>
        <v>-1.2987012987013056E-2</v>
      </c>
      <c r="O136" s="18">
        <f>IF(ISNUMBER(M136), $B145 * N136, "")</f>
        <v>-1948.0519480519583</v>
      </c>
      <c r="Q136" s="306"/>
      <c r="R136" s="307"/>
      <c r="S136" s="308"/>
    </row>
    <row r="137" spans="1:19" ht="17.25" thickBot="1">
      <c r="A137" s="125" t="s">
        <v>185</v>
      </c>
      <c r="B137" s="126">
        <v>16</v>
      </c>
      <c r="C137" s="77">
        <v>1.26582278E-2</v>
      </c>
      <c r="D137" s="15">
        <v>15.8</v>
      </c>
      <c r="E137" s="32">
        <f t="shared" si="70"/>
        <v>-1.2499999999999956E-2</v>
      </c>
      <c r="F137" s="18">
        <f>IF(ISNUMBER(D137), $B145 * E137, "")</f>
        <v>-1874.9999999999934</v>
      </c>
      <c r="G137" s="31">
        <v>16</v>
      </c>
      <c r="H137" s="32">
        <f t="shared" si="71"/>
        <v>0</v>
      </c>
      <c r="I137" s="101">
        <f>IF(ISNUMBER(G137), $B145 * H137, "")</f>
        <v>0</v>
      </c>
      <c r="J137" s="15">
        <v>15.8</v>
      </c>
      <c r="K137" s="32">
        <f t="shared" si="72"/>
        <v>-1.2499999999999956E-2</v>
      </c>
      <c r="L137" s="18">
        <f>IF(ISNUMBER(J137), $B145 * K137, "")</f>
        <v>-1874.9999999999934</v>
      </c>
      <c r="M137" s="31">
        <v>15.4</v>
      </c>
      <c r="N137" s="32">
        <f t="shared" si="73"/>
        <v>-3.7499999999999978E-2</v>
      </c>
      <c r="O137" s="18">
        <f>IF(ISNUMBER(M137), $B145 * N137, "")</f>
        <v>-5624.9999999999964</v>
      </c>
      <c r="Q137" s="291"/>
      <c r="R137" s="291"/>
      <c r="S137" s="291"/>
    </row>
    <row r="138" spans="1:19" ht="17.25" thickBot="1">
      <c r="A138" s="125" t="s">
        <v>201</v>
      </c>
      <c r="B138" s="126">
        <v>20.5</v>
      </c>
      <c r="C138" s="77">
        <v>9.8522166999999994E-3</v>
      </c>
      <c r="D138" s="15">
        <v>20.8</v>
      </c>
      <c r="E138" s="32">
        <f t="shared" si="70"/>
        <v>1.4634146341463448E-2</v>
      </c>
      <c r="F138" s="18">
        <f>IF(ISNUMBER(D138), $B145 * E138, "")</f>
        <v>2195.1219512195171</v>
      </c>
      <c r="G138" s="31">
        <v>21.1</v>
      </c>
      <c r="H138" s="32">
        <f t="shared" si="71"/>
        <v>2.9268292682926897E-2</v>
      </c>
      <c r="I138" s="101">
        <f>IF(ISNUMBER(G138), $B145 * H138, "")</f>
        <v>4390.2439024390342</v>
      </c>
      <c r="J138" s="15">
        <v>21</v>
      </c>
      <c r="K138" s="32">
        <f t="shared" si="72"/>
        <v>2.4390243902439025E-2</v>
      </c>
      <c r="L138" s="18">
        <f>IF(ISNUMBER(J138), $B145 * K138, "")</f>
        <v>3658.5365853658536</v>
      </c>
      <c r="M138" s="31">
        <v>20.399999999999999</v>
      </c>
      <c r="N138" s="32">
        <f t="shared" si="73"/>
        <v>-4.8780487804878743E-3</v>
      </c>
      <c r="O138" s="18">
        <f>IF(ISNUMBER(M138), $B145 * N138, "")</f>
        <v>-731.70731707318112</v>
      </c>
      <c r="Q138" s="286"/>
      <c r="R138" s="286"/>
      <c r="S138" s="286"/>
    </row>
    <row r="139" spans="1:19" ht="17.25" thickBot="1">
      <c r="A139" s="127" t="s">
        <v>71</v>
      </c>
      <c r="B139" s="128">
        <v>34.1</v>
      </c>
      <c r="C139" s="78">
        <v>5.8997049999999999E-3</v>
      </c>
      <c r="D139" s="20">
        <v>33.700000000000003</v>
      </c>
      <c r="E139" s="21">
        <f t="shared" si="70"/>
        <v>-1.1730205278592334E-2</v>
      </c>
      <c r="F139" s="22">
        <f>IF(ISNUMBER(D139), $B145 * E139, "")</f>
        <v>-1759.5307917888501</v>
      </c>
      <c r="G139" s="30">
        <v>35.1</v>
      </c>
      <c r="H139" s="21">
        <f t="shared" si="71"/>
        <v>2.9325513196480937E-2</v>
      </c>
      <c r="I139" s="105">
        <f>IF(ISNUMBER(G139), $B145 * H139, "")</f>
        <v>4398.8269794721409</v>
      </c>
      <c r="J139" s="20">
        <v>34.799999999999997</v>
      </c>
      <c r="K139" s="21">
        <f t="shared" si="72"/>
        <v>2.0527859237536531E-2</v>
      </c>
      <c r="L139" s="22">
        <f>IF(ISNUMBER(J139), $B145 * K139, "")</f>
        <v>3079.1788856304797</v>
      </c>
      <c r="M139" s="30">
        <v>33.700000000000003</v>
      </c>
      <c r="N139" s="21">
        <f t="shared" si="73"/>
        <v>-1.1730205278592334E-2</v>
      </c>
      <c r="O139" s="22">
        <f>IF(ISNUMBER(M139), $B145 * N139, "")</f>
        <v>-1759.5307917888501</v>
      </c>
      <c r="Q139" s="286"/>
      <c r="R139" s="286"/>
      <c r="S139" s="286"/>
    </row>
    <row r="140" spans="1:19" ht="17.25" thickBot="1">
      <c r="A140" s="125" t="s">
        <v>175</v>
      </c>
      <c r="B140" s="129">
        <v>22</v>
      </c>
      <c r="C140" s="80">
        <v>0</v>
      </c>
      <c r="D140" s="106">
        <v>21.8</v>
      </c>
      <c r="E140" s="107">
        <f>IF(ISNUMBER(D140), (D140 - $B140) / $B140, "")</f>
        <v>-9.0909090909090592E-3</v>
      </c>
      <c r="F140" s="108">
        <f>IF(ISNUMBER(D140), $B145 * E140, "")</f>
        <v>-1363.636363636359</v>
      </c>
      <c r="G140" s="109">
        <v>21.9</v>
      </c>
      <c r="H140" s="107">
        <f>IF(ISNUMBER(G140), (G140 - $B140) / $B140, "")</f>
        <v>-4.5454545454546103E-3</v>
      </c>
      <c r="I140" s="110">
        <f>IF(ISNUMBER(G140), $B145 * H140, "")</f>
        <v>-681.81818181819153</v>
      </c>
      <c r="J140" s="106">
        <v>21.6</v>
      </c>
      <c r="K140" s="107">
        <f>IF(ISNUMBER(J140), (J140 - $B140) / $B140, "")</f>
        <v>-1.8181818181818118E-2</v>
      </c>
      <c r="L140" s="108">
        <f>IF(ISNUMBER(J140), $B145 * K140, "")</f>
        <v>-2727.2727272727179</v>
      </c>
      <c r="M140" s="109">
        <v>21.1</v>
      </c>
      <c r="N140" s="107">
        <f>IF(ISNUMBER(M140), (M140 - $B140) / $B140, "")</f>
        <v>-4.0909090909090846E-2</v>
      </c>
      <c r="O140" s="108">
        <f>IF(ISNUMBER(M140), $B145 * N140, "")</f>
        <v>-6136.3636363636269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-6.9590491356971117E-3</v>
      </c>
      <c r="F145" s="28">
        <f>SUM(F125:F144)</f>
        <v>-16701.717925673067</v>
      </c>
      <c r="G145" s="26" t="s">
        <v>268</v>
      </c>
      <c r="H145" s="27">
        <f>IF(COUNT(H125:H144), SUM(H125:H144) / COUNT(H125:H144), 0)</f>
        <v>1.3164185474047345E-2</v>
      </c>
      <c r="I145" s="28">
        <f>SUM(I125:I144)</f>
        <v>31594.045137713631</v>
      </c>
      <c r="J145" s="26" t="s">
        <v>268</v>
      </c>
      <c r="K145" s="27">
        <f>IF(COUNT(K125:K144), SUM(K125:K144) / COUNT(K125:K144), 0)</f>
        <v>-1.4214418324377672E-3</v>
      </c>
      <c r="L145" s="28">
        <f>SUM(L125:L144)</f>
        <v>-3411.4603978506411</v>
      </c>
      <c r="M145" s="26" t="s">
        <v>268</v>
      </c>
      <c r="N145" s="27">
        <f>IF(COUNT(N125:N144), SUM(N125:N144) / COUNT(N125:N144), 0)</f>
        <v>-2.4806954851625266E-2</v>
      </c>
      <c r="O145" s="28">
        <f>SUM(O125:O144)</f>
        <v>-59536.691643900653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77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2021-11-03(수) 오전 00:00</v>
      </c>
      <c r="C150" s="329"/>
      <c r="D150" s="288" t="str">
        <f>TEXT($G$1, "[$-ko-KR]yyyy-mm-dd(ddd) ") &amp; "오후 14:00"</f>
        <v>2021-11-03(수) 오후 14:00</v>
      </c>
      <c r="E150" s="289"/>
      <c r="F150" s="290"/>
      <c r="G150" s="288" t="str">
        <f>TEXT($G$1, "[$-ko-KR]yyyy-mm-dd(ddd) ") &amp; "오후 19:00"</f>
        <v>2021-11-03(수) 오후 19:00</v>
      </c>
      <c r="H150" s="289"/>
      <c r="I150" s="290"/>
      <c r="J150" s="288" t="str">
        <f>TEXT($G$1, "[$-ko-KR]yyyy-mm-dd(ddd) ") &amp; "오후 21:00"</f>
        <v>2021-11-03(수) 오후 21:00</v>
      </c>
      <c r="K150" s="289"/>
      <c r="L150" s="290"/>
      <c r="M150" s="288" t="str">
        <f>TEXT($G$1+1, "[$-ko-KR]yyyy-mm-dd(ddd) ") &amp; "오전 00:00"</f>
        <v>2021-11-04(목)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78" t="s">
        <v>57</v>
      </c>
      <c r="H151" s="179" t="s">
        <v>265</v>
      </c>
      <c r="I151" s="18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56</v>
      </c>
      <c r="B152" s="124">
        <v>240</v>
      </c>
      <c r="C152" s="76">
        <v>3.8961039000000003E-2</v>
      </c>
      <c r="D152" s="13">
        <v>244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248</v>
      </c>
      <c r="H152" s="14">
        <f>IF(ISNUMBER(G152), (G152 - $B152) / $B152, "")</f>
        <v>3.3333333333333333E-2</v>
      </c>
      <c r="I152" s="100">
        <f>IF(ISNUMBER(G152), $B172 * H152, "")</f>
        <v>5000</v>
      </c>
      <c r="J152" s="13">
        <v>246</v>
      </c>
      <c r="K152" s="14">
        <f>IF(ISNUMBER(J152), (J152 - $B152) / $B152, "")</f>
        <v>2.5000000000000001E-2</v>
      </c>
      <c r="L152" s="16">
        <f>IF(ISNUMBER(J152), $B172 * K152, "")</f>
        <v>3750</v>
      </c>
      <c r="M152" s="29">
        <v>240</v>
      </c>
      <c r="N152" s="14">
        <f>IF(ISNUMBER(M152), (M152 - $B152) / $B152, "")</f>
        <v>0</v>
      </c>
      <c r="O152" s="16">
        <f>IF(ISNUMBER(M152), $B172 * N152, "")</f>
        <v>0</v>
      </c>
      <c r="Q152" s="286"/>
      <c r="R152" s="286"/>
      <c r="S152" s="286"/>
    </row>
    <row r="153" spans="1:19" ht="17.25" thickBot="1">
      <c r="A153" s="125" t="s">
        <v>189</v>
      </c>
      <c r="B153" s="126">
        <v>382</v>
      </c>
      <c r="C153" s="77">
        <v>3.8043478300000003E-2</v>
      </c>
      <c r="D153" s="15">
        <v>378</v>
      </c>
      <c r="E153" s="32">
        <f t="shared" ref="E153:E156" si="78">IF(ISNUMBER(D153), (D153 - $B153) / $B153, "")</f>
        <v>-1.0471204188481676E-2</v>
      </c>
      <c r="F153" s="18">
        <f>IF(ISNUMBER(D153), $B172 * E153, "")</f>
        <v>-1570.6806282722514</v>
      </c>
      <c r="G153" s="31">
        <v>378</v>
      </c>
      <c r="H153" s="32">
        <f t="shared" ref="H153:H156" si="79">IF(ISNUMBER(G153), (G153 - $B153) / $B153, "")</f>
        <v>-1.0471204188481676E-2</v>
      </c>
      <c r="I153" s="101">
        <f>IF(ISNUMBER(G153), $B172 * H153, "")</f>
        <v>-1570.6806282722514</v>
      </c>
      <c r="J153" s="15">
        <v>377</v>
      </c>
      <c r="K153" s="32">
        <f t="shared" ref="K153:K156" si="80">IF(ISNUMBER(J153), (J153 - $B153) / $B153, "")</f>
        <v>-1.3089005235602094E-2</v>
      </c>
      <c r="L153" s="18">
        <f>IF(ISNUMBER(J153), $B172 * K153, "")</f>
        <v>-1963.3507853403141</v>
      </c>
      <c r="M153" s="31">
        <v>367</v>
      </c>
      <c r="N153" s="32">
        <f t="shared" ref="N153:N156" si="81">IF(ISNUMBER(M153), (M153 - $B153) / $B153, "")</f>
        <v>-3.9267015706806283E-2</v>
      </c>
      <c r="O153" s="18">
        <f>IF(ISNUMBER(M153), $B172 * N153, "")</f>
        <v>-5890.0523560209422</v>
      </c>
      <c r="Q153" s="286"/>
      <c r="R153" s="286"/>
      <c r="S153" s="286"/>
    </row>
    <row r="154" spans="1:19" ht="17.25" thickBot="1">
      <c r="A154" s="125" t="s">
        <v>239</v>
      </c>
      <c r="B154" s="126">
        <v>719</v>
      </c>
      <c r="C154" s="77">
        <v>3.6023054800000003E-2</v>
      </c>
      <c r="D154" s="15">
        <v>670</v>
      </c>
      <c r="E154" s="32">
        <f t="shared" si="78"/>
        <v>-6.8150208623087627E-2</v>
      </c>
      <c r="F154" s="18">
        <f>IF(ISNUMBER(D154), $B172 * E154, "")</f>
        <v>-10222.531293463144</v>
      </c>
      <c r="G154" s="31">
        <v>678</v>
      </c>
      <c r="H154" s="32">
        <f t="shared" si="79"/>
        <v>-5.702364394993046E-2</v>
      </c>
      <c r="I154" s="101">
        <f>IF(ISNUMBER(G154), $B172 * H154, "")</f>
        <v>-8553.5465924895689</v>
      </c>
      <c r="J154" s="15">
        <v>670</v>
      </c>
      <c r="K154" s="32">
        <f t="shared" si="80"/>
        <v>-6.8150208623087627E-2</v>
      </c>
      <c r="L154" s="18">
        <f>IF(ISNUMBER(J154), $B172 * K154, "")</f>
        <v>-10222.531293463144</v>
      </c>
      <c r="M154" s="31">
        <v>658</v>
      </c>
      <c r="N154" s="32">
        <f t="shared" si="81"/>
        <v>-8.4840055632823361E-2</v>
      </c>
      <c r="O154" s="18">
        <f>IF(ISNUMBER(M154), $B172 * N154, "")</f>
        <v>-12726.008344923504</v>
      </c>
      <c r="Q154" s="291"/>
      <c r="R154" s="291"/>
      <c r="S154" s="291"/>
    </row>
    <row r="155" spans="1:19" ht="17.25" thickBot="1">
      <c r="A155" s="125" t="s">
        <v>233</v>
      </c>
      <c r="B155" s="126">
        <v>738</v>
      </c>
      <c r="C155" s="77">
        <v>2.35783634E-2</v>
      </c>
      <c r="D155" s="15">
        <v>725</v>
      </c>
      <c r="E155" s="32">
        <f t="shared" si="78"/>
        <v>-1.7615176151761516E-2</v>
      </c>
      <c r="F155" s="18">
        <f>IF(ISNUMBER(D155), $B172 * E155, "")</f>
        <v>-2642.2764227642274</v>
      </c>
      <c r="G155" s="31">
        <v>733</v>
      </c>
      <c r="H155" s="32">
        <f t="shared" si="79"/>
        <v>-6.7750677506775072E-3</v>
      </c>
      <c r="I155" s="101">
        <f>IF(ISNUMBER(G155), $B172 * H155, "")</f>
        <v>-1016.2601626016261</v>
      </c>
      <c r="J155" s="15">
        <v>725</v>
      </c>
      <c r="K155" s="32">
        <f t="shared" si="80"/>
        <v>-1.7615176151761516E-2</v>
      </c>
      <c r="L155" s="18">
        <f>IF(ISNUMBER(J155), $B172 * K155, "")</f>
        <v>-2642.2764227642274</v>
      </c>
      <c r="M155" s="31">
        <v>712</v>
      </c>
      <c r="N155" s="32">
        <f t="shared" si="81"/>
        <v>-3.5230352303523033E-2</v>
      </c>
      <c r="O155" s="18">
        <f>IF(ISNUMBER(M155), $B172 * N155, "")</f>
        <v>-5284.5528455284548</v>
      </c>
      <c r="Q155" s="291"/>
      <c r="R155" s="291"/>
      <c r="S155" s="291"/>
    </row>
    <row r="156" spans="1:19" ht="17.25" thickBot="1">
      <c r="A156" s="127" t="s">
        <v>171</v>
      </c>
      <c r="B156" s="128">
        <v>447</v>
      </c>
      <c r="C156" s="78">
        <v>2.0547945200000001E-2</v>
      </c>
      <c r="D156" s="20">
        <v>442</v>
      </c>
      <c r="E156" s="21">
        <f t="shared" si="78"/>
        <v>-1.1185682326621925E-2</v>
      </c>
      <c r="F156" s="22">
        <f>IF(ISNUMBER(D156), $B172 * E156, "")</f>
        <v>-1677.8523489932886</v>
      </c>
      <c r="G156" s="30">
        <v>445</v>
      </c>
      <c r="H156" s="21">
        <f t="shared" si="79"/>
        <v>-4.4742729306487695E-3</v>
      </c>
      <c r="I156" s="105">
        <f>IF(ISNUMBER(G156), $B172 * H156, "")</f>
        <v>-671.14093959731542</v>
      </c>
      <c r="J156" s="20">
        <v>441</v>
      </c>
      <c r="K156" s="21">
        <f t="shared" si="80"/>
        <v>-1.3422818791946308E-2</v>
      </c>
      <c r="L156" s="22">
        <f>IF(ISNUMBER(J156), $B172 * K156, "")</f>
        <v>-2013.4228187919462</v>
      </c>
      <c r="M156" s="30">
        <v>431</v>
      </c>
      <c r="N156" s="21">
        <f t="shared" si="81"/>
        <v>-3.5794183445190156E-2</v>
      </c>
      <c r="O156" s="22">
        <f>IF(ISNUMBER(M156), $B172 * N156, "")</f>
        <v>-5369.1275167785234</v>
      </c>
      <c r="Q156" s="291"/>
      <c r="R156" s="291"/>
      <c r="S156" s="291"/>
    </row>
    <row r="157" spans="1:19" ht="17.25" thickBot="1">
      <c r="A157" s="125" t="s">
        <v>129</v>
      </c>
      <c r="B157" s="129">
        <v>136</v>
      </c>
      <c r="C157" s="80">
        <v>1.49253731E-2</v>
      </c>
      <c r="D157" s="106">
        <v>131</v>
      </c>
      <c r="E157" s="107">
        <f>IF(ISNUMBER(D157), (D157 - $B157) / $B157, "")</f>
        <v>-3.6764705882352942E-2</v>
      </c>
      <c r="F157" s="108">
        <f>IF(ISNUMBER(D157), $B172 * E157, "")</f>
        <v>-5514.7058823529414</v>
      </c>
      <c r="G157" s="109">
        <v>130</v>
      </c>
      <c r="H157" s="107">
        <f>IF(ISNUMBER(G157), (G157 - $B157) / $B157, "")</f>
        <v>-4.4117647058823532E-2</v>
      </c>
      <c r="I157" s="110">
        <f>IF(ISNUMBER(G157), $B172 * H157, "")</f>
        <v>-6617.6470588235297</v>
      </c>
      <c r="J157" s="106">
        <v>130</v>
      </c>
      <c r="K157" s="107">
        <f>IF(ISNUMBER(J157), (J157 - $B157) / $B157, "")</f>
        <v>-4.4117647058823532E-2</v>
      </c>
      <c r="L157" s="108">
        <f>IF(ISNUMBER(J157), $B172 * K157, "")</f>
        <v>-6617.6470588235297</v>
      </c>
      <c r="M157" s="109">
        <v>128</v>
      </c>
      <c r="N157" s="107">
        <f>IF(ISNUMBER(M157), (M157 - $B157) / $B157, "")</f>
        <v>-5.8823529411764705E-2</v>
      </c>
      <c r="O157" s="108">
        <f>IF(ISNUMBER(M157), $B172 * N157, "")</f>
        <v>-8823.5294117647063</v>
      </c>
      <c r="Q157" s="291"/>
      <c r="R157" s="291"/>
      <c r="S157" s="291"/>
    </row>
    <row r="158" spans="1:19" ht="17.25" thickBot="1">
      <c r="A158" s="125" t="s">
        <v>125</v>
      </c>
      <c r="B158" s="126">
        <v>165</v>
      </c>
      <c r="C158" s="77">
        <v>1.22699387E-2</v>
      </c>
      <c r="D158" s="15">
        <v>163</v>
      </c>
      <c r="E158" s="32">
        <f t="shared" ref="E158:E161" si="82">IF(ISNUMBER(D158), (D158 - $B158) / $B158, "")</f>
        <v>-1.2121212121212121E-2</v>
      </c>
      <c r="F158" s="18">
        <f>IF(ISNUMBER(D158), $B172 * E158, "")</f>
        <v>-1818.1818181818182</v>
      </c>
      <c r="G158" s="31">
        <v>162</v>
      </c>
      <c r="H158" s="32">
        <f t="shared" ref="H158:H161" si="83">IF(ISNUMBER(G158), (G158 - $B158) / $B158, "")</f>
        <v>-1.8181818181818181E-2</v>
      </c>
      <c r="I158" s="101">
        <f>IF(ISNUMBER(G158), $B172 * H158, "")</f>
        <v>-2727.272727272727</v>
      </c>
      <c r="J158" s="15">
        <v>162</v>
      </c>
      <c r="K158" s="32">
        <f t="shared" ref="K158:K161" si="84">IF(ISNUMBER(J158), (J158 - $B158) / $B158, "")</f>
        <v>-1.8181818181818181E-2</v>
      </c>
      <c r="L158" s="18">
        <f>IF(ISNUMBER(J158), $B172 * K158, "")</f>
        <v>-2727.272727272727</v>
      </c>
      <c r="M158" s="31">
        <v>158</v>
      </c>
      <c r="N158" s="32">
        <f t="shared" ref="N158:N161" si="85">IF(ISNUMBER(M158), (M158 - $B158) / $B158, "")</f>
        <v>-4.2424242424242427E-2</v>
      </c>
      <c r="O158" s="18">
        <f>IF(ISNUMBER(M158), $B172 * N158, "")</f>
        <v>-6363.636363636364</v>
      </c>
      <c r="Q158" s="291"/>
      <c r="R158" s="291"/>
      <c r="S158" s="291"/>
    </row>
    <row r="159" spans="1:19" ht="17.25" thickBot="1">
      <c r="A159" s="125" t="s">
        <v>135</v>
      </c>
      <c r="B159" s="126">
        <v>420</v>
      </c>
      <c r="C159" s="77">
        <v>9.6153846000000005E-3</v>
      </c>
      <c r="D159" s="15">
        <v>416</v>
      </c>
      <c r="E159" s="32">
        <f t="shared" si="82"/>
        <v>-9.5238095238095247E-3</v>
      </c>
      <c r="F159" s="18">
        <f>IF(ISNUMBER(D159), $B172 * E159, "")</f>
        <v>-1428.5714285714287</v>
      </c>
      <c r="G159" s="31">
        <v>424</v>
      </c>
      <c r="H159" s="32">
        <f t="shared" si="83"/>
        <v>9.5238095238095247E-3</v>
      </c>
      <c r="I159" s="101">
        <f>IF(ISNUMBER(G159), $B172 * H159, "")</f>
        <v>1428.5714285714287</v>
      </c>
      <c r="J159" s="15">
        <v>424</v>
      </c>
      <c r="K159" s="32">
        <f t="shared" si="84"/>
        <v>9.5238095238095247E-3</v>
      </c>
      <c r="L159" s="18">
        <f>IF(ISNUMBER(J159), $B172 * K159, "")</f>
        <v>1428.5714285714287</v>
      </c>
      <c r="M159" s="31">
        <v>415</v>
      </c>
      <c r="N159" s="32">
        <f t="shared" si="85"/>
        <v>-1.1904761904761904E-2</v>
      </c>
      <c r="O159" s="18">
        <f>IF(ISNUMBER(M159), $B172 * N159, "")</f>
        <v>-1785.7142857142856</v>
      </c>
      <c r="Q159" s="291"/>
      <c r="R159" s="291"/>
      <c r="S159" s="291"/>
    </row>
    <row r="160" spans="1:19" ht="17.25" thickBot="1">
      <c r="A160" s="125" t="s">
        <v>159</v>
      </c>
      <c r="B160" s="126">
        <v>111</v>
      </c>
      <c r="C160" s="77">
        <v>9.0909091000000008E-3</v>
      </c>
      <c r="D160" s="15">
        <v>116</v>
      </c>
      <c r="E160" s="32">
        <f t="shared" si="82"/>
        <v>4.5045045045045043E-2</v>
      </c>
      <c r="F160" s="18">
        <f>IF(ISNUMBER(D160), $B172 * E160, "")</f>
        <v>6756.7567567567567</v>
      </c>
      <c r="G160" s="31">
        <v>114</v>
      </c>
      <c r="H160" s="32">
        <f t="shared" si="83"/>
        <v>2.7027027027027029E-2</v>
      </c>
      <c r="I160" s="101">
        <f>IF(ISNUMBER(G160), $B172 * H160, "")</f>
        <v>4054.0540540540542</v>
      </c>
      <c r="J160" s="15">
        <v>113</v>
      </c>
      <c r="K160" s="32">
        <f t="shared" si="84"/>
        <v>1.8018018018018018E-2</v>
      </c>
      <c r="L160" s="18">
        <f>IF(ISNUMBER(J160), $B172 * K160, "")</f>
        <v>2702.7027027027025</v>
      </c>
      <c r="M160" s="31">
        <v>110</v>
      </c>
      <c r="N160" s="32">
        <f t="shared" si="85"/>
        <v>-9.0090090090090089E-3</v>
      </c>
      <c r="O160" s="18">
        <f>IF(ISNUMBER(M160), $B172 * N160, "")</f>
        <v>-1351.3513513513512</v>
      </c>
      <c r="Q160" s="33"/>
      <c r="R160" s="33"/>
    </row>
    <row r="161" spans="1:19" ht="17.25" thickBot="1">
      <c r="A161" s="130" t="s">
        <v>235</v>
      </c>
      <c r="B161" s="131">
        <v>128</v>
      </c>
      <c r="C161" s="79">
        <v>7.8740157000000005E-3</v>
      </c>
      <c r="D161" s="24">
        <v>126</v>
      </c>
      <c r="E161" s="25">
        <f t="shared" si="82"/>
        <v>-1.5625E-2</v>
      </c>
      <c r="F161" s="104">
        <f>IF(ISNUMBER(D161), $B172 * E161, "")</f>
        <v>-2343.75</v>
      </c>
      <c r="G161" s="102">
        <v>127</v>
      </c>
      <c r="H161" s="25">
        <f t="shared" si="83"/>
        <v>-7.8125E-3</v>
      </c>
      <c r="I161" s="103">
        <f>IF(ISNUMBER(G161), $B172 * H161, "")</f>
        <v>-1171.875</v>
      </c>
      <c r="J161" s="24">
        <v>127</v>
      </c>
      <c r="K161" s="25">
        <f t="shared" si="84"/>
        <v>-7.8125E-3</v>
      </c>
      <c r="L161" s="104">
        <f>IF(ISNUMBER(J161), $B172 * K161, "")</f>
        <v>-1171.875</v>
      </c>
      <c r="M161" s="102">
        <v>124</v>
      </c>
      <c r="N161" s="25">
        <f t="shared" si="85"/>
        <v>-3.125E-2</v>
      </c>
      <c r="O161" s="104">
        <f>IF(ISNUMBER(M161), $B172 * N161, "")</f>
        <v>-4687.5</v>
      </c>
      <c r="Q161" s="300"/>
      <c r="R161" s="301"/>
      <c r="S161" s="302"/>
    </row>
    <row r="162" spans="1:19">
      <c r="A162" s="123" t="s">
        <v>121</v>
      </c>
      <c r="B162" s="124">
        <v>572</v>
      </c>
      <c r="C162" s="76">
        <v>7.0422534999999998E-3</v>
      </c>
      <c r="D162" s="13">
        <v>568</v>
      </c>
      <c r="E162" s="14">
        <f>IF(ISNUMBER(D162), (D162 - $B162) / $B162, "")</f>
        <v>-6.993006993006993E-3</v>
      </c>
      <c r="F162" s="16">
        <f>IF(ISNUMBER(D162), $B172 * E162, "")</f>
        <v>-1048.951048951049</v>
      </c>
      <c r="G162" s="29">
        <v>568</v>
      </c>
      <c r="H162" s="14">
        <f>IF(ISNUMBER(G162), (G162 - $B162) / $B162, "")</f>
        <v>-6.993006993006993E-3</v>
      </c>
      <c r="I162" s="100">
        <f>IF(ISNUMBER(G162), $B172 * H162, "")</f>
        <v>-1048.951048951049</v>
      </c>
      <c r="J162" s="13">
        <v>566</v>
      </c>
      <c r="K162" s="14">
        <f>IF(ISNUMBER(J162), (J162 - $B162) / $B162, "")</f>
        <v>-1.048951048951049E-2</v>
      </c>
      <c r="L162" s="16">
        <f>IF(ISNUMBER(J162), $B172 * K162, "")</f>
        <v>-1573.4265734265734</v>
      </c>
      <c r="M162" s="29">
        <v>549</v>
      </c>
      <c r="N162" s="14">
        <f>IF(ISNUMBER(M162), (M162 - $B162) / $B162, "")</f>
        <v>-4.0209790209790208E-2</v>
      </c>
      <c r="O162" s="16">
        <f>IF(ISNUMBER(M162), $B172 * N162, "")</f>
        <v>-6031.4685314685312</v>
      </c>
      <c r="Q162" s="303"/>
      <c r="R162" s="304"/>
      <c r="S162" s="305"/>
    </row>
    <row r="163" spans="1:19" ht="17.25" thickBot="1">
      <c r="A163" s="125" t="s">
        <v>51</v>
      </c>
      <c r="B163" s="126">
        <v>439</v>
      </c>
      <c r="C163" s="77">
        <v>6.8807338999999999E-3</v>
      </c>
      <c r="D163" s="15">
        <v>467</v>
      </c>
      <c r="E163" s="32">
        <f t="shared" ref="E163:E166" si="86">IF(ISNUMBER(D163), (D163 - $B163) / $B163, "")</f>
        <v>6.3781321184510256E-2</v>
      </c>
      <c r="F163" s="18">
        <f>IF(ISNUMBER(D163), $B172 * E163, "")</f>
        <v>9567.1981776765388</v>
      </c>
      <c r="G163" s="31">
        <v>462</v>
      </c>
      <c r="H163" s="32">
        <f t="shared" ref="H163:H166" si="87">IF(ISNUMBER(G163), (G163 - $B163) / $B163, "")</f>
        <v>5.2391799544419138E-2</v>
      </c>
      <c r="I163" s="101">
        <f>IF(ISNUMBER(G163), $B172 * H163, "")</f>
        <v>7858.7699316628705</v>
      </c>
      <c r="J163" s="15">
        <v>453</v>
      </c>
      <c r="K163" s="32">
        <f t="shared" ref="K163:K166" si="88">IF(ISNUMBER(J163), (J163 - $B163) / $B163, "")</f>
        <v>3.1890660592255128E-2</v>
      </c>
      <c r="L163" s="18">
        <f>IF(ISNUMBER(J163), $B172 * K163, "")</f>
        <v>4783.5990888382694</v>
      </c>
      <c r="M163" s="31">
        <v>441</v>
      </c>
      <c r="N163" s="32">
        <f t="shared" ref="N163:N166" si="89">IF(ISNUMBER(M163), (M163 - $B163) / $B163, "")</f>
        <v>4.5558086560364463E-3</v>
      </c>
      <c r="O163" s="18">
        <f>IF(ISNUMBER(M163), $B172 * N163, "")</f>
        <v>683.37129840546697</v>
      </c>
      <c r="Q163" s="306"/>
      <c r="R163" s="307"/>
      <c r="S163" s="308"/>
    </row>
    <row r="164" spans="1:19" ht="17.25" thickBot="1">
      <c r="A164" s="125" t="s">
        <v>237</v>
      </c>
      <c r="B164" s="126">
        <v>157</v>
      </c>
      <c r="C164" s="77">
        <v>6.4102563999999997E-3</v>
      </c>
      <c r="D164" s="15">
        <v>160</v>
      </c>
      <c r="E164" s="32">
        <f t="shared" si="86"/>
        <v>1.9108280254777069E-2</v>
      </c>
      <c r="F164" s="18">
        <f>IF(ISNUMBER(D164), $B172 * E164, "")</f>
        <v>2866.2420382165606</v>
      </c>
      <c r="G164" s="31">
        <v>159</v>
      </c>
      <c r="H164" s="32">
        <f t="shared" si="87"/>
        <v>1.2738853503184714E-2</v>
      </c>
      <c r="I164" s="101">
        <f>IF(ISNUMBER(G164), $B172 * H164, "")</f>
        <v>1910.8280254777071</v>
      </c>
      <c r="J164" s="15">
        <v>158</v>
      </c>
      <c r="K164" s="32">
        <f t="shared" si="88"/>
        <v>6.369426751592357E-3</v>
      </c>
      <c r="L164" s="18">
        <f>IF(ISNUMBER(J164), $B172 * K164, "")</f>
        <v>955.41401273885356</v>
      </c>
      <c r="M164" s="31">
        <v>153</v>
      </c>
      <c r="N164" s="32">
        <f t="shared" si="89"/>
        <v>-2.5477707006369428E-2</v>
      </c>
      <c r="O164" s="18">
        <f>IF(ISNUMBER(M164), $B172 * N164, "")</f>
        <v>-3821.6560509554142</v>
      </c>
      <c r="Q164" s="291"/>
      <c r="R164" s="291"/>
      <c r="S164" s="291"/>
    </row>
    <row r="165" spans="1:19" ht="17.25" thickBot="1">
      <c r="A165" s="125" t="s">
        <v>229</v>
      </c>
      <c r="B165" s="126">
        <v>965</v>
      </c>
      <c r="C165" s="77">
        <v>3.1185030999999999E-3</v>
      </c>
      <c r="D165" s="15">
        <v>943</v>
      </c>
      <c r="E165" s="32">
        <f t="shared" si="86"/>
        <v>-2.2797927461139896E-2</v>
      </c>
      <c r="F165" s="18">
        <f>IF(ISNUMBER(D165), $B172 * E165, "")</f>
        <v>-3419.6891191709842</v>
      </c>
      <c r="G165" s="31">
        <v>950</v>
      </c>
      <c r="H165" s="32">
        <f t="shared" si="87"/>
        <v>-1.5544041450777202E-2</v>
      </c>
      <c r="I165" s="101">
        <f>IF(ISNUMBER(G165), $B172 * H165, "")</f>
        <v>-2331.6062176165801</v>
      </c>
      <c r="J165" s="15">
        <v>945</v>
      </c>
      <c r="K165" s="32">
        <f t="shared" si="88"/>
        <v>-2.072538860103627E-2</v>
      </c>
      <c r="L165" s="18">
        <f>IF(ISNUMBER(J165), $B172 * K165, "")</f>
        <v>-3108.8082901554403</v>
      </c>
      <c r="M165" s="31">
        <v>934</v>
      </c>
      <c r="N165" s="32">
        <f t="shared" si="89"/>
        <v>-3.2124352331606217E-2</v>
      </c>
      <c r="O165" s="18">
        <f>IF(ISNUMBER(M165), $B172 * N165, "")</f>
        <v>-4818.6528497409327</v>
      </c>
      <c r="Q165" s="286"/>
      <c r="R165" s="286"/>
      <c r="S165" s="286"/>
    </row>
    <row r="166" spans="1:19" ht="17.25" thickBot="1">
      <c r="A166" s="127" t="s">
        <v>217</v>
      </c>
      <c r="B166" s="128">
        <v>274</v>
      </c>
      <c r="C166" s="78">
        <v>0</v>
      </c>
      <c r="D166" s="20">
        <v>254</v>
      </c>
      <c r="E166" s="21">
        <f t="shared" si="86"/>
        <v>-7.2992700729927001E-2</v>
      </c>
      <c r="F166" s="22">
        <f>IF(ISNUMBER(D166), $B172 * E166, "")</f>
        <v>-10948.905109489051</v>
      </c>
      <c r="G166" s="30">
        <v>254</v>
      </c>
      <c r="H166" s="21">
        <f t="shared" si="87"/>
        <v>-7.2992700729927001E-2</v>
      </c>
      <c r="I166" s="105">
        <f>IF(ISNUMBER(G166), $B172 * H166, "")</f>
        <v>-10948.905109489051</v>
      </c>
      <c r="J166" s="20">
        <v>251</v>
      </c>
      <c r="K166" s="21">
        <f t="shared" si="88"/>
        <v>-8.3941605839416053E-2</v>
      </c>
      <c r="L166" s="22">
        <f>IF(ISNUMBER(J166), $B172 * K166, "")</f>
        <v>-12591.240875912408</v>
      </c>
      <c r="M166" s="30">
        <v>248</v>
      </c>
      <c r="N166" s="21">
        <f t="shared" si="89"/>
        <v>-9.4890510948905105E-2</v>
      </c>
      <c r="O166" s="22">
        <f>IF(ISNUMBER(M166), $B172 * N166, "")</f>
        <v>-14233.576642335765</v>
      </c>
      <c r="Q166" s="286"/>
      <c r="R166" s="286"/>
      <c r="S166" s="286"/>
    </row>
    <row r="167" spans="1:19" ht="17.25" thickBot="1">
      <c r="A167" s="125" t="s">
        <v>161</v>
      </c>
      <c r="B167" s="129">
        <v>744</v>
      </c>
      <c r="C167" s="80">
        <v>-1.3422818999999999E-3</v>
      </c>
      <c r="D167" s="106">
        <v>696</v>
      </c>
      <c r="E167" s="107">
        <f>IF(ISNUMBER(D167), (D167 - $B167) / $B167, "")</f>
        <v>-6.4516129032258063E-2</v>
      </c>
      <c r="F167" s="108">
        <f>IF(ISNUMBER(D167), $B172 * E167, "")</f>
        <v>-9677.4193548387102</v>
      </c>
      <c r="G167" s="109">
        <v>706</v>
      </c>
      <c r="H167" s="107">
        <f>IF(ISNUMBER(G167), (G167 - $B167) / $B167, "")</f>
        <v>-5.1075268817204304E-2</v>
      </c>
      <c r="I167" s="110">
        <f>IF(ISNUMBER(G167), $B172 * H167, "")</f>
        <v>-7661.2903225806458</v>
      </c>
      <c r="J167" s="106">
        <v>703</v>
      </c>
      <c r="K167" s="107">
        <f>IF(ISNUMBER(J167), (J167 - $B167) / $B167, "")</f>
        <v>-5.510752688172043E-2</v>
      </c>
      <c r="L167" s="108">
        <f>IF(ISNUMBER(J167), $B172 * K167, "")</f>
        <v>-8266.1290322580644</v>
      </c>
      <c r="M167" s="109">
        <v>692</v>
      </c>
      <c r="N167" s="107">
        <f>IF(ISNUMBER(M167), (M167 - $B167) / $B167, "")</f>
        <v>-6.9892473118279563E-2</v>
      </c>
      <c r="O167" s="108">
        <f>IF(ISNUMBER(M167), $B172 * N167, "")</f>
        <v>-10483.870967741934</v>
      </c>
      <c r="Q167" s="291"/>
      <c r="R167" s="291"/>
      <c r="S167" s="291"/>
    </row>
    <row r="168" spans="1:19" ht="17.25" thickBot="1">
      <c r="A168" s="125" t="s">
        <v>251</v>
      </c>
      <c r="B168" s="126">
        <v>405</v>
      </c>
      <c r="C168" s="77">
        <v>-4.9140049000000003E-3</v>
      </c>
      <c r="D168" s="15">
        <v>398</v>
      </c>
      <c r="E168" s="32">
        <f t="shared" ref="E168:E171" si="90">IF(ISNUMBER(D168), (D168 - $B168) / $B168, "")</f>
        <v>-1.7283950617283949E-2</v>
      </c>
      <c r="F168" s="18">
        <f>IF(ISNUMBER(D168), $B172 * E168, "")</f>
        <v>-2592.5925925925922</v>
      </c>
      <c r="G168" s="31">
        <v>399</v>
      </c>
      <c r="H168" s="32">
        <f t="shared" ref="H168:H171" si="91">IF(ISNUMBER(G168), (G168 - $B168) / $B168, "")</f>
        <v>-1.4814814814814815E-2</v>
      </c>
      <c r="I168" s="101">
        <f>IF(ISNUMBER(G168), $B172 * H168, "")</f>
        <v>-2222.2222222222222</v>
      </c>
      <c r="J168" s="15">
        <v>397</v>
      </c>
      <c r="K168" s="32">
        <f t="shared" ref="K168:K171" si="92">IF(ISNUMBER(J168), (J168 - $B168) / $B168, "")</f>
        <v>-1.9753086419753086E-2</v>
      </c>
      <c r="L168" s="18">
        <f>IF(ISNUMBER(J168), $B172 * K168, "")</f>
        <v>-2962.962962962963</v>
      </c>
      <c r="M168" s="31">
        <v>390</v>
      </c>
      <c r="N168" s="32">
        <f t="shared" ref="N168:N171" si="93">IF(ISNUMBER(M168), (M168 - $B168) / $B168, "")</f>
        <v>-3.7037037037037035E-2</v>
      </c>
      <c r="O168" s="18">
        <f>IF(ISNUMBER(M168), $B172 * N168, "")</f>
        <v>-5555.5555555555557</v>
      </c>
      <c r="Q168" s="291"/>
      <c r="R168" s="291"/>
      <c r="S168" s="291"/>
    </row>
    <row r="169" spans="1:19" ht="17.25" thickBot="1">
      <c r="A169" s="125" t="s">
        <v>263</v>
      </c>
      <c r="B169" s="126">
        <v>321</v>
      </c>
      <c r="C169" s="77">
        <v>-6.1919504999999996E-3</v>
      </c>
      <c r="D169" s="15">
        <v>319</v>
      </c>
      <c r="E169" s="32">
        <f t="shared" si="90"/>
        <v>-6.2305295950155761E-3</v>
      </c>
      <c r="F169" s="18">
        <f>IF(ISNUMBER(D169), $B172 * E169, "")</f>
        <v>-934.57943925233644</v>
      </c>
      <c r="G169" s="31">
        <v>323</v>
      </c>
      <c r="H169" s="32">
        <f t="shared" si="91"/>
        <v>6.2305295950155761E-3</v>
      </c>
      <c r="I169" s="101">
        <f>IF(ISNUMBER(G169), $B172 * H169, "")</f>
        <v>934.57943925233644</v>
      </c>
      <c r="J169" s="15">
        <v>321</v>
      </c>
      <c r="K169" s="32">
        <f t="shared" si="92"/>
        <v>0</v>
      </c>
      <c r="L169" s="18">
        <f>IF(ISNUMBER(J169), $B172 * K169, "")</f>
        <v>0</v>
      </c>
      <c r="M169" s="31">
        <v>313</v>
      </c>
      <c r="N169" s="32">
        <f t="shared" si="93"/>
        <v>-2.4922118380062305E-2</v>
      </c>
      <c r="O169" s="18">
        <f>IF(ISNUMBER(M169), $B172 * N169, "")</f>
        <v>-3738.3177570093458</v>
      </c>
      <c r="Q169" s="291"/>
      <c r="R169" s="291"/>
      <c r="S169" s="291"/>
    </row>
    <row r="170" spans="1:19">
      <c r="A170" s="125" t="s">
        <v>203</v>
      </c>
      <c r="B170" s="126">
        <v>825</v>
      </c>
      <c r="C170" s="77">
        <v>-1.43369176E-2</v>
      </c>
      <c r="D170" s="15">
        <v>812</v>
      </c>
      <c r="E170" s="32">
        <f t="shared" si="90"/>
        <v>-1.5757575757575758E-2</v>
      </c>
      <c r="F170" s="18">
        <f>IF(ISNUMBER(D170), $B172 * E170, "")</f>
        <v>-2363.636363636364</v>
      </c>
      <c r="G170" s="31">
        <v>819</v>
      </c>
      <c r="H170" s="32">
        <f t="shared" si="91"/>
        <v>-7.2727272727272727E-3</v>
      </c>
      <c r="I170" s="101">
        <f>IF(ISNUMBER(G170), $B172 * H170, "")</f>
        <v>-1090.909090909091</v>
      </c>
      <c r="J170" s="15">
        <v>819</v>
      </c>
      <c r="K170" s="32">
        <f t="shared" si="92"/>
        <v>-7.2727272727272727E-3</v>
      </c>
      <c r="L170" s="18">
        <f>IF(ISNUMBER(J170), $B172 * K170, "")</f>
        <v>-1090.909090909091</v>
      </c>
      <c r="M170" s="31">
        <v>809</v>
      </c>
      <c r="N170" s="32">
        <f t="shared" si="93"/>
        <v>-1.9393939393939394E-2</v>
      </c>
      <c r="O170" s="18">
        <f>IF(ISNUMBER(M170), $B172 * N170, "")</f>
        <v>-2909.090909090909</v>
      </c>
      <c r="Q170" s="313"/>
      <c r="R170" s="314"/>
      <c r="S170" s="315"/>
    </row>
    <row r="171" spans="1:19" ht="17.25" thickBot="1">
      <c r="A171" s="130" t="s">
        <v>334</v>
      </c>
      <c r="B171" s="131">
        <v>466</v>
      </c>
      <c r="C171" s="79">
        <v>-2.10084034E-2</v>
      </c>
      <c r="D171" s="24">
        <v>452</v>
      </c>
      <c r="E171" s="25">
        <f t="shared" si="90"/>
        <v>-3.0042918454935622E-2</v>
      </c>
      <c r="F171" s="104">
        <f>IF(ISNUMBER(D171), $B172 * E171, "")</f>
        <v>-4506.4377682403438</v>
      </c>
      <c r="G171" s="102">
        <v>463</v>
      </c>
      <c r="H171" s="25">
        <f t="shared" si="91"/>
        <v>-6.4377682403433476E-3</v>
      </c>
      <c r="I171" s="103">
        <f>IF(ISNUMBER(G171), $B172 * H171, "")</f>
        <v>-965.66523605150212</v>
      </c>
      <c r="J171" s="24">
        <v>458</v>
      </c>
      <c r="K171" s="25">
        <f t="shared" si="92"/>
        <v>-1.7167381974248927E-2</v>
      </c>
      <c r="L171" s="104">
        <f>IF(ISNUMBER(J171), $B172 * K171, "")</f>
        <v>-2575.1072961373388</v>
      </c>
      <c r="M171" s="102">
        <v>453</v>
      </c>
      <c r="N171" s="25">
        <f t="shared" si="93"/>
        <v>-2.7896995708154508E-2</v>
      </c>
      <c r="O171" s="104">
        <f>IF(ISNUMBER(M171), $B172 * N171, "")</f>
        <v>-4184.5493562231759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-1.3673521215373557E-2</v>
      </c>
      <c r="F172" s="28">
        <f>SUM(F152:F171)</f>
        <v>-41020.563646120674</v>
      </c>
      <c r="G172" s="26" t="s">
        <v>268</v>
      </c>
      <c r="H172" s="27">
        <f>IF(COUNT(H152:H171), SUM(H152:H171) / COUNT(H152:H171), 0)</f>
        <v>-9.1370564926195851E-3</v>
      </c>
      <c r="I172" s="28">
        <f>SUM(I152:I171)</f>
        <v>-27411.169477858763</v>
      </c>
      <c r="J172" s="26" t="s">
        <v>268</v>
      </c>
      <c r="K172" s="27">
        <f>IF(COUNT(K152:K171), SUM(K152:K171) / COUNT(K152:K171), 0)</f>
        <v>-1.5302224331788839E-2</v>
      </c>
      <c r="L172" s="28">
        <f>SUM(L152:L171)</f>
        <v>-45906.672995366505</v>
      </c>
      <c r="M172" s="26" t="s">
        <v>268</v>
      </c>
      <c r="N172" s="27">
        <f>IF(COUNT(N152:N171), SUM(N152:N171) / COUNT(N152:N171), 0)</f>
        <v>-3.5791613265811414E-2</v>
      </c>
      <c r="O172" s="28">
        <f>SUM(O152:O171)</f>
        <v>-107374.83979743425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77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2021-11-03(수) 오전 00:00</v>
      </c>
      <c r="C177" s="329"/>
      <c r="D177" s="288" t="str">
        <f>TEXT($G$1, "[$-ko-KR]yyyy-mm-dd(ddd) ") &amp; "오후 14:00"</f>
        <v>2021-11-03(수) 오후 14:00</v>
      </c>
      <c r="E177" s="289"/>
      <c r="F177" s="290"/>
      <c r="G177" s="288" t="str">
        <f>TEXT($G$1, "[$-ko-KR]yyyy-mm-dd(ddd) ") &amp; "오후 19:00"</f>
        <v>2021-11-03(수) 오후 19:00</v>
      </c>
      <c r="H177" s="289"/>
      <c r="I177" s="290"/>
      <c r="J177" s="288" t="str">
        <f>TEXT($G$1, "[$-ko-KR]yyyy-mm-dd(ddd) ") &amp; "오후 21:00"</f>
        <v>2021-11-03(수) 오후 21:00</v>
      </c>
      <c r="K177" s="289"/>
      <c r="L177" s="290"/>
      <c r="M177" s="288" t="str">
        <f>TEXT($G$1+1, "[$-ko-KR]yyyy-mm-dd(ddd) ") &amp; "오전 00:00"</f>
        <v>2021-11-04(목)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78" t="s">
        <v>57</v>
      </c>
      <c r="H178" s="179" t="s">
        <v>265</v>
      </c>
      <c r="I178" s="18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229</v>
      </c>
      <c r="B179" s="124">
        <v>965</v>
      </c>
      <c r="C179" s="76">
        <v>3.1185030999999999E-3</v>
      </c>
      <c r="D179" s="13">
        <v>943</v>
      </c>
      <c r="E179" s="14">
        <f>IF(ISNUMBER(D179), (D179 - $B179) / $B179, "")</f>
        <v>-2.2797927461139896E-2</v>
      </c>
      <c r="F179" s="16">
        <f>IF(ISNUMBER(D179), $B199 * E179, "")</f>
        <v>-3419.6891191709842</v>
      </c>
      <c r="G179" s="29">
        <v>950</v>
      </c>
      <c r="H179" s="14">
        <f>IF(ISNUMBER(G179), (G179 - $B179) / $B179, "")</f>
        <v>-1.5544041450777202E-2</v>
      </c>
      <c r="I179" s="100">
        <f>IF(ISNUMBER(G179), $B199 * H179, "")</f>
        <v>-2331.6062176165801</v>
      </c>
      <c r="J179" s="13">
        <v>945</v>
      </c>
      <c r="K179" s="14">
        <f>IF(ISNUMBER(J179), (J179 - $B179) / $B179, "")</f>
        <v>-2.072538860103627E-2</v>
      </c>
      <c r="L179" s="16">
        <f>IF(ISNUMBER(J179), $B199 * K179, "")</f>
        <v>-3108.8082901554403</v>
      </c>
      <c r="M179" s="29">
        <v>934</v>
      </c>
      <c r="N179" s="14">
        <f>IF(ISNUMBER(M179), (M179 - $B179) / $B179, "")</f>
        <v>-3.2124352331606217E-2</v>
      </c>
      <c r="O179" s="16">
        <f>IF(ISNUMBER(M179), $B199 * N179, "")</f>
        <v>-4818.6528497409327</v>
      </c>
      <c r="Q179" s="286"/>
      <c r="R179" s="286"/>
      <c r="S179" s="286"/>
    </row>
    <row r="180" spans="1:19" ht="17.25" thickBot="1">
      <c r="A180" s="125" t="s">
        <v>225</v>
      </c>
      <c r="B180" s="126">
        <v>1000</v>
      </c>
      <c r="C180" s="77">
        <v>3.0090271000000001E-3</v>
      </c>
      <c r="D180" s="15">
        <v>958</v>
      </c>
      <c r="E180" s="32">
        <f t="shared" ref="E180:E183" si="94">IF(ISNUMBER(D180), (D180 - $B180) / $B180, "")</f>
        <v>-4.2000000000000003E-2</v>
      </c>
      <c r="F180" s="18">
        <f>IF(ISNUMBER(D180), $B199 * E180, "")</f>
        <v>-6300</v>
      </c>
      <c r="G180" s="31">
        <v>971</v>
      </c>
      <c r="H180" s="32">
        <f t="shared" ref="H180:H183" si="95">IF(ISNUMBER(G180), (G180 - $B180) / $B180, "")</f>
        <v>-2.9000000000000001E-2</v>
      </c>
      <c r="I180" s="101">
        <f>IF(ISNUMBER(G180), $B199 * H180, "")</f>
        <v>-4350</v>
      </c>
      <c r="J180" s="15">
        <v>962</v>
      </c>
      <c r="K180" s="32">
        <f t="shared" ref="K180:K183" si="96">IF(ISNUMBER(J180), (J180 - $B180) / $B180, "")</f>
        <v>-3.7999999999999999E-2</v>
      </c>
      <c r="L180" s="18">
        <f>IF(ISNUMBER(J180), $B199 * K180, "")</f>
        <v>-5700</v>
      </c>
      <c r="M180" s="31">
        <v>945</v>
      </c>
      <c r="N180" s="32">
        <f t="shared" ref="N180:N183" si="97">IF(ISNUMBER(M180), (M180 - $B180) / $B180, "")</f>
        <v>-5.5E-2</v>
      </c>
      <c r="O180" s="18">
        <f>IF(ISNUMBER(M180), $B199 * N180, "")</f>
        <v>-8250</v>
      </c>
      <c r="Q180" s="286"/>
      <c r="R180" s="286"/>
      <c r="S180" s="286"/>
    </row>
    <row r="181" spans="1:19" ht="17.25" thickBot="1">
      <c r="A181" s="125" t="s">
        <v>179</v>
      </c>
      <c r="B181" s="126">
        <v>64530</v>
      </c>
      <c r="C181" s="77">
        <v>2.7972028000000002E-3</v>
      </c>
      <c r="D181" s="15">
        <v>63590</v>
      </c>
      <c r="E181" s="32">
        <f t="shared" si="94"/>
        <v>-1.4566868123353479E-2</v>
      </c>
      <c r="F181" s="18">
        <f>IF(ISNUMBER(D181), $B199 * E181, "")</f>
        <v>-2185.0302185030218</v>
      </c>
      <c r="G181" s="31">
        <v>63930</v>
      </c>
      <c r="H181" s="32">
        <f t="shared" si="95"/>
        <v>-9.2980009298000935E-3</v>
      </c>
      <c r="I181" s="101">
        <f>IF(ISNUMBER(G181), $B199 * H181, "")</f>
        <v>-1394.7001394700139</v>
      </c>
      <c r="J181" s="15">
        <v>63930</v>
      </c>
      <c r="K181" s="32">
        <f t="shared" si="96"/>
        <v>-9.2980009298000935E-3</v>
      </c>
      <c r="L181" s="18">
        <f>IF(ISNUMBER(J181), $B199 * K181, "")</f>
        <v>-1394.7001394700139</v>
      </c>
      <c r="M181" s="31">
        <v>63030</v>
      </c>
      <c r="N181" s="32">
        <f t="shared" si="97"/>
        <v>-2.3245002324500233E-2</v>
      </c>
      <c r="O181" s="18">
        <f>IF(ISNUMBER(M181), $B199 * N181, "")</f>
        <v>-3486.7503486750347</v>
      </c>
      <c r="Q181" s="291"/>
      <c r="R181" s="291"/>
      <c r="S181" s="291"/>
    </row>
    <row r="182" spans="1:19" ht="17.25" thickBot="1">
      <c r="A182" s="125" t="s">
        <v>123</v>
      </c>
      <c r="B182" s="126">
        <v>235750</v>
      </c>
      <c r="C182" s="77">
        <v>1.9124522000000001E-3</v>
      </c>
      <c r="D182" s="15">
        <v>238900</v>
      </c>
      <c r="E182" s="32">
        <f t="shared" si="94"/>
        <v>1.3361611876988335E-2</v>
      </c>
      <c r="F182" s="18">
        <f>IF(ISNUMBER(D182), $B199 * E182, "")</f>
        <v>2004.2417815482502</v>
      </c>
      <c r="G182" s="31">
        <v>242700</v>
      </c>
      <c r="H182" s="32">
        <f t="shared" si="95"/>
        <v>2.9480381760339344E-2</v>
      </c>
      <c r="I182" s="101">
        <f>IF(ISNUMBER(G182), $B199 * H182, "")</f>
        <v>4422.0572640509017</v>
      </c>
      <c r="J182" s="15">
        <v>240400</v>
      </c>
      <c r="K182" s="32">
        <f t="shared" si="96"/>
        <v>1.9724284199363732E-2</v>
      </c>
      <c r="L182" s="18">
        <f>IF(ISNUMBER(J182), $B199 * K182, "")</f>
        <v>2958.6426299045597</v>
      </c>
      <c r="M182" s="31">
        <v>234800</v>
      </c>
      <c r="N182" s="32">
        <f t="shared" si="97"/>
        <v>-4.0296924708377521E-3</v>
      </c>
      <c r="O182" s="18">
        <f>IF(ISNUMBER(M182), $B199 * N182, "")</f>
        <v>-604.45387062566283</v>
      </c>
      <c r="Q182" s="291"/>
      <c r="R182" s="291"/>
      <c r="S182" s="291"/>
    </row>
    <row r="183" spans="1:19" ht="17.25" thickBot="1">
      <c r="A183" s="127" t="s">
        <v>175</v>
      </c>
      <c r="B183" s="128">
        <v>22</v>
      </c>
      <c r="C183" s="78">
        <v>0</v>
      </c>
      <c r="D183" s="20">
        <v>21.8</v>
      </c>
      <c r="E183" s="21">
        <f t="shared" si="94"/>
        <v>-9.0909090909090592E-3</v>
      </c>
      <c r="F183" s="22">
        <f>IF(ISNUMBER(D183), $B199 * E183, "")</f>
        <v>-1363.636363636359</v>
      </c>
      <c r="G183" s="30">
        <v>21.9</v>
      </c>
      <c r="H183" s="21">
        <f t="shared" si="95"/>
        <v>-4.5454545454546103E-3</v>
      </c>
      <c r="I183" s="105">
        <f>IF(ISNUMBER(G183), $B199 * H183, "")</f>
        <v>-681.81818181819153</v>
      </c>
      <c r="J183" s="20">
        <v>21.6</v>
      </c>
      <c r="K183" s="21">
        <f t="shared" si="96"/>
        <v>-1.8181818181818118E-2</v>
      </c>
      <c r="L183" s="22">
        <f>IF(ISNUMBER(J183), $B199 * K183, "")</f>
        <v>-2727.2727272727179</v>
      </c>
      <c r="M183" s="30">
        <v>21.1</v>
      </c>
      <c r="N183" s="21">
        <f t="shared" si="97"/>
        <v>-4.0909090909090846E-2</v>
      </c>
      <c r="O183" s="22">
        <f>IF(ISNUMBER(M183), $B199 * N183, "")</f>
        <v>-6136.3636363636269</v>
      </c>
      <c r="Q183" s="291"/>
      <c r="R183" s="291"/>
      <c r="S183" s="291"/>
    </row>
    <row r="184" spans="1:19" ht="17.25" thickBot="1">
      <c r="A184" s="125" t="s">
        <v>217</v>
      </c>
      <c r="B184" s="129">
        <v>274</v>
      </c>
      <c r="C184" s="80">
        <v>0</v>
      </c>
      <c r="D184" s="106">
        <v>254</v>
      </c>
      <c r="E184" s="107">
        <f>IF(ISNUMBER(D184), (D184 - $B184) / $B184, "")</f>
        <v>-7.2992700729927001E-2</v>
      </c>
      <c r="F184" s="108">
        <f>IF(ISNUMBER(D184), $B199 * E184, "")</f>
        <v>-10948.905109489051</v>
      </c>
      <c r="G184" s="109">
        <v>254</v>
      </c>
      <c r="H184" s="107">
        <f>IF(ISNUMBER(G184), (G184 - $B184) / $B184, "")</f>
        <v>-7.2992700729927001E-2</v>
      </c>
      <c r="I184" s="110">
        <f>IF(ISNUMBER(G184), $B199 * H184, "")</f>
        <v>-10948.905109489051</v>
      </c>
      <c r="J184" s="106">
        <v>251</v>
      </c>
      <c r="K184" s="107">
        <f>IF(ISNUMBER(J184), (J184 - $B184) / $B184, "")</f>
        <v>-8.3941605839416053E-2</v>
      </c>
      <c r="L184" s="108">
        <f>IF(ISNUMBER(J184), $B199 * K184, "")</f>
        <v>-12591.240875912408</v>
      </c>
      <c r="M184" s="109">
        <v>248</v>
      </c>
      <c r="N184" s="107">
        <f>IF(ISNUMBER(M184), (M184 - $B184) / $B184, "")</f>
        <v>-9.4890510948905105E-2</v>
      </c>
      <c r="O184" s="108">
        <f>IF(ISNUMBER(M184), $B199 * N184, "")</f>
        <v>-14233.576642335765</v>
      </c>
      <c r="Q184" s="291"/>
      <c r="R184" s="291"/>
      <c r="S184" s="291"/>
    </row>
    <row r="185" spans="1:19" ht="17.25" thickBot="1">
      <c r="A185" s="125" t="s">
        <v>193</v>
      </c>
      <c r="B185" s="126">
        <v>4295</v>
      </c>
      <c r="C185" s="77">
        <v>-1.1627906999999999E-3</v>
      </c>
      <c r="D185" s="15">
        <v>4135</v>
      </c>
      <c r="E185" s="32">
        <f t="shared" ref="E185:E188" si="98">IF(ISNUMBER(D185), (D185 - $B185) / $B185, "")</f>
        <v>-3.7252619324796274E-2</v>
      </c>
      <c r="F185" s="18">
        <f>IF(ISNUMBER(D185), $B199 * E185, "")</f>
        <v>-5587.8928987194413</v>
      </c>
      <c r="G185" s="31">
        <v>4210</v>
      </c>
      <c r="H185" s="32">
        <f t="shared" ref="H185:H188" si="99">IF(ISNUMBER(G185), (G185 - $B185) / $B185, "")</f>
        <v>-1.9790454016298021E-2</v>
      </c>
      <c r="I185" s="101">
        <f>IF(ISNUMBER(G185), $B199 * H185, "")</f>
        <v>-2968.5681024447031</v>
      </c>
      <c r="J185" s="15">
        <v>4160</v>
      </c>
      <c r="K185" s="32">
        <f t="shared" ref="K185:K188" si="100">IF(ISNUMBER(J185), (J185 - $B185) / $B185, "")</f>
        <v>-3.1431897555296857E-2</v>
      </c>
      <c r="L185" s="18">
        <f>IF(ISNUMBER(J185), $B199 * K185, "")</f>
        <v>-4714.7846332945282</v>
      </c>
      <c r="M185" s="31">
        <v>4090</v>
      </c>
      <c r="N185" s="32">
        <f t="shared" ref="N185:N188" si="101">IF(ISNUMBER(M185), (M185 - $B185) / $B185, "")</f>
        <v>-4.7729918509895226E-2</v>
      </c>
      <c r="O185" s="18">
        <f>IF(ISNUMBER(M185), $B199 * N185, "")</f>
        <v>-7159.487776484284</v>
      </c>
      <c r="Q185" s="291"/>
      <c r="R185" s="291"/>
      <c r="S185" s="291"/>
    </row>
    <row r="186" spans="1:19" ht="17.25" thickBot="1">
      <c r="A186" s="125" t="s">
        <v>161</v>
      </c>
      <c r="B186" s="126">
        <v>744</v>
      </c>
      <c r="C186" s="77">
        <v>-1.3422818999999999E-3</v>
      </c>
      <c r="D186" s="15">
        <v>696</v>
      </c>
      <c r="E186" s="32">
        <f t="shared" si="98"/>
        <v>-6.4516129032258063E-2</v>
      </c>
      <c r="F186" s="18">
        <f>IF(ISNUMBER(D186), $B199 * E186, "")</f>
        <v>-9677.4193548387102</v>
      </c>
      <c r="G186" s="31">
        <v>706</v>
      </c>
      <c r="H186" s="32">
        <f t="shared" si="99"/>
        <v>-5.1075268817204304E-2</v>
      </c>
      <c r="I186" s="101">
        <f>IF(ISNUMBER(G186), $B199 * H186, "")</f>
        <v>-7661.2903225806458</v>
      </c>
      <c r="J186" s="15">
        <v>703</v>
      </c>
      <c r="K186" s="32">
        <f t="shared" si="100"/>
        <v>-5.510752688172043E-2</v>
      </c>
      <c r="L186" s="18">
        <f>IF(ISNUMBER(J186), $B199 * K186, "")</f>
        <v>-8266.1290322580644</v>
      </c>
      <c r="M186" s="31">
        <v>692</v>
      </c>
      <c r="N186" s="32">
        <f t="shared" si="101"/>
        <v>-6.9892473118279563E-2</v>
      </c>
      <c r="O186" s="18">
        <f>IF(ISNUMBER(M186), $B199 * N186, "")</f>
        <v>-10483.870967741934</v>
      </c>
      <c r="Q186" s="291"/>
      <c r="R186" s="291"/>
      <c r="S186" s="291"/>
    </row>
    <row r="187" spans="1:19" ht="17.25" thickBot="1">
      <c r="A187" s="125" t="s">
        <v>331</v>
      </c>
      <c r="B187" s="126">
        <v>384300</v>
      </c>
      <c r="C187" s="77">
        <v>-1.5588465E-3</v>
      </c>
      <c r="D187" s="15">
        <v>369850</v>
      </c>
      <c r="E187" s="32">
        <f t="shared" si="98"/>
        <v>-3.7600832682799894E-2</v>
      </c>
      <c r="F187" s="18">
        <f>IF(ISNUMBER(D187), $B199 * E187, "")</f>
        <v>-5640.1249024199842</v>
      </c>
      <c r="G187" s="31">
        <v>375300</v>
      </c>
      <c r="H187" s="32">
        <f t="shared" si="99"/>
        <v>-2.3419203747072601E-2</v>
      </c>
      <c r="I187" s="101">
        <f>IF(ISNUMBER(G187), $B199 * H187, "")</f>
        <v>-3512.88056206089</v>
      </c>
      <c r="J187" s="15">
        <v>378300</v>
      </c>
      <c r="K187" s="32">
        <f t="shared" si="100"/>
        <v>-1.56128024980484E-2</v>
      </c>
      <c r="L187" s="18">
        <f>IF(ISNUMBER(J187), $B199 * K187, "")</f>
        <v>-2341.9203747072597</v>
      </c>
      <c r="M187" s="31">
        <v>370000</v>
      </c>
      <c r="N187" s="32">
        <f t="shared" si="101"/>
        <v>-3.7210512620348683E-2</v>
      </c>
      <c r="O187" s="18">
        <f>IF(ISNUMBER(M187), $B199 * N187, "")</f>
        <v>-5581.5768930523027</v>
      </c>
      <c r="Q187" s="33"/>
      <c r="R187" s="33"/>
    </row>
    <row r="188" spans="1:19" ht="17.25" thickBot="1">
      <c r="A188" s="130" t="s">
        <v>327</v>
      </c>
      <c r="B188" s="131">
        <v>241400</v>
      </c>
      <c r="C188" s="79">
        <v>-2.2731969000000002E-3</v>
      </c>
      <c r="D188" s="24">
        <v>265700</v>
      </c>
      <c r="E188" s="25">
        <f t="shared" si="98"/>
        <v>0.10066280033140017</v>
      </c>
      <c r="F188" s="104">
        <f>IF(ISNUMBER(D188), $B199 * E188, "")</f>
        <v>15099.420049710025</v>
      </c>
      <c r="G188" s="102">
        <v>274800</v>
      </c>
      <c r="H188" s="25">
        <f t="shared" si="99"/>
        <v>0.13835956917978459</v>
      </c>
      <c r="I188" s="103">
        <f>IF(ISNUMBER(G188), $B199 * H188, "")</f>
        <v>20753.935376967689</v>
      </c>
      <c r="J188" s="24">
        <v>269900</v>
      </c>
      <c r="K188" s="25">
        <f t="shared" si="100"/>
        <v>0.11806130903065451</v>
      </c>
      <c r="L188" s="104">
        <f>IF(ISNUMBER(J188), $B199 * K188, "")</f>
        <v>17709.196354598178</v>
      </c>
      <c r="M188" s="102">
        <v>264550</v>
      </c>
      <c r="N188" s="25">
        <f t="shared" si="101"/>
        <v>9.5898922949461479E-2</v>
      </c>
      <c r="O188" s="104">
        <f>IF(ISNUMBER(M188), $B199 * N188, "")</f>
        <v>14384.838442419223</v>
      </c>
      <c r="Q188" s="300"/>
      <c r="R188" s="301"/>
      <c r="S188" s="302"/>
    </row>
    <row r="189" spans="1:19">
      <c r="A189" s="123" t="s">
        <v>95</v>
      </c>
      <c r="B189" s="124">
        <v>7425</v>
      </c>
      <c r="C189" s="76">
        <v>-2.6863667000000002E-3</v>
      </c>
      <c r="D189" s="13">
        <v>7290</v>
      </c>
      <c r="E189" s="14">
        <f>IF(ISNUMBER(D189), (D189 - $B189) / $B189, "")</f>
        <v>-1.8181818181818181E-2</v>
      </c>
      <c r="F189" s="16">
        <f>IF(ISNUMBER(D189), $B199 * E189, "")</f>
        <v>-2727.272727272727</v>
      </c>
      <c r="G189" s="29">
        <v>7425</v>
      </c>
      <c r="H189" s="14">
        <f>IF(ISNUMBER(G189), (G189 - $B189) / $B189, "")</f>
        <v>0</v>
      </c>
      <c r="I189" s="100">
        <f>IF(ISNUMBER(G189), $B199 * H189, "")</f>
        <v>0</v>
      </c>
      <c r="J189" s="13">
        <v>7495</v>
      </c>
      <c r="K189" s="14">
        <f>IF(ISNUMBER(J189), (J189 - $B189) / $B189, "")</f>
        <v>9.427609427609427E-3</v>
      </c>
      <c r="L189" s="16">
        <f>IF(ISNUMBER(J189), $B199 * K189, "")</f>
        <v>1414.1414141414141</v>
      </c>
      <c r="M189" s="29">
        <v>7230</v>
      </c>
      <c r="N189" s="14">
        <f>IF(ISNUMBER(M189), (M189 - $B189) / $B189, "")</f>
        <v>-2.6262626262626262E-2</v>
      </c>
      <c r="O189" s="16">
        <f>IF(ISNUMBER(M189), $B199 * N189, "")</f>
        <v>-3939.393939393939</v>
      </c>
      <c r="Q189" s="303"/>
      <c r="R189" s="304"/>
      <c r="S189" s="305"/>
    </row>
    <row r="190" spans="1:19" ht="17.25" thickBot="1">
      <c r="A190" s="125" t="s">
        <v>251</v>
      </c>
      <c r="B190" s="126">
        <v>405</v>
      </c>
      <c r="C190" s="77">
        <v>-4.9140049000000003E-3</v>
      </c>
      <c r="D190" s="15">
        <v>398</v>
      </c>
      <c r="E190" s="32">
        <f t="shared" ref="E190:E193" si="102">IF(ISNUMBER(D190), (D190 - $B190) / $B190, "")</f>
        <v>-1.7283950617283949E-2</v>
      </c>
      <c r="F190" s="18">
        <f>IF(ISNUMBER(D190), $B199 * E190, "")</f>
        <v>-2592.5925925925922</v>
      </c>
      <c r="G190" s="31">
        <v>399</v>
      </c>
      <c r="H190" s="32">
        <f t="shared" ref="H190:H193" si="103">IF(ISNUMBER(G190), (G190 - $B190) / $B190, "")</f>
        <v>-1.4814814814814815E-2</v>
      </c>
      <c r="I190" s="101">
        <f>IF(ISNUMBER(G190), $B199 * H190, "")</f>
        <v>-2222.2222222222222</v>
      </c>
      <c r="J190" s="15">
        <v>397</v>
      </c>
      <c r="K190" s="32">
        <f t="shared" ref="K190:K193" si="104">IF(ISNUMBER(J190), (J190 - $B190) / $B190, "")</f>
        <v>-1.9753086419753086E-2</v>
      </c>
      <c r="L190" s="18">
        <f>IF(ISNUMBER(J190), $B199 * K190, "")</f>
        <v>-2962.962962962963</v>
      </c>
      <c r="M190" s="31">
        <v>390</v>
      </c>
      <c r="N190" s="32">
        <f t="shared" ref="N190:N193" si="105">IF(ISNUMBER(M190), (M190 - $B190) / $B190, "")</f>
        <v>-3.7037037037037035E-2</v>
      </c>
      <c r="O190" s="18">
        <f>IF(ISNUMBER(M190), $B199 * N190, "")</f>
        <v>-5555.5555555555557</v>
      </c>
      <c r="Q190" s="306"/>
      <c r="R190" s="307"/>
      <c r="S190" s="308"/>
    </row>
    <row r="191" spans="1:19" ht="17.25" thickBot="1">
      <c r="A191" s="125" t="s">
        <v>263</v>
      </c>
      <c r="B191" s="126">
        <v>321</v>
      </c>
      <c r="C191" s="77">
        <v>-6.1919504999999996E-3</v>
      </c>
      <c r="D191" s="15">
        <v>319</v>
      </c>
      <c r="E191" s="32">
        <f t="shared" si="102"/>
        <v>-6.2305295950155761E-3</v>
      </c>
      <c r="F191" s="18">
        <f>IF(ISNUMBER(D191), $B199 * E191, "")</f>
        <v>-934.57943925233644</v>
      </c>
      <c r="G191" s="31">
        <v>323</v>
      </c>
      <c r="H191" s="32">
        <f t="shared" si="103"/>
        <v>6.2305295950155761E-3</v>
      </c>
      <c r="I191" s="101">
        <f>IF(ISNUMBER(G191), $B199 * H191, "")</f>
        <v>934.57943925233644</v>
      </c>
      <c r="J191" s="15">
        <v>321</v>
      </c>
      <c r="K191" s="32">
        <f t="shared" si="104"/>
        <v>0</v>
      </c>
      <c r="L191" s="18">
        <f>IF(ISNUMBER(J191), $B199 * K191, "")</f>
        <v>0</v>
      </c>
      <c r="M191" s="31">
        <v>313</v>
      </c>
      <c r="N191" s="32">
        <f t="shared" si="105"/>
        <v>-2.4922118380062305E-2</v>
      </c>
      <c r="O191" s="18">
        <f>IF(ISNUMBER(M191), $B199 * N191, "")</f>
        <v>-3738.3177570093458</v>
      </c>
      <c r="Q191" s="291"/>
      <c r="R191" s="291"/>
      <c r="S191" s="291"/>
    </row>
    <row r="192" spans="1:19" ht="17.25" thickBot="1">
      <c r="A192" s="125" t="s">
        <v>155</v>
      </c>
      <c r="B192" s="126">
        <v>31280</v>
      </c>
      <c r="C192" s="77">
        <v>-7.6142132E-3</v>
      </c>
      <c r="D192" s="15">
        <v>30740</v>
      </c>
      <c r="E192" s="32">
        <f t="shared" si="102"/>
        <v>-1.7263427109974423E-2</v>
      </c>
      <c r="F192" s="18">
        <f>IF(ISNUMBER(D192), $B199 * E192, "")</f>
        <v>-2589.5140664961637</v>
      </c>
      <c r="G192" s="31">
        <v>31030</v>
      </c>
      <c r="H192" s="32">
        <f t="shared" si="103"/>
        <v>-7.9923273657289007E-3</v>
      </c>
      <c r="I192" s="101">
        <f>IF(ISNUMBER(G192), $B199 * H192, "")</f>
        <v>-1198.8491048593351</v>
      </c>
      <c r="J192" s="15">
        <v>30790</v>
      </c>
      <c r="K192" s="32">
        <f t="shared" si="104"/>
        <v>-1.5664961636828643E-2</v>
      </c>
      <c r="L192" s="18">
        <f>IF(ISNUMBER(J192), $B199 * K192, "")</f>
        <v>-2349.7442455242967</v>
      </c>
      <c r="M192" s="31">
        <v>30260</v>
      </c>
      <c r="N192" s="32">
        <f t="shared" si="105"/>
        <v>-3.2608695652173912E-2</v>
      </c>
      <c r="O192" s="18">
        <f>IF(ISNUMBER(M192), $B199 * N192, "")</f>
        <v>-4891.304347826087</v>
      </c>
      <c r="Q192" s="286"/>
      <c r="R192" s="286"/>
      <c r="S192" s="286"/>
    </row>
    <row r="193" spans="1:19" ht="17.25" thickBot="1">
      <c r="A193" s="127" t="s">
        <v>68</v>
      </c>
      <c r="B193" s="128">
        <v>8865</v>
      </c>
      <c r="C193" s="78">
        <v>-8.3892616999999992E-3</v>
      </c>
      <c r="D193" s="20">
        <v>9090</v>
      </c>
      <c r="E193" s="21">
        <f t="shared" si="102"/>
        <v>2.5380710659898477E-2</v>
      </c>
      <c r="F193" s="22">
        <f>IF(ISNUMBER(D193), $B199 * E193, "")</f>
        <v>3807.1065989847716</v>
      </c>
      <c r="G193" s="30">
        <v>9650</v>
      </c>
      <c r="H193" s="21">
        <f t="shared" si="103"/>
        <v>8.8550479413423575E-2</v>
      </c>
      <c r="I193" s="105">
        <f>IF(ISNUMBER(G193), $B199 * H193, "")</f>
        <v>13282.571912013536</v>
      </c>
      <c r="J193" s="20">
        <v>9645</v>
      </c>
      <c r="K193" s="21">
        <f t="shared" si="104"/>
        <v>8.7986463620981392E-2</v>
      </c>
      <c r="L193" s="22">
        <f>IF(ISNUMBER(J193), $B199 * K193, "")</f>
        <v>13197.969543147208</v>
      </c>
      <c r="M193" s="30">
        <v>9805</v>
      </c>
      <c r="N193" s="21">
        <f t="shared" si="105"/>
        <v>0.10603496897913142</v>
      </c>
      <c r="O193" s="22">
        <f>IF(ISNUMBER(M193), $B199 * N193, "")</f>
        <v>15905.245346869713</v>
      </c>
      <c r="Q193" s="286"/>
      <c r="R193" s="286"/>
      <c r="S193" s="286"/>
    </row>
    <row r="194" spans="1:19" ht="17.25" thickBot="1">
      <c r="A194" s="125" t="s">
        <v>87</v>
      </c>
      <c r="B194" s="129">
        <v>198000</v>
      </c>
      <c r="C194" s="80">
        <v>-0.01</v>
      </c>
      <c r="D194" s="106">
        <v>199300</v>
      </c>
      <c r="E194" s="107">
        <f>IF(ISNUMBER(D194), (D194 - $B194) / $B194, "")</f>
        <v>6.5656565656565654E-3</v>
      </c>
      <c r="F194" s="108">
        <f>IF(ISNUMBER(D194), $B199 * E194, "")</f>
        <v>984.84848484848476</v>
      </c>
      <c r="G194" s="109">
        <v>201800</v>
      </c>
      <c r="H194" s="107">
        <f>IF(ISNUMBER(G194), (G194 - $B194) / $B194, "")</f>
        <v>1.9191919191919191E-2</v>
      </c>
      <c r="I194" s="110">
        <f>IF(ISNUMBER(G194), $B199 * H194, "")</f>
        <v>2878.7878787878785</v>
      </c>
      <c r="J194" s="106">
        <v>200550</v>
      </c>
      <c r="K194" s="107">
        <f>IF(ISNUMBER(J194), (J194 - $B194) / $B194, "")</f>
        <v>1.2878787878787878E-2</v>
      </c>
      <c r="L194" s="108">
        <f>IF(ISNUMBER(J194), $B199 * K194, "")</f>
        <v>1931.8181818181818</v>
      </c>
      <c r="M194" s="109">
        <v>196800</v>
      </c>
      <c r="N194" s="107">
        <f>IF(ISNUMBER(M194), (M194 - $B194) / $B194, "")</f>
        <v>-6.0606060606060606E-3</v>
      </c>
      <c r="O194" s="108">
        <f>IF(ISNUMBER(M194), $B199 * N194, "")</f>
        <v>-909.09090909090912</v>
      </c>
      <c r="Q194" s="291"/>
      <c r="R194" s="291"/>
      <c r="S194" s="291"/>
    </row>
    <row r="195" spans="1:19" ht="17.25" thickBot="1">
      <c r="A195" s="125" t="s">
        <v>73</v>
      </c>
      <c r="B195" s="126">
        <v>43990</v>
      </c>
      <c r="C195" s="77">
        <v>-1.01260126E-2</v>
      </c>
      <c r="D195" s="15">
        <v>42420</v>
      </c>
      <c r="E195" s="32">
        <f t="shared" ref="E195:E198" si="106">IF(ISNUMBER(D195), (D195 - $B195) / $B195, "")</f>
        <v>-3.5689929529438509E-2</v>
      </c>
      <c r="F195" s="18">
        <f>IF(ISNUMBER(D195), $B199 * E195, "")</f>
        <v>-5353.4894294157766</v>
      </c>
      <c r="G195" s="31">
        <v>43100</v>
      </c>
      <c r="H195" s="32">
        <f t="shared" ref="H195:H198" si="107">IF(ISNUMBER(G195), (G195 - $B195) / $B195, "")</f>
        <v>-2.0231870879745397E-2</v>
      </c>
      <c r="I195" s="101">
        <f>IF(ISNUMBER(G195), $B199 * H195, "")</f>
        <v>-3034.7806319618094</v>
      </c>
      <c r="J195" s="15">
        <v>43010</v>
      </c>
      <c r="K195" s="32">
        <f t="shared" ref="K195:K198" si="108">IF(ISNUMBER(J195), (J195 - $B195) / $B195, "")</f>
        <v>-2.227779040691066E-2</v>
      </c>
      <c r="L195" s="18">
        <f>IF(ISNUMBER(J195), $B199 * K195, "")</f>
        <v>-3341.6685610365989</v>
      </c>
      <c r="M195" s="31">
        <v>42930</v>
      </c>
      <c r="N195" s="32">
        <f t="shared" ref="N195:N198" si="109">IF(ISNUMBER(M195), (M195 - $B195) / $B195, "")</f>
        <v>-2.4096385542168676E-2</v>
      </c>
      <c r="O195" s="18">
        <f>IF(ISNUMBER(M195), $B199 * N195, "")</f>
        <v>-3614.4578313253014</v>
      </c>
      <c r="Q195" s="291"/>
      <c r="R195" s="291"/>
      <c r="S195" s="291"/>
    </row>
    <row r="196" spans="1:19" ht="17.25" thickBot="1">
      <c r="A196" s="125" t="s">
        <v>203</v>
      </c>
      <c r="B196" s="126">
        <v>825</v>
      </c>
      <c r="C196" s="77">
        <v>-1.43369176E-2</v>
      </c>
      <c r="D196" s="15">
        <v>812</v>
      </c>
      <c r="E196" s="32">
        <f t="shared" si="106"/>
        <v>-1.5757575757575758E-2</v>
      </c>
      <c r="F196" s="18">
        <f>IF(ISNUMBER(D196), $B199 * E196, "")</f>
        <v>-2363.636363636364</v>
      </c>
      <c r="G196" s="31">
        <v>819</v>
      </c>
      <c r="H196" s="32">
        <f t="shared" si="107"/>
        <v>-7.2727272727272727E-3</v>
      </c>
      <c r="I196" s="101">
        <f>IF(ISNUMBER(G196), $B199 * H196, "")</f>
        <v>-1090.909090909091</v>
      </c>
      <c r="J196" s="15">
        <v>819</v>
      </c>
      <c r="K196" s="32">
        <f t="shared" si="108"/>
        <v>-7.2727272727272727E-3</v>
      </c>
      <c r="L196" s="18">
        <f>IF(ISNUMBER(J196), $B199 * K196, "")</f>
        <v>-1090.909090909091</v>
      </c>
      <c r="M196" s="31">
        <v>809</v>
      </c>
      <c r="N196" s="32">
        <f t="shared" si="109"/>
        <v>-1.9393939393939394E-2</v>
      </c>
      <c r="O196" s="18">
        <f>IF(ISNUMBER(M196), $B199 * N196, "")</f>
        <v>-2909.090909090909</v>
      </c>
      <c r="Q196" s="291"/>
      <c r="R196" s="291"/>
      <c r="S196" s="291"/>
    </row>
    <row r="197" spans="1:19">
      <c r="A197" s="125" t="s">
        <v>334</v>
      </c>
      <c r="B197" s="126">
        <v>466</v>
      </c>
      <c r="C197" s="77">
        <v>-2.10084034E-2</v>
      </c>
      <c r="D197" s="15">
        <v>452</v>
      </c>
      <c r="E197" s="32">
        <f t="shared" si="106"/>
        <v>-3.0042918454935622E-2</v>
      </c>
      <c r="F197" s="18">
        <f>IF(ISNUMBER(D197), $B199 * E197, "")</f>
        <v>-4506.4377682403438</v>
      </c>
      <c r="G197" s="31">
        <v>463</v>
      </c>
      <c r="H197" s="32">
        <f t="shared" si="107"/>
        <v>-6.4377682403433476E-3</v>
      </c>
      <c r="I197" s="101">
        <f>IF(ISNUMBER(G197), $B199 * H197, "")</f>
        <v>-965.66523605150212</v>
      </c>
      <c r="J197" s="15">
        <v>458</v>
      </c>
      <c r="K197" s="32">
        <f t="shared" si="108"/>
        <v>-1.7167381974248927E-2</v>
      </c>
      <c r="L197" s="18">
        <f>IF(ISNUMBER(J197), $B199 * K197, "")</f>
        <v>-2575.1072961373388</v>
      </c>
      <c r="M197" s="31">
        <v>453</v>
      </c>
      <c r="N197" s="32">
        <f t="shared" si="109"/>
        <v>-2.7896995708154508E-2</v>
      </c>
      <c r="O197" s="18">
        <f>IF(ISNUMBER(M197), $B199 * N197, "")</f>
        <v>-4184.5493562231759</v>
      </c>
      <c r="Q197" s="313"/>
      <c r="R197" s="314"/>
      <c r="S197" s="315"/>
    </row>
    <row r="198" spans="1:19" ht="17.25" thickBot="1">
      <c r="A198" s="130" t="s">
        <v>173</v>
      </c>
      <c r="B198" s="131">
        <v>1645</v>
      </c>
      <c r="C198" s="79">
        <v>-2.37388724E-2</v>
      </c>
      <c r="D198" s="24">
        <v>1610</v>
      </c>
      <c r="E198" s="25">
        <f t="shared" si="106"/>
        <v>-2.1276595744680851E-2</v>
      </c>
      <c r="F198" s="104">
        <f>IF(ISNUMBER(D198), $B199 * E198, "")</f>
        <v>-3191.4893617021276</v>
      </c>
      <c r="G198" s="102">
        <v>1640</v>
      </c>
      <c r="H198" s="25">
        <f t="shared" si="107"/>
        <v>-3.0395136778115501E-3</v>
      </c>
      <c r="I198" s="103">
        <f>IF(ISNUMBER(G198), $B199 * H198, "")</f>
        <v>-455.9270516717325</v>
      </c>
      <c r="J198" s="24">
        <v>1635</v>
      </c>
      <c r="K198" s="25">
        <f t="shared" si="108"/>
        <v>-6.0790273556231003E-3</v>
      </c>
      <c r="L198" s="104">
        <f>IF(ISNUMBER(J198), $B199 * K198, "")</f>
        <v>-911.854103343465</v>
      </c>
      <c r="M198" s="102">
        <v>1580</v>
      </c>
      <c r="N198" s="25">
        <f t="shared" si="109"/>
        <v>-3.9513677811550151E-2</v>
      </c>
      <c r="O198" s="104">
        <f>IF(ISNUMBER(M198), $B199 * N198, "")</f>
        <v>-5927.0516717325227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-1.5828697600098147E-2</v>
      </c>
      <c r="F199" s="28">
        <f>SUM(F179:F198)</f>
        <v>-47486.092800294457</v>
      </c>
      <c r="G199" s="26" t="s">
        <v>268</v>
      </c>
      <c r="H199" s="27">
        <f>IF(COUNT(H179:H198), SUM(H179:H198) / COUNT(H179:H198), 0)</f>
        <v>-1.8206336736114047E-4</v>
      </c>
      <c r="I199" s="28">
        <f>SUM(I179:I198)</f>
        <v>-546.19010208342979</v>
      </c>
      <c r="J199" s="26" t="s">
        <v>268</v>
      </c>
      <c r="K199" s="27">
        <f>IF(COUNT(K179:K198), SUM(K179:K198) / COUNT(K179:K198), 0)</f>
        <v>-5.6217780697915502E-3</v>
      </c>
      <c r="L199" s="28">
        <f>SUM(L179:L198)</f>
        <v>-16865.334209374651</v>
      </c>
      <c r="M199" s="26" t="s">
        <v>268</v>
      </c>
      <c r="N199" s="27">
        <f>IF(COUNT(N179:N198), SUM(N179:N198) / COUNT(N179:N198), 0)</f>
        <v>-2.2044487157659453E-2</v>
      </c>
      <c r="O199" s="28">
        <f>SUM(O179:O198)</f>
        <v>-66133.46147297835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633-CF77-44C1-A126-741B346049E0}">
  <sheetPr codeName="Sheet10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44504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24,496 KRW (0.82%)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81,965 KRW (3.21%)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169,434 KRW (5.65%)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-32,074 KRW (-1.07%)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81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2021-11-04(목) 오전 00:00</v>
      </c>
      <c r="C15" s="332"/>
      <c r="D15" s="288" t="str">
        <f>TEXT($G$1, "[$-ko-KR]yyyy-mm-dd(ddd) ") &amp; "오후 14:00"</f>
        <v>2021-11-04(목) 오후 14:00</v>
      </c>
      <c r="E15" s="289"/>
      <c r="F15" s="290"/>
      <c r="G15" s="288" t="str">
        <f>TEXT($G$1, "[$-ko-KR]yyyy-mm-dd(ddd) ") &amp; "오후 19:00"</f>
        <v>2021-11-04(목) 오후 19:00</v>
      </c>
      <c r="H15" s="289"/>
      <c r="I15" s="290"/>
      <c r="J15" s="288" t="str">
        <f>TEXT($G$1, "[$-ko-KR]yyyy-mm-dd(ddd) ") &amp; "오후 21:00"</f>
        <v>2021-11-04(목) 오후 21:00</v>
      </c>
      <c r="K15" s="289"/>
      <c r="L15" s="290"/>
      <c r="M15" s="288" t="str">
        <f>TEXT($G$1+1, "[$-ko-KR]yyyy-mm-dd(ddd) ") &amp; "오전 00:00"</f>
        <v>2021-11-05(금)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81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2021-11-04(목) 오전 00:00</v>
      </c>
      <c r="C42" s="329"/>
      <c r="D42" s="288" t="str">
        <f>TEXT($G$1, "[$-ko-KR]yyyy-mm-dd(ddd) ") &amp; "오후 14:00"</f>
        <v>2021-11-04(목) 오후 14:00</v>
      </c>
      <c r="E42" s="289"/>
      <c r="F42" s="290"/>
      <c r="G42" s="288" t="str">
        <f>TEXT($G$1, "[$-ko-KR]yyyy-mm-dd(ddd) ") &amp; "오후 19:00"</f>
        <v>2021-11-04(목) 오후 19:00</v>
      </c>
      <c r="H42" s="289"/>
      <c r="I42" s="290"/>
      <c r="J42" s="288" t="str">
        <f>TEXT($G$1, "[$-ko-KR]yyyy-mm-dd(ddd) ") &amp; "오후 21:00"</f>
        <v>2021-11-04(목) 오후 21:00</v>
      </c>
      <c r="K42" s="289"/>
      <c r="L42" s="290"/>
      <c r="M42" s="288" t="str">
        <f>TEXT($G$1+1, "[$-ko-KR]yyyy-mm-dd(ddd) ") &amp; "오전 00:00"</f>
        <v>2021-11-05(금)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2" t="s">
        <v>57</v>
      </c>
      <c r="H43" s="183" t="s">
        <v>265</v>
      </c>
      <c r="I43" s="18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64</v>
      </c>
      <c r="B44" s="124">
        <v>61.7</v>
      </c>
      <c r="C44" s="76">
        <v>1.9834710700000001E-2</v>
      </c>
      <c r="D44" s="13">
        <v>65.599999999999994</v>
      </c>
      <c r="E44" s="14">
        <f>IF(ISNUMBER(D44), (D44 - $B44) / $B44, "")</f>
        <v>6.3209076175040374E-2</v>
      </c>
      <c r="F44" s="16">
        <f>IF(ISNUMBER(D44), $B64 * E44, "")</f>
        <v>9481.3614262560568</v>
      </c>
      <c r="G44" s="29">
        <v>65.8</v>
      </c>
      <c r="H44" s="14">
        <f>IF(ISNUMBER(G44), (G44 - $B44) / $B44, "")</f>
        <v>6.6450567260939938E-2</v>
      </c>
      <c r="I44" s="100">
        <f>IF(ISNUMBER(G44), $B64 * H44, "")</f>
        <v>9967.58508914099</v>
      </c>
      <c r="J44" s="13">
        <v>65.099999999999994</v>
      </c>
      <c r="K44" s="14">
        <f>IF(ISNUMBER(J44), (J44 - $B44) / $B44, "")</f>
        <v>5.5105348460291595E-2</v>
      </c>
      <c r="L44" s="16">
        <f>IF(ISNUMBER(J44), $B64 * K44, "")</f>
        <v>8265.8022690437392</v>
      </c>
      <c r="M44" s="29">
        <v>64.099999999999994</v>
      </c>
      <c r="N44" s="14">
        <f>IF(ISNUMBER(M44), (M44 - $B44) / $B44, "")</f>
        <v>3.8897893030794023E-2</v>
      </c>
      <c r="O44" s="16">
        <f>IF(ISNUMBER(M44), $B64 * N44, "")</f>
        <v>5834.6839546191031</v>
      </c>
      <c r="Q44" s="286"/>
      <c r="R44" s="286"/>
      <c r="S44" s="286"/>
    </row>
    <row r="45" spans="1:19" ht="17.25" customHeight="1" thickBot="1">
      <c r="A45" s="125" t="s">
        <v>207</v>
      </c>
      <c r="B45" s="126">
        <v>19.5</v>
      </c>
      <c r="C45" s="77">
        <v>1.5625E-2</v>
      </c>
      <c r="D45" s="15">
        <v>20</v>
      </c>
      <c r="E45" s="32">
        <f t="shared" ref="E45:E48" si="14">IF(ISNUMBER(D45), (D45 - $B45) / $B45, "")</f>
        <v>2.564102564102564E-2</v>
      </c>
      <c r="F45" s="18">
        <f>IF(ISNUMBER(D45), $B64 * E45, "")</f>
        <v>3846.1538461538462</v>
      </c>
      <c r="G45" s="31">
        <v>19.8</v>
      </c>
      <c r="H45" s="32">
        <f t="shared" ref="H45:H48" si="15">IF(ISNUMBER(G45), (G45 - $B45) / $B45, "")</f>
        <v>1.5384615384615422E-2</v>
      </c>
      <c r="I45" s="101">
        <f>IF(ISNUMBER(G45), $B64 * H45, "")</f>
        <v>2307.6923076923131</v>
      </c>
      <c r="J45" s="15">
        <v>19.8</v>
      </c>
      <c r="K45" s="32">
        <f t="shared" ref="K45:K48" si="16">IF(ISNUMBER(J45), (J45 - $B45) / $B45, "")</f>
        <v>1.5384615384615422E-2</v>
      </c>
      <c r="L45" s="18">
        <f>IF(ISNUMBER(J45), $B64 * K45, "")</f>
        <v>2307.6923076923131</v>
      </c>
      <c r="M45" s="31">
        <v>20.100000000000001</v>
      </c>
      <c r="N45" s="32">
        <f t="shared" ref="N45:N48" si="17">IF(ISNUMBER(M45), (M45 - $B45) / $B45, "")</f>
        <v>3.0769230769230844E-2</v>
      </c>
      <c r="O45" s="18">
        <f>IF(ISNUMBER(M45), $B64 * N45, "")</f>
        <v>4615.3846153846262</v>
      </c>
      <c r="Q45" s="286"/>
      <c r="R45" s="286"/>
      <c r="S45" s="286"/>
    </row>
    <row r="46" spans="1:19" ht="17.25" customHeight="1" thickBot="1">
      <c r="A46" s="125" t="s">
        <v>201</v>
      </c>
      <c r="B46" s="126">
        <v>20.399999999999999</v>
      </c>
      <c r="C46" s="77">
        <v>0</v>
      </c>
      <c r="D46" s="15">
        <v>21.1</v>
      </c>
      <c r="E46" s="32">
        <f t="shared" si="14"/>
        <v>3.431372549019622E-2</v>
      </c>
      <c r="F46" s="18">
        <f>IF(ISNUMBER(D46), $B64 * E46, "")</f>
        <v>5147.0588235294326</v>
      </c>
      <c r="G46" s="31">
        <v>20.8</v>
      </c>
      <c r="H46" s="32">
        <f t="shared" si="15"/>
        <v>1.9607843137255009E-2</v>
      </c>
      <c r="I46" s="101">
        <f>IF(ISNUMBER(G46), $B64 * H46, "")</f>
        <v>2941.1764705882515</v>
      </c>
      <c r="J46" s="15">
        <v>21</v>
      </c>
      <c r="K46" s="32">
        <f t="shared" si="16"/>
        <v>2.9411764705882425E-2</v>
      </c>
      <c r="L46" s="18">
        <f>IF(ISNUMBER(J46), $B64 * K46, "")</f>
        <v>4411.7647058823641</v>
      </c>
      <c r="M46" s="31">
        <v>21</v>
      </c>
      <c r="N46" s="32">
        <f t="shared" si="17"/>
        <v>2.9411764705882425E-2</v>
      </c>
      <c r="O46" s="18">
        <f>IF(ISNUMBER(M46), $B64 * N46, "")</f>
        <v>4411.7647058823641</v>
      </c>
      <c r="Q46" s="291"/>
      <c r="R46" s="291"/>
      <c r="S46" s="291"/>
    </row>
    <row r="47" spans="1:19" ht="17.25" customHeight="1" thickBot="1">
      <c r="A47" s="125" t="s">
        <v>187</v>
      </c>
      <c r="B47" s="126">
        <v>19.399999999999999</v>
      </c>
      <c r="C47" s="77">
        <v>-1.02040816E-2</v>
      </c>
      <c r="D47" s="15">
        <v>19.7</v>
      </c>
      <c r="E47" s="32">
        <f t="shared" si="14"/>
        <v>1.5463917525773233E-2</v>
      </c>
      <c r="F47" s="18">
        <f>IF(ISNUMBER(D47), $B64 * E47, "")</f>
        <v>2319.5876288659852</v>
      </c>
      <c r="G47" s="31">
        <v>19.399999999999999</v>
      </c>
      <c r="H47" s="32">
        <f t="shared" si="15"/>
        <v>0</v>
      </c>
      <c r="I47" s="101">
        <f>IF(ISNUMBER(G47), $B64 * H47, "")</f>
        <v>0</v>
      </c>
      <c r="J47" s="15">
        <v>19.600000000000001</v>
      </c>
      <c r="K47" s="32">
        <f t="shared" si="16"/>
        <v>1.0309278350515611E-2</v>
      </c>
      <c r="L47" s="18">
        <f>IF(ISNUMBER(J47), $B64 * K47, "")</f>
        <v>1546.3917525773418</v>
      </c>
      <c r="M47" s="31">
        <v>19.5</v>
      </c>
      <c r="N47" s="32">
        <f t="shared" si="17"/>
        <v>5.1546391752578056E-3</v>
      </c>
      <c r="O47" s="18">
        <f>IF(ISNUMBER(M47), $B64 * N47, "")</f>
        <v>773.19587628867089</v>
      </c>
      <c r="Q47" s="291"/>
      <c r="R47" s="291"/>
      <c r="S47" s="291"/>
    </row>
    <row r="48" spans="1:19" ht="17.25" customHeight="1" thickBot="1">
      <c r="A48" s="127" t="s">
        <v>205</v>
      </c>
      <c r="B48" s="128">
        <v>15.2</v>
      </c>
      <c r="C48" s="78">
        <v>-1.2987013E-2</v>
      </c>
      <c r="D48" s="20">
        <v>15.7</v>
      </c>
      <c r="E48" s="21">
        <f t="shared" si="14"/>
        <v>3.2894736842105261E-2</v>
      </c>
      <c r="F48" s="22">
        <f>IF(ISNUMBER(D48), $B64 * E48, "")</f>
        <v>4934.2105263157891</v>
      </c>
      <c r="G48" s="30">
        <v>15.6</v>
      </c>
      <c r="H48" s="21">
        <f t="shared" si="15"/>
        <v>2.6315789473684237E-2</v>
      </c>
      <c r="I48" s="105">
        <f>IF(ISNUMBER(G48), $B64 * H48, "")</f>
        <v>3947.3684210526353</v>
      </c>
      <c r="J48" s="20">
        <v>15.6</v>
      </c>
      <c r="K48" s="21">
        <f t="shared" si="16"/>
        <v>2.6315789473684237E-2</v>
      </c>
      <c r="L48" s="22">
        <f>IF(ISNUMBER(J48), $B64 * K48, "")</f>
        <v>3947.3684210526353</v>
      </c>
      <c r="M48" s="30">
        <v>15.3</v>
      </c>
      <c r="N48" s="21">
        <f t="shared" si="17"/>
        <v>6.5789473684211468E-3</v>
      </c>
      <c r="O48" s="22">
        <f>IF(ISNUMBER(M48), $B64 * N48, "")</f>
        <v>986.84210526317202</v>
      </c>
      <c r="Q48" s="291"/>
      <c r="R48" s="291"/>
      <c r="S48" s="291"/>
    </row>
    <row r="49" spans="1:19" ht="17.25" customHeight="1" thickBot="1">
      <c r="A49" s="125" t="s">
        <v>213</v>
      </c>
      <c r="B49" s="129">
        <v>12.4</v>
      </c>
      <c r="C49" s="80">
        <v>-1.5873015899999999E-2</v>
      </c>
      <c r="D49" s="106">
        <v>12.7</v>
      </c>
      <c r="E49" s="107">
        <f>IF(ISNUMBER(D49), (D49 - $B49) / $B49, "")</f>
        <v>2.4193548387096687E-2</v>
      </c>
      <c r="F49" s="108">
        <f>IF(ISNUMBER(D49), $B64 * E49, "")</f>
        <v>3629.0322580645029</v>
      </c>
      <c r="G49" s="109">
        <v>12.6</v>
      </c>
      <c r="H49" s="107">
        <f>IF(ISNUMBER(G49), (G49 - $B49) / $B49, "")</f>
        <v>1.6129032258064457E-2</v>
      </c>
      <c r="I49" s="110">
        <f>IF(ISNUMBER(G49), $B64 * H49, "")</f>
        <v>2419.3548387096685</v>
      </c>
      <c r="J49" s="106">
        <v>12.7</v>
      </c>
      <c r="K49" s="107">
        <f>IF(ISNUMBER(J49), (J49 - $B49) / $B49, "")</f>
        <v>2.4193548387096687E-2</v>
      </c>
      <c r="L49" s="108">
        <f>IF(ISNUMBER(J49), $B64 * K49, "")</f>
        <v>3629.0322580645029</v>
      </c>
      <c r="M49" s="109">
        <v>12.6</v>
      </c>
      <c r="N49" s="107">
        <f>IF(ISNUMBER(M49), (M49 - $B49) / $B49, "")</f>
        <v>1.6129032258064457E-2</v>
      </c>
      <c r="O49" s="108">
        <f>IF(ISNUMBER(M49), $B64 * N49, "")</f>
        <v>2419.3548387096685</v>
      </c>
      <c r="Q49" s="291"/>
      <c r="R49" s="291"/>
      <c r="S49" s="291"/>
    </row>
    <row r="50" spans="1:19" ht="17.25" customHeight="1" thickBot="1">
      <c r="A50" s="125" t="s">
        <v>71</v>
      </c>
      <c r="B50" s="126">
        <v>33.700000000000003</v>
      </c>
      <c r="C50" s="77">
        <v>-1.7492711399999999E-2</v>
      </c>
      <c r="D50" s="15">
        <v>35.5</v>
      </c>
      <c r="E50" s="32">
        <f t="shared" ref="E50:E53" si="18">IF(ISNUMBER(D50), (D50 - $B50) / $B50, "")</f>
        <v>5.3412462908011778E-2</v>
      </c>
      <c r="F50" s="18">
        <f>IF(ISNUMBER(D50), $B64 * E50, "")</f>
        <v>8011.8694362017668</v>
      </c>
      <c r="G50" s="31">
        <v>35.799999999999997</v>
      </c>
      <c r="H50" s="32">
        <f t="shared" ref="H50:H53" si="19">IF(ISNUMBER(G50), (G50 - $B50) / $B50, "")</f>
        <v>6.2314540059347008E-2</v>
      </c>
      <c r="I50" s="101">
        <f>IF(ISNUMBER(G50), $B64 * H50, "")</f>
        <v>9347.181008902051</v>
      </c>
      <c r="J50" s="15">
        <v>35.6</v>
      </c>
      <c r="K50" s="32">
        <f t="shared" ref="K50:K53" si="20">IF(ISNUMBER(J50), (J50 - $B50) / $B50, "")</f>
        <v>5.6379821958456929E-2</v>
      </c>
      <c r="L50" s="18">
        <f>IF(ISNUMBER(J50), $B64 * K50, "")</f>
        <v>8456.9732937685385</v>
      </c>
      <c r="M50" s="31">
        <v>35.799999999999997</v>
      </c>
      <c r="N50" s="32">
        <f t="shared" ref="N50:N53" si="21">IF(ISNUMBER(M50), (M50 - $B50) / $B50, "")</f>
        <v>6.2314540059347008E-2</v>
      </c>
      <c r="O50" s="18">
        <f>IF(ISNUMBER(M50), $B64 * N50, "")</f>
        <v>9347.181008902051</v>
      </c>
      <c r="Q50" s="291"/>
      <c r="R50" s="291"/>
      <c r="S50" s="291"/>
    </row>
    <row r="51" spans="1:19" ht="17.25" customHeight="1" thickBot="1">
      <c r="A51" s="125" t="s">
        <v>333</v>
      </c>
      <c r="B51" s="126">
        <v>0.21</v>
      </c>
      <c r="C51" s="77">
        <v>-1.8691588799999999E-2</v>
      </c>
      <c r="D51" s="15">
        <v>0.219</v>
      </c>
      <c r="E51" s="32">
        <f t="shared" si="18"/>
        <v>4.2857142857142899E-2</v>
      </c>
      <c r="F51" s="18">
        <f>IF(ISNUMBER(D51), $B64 * E51, "")</f>
        <v>6428.5714285714348</v>
      </c>
      <c r="G51" s="31">
        <v>0.22700000000000001</v>
      </c>
      <c r="H51" s="32">
        <f t="shared" si="19"/>
        <v>8.0952380952381026E-2</v>
      </c>
      <c r="I51" s="101">
        <f>IF(ISNUMBER(G51), $B64 * H51, "")</f>
        <v>12142.857142857154</v>
      </c>
      <c r="J51" s="15">
        <v>0.22500000000000001</v>
      </c>
      <c r="K51" s="32">
        <f t="shared" si="20"/>
        <v>7.1428571428571494E-2</v>
      </c>
      <c r="L51" s="18">
        <f>IF(ISNUMBER(J51), $B64 * K51, "")</f>
        <v>10714.285714285725</v>
      </c>
      <c r="M51" s="31">
        <v>0.23400000000000001</v>
      </c>
      <c r="N51" s="32">
        <f t="shared" si="21"/>
        <v>0.11428571428571439</v>
      </c>
      <c r="O51" s="18">
        <f>IF(ISNUMBER(M51), $B64 * N51, "")</f>
        <v>17142.857142857159</v>
      </c>
      <c r="Q51" s="291"/>
      <c r="R51" s="291"/>
      <c r="S51" s="291"/>
    </row>
    <row r="52" spans="1:19" ht="17.25" customHeight="1" thickBot="1">
      <c r="A52" s="125" t="s">
        <v>147</v>
      </c>
      <c r="B52" s="126">
        <v>13.8</v>
      </c>
      <c r="C52" s="77">
        <v>-2.1276595700000001E-2</v>
      </c>
      <c r="D52" s="15">
        <v>14.5</v>
      </c>
      <c r="E52" s="32">
        <f t="shared" si="18"/>
        <v>5.0724637681159368E-2</v>
      </c>
      <c r="F52" s="18">
        <f>IF(ISNUMBER(D52), $B64 * E52, "")</f>
        <v>7608.6956521739048</v>
      </c>
      <c r="G52" s="31">
        <v>14.3</v>
      </c>
      <c r="H52" s="32">
        <f t="shared" si="19"/>
        <v>3.6231884057971016E-2</v>
      </c>
      <c r="I52" s="101">
        <f>IF(ISNUMBER(G52), $B64 * H52, "")</f>
        <v>5434.782608695652</v>
      </c>
      <c r="J52" s="15">
        <v>14.3</v>
      </c>
      <c r="K52" s="32">
        <f t="shared" si="20"/>
        <v>3.6231884057971016E-2</v>
      </c>
      <c r="L52" s="18">
        <f>IF(ISNUMBER(J52), $B64 * K52, "")</f>
        <v>5434.782608695652</v>
      </c>
      <c r="M52" s="31">
        <v>14.4</v>
      </c>
      <c r="N52" s="32">
        <f t="shared" si="21"/>
        <v>4.3478260869565188E-2</v>
      </c>
      <c r="O52" s="18">
        <f>IF(ISNUMBER(M52), $B64 * N52, "")</f>
        <v>6521.7391304347784</v>
      </c>
      <c r="Q52" s="33"/>
      <c r="R52" s="33"/>
    </row>
    <row r="53" spans="1:19" ht="17.25" customHeight="1" thickBot="1">
      <c r="A53" s="130" t="s">
        <v>185</v>
      </c>
      <c r="B53" s="131">
        <v>15.4</v>
      </c>
      <c r="C53" s="79">
        <v>-3.14465409E-2</v>
      </c>
      <c r="D53" s="24">
        <v>16</v>
      </c>
      <c r="E53" s="25">
        <f t="shared" si="18"/>
        <v>3.8961038961038939E-2</v>
      </c>
      <c r="F53" s="104">
        <f>IF(ISNUMBER(D53), $B64 * E53, "")</f>
        <v>5844.1558441558409</v>
      </c>
      <c r="G53" s="102">
        <v>15.8</v>
      </c>
      <c r="H53" s="25">
        <f t="shared" si="19"/>
        <v>2.5974025974025997E-2</v>
      </c>
      <c r="I53" s="103">
        <f>IF(ISNUMBER(G53), $B64 * H53, "")</f>
        <v>3896.1038961038994</v>
      </c>
      <c r="J53" s="24">
        <v>15.8</v>
      </c>
      <c r="K53" s="25">
        <f t="shared" si="20"/>
        <v>2.5974025974025997E-2</v>
      </c>
      <c r="L53" s="104">
        <f>IF(ISNUMBER(J53), $B64 * K53, "")</f>
        <v>3896.1038961038994</v>
      </c>
      <c r="M53" s="102">
        <v>15.8</v>
      </c>
      <c r="N53" s="25">
        <f t="shared" si="21"/>
        <v>2.5974025974025997E-2</v>
      </c>
      <c r="O53" s="104">
        <f>IF(ISNUMBER(M53), $B64 * N53, "")</f>
        <v>3896.1038961038994</v>
      </c>
      <c r="Q53" s="300"/>
      <c r="R53" s="301"/>
      <c r="S53" s="302"/>
    </row>
    <row r="54" spans="1:19" ht="17.25" customHeight="1">
      <c r="A54" s="123" t="s">
        <v>97</v>
      </c>
      <c r="B54" s="124">
        <v>4.59</v>
      </c>
      <c r="C54" s="76">
        <v>-4.17536534E-2</v>
      </c>
      <c r="D54" s="13">
        <v>4.78</v>
      </c>
      <c r="E54" s="14">
        <f>IF(ISNUMBER(D54), (D54 - $B54) / $B54, "")</f>
        <v>4.1394335511982655E-2</v>
      </c>
      <c r="F54" s="16">
        <f>IF(ISNUMBER(D54), $B64 * E54, "")</f>
        <v>6209.1503267973985</v>
      </c>
      <c r="G54" s="29">
        <v>4.78</v>
      </c>
      <c r="H54" s="14">
        <f>IF(ISNUMBER(G54), (G54 - $B54) / $B54, "")</f>
        <v>4.1394335511982655E-2</v>
      </c>
      <c r="I54" s="100">
        <f>IF(ISNUMBER(G54), $B64 * H54, "")</f>
        <v>6209.1503267973985</v>
      </c>
      <c r="J54" s="13">
        <v>4.8</v>
      </c>
      <c r="K54" s="14">
        <f>IF(ISNUMBER(J54), (J54 - $B54) / $B54, "")</f>
        <v>4.5751633986928102E-2</v>
      </c>
      <c r="L54" s="16">
        <f>IF(ISNUMBER(J54), $B64 * K54, "")</f>
        <v>6862.745098039215</v>
      </c>
      <c r="M54" s="29">
        <v>4.7</v>
      </c>
      <c r="N54" s="14">
        <f>IF(ISNUMBER(M54), (M54 - $B54) / $B54, "")</f>
        <v>2.3965141612200504E-2</v>
      </c>
      <c r="O54" s="16">
        <f>IF(ISNUMBER(M54), $B64 * N54, "")</f>
        <v>3594.7712418300757</v>
      </c>
      <c r="Q54" s="303"/>
      <c r="R54" s="304"/>
      <c r="S54" s="305"/>
    </row>
    <row r="55" spans="1:19" ht="17.25" customHeight="1" thickBot="1">
      <c r="A55" s="125" t="s">
        <v>199</v>
      </c>
      <c r="B55" s="126">
        <v>86.4</v>
      </c>
      <c r="C55" s="77">
        <v>-4.9504950499999999E-2</v>
      </c>
      <c r="D55" s="15">
        <v>89.1</v>
      </c>
      <c r="E55" s="32">
        <f t="shared" ref="E55:E58" si="22">IF(ISNUMBER(D55), (D55 - $B55) / $B55, "")</f>
        <v>3.1249999999999865E-2</v>
      </c>
      <c r="F55" s="18">
        <f>IF(ISNUMBER(D55), $B64 * E55, "")</f>
        <v>4687.49999999998</v>
      </c>
      <c r="G55" s="31">
        <v>88.7</v>
      </c>
      <c r="H55" s="32">
        <f t="shared" ref="H55:H58" si="23">IF(ISNUMBER(G55), (G55 - $B55) / $B55, "")</f>
        <v>2.6620370370370336E-2</v>
      </c>
      <c r="I55" s="101">
        <f>IF(ISNUMBER(G55), $B64 * H55, "")</f>
        <v>3993.0555555555502</v>
      </c>
      <c r="J55" s="15">
        <v>89.5</v>
      </c>
      <c r="K55" s="32">
        <f t="shared" ref="K55:K58" si="24">IF(ISNUMBER(J55), (J55 - $B55) / $B55, "")</f>
        <v>3.587962962962956E-2</v>
      </c>
      <c r="L55" s="18">
        <f>IF(ISNUMBER(J55), $B64 * K55, "")</f>
        <v>5381.9444444444343</v>
      </c>
      <c r="M55" s="31">
        <v>89.1</v>
      </c>
      <c r="N55" s="32">
        <f t="shared" ref="N55:N58" si="25">IF(ISNUMBER(M55), (M55 - $B55) / $B55, "")</f>
        <v>3.1249999999999865E-2</v>
      </c>
      <c r="O55" s="18">
        <f>IF(ISNUMBER(M55), $B64 * N55, "")</f>
        <v>4687.49999999998</v>
      </c>
      <c r="Q55" s="306"/>
      <c r="R55" s="307"/>
      <c r="S55" s="308"/>
    </row>
    <row r="56" spans="1:19" ht="17.25" customHeight="1" thickBot="1">
      <c r="A56" s="125" t="s">
        <v>175</v>
      </c>
      <c r="B56" s="126">
        <v>21.1</v>
      </c>
      <c r="C56" s="77">
        <v>-4.9549549499999998E-2</v>
      </c>
      <c r="D56" s="15">
        <v>21.9</v>
      </c>
      <c r="E56" s="32">
        <f t="shared" si="22"/>
        <v>3.7914691943127826E-2</v>
      </c>
      <c r="F56" s="18">
        <f>IF(ISNUMBER(D56), $B64 * E56, "")</f>
        <v>5687.2037914691737</v>
      </c>
      <c r="G56" s="31">
        <v>21.9</v>
      </c>
      <c r="H56" s="32">
        <f t="shared" si="23"/>
        <v>3.7914691943127826E-2</v>
      </c>
      <c r="I56" s="101">
        <f>IF(ISNUMBER(G56), $B64 * H56, "")</f>
        <v>5687.2037914691737</v>
      </c>
      <c r="J56" s="15">
        <v>21.9</v>
      </c>
      <c r="K56" s="32">
        <f t="shared" si="24"/>
        <v>3.7914691943127826E-2</v>
      </c>
      <c r="L56" s="18">
        <f>IF(ISNUMBER(J56), $B64 * K56, "")</f>
        <v>5687.2037914691737</v>
      </c>
      <c r="M56" s="31">
        <v>22.3</v>
      </c>
      <c r="N56" s="32">
        <f t="shared" si="25"/>
        <v>5.6872037914691906E-2</v>
      </c>
      <c r="O56" s="18">
        <f>IF(ISNUMBER(M56), $B64 * N56, "")</f>
        <v>8530.8056872037851</v>
      </c>
      <c r="Q56" s="291"/>
      <c r="R56" s="291"/>
      <c r="S56" s="291"/>
    </row>
    <row r="57" spans="1:19" ht="17.25" customHeight="1" thickBot="1">
      <c r="A57" s="125" t="s">
        <v>247</v>
      </c>
      <c r="B57" s="126">
        <v>97.8</v>
      </c>
      <c r="C57" s="77">
        <v>-5.04854369E-2</v>
      </c>
      <c r="D57" s="15">
        <v>102</v>
      </c>
      <c r="E57" s="32">
        <f t="shared" si="22"/>
        <v>4.2944785276073649E-2</v>
      </c>
      <c r="F57" s="18">
        <f>IF(ISNUMBER(D57), $B64 * E57, "")</f>
        <v>6441.7177914110471</v>
      </c>
      <c r="G57" s="31">
        <v>101</v>
      </c>
      <c r="H57" s="32">
        <f t="shared" si="23"/>
        <v>3.2719836400818027E-2</v>
      </c>
      <c r="I57" s="101">
        <f>IF(ISNUMBER(G57), $B64 * H57, "")</f>
        <v>4907.9754601227041</v>
      </c>
      <c r="J57" s="15">
        <v>101</v>
      </c>
      <c r="K57" s="32">
        <f t="shared" si="24"/>
        <v>3.2719836400818027E-2</v>
      </c>
      <c r="L57" s="18">
        <f>IF(ISNUMBER(J57), $B64 * K57, "")</f>
        <v>4907.9754601227041</v>
      </c>
      <c r="M57" s="31">
        <v>101</v>
      </c>
      <c r="N57" s="32">
        <f t="shared" si="25"/>
        <v>3.2719836400818027E-2</v>
      </c>
      <c r="O57" s="18">
        <f>IF(ISNUMBER(M57), $B64 * N57, "")</f>
        <v>4907.9754601227041</v>
      </c>
      <c r="Q57" s="286"/>
      <c r="R57" s="286"/>
      <c r="S57" s="286"/>
    </row>
    <row r="58" spans="1:19" ht="17.25" customHeight="1" thickBot="1">
      <c r="A58" s="127" t="s">
        <v>119</v>
      </c>
      <c r="B58" s="128">
        <v>37.4</v>
      </c>
      <c r="C58" s="78">
        <v>-5.3164557000000001E-2</v>
      </c>
      <c r="D58" s="20">
        <v>38.5</v>
      </c>
      <c r="E58" s="21">
        <f t="shared" si="22"/>
        <v>2.9411764705882391E-2</v>
      </c>
      <c r="F58" s="22">
        <f>IF(ISNUMBER(D58), $B64 * E58, "")</f>
        <v>4411.7647058823586</v>
      </c>
      <c r="G58" s="30">
        <v>38.299999999999997</v>
      </c>
      <c r="H58" s="21">
        <f t="shared" si="23"/>
        <v>2.4064171122994617E-2</v>
      </c>
      <c r="I58" s="105">
        <f>IF(ISNUMBER(G58), $B64 * H58, "")</f>
        <v>3609.6256684491923</v>
      </c>
      <c r="J58" s="20">
        <v>38.4</v>
      </c>
      <c r="K58" s="21">
        <f t="shared" si="24"/>
        <v>2.6737967914438502E-2</v>
      </c>
      <c r="L58" s="22">
        <f>IF(ISNUMBER(J58), $B64 * K58, "")</f>
        <v>4010.6951871657752</v>
      </c>
      <c r="M58" s="30">
        <v>38.4</v>
      </c>
      <c r="N58" s="21">
        <f t="shared" si="25"/>
        <v>2.6737967914438502E-2</v>
      </c>
      <c r="O58" s="22">
        <f>IF(ISNUMBER(M58), $B64 * N58, "")</f>
        <v>4010.6951871657752</v>
      </c>
      <c r="Q58" s="286"/>
      <c r="R58" s="286"/>
      <c r="S58" s="286"/>
    </row>
    <row r="59" spans="1:19" ht="17.25" customHeight="1" thickBot="1">
      <c r="A59" s="125" t="s">
        <v>145</v>
      </c>
      <c r="B59" s="129">
        <v>23.9</v>
      </c>
      <c r="C59" s="80">
        <v>-5.5335968399999998E-2</v>
      </c>
      <c r="D59" s="106">
        <v>24.5</v>
      </c>
      <c r="E59" s="107">
        <f>IF(ISNUMBER(D59), (D59 - $B59) / $B59, "")</f>
        <v>2.5104602510460313E-2</v>
      </c>
      <c r="F59" s="108">
        <f>IF(ISNUMBER(D59), $B64 * E59, "")</f>
        <v>3765.6903765690467</v>
      </c>
      <c r="G59" s="109">
        <v>24.3</v>
      </c>
      <c r="H59" s="107">
        <f>IF(ISNUMBER(G59), (G59 - $B59) / $B59, "")</f>
        <v>1.6736401673640256E-2</v>
      </c>
      <c r="I59" s="110">
        <f>IF(ISNUMBER(G59), $B64 * H59, "")</f>
        <v>2510.4602510460386</v>
      </c>
      <c r="J59" s="106">
        <v>24.4</v>
      </c>
      <c r="K59" s="107">
        <f>IF(ISNUMBER(J59), (J59 - $B59) / $B59, "")</f>
        <v>2.0920502092050212E-2</v>
      </c>
      <c r="L59" s="108">
        <f>IF(ISNUMBER(J59), $B64 * K59, "")</f>
        <v>3138.075313807532</v>
      </c>
      <c r="M59" s="109">
        <v>24</v>
      </c>
      <c r="N59" s="107">
        <f>IF(ISNUMBER(M59), (M59 - $B59) / $B59, "")</f>
        <v>4.1841004184101013E-3</v>
      </c>
      <c r="O59" s="108">
        <f>IF(ISNUMBER(M59), $B64 * N59, "")</f>
        <v>627.61506276151522</v>
      </c>
      <c r="Q59" s="291"/>
      <c r="R59" s="291"/>
      <c r="S59" s="291"/>
    </row>
    <row r="60" spans="1:19" ht="17.25" customHeight="1" thickBot="1">
      <c r="A60" s="125" t="s">
        <v>231</v>
      </c>
      <c r="B60" s="126">
        <v>87.4</v>
      </c>
      <c r="C60" s="77">
        <v>-5.6155507600000001E-2</v>
      </c>
      <c r="D60" s="15">
        <v>88.6</v>
      </c>
      <c r="E60" s="32">
        <f t="shared" ref="E60:E63" si="26">IF(ISNUMBER(D60), (D60 - $B60) / $B60, "")</f>
        <v>1.3729977116704675E-2</v>
      </c>
      <c r="F60" s="18">
        <f>IF(ISNUMBER(D60), $B64 * E60, "")</f>
        <v>2059.496567505701</v>
      </c>
      <c r="G60" s="31">
        <v>88.2</v>
      </c>
      <c r="H60" s="32">
        <f t="shared" ref="H60:H63" si="27">IF(ISNUMBER(G60), (G60 - $B60) / $B60, "")</f>
        <v>9.1533180778031707E-3</v>
      </c>
      <c r="I60" s="101">
        <f>IF(ISNUMBER(G60), $B64 * H60, "")</f>
        <v>1372.9977116704756</v>
      </c>
      <c r="J60" s="15">
        <v>87.6</v>
      </c>
      <c r="K60" s="32">
        <f t="shared" ref="K60:K63" si="28">IF(ISNUMBER(J60), (J60 - $B60) / $B60, "")</f>
        <v>2.2883295194506708E-3</v>
      </c>
      <c r="L60" s="18">
        <f>IF(ISNUMBER(J60), $B64 * K60, "")</f>
        <v>343.2494279176006</v>
      </c>
      <c r="M60" s="31">
        <v>87.2</v>
      </c>
      <c r="N60" s="32">
        <f t="shared" ref="N60:N63" si="29">IF(ISNUMBER(M60), (M60 - $B60) / $B60, "")</f>
        <v>-2.2883295194508334E-3</v>
      </c>
      <c r="O60" s="18">
        <f>IF(ISNUMBER(M60), $B64 * N60, "")</f>
        <v>-343.24942791762504</v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3.5495380560754214E-2</v>
      </c>
      <c r="F64" s="28">
        <f>SUM(F44:F63)</f>
        <v>90513.220429923284</v>
      </c>
      <c r="G64" s="26" t="s">
        <v>268</v>
      </c>
      <c r="H64" s="27">
        <f>IF(COUNT(H44:H63), SUM(H44:H63) / COUNT(H44:H63), 0)</f>
        <v>3.1644929627001224E-2</v>
      </c>
      <c r="I64" s="28">
        <f>SUM(I44:I63)</f>
        <v>80694.570548853138</v>
      </c>
      <c r="J64" s="26" t="s">
        <v>268</v>
      </c>
      <c r="K64" s="27">
        <f>IF(COUNT(K44:K63), SUM(K44:K63) / COUNT(K44:K63), 0)</f>
        <v>3.2526308215738486E-2</v>
      </c>
      <c r="L64" s="28">
        <f>SUM(L44:L63)</f>
        <v>82942.085950133172</v>
      </c>
      <c r="M64" s="26" t="s">
        <v>268</v>
      </c>
      <c r="N64" s="27">
        <f>IF(COUNT(N44:N63), SUM(N44:N63) / COUNT(N44:N63), 0)</f>
        <v>3.2143223719847729E-2</v>
      </c>
      <c r="O64" s="28">
        <f>SUM(O44:O63)</f>
        <v>81965.220485611688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81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2021-11-04(목) 오전 00:00</v>
      </c>
      <c r="C69" s="329"/>
      <c r="D69" s="288" t="str">
        <f>TEXT($G$1, "[$-ko-KR]yyyy-mm-dd(ddd) ") &amp; "오후 14:00"</f>
        <v>2021-11-04(목) 오후 14:00</v>
      </c>
      <c r="E69" s="289"/>
      <c r="F69" s="290"/>
      <c r="G69" s="288" t="str">
        <f>TEXT($G$1, "[$-ko-KR]yyyy-mm-dd(ddd) ") &amp; "오후 19:00"</f>
        <v>2021-11-04(목) 오후 19:00</v>
      </c>
      <c r="H69" s="289"/>
      <c r="I69" s="290"/>
      <c r="J69" s="288" t="str">
        <f>TEXT($G$1, "[$-ko-KR]yyyy-mm-dd(ddd) ") &amp; "오후 21:00"</f>
        <v>2021-11-04(목) 오후 21:00</v>
      </c>
      <c r="K69" s="289"/>
      <c r="L69" s="290"/>
      <c r="M69" s="288" t="str">
        <f>TEXT($G$1+1, "[$-ko-KR]yyyy-mm-dd(ddd) ") &amp; "오전 00:00"</f>
        <v>2021-11-05(금)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2" t="s">
        <v>57</v>
      </c>
      <c r="H70" s="183" t="s">
        <v>265</v>
      </c>
      <c r="I70" s="18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215</v>
      </c>
      <c r="B71" s="124">
        <v>307</v>
      </c>
      <c r="C71" s="76">
        <v>3.3670033699999997E-2</v>
      </c>
      <c r="D71" s="13">
        <v>308</v>
      </c>
      <c r="E71" s="14">
        <f>IF(ISNUMBER(D71), (D71 - $B71) / $B71, "")</f>
        <v>3.2573289902280132E-3</v>
      </c>
      <c r="F71" s="16">
        <f>IF(ISNUMBER(D71), $B91 * E71, "")</f>
        <v>488.59934853420197</v>
      </c>
      <c r="G71" s="29">
        <v>308</v>
      </c>
      <c r="H71" s="14">
        <f>IF(ISNUMBER(G71), (G71 - $B71) / $B71, "")</f>
        <v>3.2573289902280132E-3</v>
      </c>
      <c r="I71" s="100">
        <f>IF(ISNUMBER(G71), $B91 * H71, "")</f>
        <v>488.59934853420197</v>
      </c>
      <c r="J71" s="13">
        <v>305</v>
      </c>
      <c r="K71" s="14">
        <f>IF(ISNUMBER(J71), (J71 - $B71) / $B71, "")</f>
        <v>-6.5146579804560263E-3</v>
      </c>
      <c r="L71" s="16">
        <f>IF(ISNUMBER(J71), $B91 * K71, "")</f>
        <v>-977.19869706840393</v>
      </c>
      <c r="M71" s="29">
        <v>305</v>
      </c>
      <c r="N71" s="14">
        <f>IF(ISNUMBER(M71), (M71 - $B71) / $B71, "")</f>
        <v>-6.5146579804560263E-3</v>
      </c>
      <c r="O71" s="16">
        <f>IF(ISNUMBER(M71), $B91 * N71, "")</f>
        <v>-977.19869706840393</v>
      </c>
      <c r="Q71" s="286"/>
      <c r="R71" s="286"/>
      <c r="S71" s="286"/>
    </row>
    <row r="72" spans="1:19" ht="17.25" thickBot="1">
      <c r="A72" s="125" t="s">
        <v>159</v>
      </c>
      <c r="B72" s="126">
        <v>110</v>
      </c>
      <c r="C72" s="77">
        <v>-1.7857142900000001E-2</v>
      </c>
      <c r="D72" s="15">
        <v>117</v>
      </c>
      <c r="E72" s="32">
        <f t="shared" ref="E72:E75" si="30">IF(ISNUMBER(D72), (D72 - $B72) / $B72, "")</f>
        <v>6.363636363636363E-2</v>
      </c>
      <c r="F72" s="18">
        <f>IF(ISNUMBER(D72), $B91 * E72, "")</f>
        <v>9545.4545454545441</v>
      </c>
      <c r="G72" s="31">
        <v>116</v>
      </c>
      <c r="H72" s="32">
        <f t="shared" ref="H72:H75" si="31">IF(ISNUMBER(G72), (G72 - $B72) / $B72, "")</f>
        <v>5.4545454545454543E-2</v>
      </c>
      <c r="I72" s="101">
        <f>IF(ISNUMBER(G72), $B91 * H72, "")</f>
        <v>8181.8181818181811</v>
      </c>
      <c r="J72" s="15">
        <v>115</v>
      </c>
      <c r="K72" s="32">
        <f t="shared" ref="K72:K75" si="32">IF(ISNUMBER(J72), (J72 - $B72) / $B72, "")</f>
        <v>4.5454545454545456E-2</v>
      </c>
      <c r="L72" s="18">
        <f>IF(ISNUMBER(J72), $B91 * K72, "")</f>
        <v>6818.181818181818</v>
      </c>
      <c r="M72" s="31">
        <v>115</v>
      </c>
      <c r="N72" s="32">
        <f t="shared" ref="N72:N75" si="33">IF(ISNUMBER(M72), (M72 - $B72) / $B72, "")</f>
        <v>4.5454545454545456E-2</v>
      </c>
      <c r="O72" s="18">
        <f>IF(ISNUMBER(M72), $B91 * N72, "")</f>
        <v>6818.181818181818</v>
      </c>
      <c r="Q72" s="286"/>
      <c r="R72" s="286"/>
      <c r="S72" s="286"/>
    </row>
    <row r="73" spans="1:19" ht="17.25" thickBot="1">
      <c r="A73" s="125" t="s">
        <v>51</v>
      </c>
      <c r="B73" s="126">
        <v>441</v>
      </c>
      <c r="C73" s="77">
        <v>-0.02</v>
      </c>
      <c r="D73" s="15">
        <v>457</v>
      </c>
      <c r="E73" s="32">
        <f t="shared" si="30"/>
        <v>3.6281179138321996E-2</v>
      </c>
      <c r="F73" s="18">
        <f>IF(ISNUMBER(D73), $B91 * E73, "")</f>
        <v>5442.1768707482997</v>
      </c>
      <c r="G73" s="31">
        <v>452</v>
      </c>
      <c r="H73" s="32">
        <f t="shared" si="31"/>
        <v>2.4943310657596373E-2</v>
      </c>
      <c r="I73" s="101">
        <f>IF(ISNUMBER(G73), $B91 * H73, "")</f>
        <v>3741.4965986394559</v>
      </c>
      <c r="J73" s="15">
        <v>454</v>
      </c>
      <c r="K73" s="32">
        <f t="shared" si="32"/>
        <v>2.9478458049886622E-2</v>
      </c>
      <c r="L73" s="18">
        <f>IF(ISNUMBER(J73), $B91 * K73, "")</f>
        <v>4421.7687074829928</v>
      </c>
      <c r="M73" s="31">
        <v>446</v>
      </c>
      <c r="N73" s="32">
        <f t="shared" si="33"/>
        <v>1.1337868480725623E-2</v>
      </c>
      <c r="O73" s="18">
        <f>IF(ISNUMBER(M73), $B91 * N73, "")</f>
        <v>1700.6802721088436</v>
      </c>
      <c r="Q73" s="291"/>
      <c r="R73" s="291"/>
      <c r="S73" s="291"/>
    </row>
    <row r="74" spans="1:19" ht="17.25" thickBot="1">
      <c r="A74" s="125" t="s">
        <v>135</v>
      </c>
      <c r="B74" s="126">
        <v>415</v>
      </c>
      <c r="C74" s="77">
        <v>-2.12264151E-2</v>
      </c>
      <c r="D74" s="15">
        <v>461</v>
      </c>
      <c r="E74" s="32">
        <f t="shared" si="30"/>
        <v>0.1108433734939759</v>
      </c>
      <c r="F74" s="18">
        <f>IF(ISNUMBER(D74), $B91 * E74, "")</f>
        <v>16626.506024096383</v>
      </c>
      <c r="G74" s="31">
        <v>461</v>
      </c>
      <c r="H74" s="32">
        <f t="shared" si="31"/>
        <v>0.1108433734939759</v>
      </c>
      <c r="I74" s="101">
        <f>IF(ISNUMBER(G74), $B91 * H74, "")</f>
        <v>16626.506024096383</v>
      </c>
      <c r="J74" s="15">
        <v>463</v>
      </c>
      <c r="K74" s="32">
        <f t="shared" si="32"/>
        <v>0.11566265060240964</v>
      </c>
      <c r="L74" s="18">
        <f>IF(ISNUMBER(J74), $B91 * K74, "")</f>
        <v>17349.397590361445</v>
      </c>
      <c r="M74" s="31">
        <v>457</v>
      </c>
      <c r="N74" s="32">
        <f t="shared" si="33"/>
        <v>0.10120481927710843</v>
      </c>
      <c r="O74" s="18">
        <f>IF(ISNUMBER(M74), $B91 * N74, "")</f>
        <v>15180.722891566265</v>
      </c>
      <c r="Q74" s="291"/>
      <c r="R74" s="291"/>
      <c r="S74" s="291"/>
    </row>
    <row r="75" spans="1:19" ht="17.25" thickBot="1">
      <c r="A75" s="127" t="s">
        <v>263</v>
      </c>
      <c r="B75" s="128">
        <v>313</v>
      </c>
      <c r="C75" s="78">
        <v>-2.4922118399999998E-2</v>
      </c>
      <c r="D75" s="20">
        <v>319</v>
      </c>
      <c r="E75" s="21">
        <f t="shared" si="30"/>
        <v>1.9169329073482427E-2</v>
      </c>
      <c r="F75" s="22">
        <f>IF(ISNUMBER(D75), $B91 * E75, "")</f>
        <v>2875.3993610223642</v>
      </c>
      <c r="G75" s="30">
        <v>317</v>
      </c>
      <c r="H75" s="21">
        <f t="shared" si="31"/>
        <v>1.2779552715654952E-2</v>
      </c>
      <c r="I75" s="105">
        <f>IF(ISNUMBER(G75), $B91 * H75, "")</f>
        <v>1916.9329073482427</v>
      </c>
      <c r="J75" s="20">
        <v>316</v>
      </c>
      <c r="K75" s="21">
        <f t="shared" si="32"/>
        <v>9.5846645367412137E-3</v>
      </c>
      <c r="L75" s="22">
        <f>IF(ISNUMBER(J75), $B91 * K75, "")</f>
        <v>1437.6996805111821</v>
      </c>
      <c r="M75" s="30">
        <v>310</v>
      </c>
      <c r="N75" s="21">
        <f t="shared" si="33"/>
        <v>-9.5846645367412137E-3</v>
      </c>
      <c r="O75" s="22">
        <f>IF(ISNUMBER(M75), $B91 * N75, "")</f>
        <v>-1437.6996805111821</v>
      </c>
      <c r="Q75" s="291"/>
      <c r="R75" s="291"/>
      <c r="S75" s="291"/>
    </row>
    <row r="76" spans="1:19" ht="17.25" thickBot="1">
      <c r="A76" s="125" t="s">
        <v>237</v>
      </c>
      <c r="B76" s="129">
        <v>153</v>
      </c>
      <c r="C76" s="80">
        <v>-2.5477706999999999E-2</v>
      </c>
      <c r="D76" s="106">
        <v>158</v>
      </c>
      <c r="E76" s="107">
        <f>IF(ISNUMBER(D76), (D76 - $B76) / $B76, "")</f>
        <v>3.2679738562091505E-2</v>
      </c>
      <c r="F76" s="108">
        <f>IF(ISNUMBER(D76), $B91 * E76, "")</f>
        <v>4901.9607843137255</v>
      </c>
      <c r="G76" s="109">
        <v>156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156</v>
      </c>
      <c r="K76" s="107">
        <f>IF(ISNUMBER(J76), (J76 - $B76) / $B76, "")</f>
        <v>1.9607843137254902E-2</v>
      </c>
      <c r="L76" s="108">
        <f>IF(ISNUMBER(J76), $B91 * K76, "")</f>
        <v>2941.1764705882351</v>
      </c>
      <c r="M76" s="109">
        <v>158</v>
      </c>
      <c r="N76" s="107">
        <f>IF(ISNUMBER(M76), (M76 - $B76) / $B76, "")</f>
        <v>3.2679738562091505E-2</v>
      </c>
      <c r="O76" s="108">
        <f>IF(ISNUMBER(M76), $B91 * N76, "")</f>
        <v>4901.9607843137255</v>
      </c>
      <c r="Q76" s="291"/>
      <c r="R76" s="291"/>
      <c r="S76" s="291"/>
    </row>
    <row r="77" spans="1:19" ht="17.25" thickBot="1">
      <c r="A77" s="125" t="s">
        <v>334</v>
      </c>
      <c r="B77" s="126">
        <v>453</v>
      </c>
      <c r="C77" s="77">
        <v>-2.78969957E-2</v>
      </c>
      <c r="D77" s="15">
        <v>463</v>
      </c>
      <c r="E77" s="32">
        <f t="shared" ref="E77:E80" si="34">IF(ISNUMBER(D77), (D77 - $B77) / $B77, "")</f>
        <v>2.2075055187637971E-2</v>
      </c>
      <c r="F77" s="18">
        <f>IF(ISNUMBER(D77), $B91 * E77, "")</f>
        <v>3311.2582781456958</v>
      </c>
      <c r="G77" s="31">
        <v>460</v>
      </c>
      <c r="H77" s="32">
        <f t="shared" ref="H77:H80" si="35">IF(ISNUMBER(G77), (G77 - $B77) / $B77, "")</f>
        <v>1.5452538631346579E-2</v>
      </c>
      <c r="I77" s="101">
        <f>IF(ISNUMBER(G77), $B91 * H77, "")</f>
        <v>2317.8807947019868</v>
      </c>
      <c r="J77" s="15">
        <v>462</v>
      </c>
      <c r="K77" s="32">
        <f t="shared" ref="K77:K80" si="36">IF(ISNUMBER(J77), (J77 - $B77) / $B77, "")</f>
        <v>1.9867549668874173E-2</v>
      </c>
      <c r="L77" s="18">
        <f>IF(ISNUMBER(J77), $B91 * K77, "")</f>
        <v>2980.1324503311262</v>
      </c>
      <c r="M77" s="31">
        <v>462</v>
      </c>
      <c r="N77" s="32">
        <f t="shared" ref="N77:N80" si="37">IF(ISNUMBER(M77), (M77 - $B77) / $B77, "")</f>
        <v>1.9867549668874173E-2</v>
      </c>
      <c r="O77" s="18">
        <f>IF(ISNUMBER(M77), $B91 * N77, "")</f>
        <v>2980.1324503311262</v>
      </c>
      <c r="Q77" s="291"/>
      <c r="R77" s="291"/>
      <c r="S77" s="291"/>
    </row>
    <row r="78" spans="1:19" ht="17.25" thickBot="1">
      <c r="A78" s="125" t="s">
        <v>203</v>
      </c>
      <c r="B78" s="126">
        <v>809</v>
      </c>
      <c r="C78" s="77">
        <v>-3.11377246E-2</v>
      </c>
      <c r="D78" s="15">
        <v>831</v>
      </c>
      <c r="E78" s="32">
        <f t="shared" si="34"/>
        <v>2.7194066749072928E-2</v>
      </c>
      <c r="F78" s="18">
        <f>IF(ISNUMBER(D78), $B91 * E78, "")</f>
        <v>4079.1100123609394</v>
      </c>
      <c r="G78" s="31">
        <v>834</v>
      </c>
      <c r="H78" s="32">
        <f t="shared" si="35"/>
        <v>3.0902348578491966E-2</v>
      </c>
      <c r="I78" s="101">
        <f>IF(ISNUMBER(G78), $B91 * H78, "")</f>
        <v>4635.3522867737947</v>
      </c>
      <c r="J78" s="15">
        <v>839</v>
      </c>
      <c r="K78" s="32">
        <f t="shared" si="36"/>
        <v>3.7082818294190356E-2</v>
      </c>
      <c r="L78" s="18">
        <f>IF(ISNUMBER(J78), $B91 * K78, "")</f>
        <v>5562.4227441285539</v>
      </c>
      <c r="M78" s="31">
        <v>830</v>
      </c>
      <c r="N78" s="32">
        <f t="shared" si="37"/>
        <v>2.595797280593325E-2</v>
      </c>
      <c r="O78" s="18">
        <f>IF(ISNUMBER(M78), $B91 * N78, "")</f>
        <v>3893.6959208899875</v>
      </c>
      <c r="Q78" s="291"/>
      <c r="R78" s="291"/>
      <c r="S78" s="291"/>
    </row>
    <row r="79" spans="1:19" ht="17.25" thickBot="1">
      <c r="A79" s="125" t="s">
        <v>115</v>
      </c>
      <c r="B79" s="126">
        <v>291</v>
      </c>
      <c r="C79" s="77">
        <v>-3.64238411E-2</v>
      </c>
      <c r="D79" s="15">
        <v>312</v>
      </c>
      <c r="E79" s="32">
        <f t="shared" si="34"/>
        <v>7.2164948453608241E-2</v>
      </c>
      <c r="F79" s="18">
        <f>IF(ISNUMBER(D79), $B91 * E79, "")</f>
        <v>10824.742268041236</v>
      </c>
      <c r="G79" s="31">
        <v>312</v>
      </c>
      <c r="H79" s="32">
        <f t="shared" si="35"/>
        <v>7.2164948453608241E-2</v>
      </c>
      <c r="I79" s="101">
        <f>IF(ISNUMBER(G79), $B91 * H79, "")</f>
        <v>10824.742268041236</v>
      </c>
      <c r="J79" s="15">
        <v>326</v>
      </c>
      <c r="K79" s="32">
        <f t="shared" si="36"/>
        <v>0.12027491408934708</v>
      </c>
      <c r="L79" s="18">
        <f>IF(ISNUMBER(J79), $B91 * K79, "")</f>
        <v>18041.237113402061</v>
      </c>
      <c r="M79" s="31">
        <v>333</v>
      </c>
      <c r="N79" s="32">
        <f t="shared" si="37"/>
        <v>0.14432989690721648</v>
      </c>
      <c r="O79" s="18">
        <f>IF(ISNUMBER(M79), $B91 * N79, "")</f>
        <v>21649.484536082473</v>
      </c>
      <c r="Q79" s="33"/>
      <c r="R79" s="33"/>
    </row>
    <row r="80" spans="1:19" ht="17.25" thickBot="1">
      <c r="A80" s="130" t="s">
        <v>235</v>
      </c>
      <c r="B80" s="131">
        <v>124</v>
      </c>
      <c r="C80" s="79">
        <v>-3.8759689899999998E-2</v>
      </c>
      <c r="D80" s="24">
        <v>135</v>
      </c>
      <c r="E80" s="25">
        <f t="shared" si="34"/>
        <v>8.8709677419354843E-2</v>
      </c>
      <c r="F80" s="104">
        <f>IF(ISNUMBER(D80), $B91 * E80, "")</f>
        <v>13306.451612903227</v>
      </c>
      <c r="G80" s="102">
        <v>133</v>
      </c>
      <c r="H80" s="25">
        <f t="shared" si="35"/>
        <v>7.2580645161290328E-2</v>
      </c>
      <c r="I80" s="103">
        <f>IF(ISNUMBER(G80), $B91 * H80, "")</f>
        <v>10887.096774193549</v>
      </c>
      <c r="J80" s="24">
        <v>134</v>
      </c>
      <c r="K80" s="25">
        <f t="shared" si="36"/>
        <v>8.0645161290322578E-2</v>
      </c>
      <c r="L80" s="104">
        <f>IF(ISNUMBER(J80), $B91 * K80, "")</f>
        <v>12096.774193548386</v>
      </c>
      <c r="M80" s="102">
        <v>133</v>
      </c>
      <c r="N80" s="25">
        <f t="shared" si="37"/>
        <v>7.2580645161290328E-2</v>
      </c>
      <c r="O80" s="104">
        <f>IF(ISNUMBER(M80), $B91 * N80, "")</f>
        <v>10887.096774193549</v>
      </c>
      <c r="Q80" s="300"/>
      <c r="R80" s="301"/>
      <c r="S80" s="302"/>
    </row>
    <row r="81" spans="1:19">
      <c r="A81" s="123" t="s">
        <v>149</v>
      </c>
      <c r="B81" s="124">
        <v>121</v>
      </c>
      <c r="C81" s="76">
        <v>-3.9682539699999998E-2</v>
      </c>
      <c r="D81" s="13">
        <v>126</v>
      </c>
      <c r="E81" s="14">
        <f>IF(ISNUMBER(D81), (D81 - $B81) / $B81, "")</f>
        <v>4.1322314049586778E-2</v>
      </c>
      <c r="F81" s="16">
        <f>IF(ISNUMBER(D81), $B91 * E81, "")</f>
        <v>6198.3471074380168</v>
      </c>
      <c r="G81" s="29">
        <v>126</v>
      </c>
      <c r="H81" s="14">
        <f>IF(ISNUMBER(G81), (G81 - $B81) / $B81, "")</f>
        <v>4.1322314049586778E-2</v>
      </c>
      <c r="I81" s="100">
        <f>IF(ISNUMBER(G81), $B91 * H81, "")</f>
        <v>6198.3471074380168</v>
      </c>
      <c r="J81" s="13">
        <v>126</v>
      </c>
      <c r="K81" s="14">
        <f>IF(ISNUMBER(J81), (J81 - $B81) / $B81, "")</f>
        <v>4.1322314049586778E-2</v>
      </c>
      <c r="L81" s="16">
        <f>IF(ISNUMBER(J81), $B91 * K81, "")</f>
        <v>6198.3471074380168</v>
      </c>
      <c r="M81" s="29">
        <v>125</v>
      </c>
      <c r="N81" s="14">
        <f>IF(ISNUMBER(M81), (M81 - $B81) / $B81, "")</f>
        <v>3.3057851239669422E-2</v>
      </c>
      <c r="O81" s="16">
        <f>IF(ISNUMBER(M81), $B91 * N81, "")</f>
        <v>4958.6776859504134</v>
      </c>
      <c r="Q81" s="303"/>
      <c r="R81" s="304"/>
      <c r="S81" s="305"/>
    </row>
    <row r="82" spans="1:19" ht="17.25" thickBot="1">
      <c r="A82" s="125" t="s">
        <v>127</v>
      </c>
      <c r="B82" s="126">
        <v>144</v>
      </c>
      <c r="C82" s="77">
        <v>-0.04</v>
      </c>
      <c r="D82" s="15">
        <v>152</v>
      </c>
      <c r="E82" s="32">
        <f t="shared" ref="E82:E85" si="38">IF(ISNUMBER(D82), (D82 - $B82) / $B82, "")</f>
        <v>5.5555555555555552E-2</v>
      </c>
      <c r="F82" s="18">
        <f>IF(ISNUMBER(D82), $B91 * E82, "")</f>
        <v>8333.3333333333321</v>
      </c>
      <c r="G82" s="31">
        <v>151</v>
      </c>
      <c r="H82" s="32">
        <f t="shared" ref="H82:H85" si="39">IF(ISNUMBER(G82), (G82 - $B82) / $B82, "")</f>
        <v>4.8611111111111112E-2</v>
      </c>
      <c r="I82" s="101">
        <f>IF(ISNUMBER(G82), $B91 * H82, "")</f>
        <v>7291.666666666667</v>
      </c>
      <c r="J82" s="15">
        <v>150</v>
      </c>
      <c r="K82" s="32">
        <f t="shared" ref="K82:K85" si="40">IF(ISNUMBER(J82), (J82 - $B82) / $B82, "")</f>
        <v>4.1666666666666664E-2</v>
      </c>
      <c r="L82" s="18">
        <f>IF(ISNUMBER(J82), $B91 * K82, "")</f>
        <v>6250</v>
      </c>
      <c r="M82" s="31">
        <v>151</v>
      </c>
      <c r="N82" s="32">
        <f t="shared" ref="N82:N85" si="41">IF(ISNUMBER(M82), (M82 - $B82) / $B82, "")</f>
        <v>4.8611111111111112E-2</v>
      </c>
      <c r="O82" s="18">
        <f>IF(ISNUMBER(M82), $B91 * N82, "")</f>
        <v>7291.666666666667</v>
      </c>
      <c r="Q82" s="306"/>
      <c r="R82" s="307"/>
      <c r="S82" s="308"/>
    </row>
    <row r="83" spans="1:19" ht="17.25" thickBot="1">
      <c r="A83" s="125" t="s">
        <v>229</v>
      </c>
      <c r="B83" s="126">
        <v>934</v>
      </c>
      <c r="C83" s="77">
        <v>-4.00822199E-2</v>
      </c>
      <c r="D83" s="15">
        <v>1240</v>
      </c>
      <c r="E83" s="32">
        <f t="shared" si="38"/>
        <v>0.32762312633832974</v>
      </c>
      <c r="F83" s="18">
        <f>IF(ISNUMBER(D83), $B91 * E83, "")</f>
        <v>49143.468950749462</v>
      </c>
      <c r="G83" s="31">
        <v>1180</v>
      </c>
      <c r="H83" s="32">
        <f t="shared" si="39"/>
        <v>0.2633832976445396</v>
      </c>
      <c r="I83" s="101">
        <f>IF(ISNUMBER(G83), $B91 * H83, "")</f>
        <v>39507.494646680942</v>
      </c>
      <c r="J83" s="15">
        <v>1100</v>
      </c>
      <c r="K83" s="32">
        <f t="shared" si="40"/>
        <v>0.17773019271948609</v>
      </c>
      <c r="L83" s="18">
        <f>IF(ISNUMBER(J83), $B91 * K83, "")</f>
        <v>26659.528907922915</v>
      </c>
      <c r="M83" s="31">
        <v>1065</v>
      </c>
      <c r="N83" s="32">
        <f t="shared" si="41"/>
        <v>0.14025695931477516</v>
      </c>
      <c r="O83" s="18">
        <f>IF(ISNUMBER(M83), $B91 * N83, "")</f>
        <v>21038.543897216274</v>
      </c>
      <c r="Q83" s="291"/>
      <c r="R83" s="291"/>
      <c r="S83" s="291"/>
    </row>
    <row r="84" spans="1:19" ht="17.25" thickBot="1">
      <c r="A84" s="125" t="s">
        <v>125</v>
      </c>
      <c r="B84" s="126">
        <v>158</v>
      </c>
      <c r="C84" s="77">
        <v>-4.2424242399999999E-2</v>
      </c>
      <c r="D84" s="15">
        <v>165</v>
      </c>
      <c r="E84" s="32">
        <f t="shared" si="38"/>
        <v>4.4303797468354431E-2</v>
      </c>
      <c r="F84" s="18">
        <f>IF(ISNUMBER(D84), $B91 * E84, "")</f>
        <v>6645.5696202531644</v>
      </c>
      <c r="G84" s="31">
        <v>172</v>
      </c>
      <c r="H84" s="32">
        <f t="shared" si="39"/>
        <v>8.8607594936708861E-2</v>
      </c>
      <c r="I84" s="101">
        <f>IF(ISNUMBER(G84), $B91 * H84, "")</f>
        <v>13291.139240506329</v>
      </c>
      <c r="J84" s="15">
        <v>174</v>
      </c>
      <c r="K84" s="32">
        <f t="shared" si="40"/>
        <v>0.10126582278481013</v>
      </c>
      <c r="L84" s="18">
        <f>IF(ISNUMBER(J84), $B91 * K84, "")</f>
        <v>15189.873417721519</v>
      </c>
      <c r="M84" s="31">
        <v>174</v>
      </c>
      <c r="N84" s="32">
        <f t="shared" si="41"/>
        <v>0.10126582278481013</v>
      </c>
      <c r="O84" s="18">
        <f>IF(ISNUMBER(M84), $B91 * N84, "")</f>
        <v>15189.873417721519</v>
      </c>
      <c r="Q84" s="286"/>
      <c r="R84" s="286"/>
      <c r="S84" s="286"/>
    </row>
    <row r="85" spans="1:19" ht="17.25" thickBot="1">
      <c r="A85" s="127" t="s">
        <v>171</v>
      </c>
      <c r="B85" s="128">
        <v>431</v>
      </c>
      <c r="C85" s="78">
        <v>-4.4345898000000002E-2</v>
      </c>
      <c r="D85" s="20">
        <v>463</v>
      </c>
      <c r="E85" s="21">
        <f t="shared" si="38"/>
        <v>7.4245939675174011E-2</v>
      </c>
      <c r="F85" s="22">
        <f>IF(ISNUMBER(D85), $B91 * E85, "")</f>
        <v>11136.890951276102</v>
      </c>
      <c r="G85" s="30">
        <v>466</v>
      </c>
      <c r="H85" s="21">
        <f t="shared" si="39"/>
        <v>8.1206496519721574E-2</v>
      </c>
      <c r="I85" s="105">
        <f>IF(ISNUMBER(G85), $B91 * H85, "")</f>
        <v>12180.974477958236</v>
      </c>
      <c r="J85" s="20">
        <v>472</v>
      </c>
      <c r="K85" s="21">
        <f t="shared" si="40"/>
        <v>9.5127610208816701E-2</v>
      </c>
      <c r="L85" s="22">
        <f>IF(ISNUMBER(J85), $B91 * K85, "")</f>
        <v>14269.141531322504</v>
      </c>
      <c r="M85" s="30">
        <v>476</v>
      </c>
      <c r="N85" s="21">
        <f t="shared" si="41"/>
        <v>0.10440835266821345</v>
      </c>
      <c r="O85" s="22">
        <f>IF(ISNUMBER(M85), $B91 * N85, "")</f>
        <v>15661.252900232017</v>
      </c>
      <c r="Q85" s="286"/>
      <c r="R85" s="286"/>
      <c r="S85" s="286"/>
    </row>
    <row r="86" spans="1:19" ht="17.25" thickBot="1">
      <c r="A86" s="125" t="s">
        <v>251</v>
      </c>
      <c r="B86" s="129">
        <v>390</v>
      </c>
      <c r="C86" s="80">
        <v>-4.6454767700000003E-2</v>
      </c>
      <c r="D86" s="106">
        <v>414</v>
      </c>
      <c r="E86" s="107">
        <f>IF(ISNUMBER(D86), (D86 - $B86) / $B86, "")</f>
        <v>6.1538461538461542E-2</v>
      </c>
      <c r="F86" s="108">
        <f>IF(ISNUMBER(D86), $B91 * E86, "")</f>
        <v>9230.7692307692305</v>
      </c>
      <c r="G86" s="109">
        <v>407</v>
      </c>
      <c r="H86" s="107">
        <f>IF(ISNUMBER(G86), (G86 - $B86) / $B86, "")</f>
        <v>4.3589743589743588E-2</v>
      </c>
      <c r="I86" s="110">
        <f>IF(ISNUMBER(G86), $B91 * H86, "")</f>
        <v>6538.4615384615381</v>
      </c>
      <c r="J86" s="106">
        <v>413</v>
      </c>
      <c r="K86" s="107">
        <f>IF(ISNUMBER(J86), (J86 - $B86) / $B86, "")</f>
        <v>5.8974358974358973E-2</v>
      </c>
      <c r="L86" s="108">
        <f>IF(ISNUMBER(J86), $B91 * K86, "")</f>
        <v>8846.1538461538457</v>
      </c>
      <c r="M86" s="109">
        <v>410</v>
      </c>
      <c r="N86" s="107">
        <f>IF(ISNUMBER(M86), (M86 - $B86) / $B86, "")</f>
        <v>5.128205128205128E-2</v>
      </c>
      <c r="O86" s="108">
        <f>IF(ISNUMBER(M86), $B91 * N86, "")</f>
        <v>7692.3076923076924</v>
      </c>
      <c r="Q86" s="291"/>
      <c r="R86" s="291"/>
      <c r="S86" s="291"/>
    </row>
    <row r="87" spans="1:19" ht="17.25" thickBot="1">
      <c r="A87" s="125" t="s">
        <v>233</v>
      </c>
      <c r="B87" s="126">
        <v>712</v>
      </c>
      <c r="C87" s="77">
        <v>-5.0666666700000001E-2</v>
      </c>
      <c r="D87" s="15">
        <v>761</v>
      </c>
      <c r="E87" s="32">
        <f t="shared" ref="E87:E90" si="42">IF(ISNUMBER(D87), (D87 - $B87) / $B87, "")</f>
        <v>6.8820224719101125E-2</v>
      </c>
      <c r="F87" s="18">
        <f>IF(ISNUMBER(D87), $B91 * E87, "")</f>
        <v>10323.033707865168</v>
      </c>
      <c r="G87" s="31">
        <v>780</v>
      </c>
      <c r="H87" s="32">
        <f t="shared" ref="H87:H90" si="43">IF(ISNUMBER(G87), (G87 - $B87) / $B87, "")</f>
        <v>9.5505617977528087E-2</v>
      </c>
      <c r="I87" s="101">
        <f>IF(ISNUMBER(G87), $B91 * H87, "")</f>
        <v>14325.842696629214</v>
      </c>
      <c r="J87" s="15">
        <v>772</v>
      </c>
      <c r="K87" s="32">
        <f t="shared" ref="K87:K90" si="44">IF(ISNUMBER(J87), (J87 - $B87) / $B87, "")</f>
        <v>8.4269662921348312E-2</v>
      </c>
      <c r="L87" s="18">
        <f>IF(ISNUMBER(J87), $B91 * K87, "")</f>
        <v>12640.449438202248</v>
      </c>
      <c r="M87" s="31">
        <v>757</v>
      </c>
      <c r="N87" s="32">
        <f t="shared" ref="N87:N90" si="45">IF(ISNUMBER(M87), (M87 - $B87) / $B87, "")</f>
        <v>6.3202247191011238E-2</v>
      </c>
      <c r="O87" s="18">
        <f>IF(ISNUMBER(M87), $B91 * N87, "")</f>
        <v>9480.3370786516862</v>
      </c>
      <c r="Q87" s="291"/>
      <c r="R87" s="291"/>
      <c r="S87" s="291"/>
    </row>
    <row r="88" spans="1:19" ht="17.25" thickBot="1">
      <c r="A88" s="125" t="s">
        <v>225</v>
      </c>
      <c r="B88" s="126">
        <v>945</v>
      </c>
      <c r="C88" s="77">
        <v>-5.1204819300000003E-2</v>
      </c>
      <c r="D88" s="15">
        <v>1055</v>
      </c>
      <c r="E88" s="32">
        <f t="shared" si="42"/>
        <v>0.1164021164021164</v>
      </c>
      <c r="F88" s="18">
        <f>IF(ISNUMBER(D88), $B91 * E88, "")</f>
        <v>17460.317460317459</v>
      </c>
      <c r="G88" s="31">
        <v>1030</v>
      </c>
      <c r="H88" s="32">
        <f t="shared" si="43"/>
        <v>8.9947089947089942E-2</v>
      </c>
      <c r="I88" s="101">
        <f>IF(ISNUMBER(G88), $B91 * H88, "")</f>
        <v>13492.063492063491</v>
      </c>
      <c r="J88" s="15">
        <v>1005</v>
      </c>
      <c r="K88" s="32">
        <f t="shared" si="44"/>
        <v>6.3492063492063489E-2</v>
      </c>
      <c r="L88" s="18">
        <f>IF(ISNUMBER(J88), $B91 * K88, "")</f>
        <v>9523.8095238095229</v>
      </c>
      <c r="M88" s="31">
        <v>1010</v>
      </c>
      <c r="N88" s="32">
        <f t="shared" si="45"/>
        <v>6.8783068783068779E-2</v>
      </c>
      <c r="O88" s="18">
        <f>IF(ISNUMBER(M88), $B91 * N88, "")</f>
        <v>10317.460317460316</v>
      </c>
      <c r="Q88" s="291"/>
      <c r="R88" s="291"/>
      <c r="S88" s="291"/>
    </row>
    <row r="89" spans="1:19">
      <c r="A89" s="125" t="s">
        <v>189</v>
      </c>
      <c r="B89" s="126">
        <v>367</v>
      </c>
      <c r="C89" s="77">
        <v>-5.1679586600000001E-2</v>
      </c>
      <c r="D89" s="15">
        <v>393</v>
      </c>
      <c r="E89" s="32">
        <f t="shared" si="42"/>
        <v>7.0844686648501368E-2</v>
      </c>
      <c r="F89" s="18">
        <f>IF(ISNUMBER(D89), $B91 * E89, "")</f>
        <v>10626.702997275204</v>
      </c>
      <c r="G89" s="31">
        <v>397</v>
      </c>
      <c r="H89" s="32">
        <f t="shared" si="43"/>
        <v>8.1743869209809264E-2</v>
      </c>
      <c r="I89" s="101">
        <f>IF(ISNUMBER(G89), $B91 * H89, "")</f>
        <v>12261.580381471389</v>
      </c>
      <c r="J89" s="15">
        <v>397</v>
      </c>
      <c r="K89" s="32">
        <f t="shared" si="44"/>
        <v>8.1743869209809264E-2</v>
      </c>
      <c r="L89" s="18">
        <f>IF(ISNUMBER(J89), $B91 * K89, "")</f>
        <v>12261.580381471389</v>
      </c>
      <c r="M89" s="31">
        <v>394</v>
      </c>
      <c r="N89" s="32">
        <f t="shared" si="45"/>
        <v>7.3569482288828342E-2</v>
      </c>
      <c r="O89" s="18">
        <f>IF(ISNUMBER(M89), $B91 * N89, "")</f>
        <v>11035.422343324251</v>
      </c>
      <c r="Q89" s="313"/>
      <c r="R89" s="314"/>
      <c r="S89" s="315"/>
    </row>
    <row r="90" spans="1:19" ht="17.25" thickBot="1">
      <c r="A90" s="130" t="s">
        <v>129</v>
      </c>
      <c r="B90" s="131">
        <v>128</v>
      </c>
      <c r="C90" s="79">
        <v>-5.1851851900000002E-2</v>
      </c>
      <c r="D90" s="24">
        <v>130</v>
      </c>
      <c r="E90" s="25">
        <f t="shared" si="42"/>
        <v>1.5625E-2</v>
      </c>
      <c r="F90" s="104">
        <f>IF(ISNUMBER(D90), $B91 * E90, "")</f>
        <v>2343.75</v>
      </c>
      <c r="G90" s="102">
        <v>132</v>
      </c>
      <c r="H90" s="25">
        <f t="shared" si="43"/>
        <v>3.125E-2</v>
      </c>
      <c r="I90" s="103">
        <f>IF(ISNUMBER(G90), $B91 * H90, "")</f>
        <v>4687.5</v>
      </c>
      <c r="J90" s="24">
        <v>131</v>
      </c>
      <c r="K90" s="25">
        <f t="shared" si="44"/>
        <v>2.34375E-2</v>
      </c>
      <c r="L90" s="104">
        <f>IF(ISNUMBER(J90), $B91 * K90, "")</f>
        <v>3515.625</v>
      </c>
      <c r="M90" s="102">
        <v>129</v>
      </c>
      <c r="N90" s="25">
        <f t="shared" si="45"/>
        <v>7.8125E-3</v>
      </c>
      <c r="O90" s="104">
        <f>IF(ISNUMBER(M90), $B91 * N90, "")</f>
        <v>1171.875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6.7614614154965919E-2</v>
      </c>
      <c r="F91" s="28">
        <f>SUM(F71:F90)</f>
        <v>202843.84246489772</v>
      </c>
      <c r="G91" s="26" t="s">
        <v>268</v>
      </c>
      <c r="H91" s="27">
        <f>IF(COUNT(H71:H90), SUM(H71:H90) / COUNT(H71:H90), 0)</f>
        <v>6.4112223967537046E-2</v>
      </c>
      <c r="I91" s="28">
        <f>SUM(I71:I90)</f>
        <v>192336.67190261109</v>
      </c>
      <c r="J91" s="26" t="s">
        <v>268</v>
      </c>
      <c r="K91" s="27">
        <f>IF(COUNT(K71:K90), SUM(K71:K90) / COUNT(K71:K90), 0)</f>
        <v>6.2008700408503127E-2</v>
      </c>
      <c r="L91" s="28">
        <f>SUM(L71:L90)</f>
        <v>186026.1012255094</v>
      </c>
      <c r="M91" s="26" t="s">
        <v>268</v>
      </c>
      <c r="N91" s="27">
        <f>IF(COUNT(N71:N90), SUM(N71:N90) / COUNT(N71:N90), 0)</f>
        <v>5.6478158023206347E-2</v>
      </c>
      <c r="O91" s="28">
        <f>SUM(O71:O90)</f>
        <v>169434.47406961906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81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2021-11-04(목) 오전 00:00</v>
      </c>
      <c r="C96" s="329"/>
      <c r="D96" s="288" t="str">
        <f>TEXT($G$1, "[$-ko-KR]yyyy-mm-dd(ddd) ") &amp; "오후 14:00"</f>
        <v>2021-11-04(목) 오후 14:00</v>
      </c>
      <c r="E96" s="289"/>
      <c r="F96" s="290"/>
      <c r="G96" s="288" t="str">
        <f>TEXT($G$1, "[$-ko-KR]yyyy-mm-dd(ddd) ") &amp; "오후 19:00"</f>
        <v>2021-11-04(목) 오후 19:00</v>
      </c>
      <c r="H96" s="289"/>
      <c r="I96" s="290"/>
      <c r="J96" s="288" t="str">
        <f>TEXT($G$1, "[$-ko-KR]yyyy-mm-dd(ddd) ") &amp; "오후 21:00"</f>
        <v>2021-11-04(목) 오후 21:00</v>
      </c>
      <c r="K96" s="289"/>
      <c r="L96" s="290"/>
      <c r="M96" s="288" t="str">
        <f>TEXT($G$1+1, "[$-ko-KR]yyyy-mm-dd(ddd) ") &amp; "오전 00:00"</f>
        <v>2021-11-05(금)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2" t="s">
        <v>57</v>
      </c>
      <c r="H97" s="183" t="s">
        <v>265</v>
      </c>
      <c r="I97" s="18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111</v>
      </c>
      <c r="B98" s="124">
        <v>3905</v>
      </c>
      <c r="C98" s="76">
        <v>7.8729281799999995E-2</v>
      </c>
      <c r="D98" s="13">
        <v>3615</v>
      </c>
      <c r="E98" s="14">
        <f>IF(ISNUMBER(D98), (D98 - $B98) / $B98, "")</f>
        <v>-7.4263764404609481E-2</v>
      </c>
      <c r="F98" s="16">
        <f>IF(ISNUMBER(D98), $B118 * E98, "")</f>
        <v>-11139.564660691422</v>
      </c>
      <c r="G98" s="29">
        <v>3600</v>
      </c>
      <c r="H98" s="14">
        <f>IF(ISNUMBER(G98), (G98 - $B98) / $B98, "")</f>
        <v>-7.8104993597951339E-2</v>
      </c>
      <c r="I98" s="100">
        <f>IF(ISNUMBER(G98), $B118 * H98, "")</f>
        <v>-11715.749039692701</v>
      </c>
      <c r="J98" s="13">
        <v>3550</v>
      </c>
      <c r="K98" s="14">
        <f>IF(ISNUMBER(J98), (J98 - $B98) / $B98, "")</f>
        <v>-9.0909090909090912E-2</v>
      </c>
      <c r="L98" s="16">
        <f>IF(ISNUMBER(J98), $B118 * K98, "")</f>
        <v>-13636.363636363636</v>
      </c>
      <c r="M98" s="29">
        <v>3350</v>
      </c>
      <c r="N98" s="14">
        <f>IF(ISNUMBER(M98), (M98 - $B98) / $B98, "")</f>
        <v>-0.14212548015364918</v>
      </c>
      <c r="O98" s="16">
        <f>IF(ISNUMBER(M98), $B118 * N98, "")</f>
        <v>-21318.822023047378</v>
      </c>
      <c r="Q98" s="286"/>
      <c r="R98" s="286"/>
      <c r="S98" s="286"/>
    </row>
    <row r="99" spans="1:19" ht="17.25" thickBot="1">
      <c r="A99" s="125" t="s">
        <v>68</v>
      </c>
      <c r="B99" s="126">
        <v>9805</v>
      </c>
      <c r="C99" s="77">
        <v>7.8657865800000004E-2</v>
      </c>
      <c r="D99" s="15">
        <v>9980</v>
      </c>
      <c r="E99" s="32">
        <f t="shared" ref="E99:E102" si="46">IF(ISNUMBER(D99), (D99 - $B99) / $B99, "")</f>
        <v>1.7848036715961243E-2</v>
      </c>
      <c r="F99" s="18">
        <f>IF(ISNUMBER(D99), $B118 * E99, "")</f>
        <v>2677.2055073941865</v>
      </c>
      <c r="G99" s="31">
        <v>9720</v>
      </c>
      <c r="H99" s="32">
        <f t="shared" ref="H99:H102" si="47">IF(ISNUMBER(G99), (G99 - $B99) / $B99, "")</f>
        <v>-8.6690464048954623E-3</v>
      </c>
      <c r="I99" s="101">
        <f>IF(ISNUMBER(G99), $B118 * H99, "")</f>
        <v>-1300.3569607343193</v>
      </c>
      <c r="J99" s="15">
        <v>9710</v>
      </c>
      <c r="K99" s="32">
        <f t="shared" ref="K99:K102" si="48">IF(ISNUMBER(J99), (J99 - $B99) / $B99, "")</f>
        <v>-9.6889342172361038E-3</v>
      </c>
      <c r="L99" s="18">
        <f>IF(ISNUMBER(J99), $B118 * K99, "")</f>
        <v>-1453.3401325854156</v>
      </c>
      <c r="M99" s="31">
        <v>9480</v>
      </c>
      <c r="N99" s="32">
        <f t="shared" ref="N99:N102" si="49">IF(ISNUMBER(M99), (M99 - $B99) / $B99, "")</f>
        <v>-3.3146353901070881E-2</v>
      </c>
      <c r="O99" s="18">
        <f>IF(ISNUMBER(M99), $B118 * N99, "")</f>
        <v>-4971.9530851606323</v>
      </c>
      <c r="Q99" s="286"/>
      <c r="R99" s="286"/>
      <c r="S99" s="286"/>
    </row>
    <row r="100" spans="1:19" ht="17.25" thickBot="1">
      <c r="A100" s="125" t="s">
        <v>209</v>
      </c>
      <c r="B100" s="126">
        <v>1670</v>
      </c>
      <c r="C100" s="77">
        <v>6.70926518E-2</v>
      </c>
      <c r="D100" s="15">
        <v>1625</v>
      </c>
      <c r="E100" s="32">
        <f t="shared" si="46"/>
        <v>-2.6946107784431138E-2</v>
      </c>
      <c r="F100" s="18">
        <f>IF(ISNUMBER(D100), $B118 * E100, "")</f>
        <v>-4041.9161676646709</v>
      </c>
      <c r="G100" s="31">
        <v>1585</v>
      </c>
      <c r="H100" s="32">
        <f t="shared" si="47"/>
        <v>-5.089820359281437E-2</v>
      </c>
      <c r="I100" s="101">
        <f>IF(ISNUMBER(G100), $B118 * H100, "")</f>
        <v>-7634.7305389221556</v>
      </c>
      <c r="J100" s="15">
        <v>1570</v>
      </c>
      <c r="K100" s="32">
        <f t="shared" si="48"/>
        <v>-5.9880239520958084E-2</v>
      </c>
      <c r="L100" s="18">
        <f>IF(ISNUMBER(J100), $B118 * K100, "")</f>
        <v>-8982.0359281437122</v>
      </c>
      <c r="M100" s="31">
        <v>1540</v>
      </c>
      <c r="N100" s="32">
        <f t="shared" si="49"/>
        <v>-7.7844311377245512E-2</v>
      </c>
      <c r="O100" s="18">
        <f>IF(ISNUMBER(M100), $B118 * N100, "")</f>
        <v>-11676.646706586827</v>
      </c>
      <c r="Q100" s="291"/>
      <c r="R100" s="291"/>
      <c r="S100" s="291"/>
    </row>
    <row r="101" spans="1:19" ht="17.25" thickBot="1">
      <c r="A101" s="125" t="s">
        <v>81</v>
      </c>
      <c r="B101" s="126">
        <v>2415</v>
      </c>
      <c r="C101" s="77">
        <v>4.31965443E-2</v>
      </c>
      <c r="D101" s="15">
        <v>2435</v>
      </c>
      <c r="E101" s="32">
        <f t="shared" si="46"/>
        <v>8.2815734989648039E-3</v>
      </c>
      <c r="F101" s="18">
        <f>IF(ISNUMBER(D101), $B118 * E101, "")</f>
        <v>1242.2360248447205</v>
      </c>
      <c r="G101" s="31">
        <v>2420</v>
      </c>
      <c r="H101" s="32">
        <f t="shared" si="47"/>
        <v>2.070393374741201E-3</v>
      </c>
      <c r="I101" s="101">
        <f>IF(ISNUMBER(G101), $B118 * H101, "")</f>
        <v>310.55900621118013</v>
      </c>
      <c r="J101" s="15">
        <v>2430</v>
      </c>
      <c r="K101" s="32">
        <f t="shared" si="48"/>
        <v>6.2111801242236021E-3</v>
      </c>
      <c r="L101" s="18">
        <f>IF(ISNUMBER(J101), $B118 * K101, "")</f>
        <v>931.67701863354034</v>
      </c>
      <c r="M101" s="31">
        <v>2385</v>
      </c>
      <c r="N101" s="32">
        <f t="shared" si="49"/>
        <v>-1.2422360248447204E-2</v>
      </c>
      <c r="O101" s="18">
        <f>IF(ISNUMBER(M101), $B118 * N101, "")</f>
        <v>-1863.3540372670807</v>
      </c>
      <c r="Q101" s="291"/>
      <c r="R101" s="291"/>
      <c r="S101" s="291"/>
    </row>
    <row r="102" spans="1:19" ht="17.25" thickBot="1">
      <c r="A102" s="127" t="s">
        <v>215</v>
      </c>
      <c r="B102" s="128">
        <v>307</v>
      </c>
      <c r="C102" s="78">
        <v>3.3670033699999997E-2</v>
      </c>
      <c r="D102" s="20">
        <v>308</v>
      </c>
      <c r="E102" s="21">
        <f t="shared" si="46"/>
        <v>3.2573289902280132E-3</v>
      </c>
      <c r="F102" s="22">
        <f>IF(ISNUMBER(D102), $B118 * E102, "")</f>
        <v>488.59934853420197</v>
      </c>
      <c r="G102" s="30">
        <v>308</v>
      </c>
      <c r="H102" s="21">
        <f t="shared" si="47"/>
        <v>3.2573289902280132E-3</v>
      </c>
      <c r="I102" s="105">
        <f>IF(ISNUMBER(G102), $B118 * H102, "")</f>
        <v>488.59934853420197</v>
      </c>
      <c r="J102" s="20">
        <v>305</v>
      </c>
      <c r="K102" s="21">
        <f t="shared" si="48"/>
        <v>-6.5146579804560263E-3</v>
      </c>
      <c r="L102" s="22">
        <f>IF(ISNUMBER(J102), $B118 * K102, "")</f>
        <v>-977.19869706840393</v>
      </c>
      <c r="M102" s="30">
        <v>305</v>
      </c>
      <c r="N102" s="21">
        <f t="shared" si="49"/>
        <v>-6.5146579804560263E-3</v>
      </c>
      <c r="O102" s="22">
        <f>IF(ISNUMBER(M102), $B118 * N102, "")</f>
        <v>-977.19869706840393</v>
      </c>
      <c r="Q102" s="291"/>
      <c r="R102" s="291"/>
      <c r="S102" s="291"/>
    </row>
    <row r="103" spans="1:19" ht="17.25" thickBot="1">
      <c r="A103" s="125" t="s">
        <v>89</v>
      </c>
      <c r="B103" s="129">
        <v>1365</v>
      </c>
      <c r="C103" s="80">
        <v>2.6315789499999999E-2</v>
      </c>
      <c r="D103" s="106">
        <v>1465</v>
      </c>
      <c r="E103" s="107">
        <f>IF(ISNUMBER(D103), (D103 - $B103) / $B103, "")</f>
        <v>7.3260073260073263E-2</v>
      </c>
      <c r="F103" s="108">
        <f>IF(ISNUMBER(D103), $B118 * E103, "")</f>
        <v>10989.010989010989</v>
      </c>
      <c r="G103" s="109">
        <v>1430</v>
      </c>
      <c r="H103" s="107">
        <f>IF(ISNUMBER(G103), (G103 - $B103) / $B103, "")</f>
        <v>4.7619047619047616E-2</v>
      </c>
      <c r="I103" s="110">
        <f>IF(ISNUMBER(G103), $B118 * H103, "")</f>
        <v>7142.8571428571422</v>
      </c>
      <c r="J103" s="106">
        <v>1435</v>
      </c>
      <c r="K103" s="107">
        <f>IF(ISNUMBER(J103), (J103 - $B103) / $B103, "")</f>
        <v>5.128205128205128E-2</v>
      </c>
      <c r="L103" s="108">
        <f>IF(ISNUMBER(J103), $B118 * K103, "")</f>
        <v>7692.3076923076924</v>
      </c>
      <c r="M103" s="109">
        <v>1420</v>
      </c>
      <c r="N103" s="107">
        <f>IF(ISNUMBER(M103), (M103 - $B103) / $B103, "")</f>
        <v>4.0293040293040296E-2</v>
      </c>
      <c r="O103" s="108">
        <f>IF(ISNUMBER(M103), $B118 * N103, "")</f>
        <v>6043.9560439560446</v>
      </c>
      <c r="Q103" s="291"/>
      <c r="R103" s="291"/>
      <c r="S103" s="291"/>
    </row>
    <row r="104" spans="1:19" ht="17.25" thickBot="1">
      <c r="A104" s="125" t="s">
        <v>327</v>
      </c>
      <c r="B104" s="126">
        <v>264550</v>
      </c>
      <c r="C104" s="77">
        <v>2.1428571399999999E-2</v>
      </c>
      <c r="D104" s="15">
        <v>287800</v>
      </c>
      <c r="E104" s="32">
        <f t="shared" ref="E104:E107" si="50">IF(ISNUMBER(D104), (D104 - $B104) / $B104, "")</f>
        <v>8.7885087885087879E-2</v>
      </c>
      <c r="F104" s="18">
        <f>IF(ISNUMBER(D104), $B118 * E104, "")</f>
        <v>13182.763182763181</v>
      </c>
      <c r="G104" s="31">
        <v>285450</v>
      </c>
      <c r="H104" s="32">
        <f t="shared" ref="H104:H107" si="51">IF(ISNUMBER(G104), (G104 - $B104) / $B104, "")</f>
        <v>7.9002079002079006E-2</v>
      </c>
      <c r="I104" s="101">
        <f>IF(ISNUMBER(G104), $B118 * H104, "")</f>
        <v>11850.311850311851</v>
      </c>
      <c r="J104" s="15">
        <v>287550</v>
      </c>
      <c r="K104" s="32">
        <f t="shared" ref="K104:K107" si="52">IF(ISNUMBER(J104), (J104 - $B104) / $B104, "")</f>
        <v>8.6940086940086939E-2</v>
      </c>
      <c r="L104" s="18">
        <f>IF(ISNUMBER(J104), $B118 * K104, "")</f>
        <v>13041.01304101304</v>
      </c>
      <c r="M104" s="31">
        <v>286650</v>
      </c>
      <c r="N104" s="32">
        <f t="shared" ref="N104:N107" si="53">IF(ISNUMBER(M104), (M104 - $B104) / $B104, "")</f>
        <v>8.3538083538083535E-2</v>
      </c>
      <c r="O104" s="18">
        <f>IF(ISNUMBER(M104), $B118 * N104, "")</f>
        <v>12530.71253071253</v>
      </c>
      <c r="Q104" s="291"/>
      <c r="R104" s="291"/>
      <c r="S104" s="291"/>
    </row>
    <row r="105" spans="1:19" ht="17.25" thickBot="1">
      <c r="A105" s="125" t="s">
        <v>64</v>
      </c>
      <c r="B105" s="126">
        <v>61.7</v>
      </c>
      <c r="C105" s="77">
        <v>1.9834710700000001E-2</v>
      </c>
      <c r="D105" s="15">
        <v>65.599999999999994</v>
      </c>
      <c r="E105" s="32">
        <f t="shared" si="50"/>
        <v>6.3209076175040374E-2</v>
      </c>
      <c r="F105" s="18">
        <f>IF(ISNUMBER(D105), $B118 * E105, "")</f>
        <v>9481.3614262560568</v>
      </c>
      <c r="G105" s="31">
        <v>65.8</v>
      </c>
      <c r="H105" s="32">
        <f t="shared" si="51"/>
        <v>6.6450567260939938E-2</v>
      </c>
      <c r="I105" s="101">
        <f>IF(ISNUMBER(G105), $B118 * H105, "")</f>
        <v>9967.58508914099</v>
      </c>
      <c r="J105" s="15">
        <v>65.099999999999994</v>
      </c>
      <c r="K105" s="32">
        <f t="shared" si="52"/>
        <v>5.5105348460291595E-2</v>
      </c>
      <c r="L105" s="18">
        <f>IF(ISNUMBER(J105), $B118 * K105, "")</f>
        <v>8265.8022690437392</v>
      </c>
      <c r="M105" s="31">
        <v>64.099999999999994</v>
      </c>
      <c r="N105" s="32">
        <f t="shared" si="53"/>
        <v>3.8897893030794023E-2</v>
      </c>
      <c r="O105" s="18">
        <f>IF(ISNUMBER(M105), $B118 * N105, "")</f>
        <v>5834.6839546191031</v>
      </c>
      <c r="Q105" s="291"/>
      <c r="R105" s="291"/>
      <c r="S105" s="291"/>
    </row>
    <row r="106" spans="1:19" ht="17.25" thickBot="1">
      <c r="A106" s="125" t="s">
        <v>329</v>
      </c>
      <c r="B106" s="126">
        <v>2320</v>
      </c>
      <c r="C106" s="77">
        <v>1.9780219799999998E-2</v>
      </c>
      <c r="D106" s="15">
        <v>2375</v>
      </c>
      <c r="E106" s="32">
        <f t="shared" si="50"/>
        <v>2.3706896551724137E-2</v>
      </c>
      <c r="F106" s="18">
        <f>IF(ISNUMBER(D106), $B118 * E106, "")</f>
        <v>3556.0344827586205</v>
      </c>
      <c r="G106" s="31">
        <v>2355</v>
      </c>
      <c r="H106" s="32">
        <f t="shared" si="51"/>
        <v>1.5086206896551725E-2</v>
      </c>
      <c r="I106" s="101">
        <f>IF(ISNUMBER(G106), $B118 * H106, "")</f>
        <v>2262.9310344827586</v>
      </c>
      <c r="J106" s="15">
        <v>2370</v>
      </c>
      <c r="K106" s="32">
        <f t="shared" si="52"/>
        <v>2.1551724137931036E-2</v>
      </c>
      <c r="L106" s="18">
        <f>IF(ISNUMBER(J106), $B118 * K106, "")</f>
        <v>3232.7586206896553</v>
      </c>
      <c r="M106" s="31">
        <v>2310</v>
      </c>
      <c r="N106" s="32">
        <f t="shared" si="53"/>
        <v>-4.3103448275862068E-3</v>
      </c>
      <c r="O106" s="18">
        <f>IF(ISNUMBER(M106), $B118 * N106, "")</f>
        <v>-646.55172413793105</v>
      </c>
      <c r="Q106" s="33"/>
      <c r="R106" s="33"/>
    </row>
    <row r="107" spans="1:19" ht="17.25" thickBot="1">
      <c r="A107" s="130" t="s">
        <v>207</v>
      </c>
      <c r="B107" s="131">
        <v>19.5</v>
      </c>
      <c r="C107" s="79">
        <v>1.5625E-2</v>
      </c>
      <c r="D107" s="24">
        <v>20</v>
      </c>
      <c r="E107" s="25">
        <f t="shared" si="50"/>
        <v>2.564102564102564E-2</v>
      </c>
      <c r="F107" s="104">
        <f>IF(ISNUMBER(D107), $B118 * E107, "")</f>
        <v>3846.1538461538462</v>
      </c>
      <c r="G107" s="102">
        <v>19.8</v>
      </c>
      <c r="H107" s="25">
        <f t="shared" si="51"/>
        <v>1.5384615384615422E-2</v>
      </c>
      <c r="I107" s="103">
        <f>IF(ISNUMBER(G107), $B118 * H107, "")</f>
        <v>2307.6923076923131</v>
      </c>
      <c r="J107" s="24">
        <v>19.8</v>
      </c>
      <c r="K107" s="25">
        <f t="shared" si="52"/>
        <v>1.5384615384615422E-2</v>
      </c>
      <c r="L107" s="104">
        <f>IF(ISNUMBER(J107), $B118 * K107, "")</f>
        <v>2307.6923076923131</v>
      </c>
      <c r="M107" s="102">
        <v>20.100000000000001</v>
      </c>
      <c r="N107" s="25">
        <f t="shared" si="53"/>
        <v>3.0769230769230844E-2</v>
      </c>
      <c r="O107" s="104">
        <f>IF(ISNUMBER(M107), $B118 * N107, "")</f>
        <v>4615.3846153846262</v>
      </c>
      <c r="Q107" s="300"/>
      <c r="R107" s="301"/>
      <c r="S107" s="302"/>
    </row>
    <row r="108" spans="1:19">
      <c r="A108" s="123" t="s">
        <v>201</v>
      </c>
      <c r="B108" s="124">
        <v>20.399999999999999</v>
      </c>
      <c r="C108" s="76">
        <v>0</v>
      </c>
      <c r="D108" s="13">
        <v>21.1</v>
      </c>
      <c r="E108" s="14">
        <f>IF(ISNUMBER(D108), (D108 - $B108) / $B108, "")</f>
        <v>3.431372549019622E-2</v>
      </c>
      <c r="F108" s="16">
        <f>IF(ISNUMBER(D108), $B118 * E108, "")</f>
        <v>5147.0588235294326</v>
      </c>
      <c r="G108" s="29">
        <v>20.8</v>
      </c>
      <c r="H108" s="14">
        <f>IF(ISNUMBER(G108), (G108 - $B108) / $B108, "")</f>
        <v>1.9607843137255009E-2</v>
      </c>
      <c r="I108" s="100">
        <f>IF(ISNUMBER(G108), $B118 * H108, "")</f>
        <v>2941.1764705882515</v>
      </c>
      <c r="J108" s="13">
        <v>21</v>
      </c>
      <c r="K108" s="14">
        <f>IF(ISNUMBER(J108), (J108 - $B108) / $B108, "")</f>
        <v>2.9411764705882425E-2</v>
      </c>
      <c r="L108" s="16">
        <f>IF(ISNUMBER(J108), $B118 * K108, "")</f>
        <v>4411.7647058823641</v>
      </c>
      <c r="M108" s="29">
        <v>21</v>
      </c>
      <c r="N108" s="14">
        <f>IF(ISNUMBER(M108), (M108 - $B108) / $B108, "")</f>
        <v>2.9411764705882425E-2</v>
      </c>
      <c r="O108" s="16">
        <f>IF(ISNUMBER(M108), $B118 * N108, "")</f>
        <v>4411.7647058823641</v>
      </c>
      <c r="Q108" s="303"/>
      <c r="R108" s="304"/>
      <c r="S108" s="305"/>
    </row>
    <row r="109" spans="1:19" ht="17.25" thickBot="1">
      <c r="A109" s="125" t="s">
        <v>77</v>
      </c>
      <c r="B109" s="126">
        <v>702700</v>
      </c>
      <c r="C109" s="77">
        <v>-1.4228799999999999E-4</v>
      </c>
      <c r="D109" s="15">
        <v>723900</v>
      </c>
      <c r="E109" s="32">
        <f t="shared" ref="E109:E112" si="54">IF(ISNUMBER(D109), (D109 - $B109) / $B109, "")</f>
        <v>3.016934680518002E-2</v>
      </c>
      <c r="F109" s="18">
        <f>IF(ISNUMBER(D109), $B118 * E109, "")</f>
        <v>4525.4020207770027</v>
      </c>
      <c r="G109" s="31">
        <v>715700</v>
      </c>
      <c r="H109" s="32">
        <f t="shared" ref="H109:H112" si="55">IF(ISNUMBER(G109), (G109 - $B109) / $B109, "")</f>
        <v>1.8500071154119824E-2</v>
      </c>
      <c r="I109" s="101">
        <f>IF(ISNUMBER(G109), $B118 * H109, "")</f>
        <v>2775.0106731179735</v>
      </c>
      <c r="J109" s="15">
        <v>720900</v>
      </c>
      <c r="K109" s="32">
        <f t="shared" ref="K109:K112" si="56">IF(ISNUMBER(J109), (J109 - $B109) / $B109, "")</f>
        <v>2.5900099615767752E-2</v>
      </c>
      <c r="L109" s="18">
        <f>IF(ISNUMBER(J109), $B118 * K109, "")</f>
        <v>3885.0149423651628</v>
      </c>
      <c r="M109" s="31">
        <v>715200</v>
      </c>
      <c r="N109" s="32">
        <f t="shared" ref="N109:N112" si="57">IF(ISNUMBER(M109), (M109 - $B109) / $B109, "")</f>
        <v>1.7788529955884445E-2</v>
      </c>
      <c r="O109" s="18">
        <f>IF(ISNUMBER(M109), $B118 * N109, "")</f>
        <v>2668.2794933826667</v>
      </c>
      <c r="Q109" s="306"/>
      <c r="R109" s="307"/>
      <c r="S109" s="308"/>
    </row>
    <row r="110" spans="1:19" ht="17.25" thickBot="1">
      <c r="A110" s="125" t="s">
        <v>123</v>
      </c>
      <c r="B110" s="126">
        <v>234800</v>
      </c>
      <c r="C110" s="77">
        <v>-2.9723992000000002E-3</v>
      </c>
      <c r="D110" s="15">
        <v>242300</v>
      </c>
      <c r="E110" s="32">
        <f t="shared" si="54"/>
        <v>3.1942078364565585E-2</v>
      </c>
      <c r="F110" s="18">
        <f>IF(ISNUMBER(D110), $B118 * E110, "")</f>
        <v>4791.311754684838</v>
      </c>
      <c r="G110" s="31">
        <v>241500</v>
      </c>
      <c r="H110" s="32">
        <f t="shared" si="55"/>
        <v>2.8534923339011926E-2</v>
      </c>
      <c r="I110" s="101">
        <f>IF(ISNUMBER(G110), $B118 * H110, "")</f>
        <v>4280.2385008517886</v>
      </c>
      <c r="J110" s="15">
        <v>243050</v>
      </c>
      <c r="K110" s="32">
        <f t="shared" si="56"/>
        <v>3.5136286201022146E-2</v>
      </c>
      <c r="L110" s="18">
        <f>IF(ISNUMBER(J110), $B118 * K110, "")</f>
        <v>5270.4429301533219</v>
      </c>
      <c r="M110" s="31">
        <v>239700</v>
      </c>
      <c r="N110" s="32">
        <f t="shared" si="57"/>
        <v>2.0868824531516183E-2</v>
      </c>
      <c r="O110" s="18">
        <f>IF(ISNUMBER(M110), $B118 * N110, "")</f>
        <v>3130.3236797274276</v>
      </c>
      <c r="Q110" s="291"/>
      <c r="R110" s="291"/>
      <c r="S110" s="291"/>
    </row>
    <row r="111" spans="1:19" ht="17.25" thickBot="1">
      <c r="A111" s="125" t="s">
        <v>101</v>
      </c>
      <c r="B111" s="126">
        <v>1210</v>
      </c>
      <c r="C111" s="77">
        <v>-8.1967212999999994E-3</v>
      </c>
      <c r="D111" s="15">
        <v>1310</v>
      </c>
      <c r="E111" s="32">
        <f t="shared" si="54"/>
        <v>8.2644628099173556E-2</v>
      </c>
      <c r="F111" s="18">
        <f>IF(ISNUMBER(D111), $B118 * E111, "")</f>
        <v>12396.694214876034</v>
      </c>
      <c r="G111" s="31">
        <v>1335</v>
      </c>
      <c r="H111" s="32">
        <f t="shared" si="55"/>
        <v>0.10330578512396695</v>
      </c>
      <c r="I111" s="101">
        <f>IF(ISNUMBER(G111), $B118 * H111, "")</f>
        <v>15495.867768595042</v>
      </c>
      <c r="J111" s="15">
        <v>1320</v>
      </c>
      <c r="K111" s="32">
        <f t="shared" si="56"/>
        <v>9.0909090909090912E-2</v>
      </c>
      <c r="L111" s="18">
        <f>IF(ISNUMBER(J111), $B118 * K111, "")</f>
        <v>13636.363636363636</v>
      </c>
      <c r="M111" s="31">
        <v>1295</v>
      </c>
      <c r="N111" s="32">
        <f t="shared" si="57"/>
        <v>7.0247933884297523E-2</v>
      </c>
      <c r="O111" s="18">
        <f>IF(ISNUMBER(M111), $B118 * N111, "")</f>
        <v>10537.190082644629</v>
      </c>
      <c r="Q111" s="286"/>
      <c r="R111" s="286"/>
      <c r="S111" s="286"/>
    </row>
    <row r="112" spans="1:19" ht="17.25" thickBot="1">
      <c r="A112" s="127" t="s">
        <v>187</v>
      </c>
      <c r="B112" s="128">
        <v>19.399999999999999</v>
      </c>
      <c r="C112" s="78">
        <v>-1.02040816E-2</v>
      </c>
      <c r="D112" s="20">
        <v>19.7</v>
      </c>
      <c r="E112" s="21">
        <f t="shared" si="54"/>
        <v>1.5463917525773233E-2</v>
      </c>
      <c r="F112" s="22">
        <f>IF(ISNUMBER(D112), $B118 * E112, "")</f>
        <v>2319.5876288659852</v>
      </c>
      <c r="G112" s="30">
        <v>19.399999999999999</v>
      </c>
      <c r="H112" s="21">
        <f t="shared" si="55"/>
        <v>0</v>
      </c>
      <c r="I112" s="105">
        <f>IF(ISNUMBER(G112), $B118 * H112, "")</f>
        <v>0</v>
      </c>
      <c r="J112" s="20">
        <v>19.600000000000001</v>
      </c>
      <c r="K112" s="21">
        <f t="shared" si="56"/>
        <v>1.0309278350515611E-2</v>
      </c>
      <c r="L112" s="22">
        <f>IF(ISNUMBER(J112), $B118 * K112, "")</f>
        <v>1546.3917525773418</v>
      </c>
      <c r="M112" s="30">
        <v>19.5</v>
      </c>
      <c r="N112" s="21">
        <f t="shared" si="57"/>
        <v>5.1546391752578056E-3</v>
      </c>
      <c r="O112" s="22">
        <f>IF(ISNUMBER(M112), $B118 * N112, "")</f>
        <v>773.19587628867089</v>
      </c>
      <c r="Q112" s="286"/>
      <c r="R112" s="286"/>
      <c r="S112" s="286"/>
    </row>
    <row r="113" spans="1:19" ht="17.25" thickBot="1">
      <c r="A113" s="125" t="s">
        <v>87</v>
      </c>
      <c r="B113" s="129">
        <v>196800</v>
      </c>
      <c r="C113" s="80">
        <v>-1.20481928E-2</v>
      </c>
      <c r="D113" s="106">
        <v>200300</v>
      </c>
      <c r="E113" s="107">
        <f>IF(ISNUMBER(D113), (D113 - $B113) / $B113, "")</f>
        <v>1.7784552845528455E-2</v>
      </c>
      <c r="F113" s="108">
        <f>IF(ISNUMBER(D113), $B118 * E113, "")</f>
        <v>2667.6829268292681</v>
      </c>
      <c r="G113" s="109">
        <v>200350</v>
      </c>
      <c r="H113" s="107">
        <f>IF(ISNUMBER(G113), (G113 - $B113) / $B113, "")</f>
        <v>1.8038617886178863E-2</v>
      </c>
      <c r="I113" s="110">
        <f>IF(ISNUMBER(G113), $B118 * H113, "")</f>
        <v>2705.7926829268295</v>
      </c>
      <c r="J113" s="106">
        <v>202250</v>
      </c>
      <c r="K113" s="107">
        <f>IF(ISNUMBER(J113), (J113 - $B113) / $B113, "")</f>
        <v>2.769308943089431E-2</v>
      </c>
      <c r="L113" s="108">
        <f>IF(ISNUMBER(J113), $B118 * K113, "")</f>
        <v>4153.9634146341468</v>
      </c>
      <c r="M113" s="109">
        <v>201700</v>
      </c>
      <c r="N113" s="107">
        <f>IF(ISNUMBER(M113), (M113 - $B113) / $B113, "")</f>
        <v>2.4898373983739838E-2</v>
      </c>
      <c r="O113" s="108">
        <f>IF(ISNUMBER(M113), $B118 * N113, "")</f>
        <v>3734.7560975609758</v>
      </c>
      <c r="Q113" s="291"/>
      <c r="R113" s="291"/>
      <c r="S113" s="291"/>
    </row>
    <row r="114" spans="1:19" ht="17.25" thickBot="1">
      <c r="A114" s="125" t="s">
        <v>205</v>
      </c>
      <c r="B114" s="126">
        <v>15.2</v>
      </c>
      <c r="C114" s="77">
        <v>-1.2987013E-2</v>
      </c>
      <c r="D114" s="15">
        <v>15.7</v>
      </c>
      <c r="E114" s="32">
        <f t="shared" ref="E114:E117" si="58">IF(ISNUMBER(D114), (D114 - $B114) / $B114, "")</f>
        <v>3.2894736842105261E-2</v>
      </c>
      <c r="F114" s="18">
        <f>IF(ISNUMBER(D114), $B118 * E114, "")</f>
        <v>4934.2105263157891</v>
      </c>
      <c r="G114" s="31">
        <v>15.6</v>
      </c>
      <c r="H114" s="32">
        <f t="shared" ref="H114:H117" si="59">IF(ISNUMBER(G114), (G114 - $B114) / $B114, "")</f>
        <v>2.6315789473684237E-2</v>
      </c>
      <c r="I114" s="101">
        <f>IF(ISNUMBER(G114), $B118 * H114, "")</f>
        <v>3947.3684210526353</v>
      </c>
      <c r="J114" s="15">
        <v>15.6</v>
      </c>
      <c r="K114" s="32">
        <f t="shared" ref="K114:K117" si="60">IF(ISNUMBER(J114), (J114 - $B114) / $B114, "")</f>
        <v>2.6315789473684237E-2</v>
      </c>
      <c r="L114" s="18">
        <f>IF(ISNUMBER(J114), $B118 * K114, "")</f>
        <v>3947.3684210526353</v>
      </c>
      <c r="M114" s="31">
        <v>15.3</v>
      </c>
      <c r="N114" s="32">
        <f t="shared" ref="N114:N117" si="61">IF(ISNUMBER(M114), (M114 - $B114) / $B114, "")</f>
        <v>6.5789473684211468E-3</v>
      </c>
      <c r="O114" s="18">
        <f>IF(ISNUMBER(M114), $B118 * N114, "")</f>
        <v>986.84210526317202</v>
      </c>
      <c r="Q114" s="291"/>
      <c r="R114" s="291"/>
      <c r="S114" s="291"/>
    </row>
    <row r="115" spans="1:19" ht="17.25" thickBot="1">
      <c r="A115" s="125" t="s">
        <v>93</v>
      </c>
      <c r="B115" s="126">
        <v>5304000</v>
      </c>
      <c r="C115" s="77">
        <v>-1.3392857100000001E-2</v>
      </c>
      <c r="D115" s="15">
        <v>5430000</v>
      </c>
      <c r="E115" s="32">
        <f t="shared" si="58"/>
        <v>2.3755656108597284E-2</v>
      </c>
      <c r="F115" s="18">
        <f>IF(ISNUMBER(D115), $B118 * E115, "")</f>
        <v>3563.3484162895925</v>
      </c>
      <c r="G115" s="31">
        <v>5411000</v>
      </c>
      <c r="H115" s="32">
        <f t="shared" si="59"/>
        <v>2.017345399698341E-2</v>
      </c>
      <c r="I115" s="101">
        <f>IF(ISNUMBER(G115), $B118 * H115, "")</f>
        <v>3026.0180995475116</v>
      </c>
      <c r="J115" s="15">
        <v>5430000</v>
      </c>
      <c r="K115" s="32">
        <f t="shared" si="60"/>
        <v>2.3755656108597284E-2</v>
      </c>
      <c r="L115" s="18">
        <f>IF(ISNUMBER(J115), $B118 * K115, "")</f>
        <v>3563.3484162895925</v>
      </c>
      <c r="M115" s="31">
        <v>5401000</v>
      </c>
      <c r="N115" s="32">
        <f t="shared" si="61"/>
        <v>1.8288084464555054E-2</v>
      </c>
      <c r="O115" s="18">
        <f>IF(ISNUMBER(M115), $B118 * N115, "")</f>
        <v>2743.2126696832579</v>
      </c>
      <c r="Q115" s="291"/>
      <c r="R115" s="291"/>
      <c r="S115" s="291"/>
    </row>
    <row r="116" spans="1:19">
      <c r="A116" s="125" t="s">
        <v>73</v>
      </c>
      <c r="B116" s="126">
        <v>42930</v>
      </c>
      <c r="C116" s="77">
        <v>-1.5818431899999999E-2</v>
      </c>
      <c r="D116" s="15">
        <v>45720</v>
      </c>
      <c r="E116" s="32">
        <f t="shared" si="58"/>
        <v>6.4989517819706494E-2</v>
      </c>
      <c r="F116" s="18">
        <f>IF(ISNUMBER(D116), $B118 * E116, "")</f>
        <v>9748.4276729559733</v>
      </c>
      <c r="G116" s="31">
        <v>45050</v>
      </c>
      <c r="H116" s="32">
        <f t="shared" si="59"/>
        <v>4.9382716049382713E-2</v>
      </c>
      <c r="I116" s="101">
        <f>IF(ISNUMBER(G116), $B118 * H116, "")</f>
        <v>7407.4074074074069</v>
      </c>
      <c r="J116" s="15">
        <v>45000</v>
      </c>
      <c r="K116" s="32">
        <f t="shared" si="60"/>
        <v>4.8218029350104823E-2</v>
      </c>
      <c r="L116" s="18">
        <f>IF(ISNUMBER(J116), $B118 * K116, "")</f>
        <v>7232.7044025157238</v>
      </c>
      <c r="M116" s="31">
        <v>44510</v>
      </c>
      <c r="N116" s="32">
        <f t="shared" si="61"/>
        <v>3.6804099697181458E-2</v>
      </c>
      <c r="O116" s="18">
        <f>IF(ISNUMBER(M116), $B118 * N116, "")</f>
        <v>5520.6149545772187</v>
      </c>
      <c r="Q116" s="313"/>
      <c r="R116" s="314"/>
      <c r="S116" s="315"/>
    </row>
    <row r="117" spans="1:19" ht="17.25" thickBot="1">
      <c r="A117" s="130" t="s">
        <v>213</v>
      </c>
      <c r="B117" s="131">
        <v>12.4</v>
      </c>
      <c r="C117" s="79">
        <v>-1.5873015899999999E-2</v>
      </c>
      <c r="D117" s="24">
        <v>12.7</v>
      </c>
      <c r="E117" s="25">
        <f t="shared" si="58"/>
        <v>2.4193548387096687E-2</v>
      </c>
      <c r="F117" s="104">
        <f>IF(ISNUMBER(D117), $B118 * E117, "")</f>
        <v>3629.0322580645029</v>
      </c>
      <c r="G117" s="102">
        <v>12.6</v>
      </c>
      <c r="H117" s="25">
        <f t="shared" si="59"/>
        <v>1.6129032258064457E-2</v>
      </c>
      <c r="I117" s="103">
        <f>IF(ISNUMBER(G117), $B118 * H117, "")</f>
        <v>2419.3548387096685</v>
      </c>
      <c r="J117" s="24">
        <v>12.7</v>
      </c>
      <c r="K117" s="25">
        <f t="shared" si="60"/>
        <v>2.4193548387096687E-2</v>
      </c>
      <c r="L117" s="104">
        <f>IF(ISNUMBER(J117), $B118 * K117, "")</f>
        <v>3629.0322580645029</v>
      </c>
      <c r="M117" s="102">
        <v>12.6</v>
      </c>
      <c r="N117" s="25">
        <f t="shared" si="61"/>
        <v>1.6129032258064457E-2</v>
      </c>
      <c r="O117" s="104">
        <f>IF(ISNUMBER(M117), $B118 * N117, "")</f>
        <v>2419.3548387096685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2.8001546740849377E-2</v>
      </c>
      <c r="F118" s="28">
        <f>SUM(F98:F117)</f>
        <v>84004.640222548129</v>
      </c>
      <c r="G118" s="26" t="s">
        <v>268</v>
      </c>
      <c r="H118" s="27">
        <f>IF(COUNT(H98:H117), SUM(H98:H117) / COUNT(H98:H117), 0)</f>
        <v>1.9559311367559458E-2</v>
      </c>
      <c r="I118" s="28">
        <f>SUM(I98:I117)</f>
        <v>58677.934102678366</v>
      </c>
      <c r="J118" s="26" t="s">
        <v>268</v>
      </c>
      <c r="K118" s="27">
        <f>IF(COUNT(K98:K117), SUM(K98:K117) / COUNT(K98:K117), 0)</f>
        <v>2.0566235811705753E-2</v>
      </c>
      <c r="L118" s="28">
        <f>SUM(L98:L117)</f>
        <v>61698.707435117234</v>
      </c>
      <c r="M118" s="26" t="s">
        <v>268</v>
      </c>
      <c r="N118" s="27">
        <f>IF(COUNT(N98:N117), SUM(N98:N117) / COUNT(N98:N117), 0)</f>
        <v>8.1652484583746975E-3</v>
      </c>
      <c r="O118" s="28">
        <f>SUM(O98:O117)</f>
        <v>24495.745375124097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81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2021-11-04(목) 오전 00:00</v>
      </c>
      <c r="C123" s="329"/>
      <c r="D123" s="288" t="str">
        <f>TEXT($G$1, "[$-ko-KR]yyyy-mm-dd(ddd) ") &amp; "오후 14:00"</f>
        <v>2021-11-04(목) 오후 14:00</v>
      </c>
      <c r="E123" s="289"/>
      <c r="F123" s="290"/>
      <c r="G123" s="288" t="str">
        <f>TEXT($G$1, "[$-ko-KR]yyyy-mm-dd(ddd) ") &amp; "오후 19:00"</f>
        <v>2021-11-04(목) 오후 19:00</v>
      </c>
      <c r="H123" s="289"/>
      <c r="I123" s="290"/>
      <c r="J123" s="288" t="str">
        <f>TEXT($G$1, "[$-ko-KR]yyyy-mm-dd(ddd) ") &amp; "오후 21:00"</f>
        <v>2021-11-04(목) 오후 21:00</v>
      </c>
      <c r="K123" s="289"/>
      <c r="L123" s="290"/>
      <c r="M123" s="288" t="str">
        <f>TEXT($G$1+1, "[$-ko-KR]yyyy-mm-dd(ddd) ") &amp; "오전 00:00"</f>
        <v>2021-11-05(금)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2" t="s">
        <v>57</v>
      </c>
      <c r="H124" s="183" t="s">
        <v>265</v>
      </c>
      <c r="I124" s="18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64</v>
      </c>
      <c r="B125" s="124">
        <v>61.7</v>
      </c>
      <c r="C125" s="76">
        <v>1.9834710700000001E-2</v>
      </c>
      <c r="D125" s="13">
        <v>65.599999999999994</v>
      </c>
      <c r="E125" s="14">
        <f>IF(ISNUMBER(D125), (D125 - $B125) / $B125, "")</f>
        <v>6.3209076175040374E-2</v>
      </c>
      <c r="F125" s="16">
        <f>IF(ISNUMBER(D125), $B145 * E125, "")</f>
        <v>9481.3614262560568</v>
      </c>
      <c r="G125" s="29">
        <v>65.8</v>
      </c>
      <c r="H125" s="14">
        <f>IF(ISNUMBER(G125), (G125 - $B125) / $B125, "")</f>
        <v>6.6450567260939938E-2</v>
      </c>
      <c r="I125" s="100">
        <f>IF(ISNUMBER(G125), $B145 * H125, "")</f>
        <v>9967.58508914099</v>
      </c>
      <c r="J125" s="13">
        <v>65.099999999999994</v>
      </c>
      <c r="K125" s="14">
        <f>IF(ISNUMBER(J125), (J125 - $B125) / $B125, "")</f>
        <v>5.5105348460291595E-2</v>
      </c>
      <c r="L125" s="16">
        <f>IF(ISNUMBER(J125), $B145 * K125, "")</f>
        <v>8265.8022690437392</v>
      </c>
      <c r="M125" s="29">
        <v>64.099999999999994</v>
      </c>
      <c r="N125" s="14">
        <f>IF(ISNUMBER(M125), (M125 - $B125) / $B125, "")</f>
        <v>3.8897893030794023E-2</v>
      </c>
      <c r="O125" s="16">
        <f>IF(ISNUMBER(M125), $B145 * N125, "")</f>
        <v>5834.6839546191031</v>
      </c>
      <c r="Q125" s="286"/>
      <c r="R125" s="286"/>
      <c r="S125" s="286"/>
    </row>
    <row r="126" spans="1:19" ht="17.25" thickBot="1">
      <c r="A126" s="125" t="s">
        <v>207</v>
      </c>
      <c r="B126" s="126">
        <v>19.5</v>
      </c>
      <c r="C126" s="77">
        <v>1.5625E-2</v>
      </c>
      <c r="D126" s="15">
        <v>20</v>
      </c>
      <c r="E126" s="32">
        <f t="shared" ref="E126:E129" si="62">IF(ISNUMBER(D126), (D126 - $B126) / $B126, "")</f>
        <v>2.564102564102564E-2</v>
      </c>
      <c r="F126" s="18">
        <f>IF(ISNUMBER(D126), $B145 * E126, "")</f>
        <v>3846.1538461538462</v>
      </c>
      <c r="G126" s="31">
        <v>19.8</v>
      </c>
      <c r="H126" s="32">
        <f t="shared" ref="H126:H129" si="63">IF(ISNUMBER(G126), (G126 - $B126) / $B126, "")</f>
        <v>1.5384615384615422E-2</v>
      </c>
      <c r="I126" s="101">
        <f>IF(ISNUMBER(G126), $B145 * H126, "")</f>
        <v>2307.6923076923131</v>
      </c>
      <c r="J126" s="15">
        <v>19.8</v>
      </c>
      <c r="K126" s="32">
        <f t="shared" ref="K126:K129" si="64">IF(ISNUMBER(J126), (J126 - $B126) / $B126, "")</f>
        <v>1.5384615384615422E-2</v>
      </c>
      <c r="L126" s="18">
        <f>IF(ISNUMBER(J126), $B145 * K126, "")</f>
        <v>2307.6923076923131</v>
      </c>
      <c r="M126" s="31">
        <v>20.100000000000001</v>
      </c>
      <c r="N126" s="32">
        <f t="shared" ref="N126:N129" si="65">IF(ISNUMBER(M126), (M126 - $B126) / $B126, "")</f>
        <v>3.0769230769230844E-2</v>
      </c>
      <c r="O126" s="18">
        <f>IF(ISNUMBER(M126), $B145 * N126, "")</f>
        <v>4615.3846153846262</v>
      </c>
      <c r="Q126" s="286"/>
      <c r="R126" s="286"/>
      <c r="S126" s="286"/>
    </row>
    <row r="127" spans="1:19" ht="17.25" thickBot="1">
      <c r="A127" s="125" t="s">
        <v>201</v>
      </c>
      <c r="B127" s="126">
        <v>20.399999999999999</v>
      </c>
      <c r="C127" s="77">
        <v>0</v>
      </c>
      <c r="D127" s="15">
        <v>21.1</v>
      </c>
      <c r="E127" s="32">
        <f t="shared" si="62"/>
        <v>3.431372549019622E-2</v>
      </c>
      <c r="F127" s="18">
        <f>IF(ISNUMBER(D127), $B145 * E127, "")</f>
        <v>5147.0588235294326</v>
      </c>
      <c r="G127" s="31">
        <v>20.8</v>
      </c>
      <c r="H127" s="32">
        <f t="shared" si="63"/>
        <v>1.9607843137255009E-2</v>
      </c>
      <c r="I127" s="101">
        <f>IF(ISNUMBER(G127), $B145 * H127, "")</f>
        <v>2941.1764705882515</v>
      </c>
      <c r="J127" s="15">
        <v>21</v>
      </c>
      <c r="K127" s="32">
        <f t="shared" si="64"/>
        <v>2.9411764705882425E-2</v>
      </c>
      <c r="L127" s="18">
        <f>IF(ISNUMBER(J127), $B145 * K127, "")</f>
        <v>4411.7647058823641</v>
      </c>
      <c r="M127" s="31">
        <v>21</v>
      </c>
      <c r="N127" s="32">
        <f t="shared" si="65"/>
        <v>2.9411764705882425E-2</v>
      </c>
      <c r="O127" s="18">
        <f>IF(ISNUMBER(M127), $B145 * N127, "")</f>
        <v>4411.7647058823641</v>
      </c>
      <c r="Q127" s="291"/>
      <c r="R127" s="291"/>
      <c r="S127" s="291"/>
    </row>
    <row r="128" spans="1:19" ht="17.25" thickBot="1">
      <c r="A128" s="125" t="s">
        <v>187</v>
      </c>
      <c r="B128" s="126">
        <v>19.399999999999999</v>
      </c>
      <c r="C128" s="77">
        <v>-1.02040816E-2</v>
      </c>
      <c r="D128" s="15">
        <v>19.7</v>
      </c>
      <c r="E128" s="32">
        <f t="shared" si="62"/>
        <v>1.5463917525773233E-2</v>
      </c>
      <c r="F128" s="18">
        <f>IF(ISNUMBER(D128), $B145 * E128, "")</f>
        <v>2319.5876288659852</v>
      </c>
      <c r="G128" s="31">
        <v>19.399999999999999</v>
      </c>
      <c r="H128" s="32">
        <f t="shared" si="63"/>
        <v>0</v>
      </c>
      <c r="I128" s="101">
        <f>IF(ISNUMBER(G128), $B145 * H128, "")</f>
        <v>0</v>
      </c>
      <c r="J128" s="15">
        <v>19.600000000000001</v>
      </c>
      <c r="K128" s="32">
        <f t="shared" si="64"/>
        <v>1.0309278350515611E-2</v>
      </c>
      <c r="L128" s="18">
        <f>IF(ISNUMBER(J128), $B145 * K128, "")</f>
        <v>1546.3917525773418</v>
      </c>
      <c r="M128" s="31">
        <v>19.5</v>
      </c>
      <c r="N128" s="32">
        <f t="shared" si="65"/>
        <v>5.1546391752578056E-3</v>
      </c>
      <c r="O128" s="18">
        <f>IF(ISNUMBER(M128), $B145 * N128, "")</f>
        <v>773.19587628867089</v>
      </c>
      <c r="Q128" s="291"/>
      <c r="R128" s="291"/>
      <c r="S128" s="291"/>
    </row>
    <row r="129" spans="1:19" ht="17.25" thickBot="1">
      <c r="A129" s="127" t="s">
        <v>205</v>
      </c>
      <c r="B129" s="128">
        <v>15.2</v>
      </c>
      <c r="C129" s="78">
        <v>-1.2987013E-2</v>
      </c>
      <c r="D129" s="20">
        <v>15.7</v>
      </c>
      <c r="E129" s="21">
        <f t="shared" si="62"/>
        <v>3.2894736842105261E-2</v>
      </c>
      <c r="F129" s="22">
        <f>IF(ISNUMBER(D129), $B145 * E129, "")</f>
        <v>4934.2105263157891</v>
      </c>
      <c r="G129" s="30">
        <v>15.6</v>
      </c>
      <c r="H129" s="21">
        <f t="shared" si="63"/>
        <v>2.6315789473684237E-2</v>
      </c>
      <c r="I129" s="105">
        <f>IF(ISNUMBER(G129), $B145 * H129, "")</f>
        <v>3947.3684210526353</v>
      </c>
      <c r="J129" s="20">
        <v>15.6</v>
      </c>
      <c r="K129" s="21">
        <f t="shared" si="64"/>
        <v>2.6315789473684237E-2</v>
      </c>
      <c r="L129" s="22">
        <f>IF(ISNUMBER(J129), $B145 * K129, "")</f>
        <v>3947.3684210526353</v>
      </c>
      <c r="M129" s="30">
        <v>15.3</v>
      </c>
      <c r="N129" s="21">
        <f t="shared" si="65"/>
        <v>6.5789473684211468E-3</v>
      </c>
      <c r="O129" s="22">
        <f>IF(ISNUMBER(M129), $B145 * N129, "")</f>
        <v>986.84210526317202</v>
      </c>
      <c r="Q129" s="291"/>
      <c r="R129" s="291"/>
      <c r="S129" s="291"/>
    </row>
    <row r="130" spans="1:19" ht="17.25" thickBot="1">
      <c r="A130" s="125" t="s">
        <v>213</v>
      </c>
      <c r="B130" s="129">
        <v>12.4</v>
      </c>
      <c r="C130" s="80">
        <v>-1.5873015899999999E-2</v>
      </c>
      <c r="D130" s="106">
        <v>12.7</v>
      </c>
      <c r="E130" s="107">
        <f>IF(ISNUMBER(D130), (D130 - $B130) / $B130, "")</f>
        <v>2.4193548387096687E-2</v>
      </c>
      <c r="F130" s="108">
        <f>IF(ISNUMBER(D130), $B145 * E130, "")</f>
        <v>3629.0322580645029</v>
      </c>
      <c r="G130" s="109">
        <v>12.6</v>
      </c>
      <c r="H130" s="107">
        <f>IF(ISNUMBER(G130), (G130 - $B130) / $B130, "")</f>
        <v>1.6129032258064457E-2</v>
      </c>
      <c r="I130" s="110">
        <f>IF(ISNUMBER(G130), $B145 * H130, "")</f>
        <v>2419.3548387096685</v>
      </c>
      <c r="J130" s="106">
        <v>12.7</v>
      </c>
      <c r="K130" s="107">
        <f>IF(ISNUMBER(J130), (J130 - $B130) / $B130, "")</f>
        <v>2.4193548387096687E-2</v>
      </c>
      <c r="L130" s="108">
        <f>IF(ISNUMBER(J130), $B145 * K130, "")</f>
        <v>3629.0322580645029</v>
      </c>
      <c r="M130" s="109">
        <v>12.6</v>
      </c>
      <c r="N130" s="107">
        <f>IF(ISNUMBER(M130), (M130 - $B130) / $B130, "")</f>
        <v>1.6129032258064457E-2</v>
      </c>
      <c r="O130" s="108">
        <f>IF(ISNUMBER(M130), $B145 * N130, "")</f>
        <v>2419.3548387096685</v>
      </c>
      <c r="Q130" s="291"/>
      <c r="R130" s="291"/>
      <c r="S130" s="291"/>
    </row>
    <row r="131" spans="1:19" ht="17.25" thickBot="1">
      <c r="A131" s="125" t="s">
        <v>71</v>
      </c>
      <c r="B131" s="126">
        <v>33.700000000000003</v>
      </c>
      <c r="C131" s="77">
        <v>-1.7492711399999999E-2</v>
      </c>
      <c r="D131" s="15">
        <v>35.5</v>
      </c>
      <c r="E131" s="32">
        <f t="shared" ref="E131:E134" si="66">IF(ISNUMBER(D131), (D131 - $B131) / $B131, "")</f>
        <v>5.3412462908011778E-2</v>
      </c>
      <c r="F131" s="18">
        <f>IF(ISNUMBER(D131), $B145 * E131, "")</f>
        <v>8011.8694362017668</v>
      </c>
      <c r="G131" s="31">
        <v>35.799999999999997</v>
      </c>
      <c r="H131" s="32">
        <f t="shared" ref="H131:H134" si="67">IF(ISNUMBER(G131), (G131 - $B131) / $B131, "")</f>
        <v>6.2314540059347008E-2</v>
      </c>
      <c r="I131" s="101">
        <f>IF(ISNUMBER(G131), $B145 * H131, "")</f>
        <v>9347.181008902051</v>
      </c>
      <c r="J131" s="15">
        <v>35.6</v>
      </c>
      <c r="K131" s="32">
        <f t="shared" ref="K131:K134" si="68">IF(ISNUMBER(J131), (J131 - $B131) / $B131, "")</f>
        <v>5.6379821958456929E-2</v>
      </c>
      <c r="L131" s="18">
        <f>IF(ISNUMBER(J131), $B145 * K131, "")</f>
        <v>8456.9732937685385</v>
      </c>
      <c r="M131" s="31">
        <v>35.799999999999997</v>
      </c>
      <c r="N131" s="32">
        <f t="shared" ref="N131:N134" si="69">IF(ISNUMBER(M131), (M131 - $B131) / $B131, "")</f>
        <v>6.2314540059347008E-2</v>
      </c>
      <c r="O131" s="18">
        <f>IF(ISNUMBER(M131), $B145 * N131, "")</f>
        <v>9347.181008902051</v>
      </c>
      <c r="Q131" s="291"/>
      <c r="R131" s="291"/>
      <c r="S131" s="291"/>
    </row>
    <row r="132" spans="1:19" ht="17.25" thickBot="1">
      <c r="A132" s="125" t="s">
        <v>333</v>
      </c>
      <c r="B132" s="126">
        <v>0.21</v>
      </c>
      <c r="C132" s="77">
        <v>-1.8691588799999999E-2</v>
      </c>
      <c r="D132" s="15">
        <v>0.219</v>
      </c>
      <c r="E132" s="32">
        <f t="shared" si="66"/>
        <v>4.2857142857142899E-2</v>
      </c>
      <c r="F132" s="18">
        <f>IF(ISNUMBER(D132), $B145 * E132, "")</f>
        <v>6428.5714285714348</v>
      </c>
      <c r="G132" s="31">
        <v>0.22700000000000001</v>
      </c>
      <c r="H132" s="32">
        <f t="shared" si="67"/>
        <v>8.0952380952381026E-2</v>
      </c>
      <c r="I132" s="101">
        <f>IF(ISNUMBER(G132), $B145 * H132, "")</f>
        <v>12142.857142857154</v>
      </c>
      <c r="J132" s="15">
        <v>0.22500000000000001</v>
      </c>
      <c r="K132" s="32">
        <f t="shared" si="68"/>
        <v>7.1428571428571494E-2</v>
      </c>
      <c r="L132" s="18">
        <f>IF(ISNUMBER(J132), $B145 * K132, "")</f>
        <v>10714.285714285725</v>
      </c>
      <c r="M132" s="31">
        <v>0.23400000000000001</v>
      </c>
      <c r="N132" s="32">
        <f t="shared" si="69"/>
        <v>0.11428571428571439</v>
      </c>
      <c r="O132" s="18">
        <f>IF(ISNUMBER(M132), $B145 * N132, "")</f>
        <v>17142.857142857159</v>
      </c>
      <c r="Q132" s="291"/>
      <c r="R132" s="291"/>
      <c r="S132" s="291"/>
    </row>
    <row r="133" spans="1:19" ht="17.25" thickBot="1">
      <c r="A133" s="125" t="s">
        <v>147</v>
      </c>
      <c r="B133" s="126">
        <v>13.8</v>
      </c>
      <c r="C133" s="77">
        <v>-2.1276595700000001E-2</v>
      </c>
      <c r="D133" s="15">
        <v>14.5</v>
      </c>
      <c r="E133" s="32">
        <f t="shared" si="66"/>
        <v>5.0724637681159368E-2</v>
      </c>
      <c r="F133" s="18">
        <f>IF(ISNUMBER(D133), $B145 * E133, "")</f>
        <v>7608.6956521739048</v>
      </c>
      <c r="G133" s="31">
        <v>14.3</v>
      </c>
      <c r="H133" s="32">
        <f t="shared" si="67"/>
        <v>3.6231884057971016E-2</v>
      </c>
      <c r="I133" s="101">
        <f>IF(ISNUMBER(G133), $B145 * H133, "")</f>
        <v>5434.782608695652</v>
      </c>
      <c r="J133" s="15">
        <v>14.3</v>
      </c>
      <c r="K133" s="32">
        <f t="shared" si="68"/>
        <v>3.6231884057971016E-2</v>
      </c>
      <c r="L133" s="18">
        <f>IF(ISNUMBER(J133), $B145 * K133, "")</f>
        <v>5434.782608695652</v>
      </c>
      <c r="M133" s="31">
        <v>14.4</v>
      </c>
      <c r="N133" s="32">
        <f t="shared" si="69"/>
        <v>4.3478260869565188E-2</v>
      </c>
      <c r="O133" s="18">
        <f>IF(ISNUMBER(M133), $B145 * N133, "")</f>
        <v>6521.7391304347784</v>
      </c>
      <c r="Q133" s="33"/>
      <c r="R133" s="33"/>
    </row>
    <row r="134" spans="1:19" ht="17.25" thickBot="1">
      <c r="A134" s="130" t="s">
        <v>185</v>
      </c>
      <c r="B134" s="131">
        <v>15.4</v>
      </c>
      <c r="C134" s="79">
        <v>-3.14465409E-2</v>
      </c>
      <c r="D134" s="24">
        <v>16</v>
      </c>
      <c r="E134" s="25">
        <f t="shared" si="66"/>
        <v>3.8961038961038939E-2</v>
      </c>
      <c r="F134" s="104">
        <f>IF(ISNUMBER(D134), $B145 * E134, "")</f>
        <v>5844.1558441558409</v>
      </c>
      <c r="G134" s="102">
        <v>15.8</v>
      </c>
      <c r="H134" s="25">
        <f t="shared" si="67"/>
        <v>2.5974025974025997E-2</v>
      </c>
      <c r="I134" s="103">
        <f>IF(ISNUMBER(G134), $B145 * H134, "")</f>
        <v>3896.1038961038994</v>
      </c>
      <c r="J134" s="24">
        <v>15.8</v>
      </c>
      <c r="K134" s="25">
        <f t="shared" si="68"/>
        <v>2.5974025974025997E-2</v>
      </c>
      <c r="L134" s="104">
        <f>IF(ISNUMBER(J134), $B145 * K134, "")</f>
        <v>3896.1038961038994</v>
      </c>
      <c r="M134" s="102">
        <v>15.8</v>
      </c>
      <c r="N134" s="25">
        <f t="shared" si="69"/>
        <v>2.5974025974025997E-2</v>
      </c>
      <c r="O134" s="104">
        <f>IF(ISNUMBER(M134), $B145 * N134, "")</f>
        <v>3896.1038961038994</v>
      </c>
      <c r="Q134" s="300"/>
      <c r="R134" s="301"/>
      <c r="S134" s="302"/>
    </row>
    <row r="135" spans="1:19">
      <c r="A135" s="123" t="s">
        <v>97</v>
      </c>
      <c r="B135" s="124">
        <v>4.59</v>
      </c>
      <c r="C135" s="76">
        <v>-4.17536534E-2</v>
      </c>
      <c r="D135" s="13">
        <v>4.78</v>
      </c>
      <c r="E135" s="14">
        <f>IF(ISNUMBER(D135), (D135 - $B135) / $B135, "")</f>
        <v>4.1394335511982655E-2</v>
      </c>
      <c r="F135" s="16">
        <f>IF(ISNUMBER(D135), $B145 * E135, "")</f>
        <v>6209.1503267973985</v>
      </c>
      <c r="G135" s="29">
        <v>4.78</v>
      </c>
      <c r="H135" s="14">
        <f>IF(ISNUMBER(G135), (G135 - $B135) / $B135, "")</f>
        <v>4.1394335511982655E-2</v>
      </c>
      <c r="I135" s="100">
        <f>IF(ISNUMBER(G135), $B145 * H135, "")</f>
        <v>6209.1503267973985</v>
      </c>
      <c r="J135" s="13">
        <v>4.8</v>
      </c>
      <c r="K135" s="14">
        <f>IF(ISNUMBER(J135), (J135 - $B135) / $B135, "")</f>
        <v>4.5751633986928102E-2</v>
      </c>
      <c r="L135" s="16">
        <f>IF(ISNUMBER(J135), $B145 * K135, "")</f>
        <v>6862.745098039215</v>
      </c>
      <c r="M135" s="29">
        <v>4.7</v>
      </c>
      <c r="N135" s="14">
        <f>IF(ISNUMBER(M135), (M135 - $B135) / $B135, "")</f>
        <v>2.3965141612200504E-2</v>
      </c>
      <c r="O135" s="16">
        <f>IF(ISNUMBER(M135), $B145 * N135, "")</f>
        <v>3594.7712418300757</v>
      </c>
      <c r="Q135" s="303"/>
      <c r="R135" s="304"/>
      <c r="S135" s="305"/>
    </row>
    <row r="136" spans="1:19" ht="17.25" thickBot="1">
      <c r="A136" s="125" t="s">
        <v>199</v>
      </c>
      <c r="B136" s="126">
        <v>86.4</v>
      </c>
      <c r="C136" s="77">
        <v>-4.9504950499999999E-2</v>
      </c>
      <c r="D136" s="15">
        <v>89.1</v>
      </c>
      <c r="E136" s="32">
        <f t="shared" ref="E136:E139" si="70">IF(ISNUMBER(D136), (D136 - $B136) / $B136, "")</f>
        <v>3.1249999999999865E-2</v>
      </c>
      <c r="F136" s="18">
        <f>IF(ISNUMBER(D136), $B145 * E136, "")</f>
        <v>4687.49999999998</v>
      </c>
      <c r="G136" s="31">
        <v>88.7</v>
      </c>
      <c r="H136" s="32">
        <f t="shared" ref="H136:H139" si="71">IF(ISNUMBER(G136), (G136 - $B136) / $B136, "")</f>
        <v>2.6620370370370336E-2</v>
      </c>
      <c r="I136" s="101">
        <f>IF(ISNUMBER(G136), $B145 * H136, "")</f>
        <v>3993.0555555555502</v>
      </c>
      <c r="J136" s="15">
        <v>89.5</v>
      </c>
      <c r="K136" s="32">
        <f t="shared" ref="K136:K139" si="72">IF(ISNUMBER(J136), (J136 - $B136) / $B136, "")</f>
        <v>3.587962962962956E-2</v>
      </c>
      <c r="L136" s="18">
        <f>IF(ISNUMBER(J136), $B145 * K136, "")</f>
        <v>5381.9444444444343</v>
      </c>
      <c r="M136" s="31">
        <v>89.1</v>
      </c>
      <c r="N136" s="32">
        <f t="shared" ref="N136:N139" si="73">IF(ISNUMBER(M136), (M136 - $B136) / $B136, "")</f>
        <v>3.1249999999999865E-2</v>
      </c>
      <c r="O136" s="18">
        <f>IF(ISNUMBER(M136), $B145 * N136, "")</f>
        <v>4687.49999999998</v>
      </c>
      <c r="Q136" s="306"/>
      <c r="R136" s="307"/>
      <c r="S136" s="308"/>
    </row>
    <row r="137" spans="1:19" ht="17.25" thickBot="1">
      <c r="A137" s="125" t="s">
        <v>175</v>
      </c>
      <c r="B137" s="126">
        <v>21.1</v>
      </c>
      <c r="C137" s="77">
        <v>-4.9549549499999998E-2</v>
      </c>
      <c r="D137" s="15">
        <v>21.9</v>
      </c>
      <c r="E137" s="32">
        <f t="shared" si="70"/>
        <v>3.7914691943127826E-2</v>
      </c>
      <c r="F137" s="18">
        <f>IF(ISNUMBER(D137), $B145 * E137, "")</f>
        <v>5687.2037914691737</v>
      </c>
      <c r="G137" s="31">
        <v>21.9</v>
      </c>
      <c r="H137" s="32">
        <f t="shared" si="71"/>
        <v>3.7914691943127826E-2</v>
      </c>
      <c r="I137" s="101">
        <f>IF(ISNUMBER(G137), $B145 * H137, "")</f>
        <v>5687.2037914691737</v>
      </c>
      <c r="J137" s="15">
        <v>21.9</v>
      </c>
      <c r="K137" s="32">
        <f t="shared" si="72"/>
        <v>3.7914691943127826E-2</v>
      </c>
      <c r="L137" s="18">
        <f>IF(ISNUMBER(J137), $B145 * K137, "")</f>
        <v>5687.2037914691737</v>
      </c>
      <c r="M137" s="31">
        <v>22.3</v>
      </c>
      <c r="N137" s="32">
        <f t="shared" si="73"/>
        <v>5.6872037914691906E-2</v>
      </c>
      <c r="O137" s="18">
        <f>IF(ISNUMBER(M137), $B145 * N137, "")</f>
        <v>8530.8056872037851</v>
      </c>
      <c r="Q137" s="291"/>
      <c r="R137" s="291"/>
      <c r="S137" s="291"/>
    </row>
    <row r="138" spans="1:19" ht="17.25" thickBot="1">
      <c r="A138" s="125" t="s">
        <v>247</v>
      </c>
      <c r="B138" s="126">
        <v>97.8</v>
      </c>
      <c r="C138" s="77">
        <v>-5.04854369E-2</v>
      </c>
      <c r="D138" s="15">
        <v>102</v>
      </c>
      <c r="E138" s="32">
        <f t="shared" si="70"/>
        <v>4.2944785276073649E-2</v>
      </c>
      <c r="F138" s="18">
        <f>IF(ISNUMBER(D138), $B145 * E138, "")</f>
        <v>6441.7177914110471</v>
      </c>
      <c r="G138" s="31">
        <v>101</v>
      </c>
      <c r="H138" s="32">
        <f t="shared" si="71"/>
        <v>3.2719836400818027E-2</v>
      </c>
      <c r="I138" s="101">
        <f>IF(ISNUMBER(G138), $B145 * H138, "")</f>
        <v>4907.9754601227041</v>
      </c>
      <c r="J138" s="15">
        <v>101</v>
      </c>
      <c r="K138" s="32">
        <f t="shared" si="72"/>
        <v>3.2719836400818027E-2</v>
      </c>
      <c r="L138" s="18">
        <f>IF(ISNUMBER(J138), $B145 * K138, "")</f>
        <v>4907.9754601227041</v>
      </c>
      <c r="M138" s="31">
        <v>101</v>
      </c>
      <c r="N138" s="32">
        <f t="shared" si="73"/>
        <v>3.2719836400818027E-2</v>
      </c>
      <c r="O138" s="18">
        <f>IF(ISNUMBER(M138), $B145 * N138, "")</f>
        <v>4907.9754601227041</v>
      </c>
      <c r="Q138" s="286"/>
      <c r="R138" s="286"/>
      <c r="S138" s="286"/>
    </row>
    <row r="139" spans="1:19" ht="17.25" thickBot="1">
      <c r="A139" s="127" t="s">
        <v>119</v>
      </c>
      <c r="B139" s="128">
        <v>37.4</v>
      </c>
      <c r="C139" s="78">
        <v>-5.3164557000000001E-2</v>
      </c>
      <c r="D139" s="20">
        <v>38.5</v>
      </c>
      <c r="E139" s="21">
        <f t="shared" si="70"/>
        <v>2.9411764705882391E-2</v>
      </c>
      <c r="F139" s="22">
        <f>IF(ISNUMBER(D139), $B145 * E139, "")</f>
        <v>4411.7647058823586</v>
      </c>
      <c r="G139" s="30">
        <v>38.299999999999997</v>
      </c>
      <c r="H139" s="21">
        <f t="shared" si="71"/>
        <v>2.4064171122994617E-2</v>
      </c>
      <c r="I139" s="105">
        <f>IF(ISNUMBER(G139), $B145 * H139, "")</f>
        <v>3609.6256684491923</v>
      </c>
      <c r="J139" s="20">
        <v>38.4</v>
      </c>
      <c r="K139" s="21">
        <f t="shared" si="72"/>
        <v>2.6737967914438502E-2</v>
      </c>
      <c r="L139" s="22">
        <f>IF(ISNUMBER(J139), $B145 * K139, "")</f>
        <v>4010.6951871657752</v>
      </c>
      <c r="M139" s="30">
        <v>38.4</v>
      </c>
      <c r="N139" s="21">
        <f t="shared" si="73"/>
        <v>2.6737967914438502E-2</v>
      </c>
      <c r="O139" s="22">
        <f>IF(ISNUMBER(M139), $B145 * N139, "")</f>
        <v>4010.6951871657752</v>
      </c>
      <c r="Q139" s="286"/>
      <c r="R139" s="286"/>
      <c r="S139" s="286"/>
    </row>
    <row r="140" spans="1:19" ht="17.25" thickBot="1">
      <c r="A140" s="125" t="s">
        <v>145</v>
      </c>
      <c r="B140" s="129">
        <v>23.9</v>
      </c>
      <c r="C140" s="80">
        <v>-5.5335968399999998E-2</v>
      </c>
      <c r="D140" s="106">
        <v>24.5</v>
      </c>
      <c r="E140" s="107">
        <f>IF(ISNUMBER(D140), (D140 - $B140) / $B140, "")</f>
        <v>2.5104602510460313E-2</v>
      </c>
      <c r="F140" s="108">
        <f>IF(ISNUMBER(D140), $B145 * E140, "")</f>
        <v>3765.6903765690467</v>
      </c>
      <c r="G140" s="109">
        <v>24.3</v>
      </c>
      <c r="H140" s="107">
        <f>IF(ISNUMBER(G140), (G140 - $B140) / $B140, "")</f>
        <v>1.6736401673640256E-2</v>
      </c>
      <c r="I140" s="110">
        <f>IF(ISNUMBER(G140), $B145 * H140, "")</f>
        <v>2510.4602510460386</v>
      </c>
      <c r="J140" s="106">
        <v>24.4</v>
      </c>
      <c r="K140" s="107">
        <f>IF(ISNUMBER(J140), (J140 - $B140) / $B140, "")</f>
        <v>2.0920502092050212E-2</v>
      </c>
      <c r="L140" s="108">
        <f>IF(ISNUMBER(J140), $B145 * K140, "")</f>
        <v>3138.075313807532</v>
      </c>
      <c r="M140" s="109">
        <v>24</v>
      </c>
      <c r="N140" s="107">
        <f>IF(ISNUMBER(M140), (M140 - $B140) / $B140, "")</f>
        <v>4.1841004184101013E-3</v>
      </c>
      <c r="O140" s="108">
        <f>IF(ISNUMBER(M140), $B145 * N140, "")</f>
        <v>627.61506276151522</v>
      </c>
      <c r="Q140" s="291"/>
      <c r="R140" s="291"/>
      <c r="S140" s="291"/>
    </row>
    <row r="141" spans="1:19" ht="17.25" thickBot="1">
      <c r="A141" s="125" t="s">
        <v>231</v>
      </c>
      <c r="B141" s="126">
        <v>87.4</v>
      </c>
      <c r="C141" s="77">
        <v>-5.6155507600000001E-2</v>
      </c>
      <c r="D141" s="15">
        <v>88.6</v>
      </c>
      <c r="E141" s="32">
        <f t="shared" ref="E141:E144" si="74">IF(ISNUMBER(D141), (D141 - $B141) / $B141, "")</f>
        <v>1.3729977116704675E-2</v>
      </c>
      <c r="F141" s="18">
        <f>IF(ISNUMBER(D141), $B145 * E141, "")</f>
        <v>2059.496567505701</v>
      </c>
      <c r="G141" s="31">
        <v>88.2</v>
      </c>
      <c r="H141" s="32">
        <f t="shared" ref="H141:H144" si="75">IF(ISNUMBER(G141), (G141 - $B141) / $B141, "")</f>
        <v>9.1533180778031707E-3</v>
      </c>
      <c r="I141" s="101">
        <f>IF(ISNUMBER(G141), $B145 * H141, "")</f>
        <v>1372.9977116704756</v>
      </c>
      <c r="J141" s="15">
        <v>87.6</v>
      </c>
      <c r="K141" s="32">
        <f t="shared" ref="K141:K144" si="76">IF(ISNUMBER(J141), (J141 - $B141) / $B141, "")</f>
        <v>2.2883295194506708E-3</v>
      </c>
      <c r="L141" s="18">
        <f>IF(ISNUMBER(J141), $B145 * K141, "")</f>
        <v>343.2494279176006</v>
      </c>
      <c r="M141" s="31">
        <v>87.2</v>
      </c>
      <c r="N141" s="32">
        <f t="shared" ref="N141:N144" si="77">IF(ISNUMBER(M141), (M141 - $B141) / $B141, "")</f>
        <v>-2.2883295194508334E-3</v>
      </c>
      <c r="O141" s="18">
        <f>IF(ISNUMBER(M141), $B145 * N141, "")</f>
        <v>-343.24942791762504</v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3.5495380560754214E-2</v>
      </c>
      <c r="F145" s="28">
        <f>SUM(F125:F144)</f>
        <v>90513.220429923284</v>
      </c>
      <c r="G145" s="26" t="s">
        <v>268</v>
      </c>
      <c r="H145" s="27">
        <f>IF(COUNT(H125:H144), SUM(H125:H144) / COUNT(H125:H144), 0)</f>
        <v>3.1644929627001224E-2</v>
      </c>
      <c r="I145" s="28">
        <f>SUM(I125:I144)</f>
        <v>80694.570548853138</v>
      </c>
      <c r="J145" s="26" t="s">
        <v>268</v>
      </c>
      <c r="K145" s="27">
        <f>IF(COUNT(K125:K144), SUM(K125:K144) / COUNT(K125:K144), 0)</f>
        <v>3.2526308215738486E-2</v>
      </c>
      <c r="L145" s="28">
        <f>SUM(L125:L144)</f>
        <v>82942.085950133172</v>
      </c>
      <c r="M145" s="26" t="s">
        <v>268</v>
      </c>
      <c r="N145" s="27">
        <f>IF(COUNT(N125:N144), SUM(N125:N144) / COUNT(N125:N144), 0)</f>
        <v>3.2143223719847729E-2</v>
      </c>
      <c r="O145" s="28">
        <f>SUM(O125:O144)</f>
        <v>81965.220485611688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81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2021-11-04(목) 오전 00:00</v>
      </c>
      <c r="C150" s="329"/>
      <c r="D150" s="288" t="str">
        <f>TEXT($G$1, "[$-ko-KR]yyyy-mm-dd(ddd) ") &amp; "오후 14:00"</f>
        <v>2021-11-04(목) 오후 14:00</v>
      </c>
      <c r="E150" s="289"/>
      <c r="F150" s="290"/>
      <c r="G150" s="288" t="str">
        <f>TEXT($G$1, "[$-ko-KR]yyyy-mm-dd(ddd) ") &amp; "오후 19:00"</f>
        <v>2021-11-04(목) 오후 19:00</v>
      </c>
      <c r="H150" s="289"/>
      <c r="I150" s="290"/>
      <c r="J150" s="288" t="str">
        <f>TEXT($G$1, "[$-ko-KR]yyyy-mm-dd(ddd) ") &amp; "오후 21:00"</f>
        <v>2021-11-04(목) 오후 21:00</v>
      </c>
      <c r="K150" s="289"/>
      <c r="L150" s="290"/>
      <c r="M150" s="288" t="str">
        <f>TEXT($G$1+1, "[$-ko-KR]yyyy-mm-dd(ddd) ") &amp; "오전 00:00"</f>
        <v>2021-11-05(금)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2" t="s">
        <v>57</v>
      </c>
      <c r="H151" s="183" t="s">
        <v>265</v>
      </c>
      <c r="I151" s="18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125</v>
      </c>
      <c r="B152" s="124">
        <v>158</v>
      </c>
      <c r="C152" s="76">
        <v>-4.2424242399999999E-2</v>
      </c>
      <c r="D152" s="13">
        <v>165</v>
      </c>
      <c r="E152" s="14">
        <f>IF(ISNUMBER(D152), (D152 - $B152) / $B152, "")</f>
        <v>4.4303797468354431E-2</v>
      </c>
      <c r="F152" s="16">
        <f>IF(ISNUMBER(D152), $B172 * E152, "")</f>
        <v>6645.5696202531644</v>
      </c>
      <c r="G152" s="29">
        <v>172</v>
      </c>
      <c r="H152" s="14">
        <f>IF(ISNUMBER(G152), (G152 - $B152) / $B152, "")</f>
        <v>8.8607594936708861E-2</v>
      </c>
      <c r="I152" s="100">
        <f>IF(ISNUMBER(G152), $B172 * H152, "")</f>
        <v>13291.139240506329</v>
      </c>
      <c r="J152" s="13">
        <v>174</v>
      </c>
      <c r="K152" s="14">
        <f>IF(ISNUMBER(J152), (J152 - $B152) / $B152, "")</f>
        <v>0.10126582278481013</v>
      </c>
      <c r="L152" s="16">
        <f>IF(ISNUMBER(J152), $B172 * K152, "")</f>
        <v>15189.873417721519</v>
      </c>
      <c r="M152" s="29">
        <v>174</v>
      </c>
      <c r="N152" s="14">
        <f>IF(ISNUMBER(M152), (M152 - $B152) / $B152, "")</f>
        <v>0.10126582278481013</v>
      </c>
      <c r="O152" s="16">
        <f>IF(ISNUMBER(M152), $B172 * N152, "")</f>
        <v>15189.873417721519</v>
      </c>
      <c r="Q152" s="286"/>
      <c r="R152" s="286"/>
      <c r="S152" s="286"/>
    </row>
    <row r="153" spans="1:19" ht="17.25" thickBot="1">
      <c r="A153" s="125" t="s">
        <v>171</v>
      </c>
      <c r="B153" s="126">
        <v>431</v>
      </c>
      <c r="C153" s="77">
        <v>-4.4345898000000002E-2</v>
      </c>
      <c r="D153" s="15">
        <v>463</v>
      </c>
      <c r="E153" s="32">
        <f t="shared" ref="E153:E156" si="78">IF(ISNUMBER(D153), (D153 - $B153) / $B153, "")</f>
        <v>7.4245939675174011E-2</v>
      </c>
      <c r="F153" s="18">
        <f>IF(ISNUMBER(D153), $B172 * E153, "")</f>
        <v>11136.890951276102</v>
      </c>
      <c r="G153" s="31">
        <v>466</v>
      </c>
      <c r="H153" s="32">
        <f t="shared" ref="H153:H156" si="79">IF(ISNUMBER(G153), (G153 - $B153) / $B153, "")</f>
        <v>8.1206496519721574E-2</v>
      </c>
      <c r="I153" s="101">
        <f>IF(ISNUMBER(G153), $B172 * H153, "")</f>
        <v>12180.974477958236</v>
      </c>
      <c r="J153" s="15">
        <v>472</v>
      </c>
      <c r="K153" s="32">
        <f t="shared" ref="K153:K156" si="80">IF(ISNUMBER(J153), (J153 - $B153) / $B153, "")</f>
        <v>9.5127610208816701E-2</v>
      </c>
      <c r="L153" s="18">
        <f>IF(ISNUMBER(J153), $B172 * K153, "")</f>
        <v>14269.141531322504</v>
      </c>
      <c r="M153" s="31">
        <v>476</v>
      </c>
      <c r="N153" s="32">
        <f t="shared" ref="N153:N156" si="81">IF(ISNUMBER(M153), (M153 - $B153) / $B153, "")</f>
        <v>0.10440835266821345</v>
      </c>
      <c r="O153" s="18">
        <f>IF(ISNUMBER(M153), $B172 * N153, "")</f>
        <v>15661.252900232017</v>
      </c>
      <c r="Q153" s="286"/>
      <c r="R153" s="286"/>
      <c r="S153" s="286"/>
    </row>
    <row r="154" spans="1:19" ht="17.25" thickBot="1">
      <c r="A154" s="125" t="s">
        <v>251</v>
      </c>
      <c r="B154" s="126">
        <v>390</v>
      </c>
      <c r="C154" s="77">
        <v>-4.6454767700000003E-2</v>
      </c>
      <c r="D154" s="15">
        <v>414</v>
      </c>
      <c r="E154" s="32">
        <f t="shared" si="78"/>
        <v>6.1538461538461542E-2</v>
      </c>
      <c r="F154" s="18">
        <f>IF(ISNUMBER(D154), $B172 * E154, "")</f>
        <v>9230.7692307692305</v>
      </c>
      <c r="G154" s="31">
        <v>407</v>
      </c>
      <c r="H154" s="32">
        <f t="shared" si="79"/>
        <v>4.3589743589743588E-2</v>
      </c>
      <c r="I154" s="101">
        <f>IF(ISNUMBER(G154), $B172 * H154, "")</f>
        <v>6538.4615384615381</v>
      </c>
      <c r="J154" s="15">
        <v>413</v>
      </c>
      <c r="K154" s="32">
        <f t="shared" si="80"/>
        <v>5.8974358974358973E-2</v>
      </c>
      <c r="L154" s="18">
        <f>IF(ISNUMBER(J154), $B172 * K154, "")</f>
        <v>8846.1538461538457</v>
      </c>
      <c r="M154" s="31">
        <v>410</v>
      </c>
      <c r="N154" s="32">
        <f t="shared" si="81"/>
        <v>5.128205128205128E-2</v>
      </c>
      <c r="O154" s="18">
        <f>IF(ISNUMBER(M154), $B172 * N154, "")</f>
        <v>7692.3076923076924</v>
      </c>
      <c r="Q154" s="291"/>
      <c r="R154" s="291"/>
      <c r="S154" s="291"/>
    </row>
    <row r="155" spans="1:19" ht="17.25" thickBot="1">
      <c r="A155" s="125" t="s">
        <v>233</v>
      </c>
      <c r="B155" s="126">
        <v>712</v>
      </c>
      <c r="C155" s="77">
        <v>-5.0666666700000001E-2</v>
      </c>
      <c r="D155" s="15">
        <v>761</v>
      </c>
      <c r="E155" s="32">
        <f t="shared" si="78"/>
        <v>6.8820224719101125E-2</v>
      </c>
      <c r="F155" s="18">
        <f>IF(ISNUMBER(D155), $B172 * E155, "")</f>
        <v>10323.033707865168</v>
      </c>
      <c r="G155" s="31">
        <v>780</v>
      </c>
      <c r="H155" s="32">
        <f t="shared" si="79"/>
        <v>9.5505617977528087E-2</v>
      </c>
      <c r="I155" s="101">
        <f>IF(ISNUMBER(G155), $B172 * H155, "")</f>
        <v>14325.842696629214</v>
      </c>
      <c r="J155" s="15">
        <v>772</v>
      </c>
      <c r="K155" s="32">
        <f t="shared" si="80"/>
        <v>8.4269662921348312E-2</v>
      </c>
      <c r="L155" s="18">
        <f>IF(ISNUMBER(J155), $B172 * K155, "")</f>
        <v>12640.449438202248</v>
      </c>
      <c r="M155" s="31">
        <v>757</v>
      </c>
      <c r="N155" s="32">
        <f t="shared" si="81"/>
        <v>6.3202247191011238E-2</v>
      </c>
      <c r="O155" s="18">
        <f>IF(ISNUMBER(M155), $B172 * N155, "")</f>
        <v>9480.3370786516862</v>
      </c>
      <c r="Q155" s="291"/>
      <c r="R155" s="291"/>
      <c r="S155" s="291"/>
    </row>
    <row r="156" spans="1:19" ht="17.25" thickBot="1">
      <c r="A156" s="127" t="s">
        <v>225</v>
      </c>
      <c r="B156" s="128">
        <v>945</v>
      </c>
      <c r="C156" s="78">
        <v>-5.1204819300000003E-2</v>
      </c>
      <c r="D156" s="20">
        <v>1055</v>
      </c>
      <c r="E156" s="21">
        <f t="shared" si="78"/>
        <v>0.1164021164021164</v>
      </c>
      <c r="F156" s="22">
        <f>IF(ISNUMBER(D156), $B172 * E156, "")</f>
        <v>17460.317460317459</v>
      </c>
      <c r="G156" s="30">
        <v>1030</v>
      </c>
      <c r="H156" s="21">
        <f t="shared" si="79"/>
        <v>8.9947089947089942E-2</v>
      </c>
      <c r="I156" s="105">
        <f>IF(ISNUMBER(G156), $B172 * H156, "")</f>
        <v>13492.063492063491</v>
      </c>
      <c r="J156" s="20">
        <v>1005</v>
      </c>
      <c r="K156" s="21">
        <f t="shared" si="80"/>
        <v>6.3492063492063489E-2</v>
      </c>
      <c r="L156" s="22">
        <f>IF(ISNUMBER(J156), $B172 * K156, "")</f>
        <v>9523.8095238095229</v>
      </c>
      <c r="M156" s="30">
        <v>1010</v>
      </c>
      <c r="N156" s="21">
        <f t="shared" si="81"/>
        <v>6.8783068783068779E-2</v>
      </c>
      <c r="O156" s="22">
        <f>IF(ISNUMBER(M156), $B172 * N156, "")</f>
        <v>10317.460317460316</v>
      </c>
      <c r="Q156" s="291"/>
      <c r="R156" s="291"/>
      <c r="S156" s="291"/>
    </row>
    <row r="157" spans="1:19" ht="17.25" thickBot="1">
      <c r="A157" s="125" t="s">
        <v>189</v>
      </c>
      <c r="B157" s="129">
        <v>367</v>
      </c>
      <c r="C157" s="80">
        <v>-5.1679586600000001E-2</v>
      </c>
      <c r="D157" s="106">
        <v>393</v>
      </c>
      <c r="E157" s="107">
        <f>IF(ISNUMBER(D157), (D157 - $B157) / $B157, "")</f>
        <v>7.0844686648501368E-2</v>
      </c>
      <c r="F157" s="108">
        <f>IF(ISNUMBER(D157), $B172 * E157, "")</f>
        <v>10626.702997275204</v>
      </c>
      <c r="G157" s="109">
        <v>397</v>
      </c>
      <c r="H157" s="107">
        <f>IF(ISNUMBER(G157), (G157 - $B157) / $B157, "")</f>
        <v>8.1743869209809264E-2</v>
      </c>
      <c r="I157" s="110">
        <f>IF(ISNUMBER(G157), $B172 * H157, "")</f>
        <v>12261.580381471389</v>
      </c>
      <c r="J157" s="106">
        <v>397</v>
      </c>
      <c r="K157" s="107">
        <f>IF(ISNUMBER(J157), (J157 - $B157) / $B157, "")</f>
        <v>8.1743869209809264E-2</v>
      </c>
      <c r="L157" s="108">
        <f>IF(ISNUMBER(J157), $B172 * K157, "")</f>
        <v>12261.580381471389</v>
      </c>
      <c r="M157" s="109">
        <v>394</v>
      </c>
      <c r="N157" s="107">
        <f>IF(ISNUMBER(M157), (M157 - $B157) / $B157, "")</f>
        <v>7.3569482288828342E-2</v>
      </c>
      <c r="O157" s="108">
        <f>IF(ISNUMBER(M157), $B172 * N157, "")</f>
        <v>11035.422343324251</v>
      </c>
      <c r="Q157" s="291"/>
      <c r="R157" s="291"/>
      <c r="S157" s="291"/>
    </row>
    <row r="158" spans="1:19" ht="17.25" thickBot="1">
      <c r="A158" s="125" t="s">
        <v>129</v>
      </c>
      <c r="B158" s="126">
        <v>128</v>
      </c>
      <c r="C158" s="77">
        <v>-5.1851851900000002E-2</v>
      </c>
      <c r="D158" s="15">
        <v>130</v>
      </c>
      <c r="E158" s="32">
        <f t="shared" ref="E158:E161" si="82">IF(ISNUMBER(D158), (D158 - $B158) / $B158, "")</f>
        <v>1.5625E-2</v>
      </c>
      <c r="F158" s="18">
        <f>IF(ISNUMBER(D158), $B172 * E158, "")</f>
        <v>2343.75</v>
      </c>
      <c r="G158" s="31">
        <v>132</v>
      </c>
      <c r="H158" s="32">
        <f t="shared" ref="H158:H161" si="83">IF(ISNUMBER(G158), (G158 - $B158) / $B158, "")</f>
        <v>3.125E-2</v>
      </c>
      <c r="I158" s="101">
        <f>IF(ISNUMBER(G158), $B172 * H158, "")</f>
        <v>4687.5</v>
      </c>
      <c r="J158" s="15">
        <v>131</v>
      </c>
      <c r="K158" s="32">
        <f t="shared" ref="K158:K161" si="84">IF(ISNUMBER(J158), (J158 - $B158) / $B158, "")</f>
        <v>2.34375E-2</v>
      </c>
      <c r="L158" s="18">
        <f>IF(ISNUMBER(J158), $B172 * K158, "")</f>
        <v>3515.625</v>
      </c>
      <c r="M158" s="31">
        <v>129</v>
      </c>
      <c r="N158" s="32">
        <f t="shared" ref="N158:N161" si="85">IF(ISNUMBER(M158), (M158 - $B158) / $B158, "")</f>
        <v>7.8125E-3</v>
      </c>
      <c r="O158" s="18">
        <f>IF(ISNUMBER(M158), $B172 * N158, "")</f>
        <v>1171.875</v>
      </c>
      <c r="Q158" s="291"/>
      <c r="R158" s="291"/>
      <c r="S158" s="291"/>
    </row>
    <row r="159" spans="1:19" ht="17.25" thickBot="1">
      <c r="A159" s="125" t="s">
        <v>56</v>
      </c>
      <c r="B159" s="126">
        <v>240</v>
      </c>
      <c r="C159" s="77">
        <v>-5.5118110200000001E-2</v>
      </c>
      <c r="D159" s="15">
        <v>249</v>
      </c>
      <c r="E159" s="32">
        <f t="shared" si="82"/>
        <v>3.7499999999999999E-2</v>
      </c>
      <c r="F159" s="18">
        <f>IF(ISNUMBER(D159), $B172 * E159, "")</f>
        <v>5625</v>
      </c>
      <c r="G159" s="31">
        <v>243</v>
      </c>
      <c r="H159" s="32">
        <f t="shared" si="83"/>
        <v>1.2500000000000001E-2</v>
      </c>
      <c r="I159" s="101">
        <f>IF(ISNUMBER(G159), $B172 * H159, "")</f>
        <v>1875</v>
      </c>
      <c r="J159" s="15">
        <v>244</v>
      </c>
      <c r="K159" s="32">
        <f t="shared" si="84"/>
        <v>1.6666666666666666E-2</v>
      </c>
      <c r="L159" s="18">
        <f>IF(ISNUMBER(J159), $B172 * K159, "")</f>
        <v>2500</v>
      </c>
      <c r="M159" s="31">
        <v>238</v>
      </c>
      <c r="N159" s="32">
        <f t="shared" si="85"/>
        <v>-8.3333333333333332E-3</v>
      </c>
      <c r="O159" s="18">
        <f>IF(ISNUMBER(M159), $B172 * N159, "")</f>
        <v>-1250</v>
      </c>
      <c r="Q159" s="291"/>
      <c r="R159" s="291"/>
      <c r="S159" s="291"/>
    </row>
    <row r="160" spans="1:19" ht="17.25" thickBot="1">
      <c r="A160" s="125" t="s">
        <v>227</v>
      </c>
      <c r="B160" s="126">
        <v>525</v>
      </c>
      <c r="C160" s="77">
        <v>-5.5755395700000002E-2</v>
      </c>
      <c r="D160" s="15">
        <v>536</v>
      </c>
      <c r="E160" s="32">
        <f t="shared" si="82"/>
        <v>2.0952380952380951E-2</v>
      </c>
      <c r="F160" s="18">
        <f>IF(ISNUMBER(D160), $B172 * E160, "")</f>
        <v>3142.8571428571427</v>
      </c>
      <c r="G160" s="31">
        <v>568</v>
      </c>
      <c r="H160" s="32">
        <f t="shared" si="83"/>
        <v>8.1904761904761911E-2</v>
      </c>
      <c r="I160" s="101">
        <f>IF(ISNUMBER(G160), $B172 * H160, "")</f>
        <v>12285.714285714286</v>
      </c>
      <c r="J160" s="15">
        <v>566</v>
      </c>
      <c r="K160" s="32">
        <f t="shared" si="84"/>
        <v>7.8095238095238093E-2</v>
      </c>
      <c r="L160" s="18">
        <f>IF(ISNUMBER(J160), $B172 * K160, "")</f>
        <v>11714.285714285714</v>
      </c>
      <c r="M160" s="31">
        <v>565</v>
      </c>
      <c r="N160" s="32">
        <f t="shared" si="85"/>
        <v>7.6190476190476197E-2</v>
      </c>
      <c r="O160" s="18">
        <f>IF(ISNUMBER(M160), $B172 * N160, "")</f>
        <v>11428.571428571429</v>
      </c>
      <c r="Q160" s="33"/>
      <c r="R160" s="33"/>
    </row>
    <row r="161" spans="1:19" ht="17.25" thickBot="1">
      <c r="A161" s="130" t="s">
        <v>197</v>
      </c>
      <c r="B161" s="131">
        <v>220</v>
      </c>
      <c r="C161" s="79">
        <v>-5.9829059800000001E-2</v>
      </c>
      <c r="D161" s="24">
        <v>223</v>
      </c>
      <c r="E161" s="25">
        <f t="shared" si="82"/>
        <v>1.3636363636363636E-2</v>
      </c>
      <c r="F161" s="104">
        <f>IF(ISNUMBER(D161), $B172 * E161, "")</f>
        <v>2045.4545454545453</v>
      </c>
      <c r="G161" s="102">
        <v>221</v>
      </c>
      <c r="H161" s="25">
        <f t="shared" si="83"/>
        <v>4.5454545454545452E-3</v>
      </c>
      <c r="I161" s="103">
        <f>IF(ISNUMBER(G161), $B172 * H161, "")</f>
        <v>681.81818181818176</v>
      </c>
      <c r="J161" s="24">
        <v>223</v>
      </c>
      <c r="K161" s="25">
        <f t="shared" si="84"/>
        <v>1.3636363636363636E-2</v>
      </c>
      <c r="L161" s="104">
        <f>IF(ISNUMBER(J161), $B172 * K161, "")</f>
        <v>2045.4545454545453</v>
      </c>
      <c r="M161" s="102">
        <v>220</v>
      </c>
      <c r="N161" s="25">
        <f t="shared" si="85"/>
        <v>0</v>
      </c>
      <c r="O161" s="104">
        <f>IF(ISNUMBER(M161), $B172 * N161, "")</f>
        <v>0</v>
      </c>
      <c r="Q161" s="300"/>
      <c r="R161" s="301"/>
      <c r="S161" s="302"/>
    </row>
    <row r="162" spans="1:19">
      <c r="A162" s="123" t="s">
        <v>121</v>
      </c>
      <c r="B162" s="124">
        <v>549</v>
      </c>
      <c r="C162" s="76">
        <v>-5.9931506799999999E-2</v>
      </c>
      <c r="D162" s="13">
        <v>609</v>
      </c>
      <c r="E162" s="14">
        <f>IF(ISNUMBER(D162), (D162 - $B162) / $B162, "")</f>
        <v>0.10928961748633879</v>
      </c>
      <c r="F162" s="16">
        <f>IF(ISNUMBER(D162), $B172 * E162, "")</f>
        <v>16393.442622950821</v>
      </c>
      <c r="G162" s="29">
        <v>606</v>
      </c>
      <c r="H162" s="14">
        <f>IF(ISNUMBER(G162), (G162 - $B162) / $B162, "")</f>
        <v>0.10382513661202186</v>
      </c>
      <c r="I162" s="100">
        <f>IF(ISNUMBER(G162), $B172 * H162, "")</f>
        <v>15573.77049180328</v>
      </c>
      <c r="J162" s="13">
        <v>598</v>
      </c>
      <c r="K162" s="14">
        <f>IF(ISNUMBER(J162), (J162 - $B162) / $B162, "")</f>
        <v>8.9253187613843349E-2</v>
      </c>
      <c r="L162" s="16">
        <f>IF(ISNUMBER(J162), $B172 * K162, "")</f>
        <v>13387.978142076503</v>
      </c>
      <c r="M162" s="29">
        <v>583</v>
      </c>
      <c r="N162" s="14">
        <f>IF(ISNUMBER(M162), (M162 - $B162) / $B162, "")</f>
        <v>6.1930783242258654E-2</v>
      </c>
      <c r="O162" s="16">
        <f>IF(ISNUMBER(M162), $B172 * N162, "")</f>
        <v>9289.6174863387987</v>
      </c>
      <c r="Q162" s="303"/>
      <c r="R162" s="304"/>
      <c r="S162" s="305"/>
    </row>
    <row r="163" spans="1:19" ht="17.25" thickBot="1">
      <c r="A163" s="125" t="s">
        <v>161</v>
      </c>
      <c r="B163" s="126">
        <v>692</v>
      </c>
      <c r="C163" s="77">
        <v>-6.4864864899999999E-2</v>
      </c>
      <c r="D163" s="15">
        <v>714</v>
      </c>
      <c r="E163" s="32">
        <f t="shared" ref="E163:E166" si="86">IF(ISNUMBER(D163), (D163 - $B163) / $B163, "")</f>
        <v>3.1791907514450865E-2</v>
      </c>
      <c r="F163" s="18">
        <f>IF(ISNUMBER(D163), $B172 * E163, "")</f>
        <v>4768.7861271676302</v>
      </c>
      <c r="G163" s="31">
        <v>714</v>
      </c>
      <c r="H163" s="32">
        <f t="shared" ref="H163:H166" si="87">IF(ISNUMBER(G163), (G163 - $B163) / $B163, "")</f>
        <v>3.1791907514450865E-2</v>
      </c>
      <c r="I163" s="101">
        <f>IF(ISNUMBER(G163), $B172 * H163, "")</f>
        <v>4768.7861271676302</v>
      </c>
      <c r="J163" s="15">
        <v>714</v>
      </c>
      <c r="K163" s="32">
        <f t="shared" ref="K163:K166" si="88">IF(ISNUMBER(J163), (J163 - $B163) / $B163, "")</f>
        <v>3.1791907514450865E-2</v>
      </c>
      <c r="L163" s="18">
        <f>IF(ISNUMBER(J163), $B172 * K163, "")</f>
        <v>4768.7861271676302</v>
      </c>
      <c r="M163" s="31">
        <v>711</v>
      </c>
      <c r="N163" s="32">
        <f t="shared" ref="N163:N166" si="89">IF(ISNUMBER(M163), (M163 - $B163) / $B163, "")</f>
        <v>2.7456647398843931E-2</v>
      </c>
      <c r="O163" s="18">
        <f>IF(ISNUMBER(M163), $B172 * N163, "")</f>
        <v>4118.4971098265896</v>
      </c>
      <c r="Q163" s="306"/>
      <c r="R163" s="307"/>
      <c r="S163" s="308"/>
    </row>
    <row r="164" spans="1:19" ht="17.25" thickBot="1">
      <c r="A164" s="125" t="s">
        <v>239</v>
      </c>
      <c r="B164" s="126">
        <v>658</v>
      </c>
      <c r="C164" s="77">
        <v>-7.7138849900000001E-2</v>
      </c>
      <c r="D164" s="15">
        <v>680</v>
      </c>
      <c r="E164" s="32">
        <f t="shared" si="86"/>
        <v>3.3434650455927049E-2</v>
      </c>
      <c r="F164" s="18">
        <f>IF(ISNUMBER(D164), $B172 * E164, "")</f>
        <v>5015.1975683890578</v>
      </c>
      <c r="G164" s="31">
        <v>679</v>
      </c>
      <c r="H164" s="32">
        <f t="shared" si="87"/>
        <v>3.1914893617021274E-2</v>
      </c>
      <c r="I164" s="101">
        <f>IF(ISNUMBER(G164), $B172 * H164, "")</f>
        <v>4787.2340425531911</v>
      </c>
      <c r="J164" s="15">
        <v>684</v>
      </c>
      <c r="K164" s="32">
        <f t="shared" si="88"/>
        <v>3.9513677811550151E-2</v>
      </c>
      <c r="L164" s="18">
        <f>IF(ISNUMBER(J164), $B172 * K164, "")</f>
        <v>5927.0516717325227</v>
      </c>
      <c r="M164" s="31">
        <v>681</v>
      </c>
      <c r="N164" s="32">
        <f t="shared" si="89"/>
        <v>3.4954407294832825E-2</v>
      </c>
      <c r="O164" s="18">
        <f>IF(ISNUMBER(M164), $B172 * N164, "")</f>
        <v>5243.1610942249235</v>
      </c>
      <c r="Q164" s="291"/>
      <c r="R164" s="291"/>
      <c r="S164" s="291"/>
    </row>
    <row r="165" spans="1:19" ht="17.25" thickBot="1">
      <c r="A165" s="125" t="s">
        <v>219</v>
      </c>
      <c r="B165" s="126">
        <v>221</v>
      </c>
      <c r="C165" s="77">
        <v>-8.6776859499999998E-2</v>
      </c>
      <c r="D165" s="15">
        <v>224</v>
      </c>
      <c r="E165" s="32">
        <f t="shared" si="86"/>
        <v>1.3574660633484163E-2</v>
      </c>
      <c r="F165" s="18">
        <f>IF(ISNUMBER(D165), $B172 * E165, "")</f>
        <v>2036.1990950226245</v>
      </c>
      <c r="G165" s="31">
        <v>223</v>
      </c>
      <c r="H165" s="32">
        <f t="shared" si="87"/>
        <v>9.0497737556561094E-3</v>
      </c>
      <c r="I165" s="101">
        <f>IF(ISNUMBER(G165), $B172 * H165, "")</f>
        <v>1357.4660633484164</v>
      </c>
      <c r="J165" s="15">
        <v>226</v>
      </c>
      <c r="K165" s="32">
        <f t="shared" si="88"/>
        <v>2.2624434389140271E-2</v>
      </c>
      <c r="L165" s="18">
        <f>IF(ISNUMBER(J165), $B172 * K165, "")</f>
        <v>3393.6651583710404</v>
      </c>
      <c r="M165" s="31">
        <v>218</v>
      </c>
      <c r="N165" s="32">
        <f t="shared" si="89"/>
        <v>-1.3574660633484163E-2</v>
      </c>
      <c r="O165" s="18">
        <f>IF(ISNUMBER(M165), $B172 * N165, "")</f>
        <v>-2036.1990950226245</v>
      </c>
      <c r="Q165" s="286"/>
      <c r="R165" s="286"/>
      <c r="S165" s="286"/>
    </row>
    <row r="166" spans="1:19" ht="17.25" thickBot="1">
      <c r="A166" s="127" t="s">
        <v>217</v>
      </c>
      <c r="B166" s="128">
        <v>248</v>
      </c>
      <c r="C166" s="78">
        <v>-8.82352941E-2</v>
      </c>
      <c r="D166" s="20">
        <v>259</v>
      </c>
      <c r="E166" s="21">
        <f t="shared" si="86"/>
        <v>4.4354838709677422E-2</v>
      </c>
      <c r="F166" s="22">
        <f>IF(ISNUMBER(D166), $B172 * E166, "")</f>
        <v>6653.2258064516136</v>
      </c>
      <c r="G166" s="30">
        <v>255</v>
      </c>
      <c r="H166" s="21">
        <f t="shared" si="87"/>
        <v>2.8225806451612902E-2</v>
      </c>
      <c r="I166" s="105">
        <f>IF(ISNUMBER(G166), $B172 * H166, "")</f>
        <v>4233.8709677419356</v>
      </c>
      <c r="J166" s="20">
        <v>256</v>
      </c>
      <c r="K166" s="21">
        <f t="shared" si="88"/>
        <v>3.2258064516129031E-2</v>
      </c>
      <c r="L166" s="22">
        <f>IF(ISNUMBER(J166), $B172 * K166, "")</f>
        <v>4838.7096774193551</v>
      </c>
      <c r="M166" s="30">
        <v>255</v>
      </c>
      <c r="N166" s="21">
        <f t="shared" si="89"/>
        <v>2.8225806451612902E-2</v>
      </c>
      <c r="O166" s="22">
        <f>IF(ISNUMBER(M166), $B172 * N166, "")</f>
        <v>4233.8709677419356</v>
      </c>
      <c r="Q166" s="286"/>
      <c r="R166" s="286"/>
      <c r="S166" s="286"/>
    </row>
    <row r="167" spans="1:19" ht="17.25" thickBot="1">
      <c r="A167" s="125" t="s">
        <v>141</v>
      </c>
      <c r="B167" s="129">
        <v>148</v>
      </c>
      <c r="C167" s="80">
        <v>-9.2024539899999994E-2</v>
      </c>
      <c r="D167" s="106">
        <v>148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147</v>
      </c>
      <c r="H167" s="107">
        <f>IF(ISNUMBER(G167), (G167 - $B167) / $B167, "")</f>
        <v>-6.7567567567567571E-3</v>
      </c>
      <c r="I167" s="110">
        <f>IF(ISNUMBER(G167), $B172 * H167, "")</f>
        <v>-1013.5135135135135</v>
      </c>
      <c r="J167" s="106">
        <v>151</v>
      </c>
      <c r="K167" s="107">
        <f>IF(ISNUMBER(J167), (J167 - $B167) / $B167, "")</f>
        <v>2.0270270270270271E-2</v>
      </c>
      <c r="L167" s="108">
        <f>IF(ISNUMBER(J167), $B172 * K167, "")</f>
        <v>3040.5405405405409</v>
      </c>
      <c r="M167" s="109">
        <v>148</v>
      </c>
      <c r="N167" s="107">
        <f>IF(ISNUMBER(M167), (M167 - $B167) / $B167, "")</f>
        <v>0</v>
      </c>
      <c r="O167" s="108">
        <f>IF(ISNUMBER(M167), $B172 * N167, "")</f>
        <v>0</v>
      </c>
      <c r="Q167" s="291"/>
      <c r="R167" s="291"/>
      <c r="S167" s="291"/>
    </row>
    <row r="168" spans="1:19" ht="17.25" thickBot="1">
      <c r="A168" s="125" t="s">
        <v>85</v>
      </c>
      <c r="B168" s="126">
        <v>528</v>
      </c>
      <c r="C168" s="77">
        <v>-9.2783505200000005E-2</v>
      </c>
      <c r="D168" s="15">
        <v>522</v>
      </c>
      <c r="E168" s="32">
        <f t="shared" ref="E168:E171" si="90">IF(ISNUMBER(D168), (D168 - $B168) / $B168, "")</f>
        <v>-1.1363636363636364E-2</v>
      </c>
      <c r="F168" s="18">
        <f>IF(ISNUMBER(D168), $B172 * E168, "")</f>
        <v>-1704.5454545454545</v>
      </c>
      <c r="G168" s="31">
        <v>531</v>
      </c>
      <c r="H168" s="32">
        <f t="shared" ref="H168:H171" si="91">IF(ISNUMBER(G168), (G168 - $B168) / $B168, "")</f>
        <v>5.681818181818182E-3</v>
      </c>
      <c r="I168" s="101">
        <f>IF(ISNUMBER(G168), $B172 * H168, "")</f>
        <v>852.27272727272725</v>
      </c>
      <c r="J168" s="15">
        <v>569</v>
      </c>
      <c r="K168" s="32">
        <f t="shared" ref="K168:K171" si="92">IF(ISNUMBER(J168), (J168 - $B168) / $B168, "")</f>
        <v>7.7651515151515152E-2</v>
      </c>
      <c r="L168" s="18">
        <f>IF(ISNUMBER(J168), $B172 * K168, "")</f>
        <v>11647.727272727272</v>
      </c>
      <c r="M168" s="31">
        <v>525</v>
      </c>
      <c r="N168" s="32">
        <f t="shared" ref="N168:N171" si="93">IF(ISNUMBER(M168), (M168 - $B168) / $B168, "")</f>
        <v>-5.681818181818182E-3</v>
      </c>
      <c r="O168" s="18">
        <f>IF(ISNUMBER(M168), $B172 * N168, "")</f>
        <v>-852.27272727272725</v>
      </c>
      <c r="Q168" s="291"/>
      <c r="R168" s="291"/>
      <c r="S168" s="291"/>
    </row>
    <row r="169" spans="1:19" ht="17.25" thickBot="1">
      <c r="A169" s="125" t="s">
        <v>191</v>
      </c>
      <c r="B169" s="126">
        <v>149</v>
      </c>
      <c r="C169" s="77">
        <v>-9.6969696999999994E-2</v>
      </c>
      <c r="D169" s="15">
        <v>149</v>
      </c>
      <c r="E169" s="32">
        <f t="shared" si="90"/>
        <v>0</v>
      </c>
      <c r="F169" s="18">
        <f>IF(ISNUMBER(D169), $B172 * E169, "")</f>
        <v>0</v>
      </c>
      <c r="G169" s="31">
        <v>148</v>
      </c>
      <c r="H169" s="32">
        <f t="shared" si="91"/>
        <v>-6.7114093959731542E-3</v>
      </c>
      <c r="I169" s="101">
        <f>IF(ISNUMBER(G169), $B172 * H169, "")</f>
        <v>-1006.7114093959731</v>
      </c>
      <c r="J169" s="15">
        <v>147</v>
      </c>
      <c r="K169" s="32">
        <f t="shared" si="92"/>
        <v>-1.3422818791946308E-2</v>
      </c>
      <c r="L169" s="18">
        <f>IF(ISNUMBER(J169), $B172 * K169, "")</f>
        <v>-2013.4228187919462</v>
      </c>
      <c r="M169" s="31">
        <v>148</v>
      </c>
      <c r="N169" s="32">
        <f t="shared" si="93"/>
        <v>-6.7114093959731542E-3</v>
      </c>
      <c r="O169" s="18">
        <f>IF(ISNUMBER(M169), $B172 * N169, "")</f>
        <v>-1006.7114093959731</v>
      </c>
      <c r="Q169" s="291"/>
      <c r="R169" s="291"/>
      <c r="S169" s="291"/>
    </row>
    <row r="170" spans="1:19">
      <c r="A170" s="125" t="s">
        <v>163</v>
      </c>
      <c r="B170" s="126">
        <v>494</v>
      </c>
      <c r="C170" s="77">
        <v>-0.1162790698</v>
      </c>
      <c r="D170" s="15">
        <v>451</v>
      </c>
      <c r="E170" s="32">
        <f t="shared" si="90"/>
        <v>-8.7044534412955468E-2</v>
      </c>
      <c r="F170" s="18">
        <f>IF(ISNUMBER(D170), $B172 * E170, "")</f>
        <v>-13056.680161943321</v>
      </c>
      <c r="G170" s="31">
        <v>447</v>
      </c>
      <c r="H170" s="32">
        <f t="shared" si="91"/>
        <v>-9.5141700404858295E-2</v>
      </c>
      <c r="I170" s="101">
        <f>IF(ISNUMBER(G170), $B172 * H170, "")</f>
        <v>-14271.255060728745</v>
      </c>
      <c r="J170" s="15">
        <v>445</v>
      </c>
      <c r="K170" s="32">
        <f t="shared" si="92"/>
        <v>-9.9190283400809723E-2</v>
      </c>
      <c r="L170" s="18">
        <f>IF(ISNUMBER(J170), $B172 * K170, "")</f>
        <v>-14878.542510121459</v>
      </c>
      <c r="M170" s="31">
        <v>440</v>
      </c>
      <c r="N170" s="32">
        <f t="shared" si="93"/>
        <v>-0.10931174089068826</v>
      </c>
      <c r="O170" s="18">
        <f>IF(ISNUMBER(M170), $B172 * N170, "")</f>
        <v>-16396.761133603239</v>
      </c>
      <c r="Q170" s="313"/>
      <c r="R170" s="314"/>
      <c r="S170" s="315"/>
    </row>
    <row r="171" spans="1:19" ht="17.25" thickBot="1">
      <c r="A171" s="130" t="s">
        <v>107</v>
      </c>
      <c r="B171" s="131">
        <v>237</v>
      </c>
      <c r="C171" s="79">
        <v>-0.21</v>
      </c>
      <c r="D171" s="24">
        <v>213</v>
      </c>
      <c r="E171" s="25">
        <f t="shared" si="90"/>
        <v>-0.10126582278481013</v>
      </c>
      <c r="F171" s="104">
        <f>IF(ISNUMBER(D171), $B172 * E171, "")</f>
        <v>-15189.873417721519</v>
      </c>
      <c r="G171" s="102">
        <v>210</v>
      </c>
      <c r="H171" s="25">
        <f t="shared" si="91"/>
        <v>-0.11392405063291139</v>
      </c>
      <c r="I171" s="103">
        <f>IF(ISNUMBER(G171), $B172 * H171, "")</f>
        <v>-17088.607594936708</v>
      </c>
      <c r="J171" s="24">
        <v>213</v>
      </c>
      <c r="K171" s="25">
        <f t="shared" si="92"/>
        <v>-0.10126582278481013</v>
      </c>
      <c r="L171" s="104">
        <f>IF(ISNUMBER(J171), $B172 * K171, "")</f>
        <v>-15189.873417721519</v>
      </c>
      <c r="M171" s="102">
        <v>210</v>
      </c>
      <c r="N171" s="25">
        <f t="shared" si="93"/>
        <v>-0.11392405063291139</v>
      </c>
      <c r="O171" s="104">
        <f>IF(ISNUMBER(M171), $B172 * N171, "")</f>
        <v>-17088.607594936708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2.783203261394649E-2</v>
      </c>
      <c r="F172" s="28">
        <f>SUM(F152:F171)</f>
        <v>83496.097841839466</v>
      </c>
      <c r="G172" s="26" t="s">
        <v>268</v>
      </c>
      <c r="H172" s="27">
        <f>IF(COUNT(H152:H171), SUM(H152:H171) / COUNT(H152:H171), 0)</f>
        <v>2.9937802378644962E-2</v>
      </c>
      <c r="I172" s="28">
        <f>SUM(I152:I171)</f>
        <v>89813.407135934889</v>
      </c>
      <c r="J172" s="26" t="s">
        <v>268</v>
      </c>
      <c r="K172" s="27">
        <f>IF(COUNT(K152:K171), SUM(K152:K171) / COUNT(K152:K171), 0)</f>
        <v>3.5809664413940415E-2</v>
      </c>
      <c r="L172" s="28">
        <f>SUM(L152:L171)</f>
        <v>107428.99324182121</v>
      </c>
      <c r="M172" s="26" t="s">
        <v>268</v>
      </c>
      <c r="N172" s="27">
        <f>IF(COUNT(N152:N171), SUM(N152:N171) / COUNT(N152:N171), 0)</f>
        <v>2.2077231625389958E-2</v>
      </c>
      <c r="O172" s="28">
        <f>SUM(O152:O171)</f>
        <v>66231.694876169931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81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2021-11-04(목) 오전 00:00</v>
      </c>
      <c r="C177" s="329"/>
      <c r="D177" s="288" t="str">
        <f>TEXT($G$1, "[$-ko-KR]yyyy-mm-dd(ddd) ") &amp; "오후 14:00"</f>
        <v>2021-11-04(목) 오후 14:00</v>
      </c>
      <c r="E177" s="289"/>
      <c r="F177" s="290"/>
      <c r="G177" s="288" t="str">
        <f>TEXT($G$1, "[$-ko-KR]yyyy-mm-dd(ddd) ") &amp; "오후 19:00"</f>
        <v>2021-11-04(목) 오후 19:00</v>
      </c>
      <c r="H177" s="289"/>
      <c r="I177" s="290"/>
      <c r="J177" s="288" t="str">
        <f>TEXT($G$1, "[$-ko-KR]yyyy-mm-dd(ddd) ") &amp; "오후 21:00"</f>
        <v>2021-11-04(목) 오후 21:00</v>
      </c>
      <c r="K177" s="289"/>
      <c r="L177" s="290"/>
      <c r="M177" s="288" t="str">
        <f>TEXT($G$1+1, "[$-ko-KR]yyyy-mm-dd(ddd) ") &amp; "오전 00:00"</f>
        <v>2021-11-05(금)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2" t="s">
        <v>57</v>
      </c>
      <c r="H178" s="183" t="s">
        <v>265</v>
      </c>
      <c r="I178" s="18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231</v>
      </c>
      <c r="B179" s="124">
        <v>87.4</v>
      </c>
      <c r="C179" s="76">
        <v>-5.6155507600000001E-2</v>
      </c>
      <c r="D179" s="13">
        <v>88.6</v>
      </c>
      <c r="E179" s="14">
        <f>IF(ISNUMBER(D179), (D179 - $B179) / $B179, "")</f>
        <v>1.3729977116704675E-2</v>
      </c>
      <c r="F179" s="16">
        <f>IF(ISNUMBER(D179), $B199 * E179, "")</f>
        <v>2059.496567505701</v>
      </c>
      <c r="G179" s="29">
        <v>88.2</v>
      </c>
      <c r="H179" s="14">
        <f>IF(ISNUMBER(G179), (G179 - $B179) / $B179, "")</f>
        <v>9.1533180778031707E-3</v>
      </c>
      <c r="I179" s="100">
        <f>IF(ISNUMBER(G179), $B199 * H179, "")</f>
        <v>1372.9977116704756</v>
      </c>
      <c r="J179" s="13">
        <v>87.6</v>
      </c>
      <c r="K179" s="14">
        <f>IF(ISNUMBER(J179), (J179 - $B179) / $B179, "")</f>
        <v>2.2883295194506708E-3</v>
      </c>
      <c r="L179" s="16">
        <f>IF(ISNUMBER(J179), $B199 * K179, "")</f>
        <v>343.2494279176006</v>
      </c>
      <c r="M179" s="29">
        <v>87.2</v>
      </c>
      <c r="N179" s="14">
        <f>IF(ISNUMBER(M179), (M179 - $B179) / $B179, "")</f>
        <v>-2.2883295194508334E-3</v>
      </c>
      <c r="O179" s="16">
        <f>IF(ISNUMBER(M179), $B199 * N179, "")</f>
        <v>-343.24942791762504</v>
      </c>
      <c r="Q179" s="286"/>
      <c r="R179" s="286"/>
      <c r="S179" s="286"/>
    </row>
    <row r="180" spans="1:19" ht="17.25" thickBot="1">
      <c r="A180" s="125" t="s">
        <v>197</v>
      </c>
      <c r="B180" s="126">
        <v>220</v>
      </c>
      <c r="C180" s="77">
        <v>-5.9829059800000001E-2</v>
      </c>
      <c r="D180" s="15">
        <v>223</v>
      </c>
      <c r="E180" s="32">
        <f t="shared" ref="E180:E183" si="94">IF(ISNUMBER(D180), (D180 - $B180) / $B180, "")</f>
        <v>1.3636363636363636E-2</v>
      </c>
      <c r="F180" s="18">
        <f>IF(ISNUMBER(D180), $B199 * E180, "")</f>
        <v>2045.4545454545453</v>
      </c>
      <c r="G180" s="31">
        <v>221</v>
      </c>
      <c r="H180" s="32">
        <f t="shared" ref="H180:H183" si="95">IF(ISNUMBER(G180), (G180 - $B180) / $B180, "")</f>
        <v>4.5454545454545452E-3</v>
      </c>
      <c r="I180" s="101">
        <f>IF(ISNUMBER(G180), $B199 * H180, "")</f>
        <v>681.81818181818176</v>
      </c>
      <c r="J180" s="15">
        <v>223</v>
      </c>
      <c r="K180" s="32">
        <f t="shared" ref="K180:K183" si="96">IF(ISNUMBER(J180), (J180 - $B180) / $B180, "")</f>
        <v>1.3636363636363636E-2</v>
      </c>
      <c r="L180" s="18">
        <f>IF(ISNUMBER(J180), $B199 * K180, "")</f>
        <v>2045.4545454545453</v>
      </c>
      <c r="M180" s="31">
        <v>220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86"/>
      <c r="R180" s="286"/>
      <c r="S180" s="286"/>
    </row>
    <row r="181" spans="1:19" ht="17.25" thickBot="1">
      <c r="A181" s="125" t="s">
        <v>121</v>
      </c>
      <c r="B181" s="126">
        <v>549</v>
      </c>
      <c r="C181" s="77">
        <v>-5.9931506799999999E-2</v>
      </c>
      <c r="D181" s="15">
        <v>609</v>
      </c>
      <c r="E181" s="32">
        <f t="shared" si="94"/>
        <v>0.10928961748633879</v>
      </c>
      <c r="F181" s="18">
        <f>IF(ISNUMBER(D181), $B199 * E181, "")</f>
        <v>16393.442622950821</v>
      </c>
      <c r="G181" s="31">
        <v>606</v>
      </c>
      <c r="H181" s="32">
        <f t="shared" si="95"/>
        <v>0.10382513661202186</v>
      </c>
      <c r="I181" s="101">
        <f>IF(ISNUMBER(G181), $B199 * H181, "")</f>
        <v>15573.77049180328</v>
      </c>
      <c r="J181" s="15">
        <v>598</v>
      </c>
      <c r="K181" s="32">
        <f t="shared" si="96"/>
        <v>8.9253187613843349E-2</v>
      </c>
      <c r="L181" s="18">
        <f>IF(ISNUMBER(J181), $B199 * K181, "")</f>
        <v>13387.978142076503</v>
      </c>
      <c r="M181" s="31">
        <v>583</v>
      </c>
      <c r="N181" s="32">
        <f t="shared" si="97"/>
        <v>6.1930783242258654E-2</v>
      </c>
      <c r="O181" s="18">
        <f>IF(ISNUMBER(M181), $B199 * N181, "")</f>
        <v>9289.6174863387987</v>
      </c>
      <c r="Q181" s="291"/>
      <c r="R181" s="291"/>
      <c r="S181" s="291"/>
    </row>
    <row r="182" spans="1:19" ht="17.25" thickBot="1">
      <c r="A182" s="125" t="s">
        <v>79</v>
      </c>
      <c r="B182" s="126">
        <v>1135</v>
      </c>
      <c r="C182" s="77">
        <v>-6.19834711E-2</v>
      </c>
      <c r="D182" s="15">
        <v>1140</v>
      </c>
      <c r="E182" s="32">
        <f t="shared" si="94"/>
        <v>4.4052863436123352E-3</v>
      </c>
      <c r="F182" s="18">
        <f>IF(ISNUMBER(D182), $B199 * E182, "")</f>
        <v>660.79295154185024</v>
      </c>
      <c r="G182" s="31">
        <v>1145</v>
      </c>
      <c r="H182" s="32">
        <f t="shared" si="95"/>
        <v>8.8105726872246704E-3</v>
      </c>
      <c r="I182" s="101">
        <f>IF(ISNUMBER(G182), $B199 * H182, "")</f>
        <v>1321.5859030837005</v>
      </c>
      <c r="J182" s="15">
        <v>1220</v>
      </c>
      <c r="K182" s="32">
        <f t="shared" si="96"/>
        <v>7.4889867841409691E-2</v>
      </c>
      <c r="L182" s="18">
        <f>IF(ISNUMBER(J182), $B199 * K182, "")</f>
        <v>11233.480176211453</v>
      </c>
      <c r="M182" s="31">
        <v>1140</v>
      </c>
      <c r="N182" s="32">
        <f t="shared" si="97"/>
        <v>4.4052863436123352E-3</v>
      </c>
      <c r="O182" s="18">
        <f>IF(ISNUMBER(M182), $B199 * N182, "")</f>
        <v>660.79295154185024</v>
      </c>
      <c r="Q182" s="291"/>
      <c r="R182" s="291"/>
      <c r="S182" s="291"/>
    </row>
    <row r="183" spans="1:19" ht="17.25" thickBot="1">
      <c r="A183" s="127" t="s">
        <v>161</v>
      </c>
      <c r="B183" s="128">
        <v>692</v>
      </c>
      <c r="C183" s="78">
        <v>-6.4864864899999999E-2</v>
      </c>
      <c r="D183" s="20">
        <v>714</v>
      </c>
      <c r="E183" s="21">
        <f t="shared" si="94"/>
        <v>3.1791907514450865E-2</v>
      </c>
      <c r="F183" s="22">
        <f>IF(ISNUMBER(D183), $B199 * E183, "")</f>
        <v>4768.7861271676302</v>
      </c>
      <c r="G183" s="30">
        <v>714</v>
      </c>
      <c r="H183" s="21">
        <f t="shared" si="95"/>
        <v>3.1791907514450865E-2</v>
      </c>
      <c r="I183" s="105">
        <f>IF(ISNUMBER(G183), $B199 * H183, "")</f>
        <v>4768.7861271676302</v>
      </c>
      <c r="J183" s="20">
        <v>714</v>
      </c>
      <c r="K183" s="21">
        <f t="shared" si="96"/>
        <v>3.1791907514450865E-2</v>
      </c>
      <c r="L183" s="22">
        <f>IF(ISNUMBER(J183), $B199 * K183, "")</f>
        <v>4768.7861271676302</v>
      </c>
      <c r="M183" s="30">
        <v>711</v>
      </c>
      <c r="N183" s="21">
        <f t="shared" si="97"/>
        <v>2.7456647398843931E-2</v>
      </c>
      <c r="O183" s="22">
        <f>IF(ISNUMBER(M183), $B199 * N183, "")</f>
        <v>4118.4971098265896</v>
      </c>
      <c r="Q183" s="291"/>
      <c r="R183" s="291"/>
      <c r="S183" s="291"/>
    </row>
    <row r="184" spans="1:19" ht="17.25" thickBot="1">
      <c r="A184" s="125" t="s">
        <v>60</v>
      </c>
      <c r="B184" s="129">
        <v>3385</v>
      </c>
      <c r="C184" s="80">
        <v>-7.1330589799999997E-2</v>
      </c>
      <c r="D184" s="106">
        <v>3330</v>
      </c>
      <c r="E184" s="107">
        <f>IF(ISNUMBER(D184), (D184 - $B184) / $B184, "")</f>
        <v>-1.6248153618906941E-2</v>
      </c>
      <c r="F184" s="108">
        <f>IF(ISNUMBER(D184), $B199 * E184, "")</f>
        <v>-2437.2230428360413</v>
      </c>
      <c r="G184" s="109">
        <v>3325</v>
      </c>
      <c r="H184" s="107">
        <f>IF(ISNUMBER(G184), (G184 - $B184) / $B184, "")</f>
        <v>-1.7725258493353029E-2</v>
      </c>
      <c r="I184" s="110">
        <f>IF(ISNUMBER(G184), $B199 * H184, "")</f>
        <v>-2658.7887740029546</v>
      </c>
      <c r="J184" s="106">
        <v>3325</v>
      </c>
      <c r="K184" s="107">
        <f>IF(ISNUMBER(J184), (J184 - $B184) / $B184, "")</f>
        <v>-1.7725258493353029E-2</v>
      </c>
      <c r="L184" s="108">
        <f>IF(ISNUMBER(J184), $B199 * K184, "")</f>
        <v>-2658.7887740029546</v>
      </c>
      <c r="M184" s="109">
        <v>3055</v>
      </c>
      <c r="N184" s="107">
        <f>IF(ISNUMBER(M184), (M184 - $B184) / $B184, "")</f>
        <v>-9.7488921713441659E-2</v>
      </c>
      <c r="O184" s="108">
        <f>IF(ISNUMBER(M184), $B199 * N184, "")</f>
        <v>-14623.338257016248</v>
      </c>
      <c r="Q184" s="291"/>
      <c r="R184" s="291"/>
      <c r="S184" s="291"/>
    </row>
    <row r="185" spans="1:19" ht="17.25" thickBot="1">
      <c r="A185" s="125" t="s">
        <v>177</v>
      </c>
      <c r="B185" s="126">
        <v>18510</v>
      </c>
      <c r="C185" s="77">
        <v>-7.2645290599999995E-2</v>
      </c>
      <c r="D185" s="15">
        <v>19120</v>
      </c>
      <c r="E185" s="32">
        <f t="shared" ref="E185:E188" si="98">IF(ISNUMBER(D185), (D185 - $B185) / $B185, "")</f>
        <v>3.2955159373311727E-2</v>
      </c>
      <c r="F185" s="18">
        <f>IF(ISNUMBER(D185), $B199 * E185, "")</f>
        <v>4943.2739059967589</v>
      </c>
      <c r="G185" s="31">
        <v>18920</v>
      </c>
      <c r="H185" s="32">
        <f t="shared" ref="H185:H188" si="99">IF(ISNUMBER(G185), (G185 - $B185) / $B185, "")</f>
        <v>2.2150189086980011E-2</v>
      </c>
      <c r="I185" s="101">
        <f>IF(ISNUMBER(G185), $B199 * H185, "")</f>
        <v>3322.5283630470017</v>
      </c>
      <c r="J185" s="15">
        <v>19000</v>
      </c>
      <c r="K185" s="32">
        <f t="shared" ref="K185:K188" si="100">IF(ISNUMBER(J185), (J185 - $B185) / $B185, "")</f>
        <v>2.6472177201512695E-2</v>
      </c>
      <c r="L185" s="18">
        <f>IF(ISNUMBER(J185), $B199 * K185, "")</f>
        <v>3970.8265802269043</v>
      </c>
      <c r="M185" s="31">
        <v>18760</v>
      </c>
      <c r="N185" s="32">
        <f t="shared" ref="N185:N188" si="101">IF(ISNUMBER(M185), (M185 - $B185) / $B185, "")</f>
        <v>1.350621285791464E-2</v>
      </c>
      <c r="O185" s="18">
        <f>IF(ISNUMBER(M185), $B199 * N185, "")</f>
        <v>2025.931928687196</v>
      </c>
      <c r="Q185" s="291"/>
      <c r="R185" s="291"/>
      <c r="S185" s="291"/>
    </row>
    <row r="186" spans="1:19" ht="17.25" thickBot="1">
      <c r="A186" s="125" t="s">
        <v>105</v>
      </c>
      <c r="B186" s="126">
        <v>2635</v>
      </c>
      <c r="C186" s="77">
        <v>-7.3813708300000003E-2</v>
      </c>
      <c r="D186" s="15">
        <v>2600</v>
      </c>
      <c r="E186" s="32">
        <f t="shared" si="98"/>
        <v>-1.3282732447817837E-2</v>
      </c>
      <c r="F186" s="18">
        <f>IF(ISNUMBER(D186), $B199 * E186, "")</f>
        <v>-1992.4098671726756</v>
      </c>
      <c r="G186" s="31">
        <v>2575</v>
      </c>
      <c r="H186" s="32">
        <f t="shared" si="99"/>
        <v>-2.2770398481973434E-2</v>
      </c>
      <c r="I186" s="101">
        <f>IF(ISNUMBER(G186), $B199 * H186, "")</f>
        <v>-3415.5597722960151</v>
      </c>
      <c r="J186" s="15">
        <v>2605</v>
      </c>
      <c r="K186" s="32">
        <f t="shared" si="100"/>
        <v>-1.1385199240986717E-2</v>
      </c>
      <c r="L186" s="18">
        <f>IF(ISNUMBER(J186), $B199 * K186, "")</f>
        <v>-1707.7798861480076</v>
      </c>
      <c r="M186" s="31">
        <v>2570</v>
      </c>
      <c r="N186" s="32">
        <f t="shared" si="101"/>
        <v>-2.4667931688804556E-2</v>
      </c>
      <c r="O186" s="18">
        <f>IF(ISNUMBER(M186), $B199 * N186, "")</f>
        <v>-3700.1897533206834</v>
      </c>
      <c r="Q186" s="291"/>
      <c r="R186" s="291"/>
      <c r="S186" s="291"/>
    </row>
    <row r="187" spans="1:19" ht="17.25" thickBot="1">
      <c r="A187" s="125" t="s">
        <v>103</v>
      </c>
      <c r="B187" s="126">
        <v>1430</v>
      </c>
      <c r="C187" s="77">
        <v>-7.4433657E-2</v>
      </c>
      <c r="D187" s="15">
        <v>1425</v>
      </c>
      <c r="E187" s="32">
        <f t="shared" si="98"/>
        <v>-3.4965034965034965E-3</v>
      </c>
      <c r="F187" s="18">
        <f>IF(ISNUMBER(D187), $B199 * E187, "")</f>
        <v>-524.47552447552448</v>
      </c>
      <c r="G187" s="31">
        <v>1425</v>
      </c>
      <c r="H187" s="32">
        <f t="shared" si="99"/>
        <v>-3.4965034965034965E-3</v>
      </c>
      <c r="I187" s="101">
        <f>IF(ISNUMBER(G187), $B199 * H187, "")</f>
        <v>-524.47552447552448</v>
      </c>
      <c r="J187" s="15">
        <v>1435</v>
      </c>
      <c r="K187" s="32">
        <f t="shared" si="100"/>
        <v>3.4965034965034965E-3</v>
      </c>
      <c r="L187" s="18">
        <f>IF(ISNUMBER(J187), $B199 * K187, "")</f>
        <v>524.47552447552448</v>
      </c>
      <c r="M187" s="31">
        <v>1405</v>
      </c>
      <c r="N187" s="32">
        <f t="shared" si="101"/>
        <v>-1.7482517482517484E-2</v>
      </c>
      <c r="O187" s="18">
        <f>IF(ISNUMBER(M187), $B199 * N187, "")</f>
        <v>-2622.3776223776226</v>
      </c>
      <c r="Q187" s="33"/>
      <c r="R187" s="33"/>
    </row>
    <row r="188" spans="1:19" ht="17.25" thickBot="1">
      <c r="A188" s="130" t="s">
        <v>239</v>
      </c>
      <c r="B188" s="131">
        <v>658</v>
      </c>
      <c r="C188" s="79">
        <v>-7.7138849900000001E-2</v>
      </c>
      <c r="D188" s="24">
        <v>680</v>
      </c>
      <c r="E188" s="25">
        <f t="shared" si="98"/>
        <v>3.3434650455927049E-2</v>
      </c>
      <c r="F188" s="104">
        <f>IF(ISNUMBER(D188), $B199 * E188, "")</f>
        <v>5015.1975683890578</v>
      </c>
      <c r="G188" s="102">
        <v>679</v>
      </c>
      <c r="H188" s="25">
        <f t="shared" si="99"/>
        <v>3.1914893617021274E-2</v>
      </c>
      <c r="I188" s="103">
        <f>IF(ISNUMBER(G188), $B199 * H188, "")</f>
        <v>4787.2340425531911</v>
      </c>
      <c r="J188" s="24">
        <v>684</v>
      </c>
      <c r="K188" s="25">
        <f t="shared" si="100"/>
        <v>3.9513677811550151E-2</v>
      </c>
      <c r="L188" s="104">
        <f>IF(ISNUMBER(J188), $B199 * K188, "")</f>
        <v>5927.0516717325227</v>
      </c>
      <c r="M188" s="102">
        <v>681</v>
      </c>
      <c r="N188" s="25">
        <f t="shared" si="101"/>
        <v>3.4954407294832825E-2</v>
      </c>
      <c r="O188" s="104">
        <f>IF(ISNUMBER(M188), $B199 * N188, "")</f>
        <v>5243.1610942249235</v>
      </c>
      <c r="Q188" s="300"/>
      <c r="R188" s="301"/>
      <c r="S188" s="302"/>
    </row>
    <row r="189" spans="1:19">
      <c r="A189" s="123" t="s">
        <v>219</v>
      </c>
      <c r="B189" s="124">
        <v>221</v>
      </c>
      <c r="C189" s="76">
        <v>-8.6776859499999998E-2</v>
      </c>
      <c r="D189" s="13">
        <v>224</v>
      </c>
      <c r="E189" s="14">
        <f>IF(ISNUMBER(D189), (D189 - $B189) / $B189, "")</f>
        <v>1.3574660633484163E-2</v>
      </c>
      <c r="F189" s="16">
        <f>IF(ISNUMBER(D189), $B199 * E189, "")</f>
        <v>2036.1990950226245</v>
      </c>
      <c r="G189" s="29">
        <v>223</v>
      </c>
      <c r="H189" s="14">
        <f>IF(ISNUMBER(G189), (G189 - $B189) / $B189, "")</f>
        <v>9.0497737556561094E-3</v>
      </c>
      <c r="I189" s="100">
        <f>IF(ISNUMBER(G189), $B199 * H189, "")</f>
        <v>1357.4660633484164</v>
      </c>
      <c r="J189" s="13">
        <v>226</v>
      </c>
      <c r="K189" s="14">
        <f>IF(ISNUMBER(J189), (J189 - $B189) / $B189, "")</f>
        <v>2.2624434389140271E-2</v>
      </c>
      <c r="L189" s="16">
        <f>IF(ISNUMBER(J189), $B199 * K189, "")</f>
        <v>3393.6651583710404</v>
      </c>
      <c r="M189" s="29">
        <v>218</v>
      </c>
      <c r="N189" s="14">
        <f>IF(ISNUMBER(M189), (M189 - $B189) / $B189, "")</f>
        <v>-1.3574660633484163E-2</v>
      </c>
      <c r="O189" s="16">
        <f>IF(ISNUMBER(M189), $B199 * N189, "")</f>
        <v>-2036.1990950226245</v>
      </c>
      <c r="Q189" s="303"/>
      <c r="R189" s="304"/>
      <c r="S189" s="305"/>
    </row>
    <row r="190" spans="1:19" ht="17.25" thickBot="1">
      <c r="A190" s="125" t="s">
        <v>217</v>
      </c>
      <c r="B190" s="126">
        <v>248</v>
      </c>
      <c r="C190" s="77">
        <v>-8.82352941E-2</v>
      </c>
      <c r="D190" s="15">
        <v>259</v>
      </c>
      <c r="E190" s="32">
        <f t="shared" ref="E190:E193" si="102">IF(ISNUMBER(D190), (D190 - $B190) / $B190, "")</f>
        <v>4.4354838709677422E-2</v>
      </c>
      <c r="F190" s="18">
        <f>IF(ISNUMBER(D190), $B199 * E190, "")</f>
        <v>6653.2258064516136</v>
      </c>
      <c r="G190" s="31">
        <v>255</v>
      </c>
      <c r="H190" s="32">
        <f t="shared" ref="H190:H193" si="103">IF(ISNUMBER(G190), (G190 - $B190) / $B190, "")</f>
        <v>2.8225806451612902E-2</v>
      </c>
      <c r="I190" s="101">
        <f>IF(ISNUMBER(G190), $B199 * H190, "")</f>
        <v>4233.8709677419356</v>
      </c>
      <c r="J190" s="15">
        <v>256</v>
      </c>
      <c r="K190" s="32">
        <f t="shared" ref="K190:K193" si="104">IF(ISNUMBER(J190), (J190 - $B190) / $B190, "")</f>
        <v>3.2258064516129031E-2</v>
      </c>
      <c r="L190" s="18">
        <f>IF(ISNUMBER(J190), $B199 * K190, "")</f>
        <v>4838.7096774193551</v>
      </c>
      <c r="M190" s="31">
        <v>255</v>
      </c>
      <c r="N190" s="32">
        <f t="shared" ref="N190:N193" si="105">IF(ISNUMBER(M190), (M190 - $B190) / $B190, "")</f>
        <v>2.8225806451612902E-2</v>
      </c>
      <c r="O190" s="18">
        <f>IF(ISNUMBER(M190), $B199 * N190, "")</f>
        <v>4233.8709677419356</v>
      </c>
      <c r="Q190" s="306"/>
      <c r="R190" s="307"/>
      <c r="S190" s="308"/>
    </row>
    <row r="191" spans="1:19" ht="17.25" thickBot="1">
      <c r="A191" s="125" t="s">
        <v>157</v>
      </c>
      <c r="B191" s="126">
        <v>1995</v>
      </c>
      <c r="C191" s="77">
        <v>-8.9041095900000006E-2</v>
      </c>
      <c r="D191" s="15">
        <v>1990</v>
      </c>
      <c r="E191" s="32">
        <f t="shared" si="102"/>
        <v>-2.5062656641604009E-3</v>
      </c>
      <c r="F191" s="18">
        <f>IF(ISNUMBER(D191), $B199 * E191, "")</f>
        <v>-375.93984962406012</v>
      </c>
      <c r="G191" s="31">
        <v>1970</v>
      </c>
      <c r="H191" s="32">
        <f t="shared" si="103"/>
        <v>-1.2531328320802004E-2</v>
      </c>
      <c r="I191" s="101">
        <f>IF(ISNUMBER(G191), $B199 * H191, "")</f>
        <v>-1879.6992481203006</v>
      </c>
      <c r="J191" s="15">
        <v>1975</v>
      </c>
      <c r="K191" s="32">
        <f t="shared" si="104"/>
        <v>-1.0025062656641603E-2</v>
      </c>
      <c r="L191" s="18">
        <f>IF(ISNUMBER(J191), $B199 * K191, "")</f>
        <v>-1503.7593984962405</v>
      </c>
      <c r="M191" s="31">
        <v>1910</v>
      </c>
      <c r="N191" s="32">
        <f t="shared" si="105"/>
        <v>-4.2606516290726815E-2</v>
      </c>
      <c r="O191" s="18">
        <f>IF(ISNUMBER(M191), $B199 * N191, "")</f>
        <v>-6390.977443609022</v>
      </c>
      <c r="Q191" s="291"/>
      <c r="R191" s="291"/>
      <c r="S191" s="291"/>
    </row>
    <row r="192" spans="1:19" ht="17.25" thickBot="1">
      <c r="A192" s="125" t="s">
        <v>141</v>
      </c>
      <c r="B192" s="126">
        <v>148</v>
      </c>
      <c r="C192" s="77">
        <v>-9.2024539899999994E-2</v>
      </c>
      <c r="D192" s="15">
        <v>148</v>
      </c>
      <c r="E192" s="32">
        <f t="shared" si="102"/>
        <v>0</v>
      </c>
      <c r="F192" s="18">
        <f>IF(ISNUMBER(D192), $B199 * E192, "")</f>
        <v>0</v>
      </c>
      <c r="G192" s="31">
        <v>147</v>
      </c>
      <c r="H192" s="32">
        <f t="shared" si="103"/>
        <v>-6.7567567567567571E-3</v>
      </c>
      <c r="I192" s="101">
        <f>IF(ISNUMBER(G192), $B199 * H192, "")</f>
        <v>-1013.5135135135135</v>
      </c>
      <c r="J192" s="15">
        <v>151</v>
      </c>
      <c r="K192" s="32">
        <f t="shared" si="104"/>
        <v>2.0270270270270271E-2</v>
      </c>
      <c r="L192" s="18">
        <f>IF(ISNUMBER(J192), $B199 * K192, "")</f>
        <v>3040.5405405405409</v>
      </c>
      <c r="M192" s="31">
        <v>148</v>
      </c>
      <c r="N192" s="32">
        <f t="shared" si="105"/>
        <v>0</v>
      </c>
      <c r="O192" s="18">
        <f>IF(ISNUMBER(M192), $B199 * N192, "")</f>
        <v>0</v>
      </c>
      <c r="Q192" s="286"/>
      <c r="R192" s="286"/>
      <c r="S192" s="286"/>
    </row>
    <row r="193" spans="1:19" ht="17.25" thickBot="1">
      <c r="A193" s="127" t="s">
        <v>85</v>
      </c>
      <c r="B193" s="128">
        <v>528</v>
      </c>
      <c r="C193" s="78">
        <v>-9.2783505200000005E-2</v>
      </c>
      <c r="D193" s="20">
        <v>522</v>
      </c>
      <c r="E193" s="21">
        <f t="shared" si="102"/>
        <v>-1.1363636363636364E-2</v>
      </c>
      <c r="F193" s="22">
        <f>IF(ISNUMBER(D193), $B199 * E193, "")</f>
        <v>-1704.5454545454545</v>
      </c>
      <c r="G193" s="30">
        <v>531</v>
      </c>
      <c r="H193" s="21">
        <f t="shared" si="103"/>
        <v>5.681818181818182E-3</v>
      </c>
      <c r="I193" s="105">
        <f>IF(ISNUMBER(G193), $B199 * H193, "")</f>
        <v>852.27272727272725</v>
      </c>
      <c r="J193" s="20">
        <v>569</v>
      </c>
      <c r="K193" s="21">
        <f t="shared" si="104"/>
        <v>7.7651515151515152E-2</v>
      </c>
      <c r="L193" s="22">
        <f>IF(ISNUMBER(J193), $B199 * K193, "")</f>
        <v>11647.727272727272</v>
      </c>
      <c r="M193" s="30">
        <v>525</v>
      </c>
      <c r="N193" s="21">
        <f t="shared" si="105"/>
        <v>-5.681818181818182E-3</v>
      </c>
      <c r="O193" s="22">
        <f>IF(ISNUMBER(M193), $B199 * N193, "")</f>
        <v>-852.27272727272725</v>
      </c>
      <c r="Q193" s="286"/>
      <c r="R193" s="286"/>
      <c r="S193" s="286"/>
    </row>
    <row r="194" spans="1:19" ht="17.25" thickBot="1">
      <c r="A194" s="125" t="s">
        <v>191</v>
      </c>
      <c r="B194" s="129">
        <v>149</v>
      </c>
      <c r="C194" s="80">
        <v>-9.6969696999999994E-2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148</v>
      </c>
      <c r="H194" s="107">
        <f>IF(ISNUMBER(G194), (G194 - $B194) / $B194, "")</f>
        <v>-6.7114093959731542E-3</v>
      </c>
      <c r="I194" s="110">
        <f>IF(ISNUMBER(G194), $B199 * H194, "")</f>
        <v>-1006.7114093959731</v>
      </c>
      <c r="J194" s="106">
        <v>147</v>
      </c>
      <c r="K194" s="107">
        <f>IF(ISNUMBER(J194), (J194 - $B194) / $B194, "")</f>
        <v>-1.3422818791946308E-2</v>
      </c>
      <c r="L194" s="108">
        <f>IF(ISNUMBER(J194), $B199 * K194, "")</f>
        <v>-2013.4228187919462</v>
      </c>
      <c r="M194" s="109">
        <v>148</v>
      </c>
      <c r="N194" s="107">
        <f>IF(ISNUMBER(M194), (M194 - $B194) / $B194, "")</f>
        <v>-6.7114093959731542E-3</v>
      </c>
      <c r="O194" s="108">
        <f>IF(ISNUMBER(M194), $B199 * N194, "")</f>
        <v>-1006.7114093959731</v>
      </c>
      <c r="Q194" s="291"/>
      <c r="R194" s="291"/>
      <c r="S194" s="291"/>
    </row>
    <row r="195" spans="1:19" ht="17.25" thickBot="1">
      <c r="A195" s="125" t="s">
        <v>153</v>
      </c>
      <c r="B195" s="126">
        <v>3310</v>
      </c>
      <c r="C195" s="77">
        <v>-9.8092643100000002E-2</v>
      </c>
      <c r="D195" s="15">
        <v>3365</v>
      </c>
      <c r="E195" s="32">
        <f t="shared" ref="E195:E198" si="106">IF(ISNUMBER(D195), (D195 - $B195) / $B195, "")</f>
        <v>1.6616314199395771E-2</v>
      </c>
      <c r="F195" s="18">
        <f>IF(ISNUMBER(D195), $B199 * E195, "")</f>
        <v>2492.4471299093657</v>
      </c>
      <c r="G195" s="31">
        <v>3340</v>
      </c>
      <c r="H195" s="32">
        <f t="shared" ref="H195:H198" si="107">IF(ISNUMBER(G195), (G195 - $B195) / $B195, "")</f>
        <v>9.0634441087613302E-3</v>
      </c>
      <c r="I195" s="101">
        <f>IF(ISNUMBER(G195), $B199 * H195, "")</f>
        <v>1359.5166163141996</v>
      </c>
      <c r="J195" s="15">
        <v>3740</v>
      </c>
      <c r="K195" s="32">
        <f t="shared" ref="K195:K198" si="108">IF(ISNUMBER(J195), (J195 - $B195) / $B195, "")</f>
        <v>0.12990936555891239</v>
      </c>
      <c r="L195" s="18">
        <f>IF(ISNUMBER(J195), $B199 * K195, "")</f>
        <v>19486.404833836859</v>
      </c>
      <c r="M195" s="31">
        <v>3515</v>
      </c>
      <c r="N195" s="32">
        <f t="shared" ref="N195:N198" si="109">IF(ISNUMBER(M195), (M195 - $B195) / $B195, "")</f>
        <v>6.1933534743202415E-2</v>
      </c>
      <c r="O195" s="18">
        <f>IF(ISNUMBER(M195), $B199 * N195, "")</f>
        <v>9290.0302114803617</v>
      </c>
      <c r="Q195" s="291"/>
      <c r="R195" s="291"/>
      <c r="S195" s="291"/>
    </row>
    <row r="196" spans="1:19" ht="17.25" thickBot="1">
      <c r="A196" s="125" t="s">
        <v>133</v>
      </c>
      <c r="B196" s="126">
        <v>2400</v>
      </c>
      <c r="C196" s="77">
        <v>-0.1078066914</v>
      </c>
      <c r="D196" s="15">
        <v>2420</v>
      </c>
      <c r="E196" s="32">
        <f t="shared" si="106"/>
        <v>8.3333333333333332E-3</v>
      </c>
      <c r="F196" s="18">
        <f>IF(ISNUMBER(D196), $B199 * E196, "")</f>
        <v>1250</v>
      </c>
      <c r="G196" s="31">
        <v>2390</v>
      </c>
      <c r="H196" s="32">
        <f t="shared" si="107"/>
        <v>-4.1666666666666666E-3</v>
      </c>
      <c r="I196" s="101">
        <f>IF(ISNUMBER(G196), $B199 * H196, "")</f>
        <v>-625</v>
      </c>
      <c r="J196" s="15">
        <v>2390</v>
      </c>
      <c r="K196" s="32">
        <f t="shared" si="108"/>
        <v>-4.1666666666666666E-3</v>
      </c>
      <c r="L196" s="18">
        <f>IF(ISNUMBER(J196), $B199 * K196, "")</f>
        <v>-625</v>
      </c>
      <c r="M196" s="31">
        <v>2370</v>
      </c>
      <c r="N196" s="32">
        <f t="shared" si="109"/>
        <v>-1.2500000000000001E-2</v>
      </c>
      <c r="O196" s="18">
        <f>IF(ISNUMBER(M196), $B199 * N196, "")</f>
        <v>-1875</v>
      </c>
      <c r="Q196" s="291"/>
      <c r="R196" s="291"/>
      <c r="S196" s="291"/>
    </row>
    <row r="197" spans="1:19">
      <c r="A197" s="125" t="s">
        <v>163</v>
      </c>
      <c r="B197" s="126">
        <v>494</v>
      </c>
      <c r="C197" s="77">
        <v>-0.1162790698</v>
      </c>
      <c r="D197" s="15">
        <v>451</v>
      </c>
      <c r="E197" s="32">
        <f t="shared" si="106"/>
        <v>-8.7044534412955468E-2</v>
      </c>
      <c r="F197" s="18">
        <f>IF(ISNUMBER(D197), $B199 * E197, "")</f>
        <v>-13056.680161943321</v>
      </c>
      <c r="G197" s="31">
        <v>447</v>
      </c>
      <c r="H197" s="32">
        <f t="shared" si="107"/>
        <v>-9.5141700404858295E-2</v>
      </c>
      <c r="I197" s="101">
        <f>IF(ISNUMBER(G197), $B199 * H197, "")</f>
        <v>-14271.255060728745</v>
      </c>
      <c r="J197" s="15">
        <v>445</v>
      </c>
      <c r="K197" s="32">
        <f t="shared" si="108"/>
        <v>-9.9190283400809723E-2</v>
      </c>
      <c r="L197" s="18">
        <f>IF(ISNUMBER(J197), $B199 * K197, "")</f>
        <v>-14878.542510121459</v>
      </c>
      <c r="M197" s="31">
        <v>440</v>
      </c>
      <c r="N197" s="32">
        <f t="shared" si="109"/>
        <v>-0.10931174089068826</v>
      </c>
      <c r="O197" s="18">
        <f>IF(ISNUMBER(M197), $B199 * N197, "")</f>
        <v>-16396.761133603239</v>
      </c>
      <c r="Q197" s="313"/>
      <c r="R197" s="314"/>
      <c r="S197" s="315"/>
    </row>
    <row r="198" spans="1:19" ht="17.25" thickBot="1">
      <c r="A198" s="130" t="s">
        <v>107</v>
      </c>
      <c r="B198" s="131">
        <v>237</v>
      </c>
      <c r="C198" s="79">
        <v>-0.21</v>
      </c>
      <c r="D198" s="24">
        <v>213</v>
      </c>
      <c r="E198" s="25">
        <f t="shared" si="106"/>
        <v>-0.10126582278481013</v>
      </c>
      <c r="F198" s="104">
        <f>IF(ISNUMBER(D198), $B199 * E198, "")</f>
        <v>-15189.873417721519</v>
      </c>
      <c r="G198" s="102">
        <v>210</v>
      </c>
      <c r="H198" s="25">
        <f t="shared" si="107"/>
        <v>-0.11392405063291139</v>
      </c>
      <c r="I198" s="103">
        <f>IF(ISNUMBER(G198), $B199 * H198, "")</f>
        <v>-17088.607594936708</v>
      </c>
      <c r="J198" s="24">
        <v>213</v>
      </c>
      <c r="K198" s="25">
        <f t="shared" si="108"/>
        <v>-0.10126582278481013</v>
      </c>
      <c r="L198" s="104">
        <f>IF(ISNUMBER(J198), $B199 * K198, "")</f>
        <v>-15189.873417721519</v>
      </c>
      <c r="M198" s="102">
        <v>210</v>
      </c>
      <c r="N198" s="25">
        <f t="shared" si="109"/>
        <v>-0.11392405063291139</v>
      </c>
      <c r="O198" s="104">
        <f>IF(ISNUMBER(M198), $B199 * N198, "")</f>
        <v>-17088.607594936708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4.3457230006904626E-3</v>
      </c>
      <c r="F199" s="28">
        <f>SUM(F179:F198)</f>
        <v>13037.169002071372</v>
      </c>
      <c r="G199" s="26" t="s">
        <v>268</v>
      </c>
      <c r="H199" s="27">
        <f>IF(COUNT(H179:H198), SUM(H179:H198) / COUNT(H179:H198), 0)</f>
        <v>-9.505879005496647E-4</v>
      </c>
      <c r="I199" s="28">
        <f>SUM(I179:I198)</f>
        <v>-2851.7637016489971</v>
      </c>
      <c r="J199" s="26" t="s">
        <v>268</v>
      </c>
      <c r="K199" s="27">
        <f>IF(COUNT(K179:K198), SUM(K179:K198) / COUNT(K179:K198), 0)</f>
        <v>1.534372762429188E-2</v>
      </c>
      <c r="L199" s="28">
        <f>SUM(L179:L198)</f>
        <v>46031.182872875637</v>
      </c>
      <c r="M199" s="26" t="s">
        <v>268</v>
      </c>
      <c r="N199" s="27">
        <f>IF(COUNT(N179:N198), SUM(N179:N198) / COUNT(N179:N198), 0)</f>
        <v>-1.069126090487694E-2</v>
      </c>
      <c r="O199" s="28">
        <f>SUM(O179:O198)</f>
        <v>-32073.782714630815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7C65D-61FE-4777-A305-0DF753ACA508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44505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110,096 KRW (3.67%)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4,538 KRW (0.19%)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115,679 KRW (3.86%)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3,847 KRW (0.13%)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85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2021-11-05(금) 오전 00:00</v>
      </c>
      <c r="C15" s="332"/>
      <c r="D15" s="288" t="str">
        <f>TEXT($G$1, "[$-ko-KR]yyyy-mm-dd(ddd) ") &amp; "오후 14:00"</f>
        <v>2021-11-05(금) 오후 14:00</v>
      </c>
      <c r="E15" s="289"/>
      <c r="F15" s="290"/>
      <c r="G15" s="288" t="str">
        <f>TEXT($G$1, "[$-ko-KR]yyyy-mm-dd(ddd) ") &amp; "오후 19:00"</f>
        <v>2021-11-05(금) 오후 19:00</v>
      </c>
      <c r="H15" s="289"/>
      <c r="I15" s="290"/>
      <c r="J15" s="288" t="str">
        <f>TEXT($G$1, "[$-ko-KR]yyyy-mm-dd(ddd) ") &amp; "오후 21:00"</f>
        <v>2021-11-05(금) 오후 21:00</v>
      </c>
      <c r="K15" s="289"/>
      <c r="L15" s="290"/>
      <c r="M15" s="288" t="str">
        <f>TEXT($G$1+1, "[$-ko-KR]yyyy-mm-dd(ddd) ") &amp; "오전 00:00"</f>
        <v>2021-11-06(토)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85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2021-11-05(금) 오전 00:00</v>
      </c>
      <c r="C42" s="329"/>
      <c r="D42" s="288" t="str">
        <f>TEXT($G$1, "[$-ko-KR]yyyy-mm-dd(ddd) ") &amp; "오후 14:00"</f>
        <v>2021-11-05(금) 오후 14:00</v>
      </c>
      <c r="E42" s="289"/>
      <c r="F42" s="290"/>
      <c r="G42" s="288" t="str">
        <f>TEXT($G$1, "[$-ko-KR]yyyy-mm-dd(ddd) ") &amp; "오후 19:00"</f>
        <v>2021-11-05(금) 오후 19:00</v>
      </c>
      <c r="H42" s="289"/>
      <c r="I42" s="290"/>
      <c r="J42" s="288" t="str">
        <f>TEXT($G$1, "[$-ko-KR]yyyy-mm-dd(ddd) ") &amp; "오후 21:00"</f>
        <v>2021-11-05(금) 오후 21:00</v>
      </c>
      <c r="K42" s="289"/>
      <c r="L42" s="290"/>
      <c r="M42" s="288" t="str">
        <f>TEXT($G$1+1, "[$-ko-KR]yyyy-mm-dd(ddd) ") &amp; "오전 00:00"</f>
        <v>2021-11-06(토)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86" t="s">
        <v>57</v>
      </c>
      <c r="H43" s="187" t="s">
        <v>265</v>
      </c>
      <c r="I43" s="18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333</v>
      </c>
      <c r="B44" s="124">
        <v>0.23400000000000001</v>
      </c>
      <c r="C44" s="76">
        <v>8.8372092999999999E-2</v>
      </c>
      <c r="D44" s="13">
        <v>0.25</v>
      </c>
      <c r="E44" s="14">
        <f>IF(ISNUMBER(D44), (D44 - $B44) / $B44, "")</f>
        <v>6.8376068376068314E-2</v>
      </c>
      <c r="F44" s="16">
        <f>IF(ISNUMBER(D44), $B64 * E44, "")</f>
        <v>10256.410256410247</v>
      </c>
      <c r="G44" s="29">
        <v>0.253</v>
      </c>
      <c r="H44" s="14">
        <f>IF(ISNUMBER(G44), (G44 - $B44) / $B44, "")</f>
        <v>8.1196581196581144E-2</v>
      </c>
      <c r="I44" s="100">
        <f>IF(ISNUMBER(G44), $B64 * H44, "")</f>
        <v>12179.487179487172</v>
      </c>
      <c r="J44" s="13">
        <v>0.251</v>
      </c>
      <c r="K44" s="14">
        <f>IF(ISNUMBER(J44), (J44 - $B44) / $B44, "")</f>
        <v>7.2649572649572586E-2</v>
      </c>
      <c r="L44" s="16">
        <f>IF(ISNUMBER(J44), $B64 * K44, "")</f>
        <v>10897.435897435887</v>
      </c>
      <c r="M44" s="29">
        <v>0.23699999999999999</v>
      </c>
      <c r="N44" s="14">
        <f>IF(ISNUMBER(M44), (M44 - $B44) / $B44, "")</f>
        <v>1.2820512820512713E-2</v>
      </c>
      <c r="O44" s="16">
        <f>IF(ISNUMBER(M44), $B64 * N44, "")</f>
        <v>1923.076923076907</v>
      </c>
      <c r="Q44" s="286"/>
      <c r="R44" s="286"/>
      <c r="S44" s="286"/>
    </row>
    <row r="45" spans="1:19" ht="17.25" customHeight="1" thickBot="1">
      <c r="A45" s="125" t="s">
        <v>71</v>
      </c>
      <c r="B45" s="126">
        <v>35.799999999999997</v>
      </c>
      <c r="C45" s="77">
        <v>1.7045454500000001E-2</v>
      </c>
      <c r="D45" s="15">
        <v>36.1</v>
      </c>
      <c r="E45" s="32">
        <f t="shared" ref="E45:E48" si="14">IF(ISNUMBER(D45), (D45 - $B45) / $B45, "")</f>
        <v>8.3798882681565441E-3</v>
      </c>
      <c r="F45" s="18">
        <f>IF(ISNUMBER(D45), $B64 * E45, "")</f>
        <v>1256.9832402234815</v>
      </c>
      <c r="G45" s="31">
        <v>36</v>
      </c>
      <c r="H45" s="32">
        <f t="shared" ref="H45:H48" si="15">IF(ISNUMBER(G45), (G45 - $B45) / $B45, "")</f>
        <v>5.5865921787710297E-3</v>
      </c>
      <c r="I45" s="101">
        <f>IF(ISNUMBER(G45), $B64 * H45, "")</f>
        <v>837.98882681565442</v>
      </c>
      <c r="J45" s="15">
        <v>35.9</v>
      </c>
      <c r="K45" s="32">
        <f t="shared" ref="K45:K48" si="16">IF(ISNUMBER(J45), (J45 - $B45) / $B45, "")</f>
        <v>2.7932960893855148E-3</v>
      </c>
      <c r="L45" s="18">
        <f>IF(ISNUMBER(J45), $B64 * K45, "")</f>
        <v>418.99441340782721</v>
      </c>
      <c r="M45" s="31">
        <v>36</v>
      </c>
      <c r="N45" s="32">
        <f t="shared" ref="N45:N48" si="17">IF(ISNUMBER(M45), (M45 - $B45) / $B45, "")</f>
        <v>5.5865921787710297E-3</v>
      </c>
      <c r="O45" s="18">
        <f>IF(ISNUMBER(M45), $B64 * N45, "")</f>
        <v>837.98882681565442</v>
      </c>
      <c r="Q45" s="286"/>
      <c r="R45" s="286"/>
      <c r="S45" s="286"/>
    </row>
    <row r="46" spans="1:19" ht="17.25" customHeight="1" thickBot="1">
      <c r="A46" s="125" t="s">
        <v>175</v>
      </c>
      <c r="B46" s="126">
        <v>22.3</v>
      </c>
      <c r="C46" s="77">
        <v>4.5045045000000001E-3</v>
      </c>
      <c r="D46" s="15">
        <v>22.2</v>
      </c>
      <c r="E46" s="32">
        <f t="shared" si="14"/>
        <v>-4.4843049327354893E-3</v>
      </c>
      <c r="F46" s="18">
        <f>IF(ISNUMBER(D46), $B64 * E46, "")</f>
        <v>-672.64573991032341</v>
      </c>
      <c r="G46" s="31">
        <v>22.1</v>
      </c>
      <c r="H46" s="32">
        <f t="shared" si="15"/>
        <v>-8.9686098654708207E-3</v>
      </c>
      <c r="I46" s="101">
        <f>IF(ISNUMBER(G46), $B64 * H46, "")</f>
        <v>-1345.2914798206232</v>
      </c>
      <c r="J46" s="15">
        <v>22</v>
      </c>
      <c r="K46" s="32">
        <f t="shared" si="16"/>
        <v>-1.345291479820631E-2</v>
      </c>
      <c r="L46" s="18">
        <f>IF(ISNUMBER(J46), $B64 * K46, "")</f>
        <v>-2017.9372197309465</v>
      </c>
      <c r="M46" s="31">
        <v>22.4</v>
      </c>
      <c r="N46" s="32">
        <f t="shared" si="17"/>
        <v>4.4843049327353305E-3</v>
      </c>
      <c r="O46" s="18">
        <f>IF(ISNUMBER(M46), $B64 * N46, "")</f>
        <v>672.64573991029954</v>
      </c>
      <c r="Q46" s="291"/>
      <c r="R46" s="291"/>
      <c r="S46" s="291"/>
    </row>
    <row r="47" spans="1:19" ht="17.25" customHeight="1" thickBot="1">
      <c r="A47" s="125" t="s">
        <v>119</v>
      </c>
      <c r="B47" s="126">
        <v>38.4</v>
      </c>
      <c r="C47" s="77">
        <v>-5.1813472000000003E-3</v>
      </c>
      <c r="D47" s="15">
        <v>39.200000000000003</v>
      </c>
      <c r="E47" s="32">
        <f t="shared" si="14"/>
        <v>2.0833333333333447E-2</v>
      </c>
      <c r="F47" s="18">
        <f>IF(ISNUMBER(D47), $B64 * E47, "")</f>
        <v>3125.0000000000168</v>
      </c>
      <c r="G47" s="31">
        <v>38.6</v>
      </c>
      <c r="H47" s="32">
        <f t="shared" si="15"/>
        <v>5.2083333333334076E-3</v>
      </c>
      <c r="I47" s="101">
        <f>IF(ISNUMBER(G47), $B64 * H47, "")</f>
        <v>781.25000000001114</v>
      </c>
      <c r="J47" s="15">
        <v>38.799999999999997</v>
      </c>
      <c r="K47" s="32">
        <f t="shared" si="16"/>
        <v>1.041666666666663E-2</v>
      </c>
      <c r="L47" s="18">
        <f>IF(ISNUMBER(J47), $B64 * K47, "")</f>
        <v>1562.4999999999945</v>
      </c>
      <c r="M47" s="31">
        <v>38.700000000000003</v>
      </c>
      <c r="N47" s="32">
        <f t="shared" si="17"/>
        <v>7.812500000000111E-3</v>
      </c>
      <c r="O47" s="18">
        <f>IF(ISNUMBER(M47), $B64 * N47, "")</f>
        <v>1171.8750000000166</v>
      </c>
      <c r="Q47" s="291"/>
      <c r="R47" s="291"/>
      <c r="S47" s="291"/>
    </row>
    <row r="48" spans="1:19" ht="17.25" customHeight="1" thickBot="1">
      <c r="A48" s="127" t="s">
        <v>64</v>
      </c>
      <c r="B48" s="128">
        <v>64.099999999999994</v>
      </c>
      <c r="C48" s="78">
        <v>-9.2735703000000006E-3</v>
      </c>
      <c r="D48" s="20">
        <v>63.7</v>
      </c>
      <c r="E48" s="21">
        <f t="shared" si="14"/>
        <v>-6.2402496099842669E-3</v>
      </c>
      <c r="F48" s="22">
        <f>IF(ISNUMBER(D48), $B64 * E48, "")</f>
        <v>-936.03744149764009</v>
      </c>
      <c r="G48" s="30">
        <v>63.3</v>
      </c>
      <c r="H48" s="21">
        <f t="shared" si="15"/>
        <v>-1.2480499219968756E-2</v>
      </c>
      <c r="I48" s="105">
        <f>IF(ISNUMBER(G48), $B64 * H48, "")</f>
        <v>-1872.0748829953134</v>
      </c>
      <c r="J48" s="20">
        <v>63.3</v>
      </c>
      <c r="K48" s="21">
        <f t="shared" si="16"/>
        <v>-1.2480499219968756E-2</v>
      </c>
      <c r="L48" s="22">
        <f>IF(ISNUMBER(J48), $B64 * K48, "")</f>
        <v>-1872.0748829953134</v>
      </c>
      <c r="M48" s="30">
        <v>62.5</v>
      </c>
      <c r="N48" s="21">
        <f t="shared" si="17"/>
        <v>-2.4960998439937512E-2</v>
      </c>
      <c r="O48" s="22">
        <f>IF(ISNUMBER(M48), $B64 * N48, "")</f>
        <v>-3744.1497659906267</v>
      </c>
      <c r="Q48" s="291"/>
      <c r="R48" s="291"/>
      <c r="S48" s="291"/>
    </row>
    <row r="49" spans="1:19" ht="17.25" customHeight="1" thickBot="1">
      <c r="A49" s="125" t="s">
        <v>185</v>
      </c>
      <c r="B49" s="129">
        <v>15.8</v>
      </c>
      <c r="C49" s="80">
        <v>-1.2500000000000001E-2</v>
      </c>
      <c r="D49" s="106">
        <v>15.9</v>
      </c>
      <c r="E49" s="107">
        <f>IF(ISNUMBER(D49), (D49 - $B49) / $B49, "")</f>
        <v>6.3291139240506103E-3</v>
      </c>
      <c r="F49" s="108">
        <f>IF(ISNUMBER(D49), $B64 * E49, "")</f>
        <v>949.36708860759154</v>
      </c>
      <c r="G49" s="109">
        <v>15.8</v>
      </c>
      <c r="H49" s="107">
        <f>IF(ISNUMBER(G49), (G49 - $B49) / $B49, "")</f>
        <v>0</v>
      </c>
      <c r="I49" s="110">
        <f>IF(ISNUMBER(G49), $B64 * H49, "")</f>
        <v>0</v>
      </c>
      <c r="J49" s="106">
        <v>15.8</v>
      </c>
      <c r="K49" s="107">
        <f>IF(ISNUMBER(J49), (J49 - $B49) / $B49, "")</f>
        <v>0</v>
      </c>
      <c r="L49" s="108">
        <f>IF(ISNUMBER(J49), $B64 * K49, "")</f>
        <v>0</v>
      </c>
      <c r="M49" s="109">
        <v>15.8</v>
      </c>
      <c r="N49" s="107">
        <f>IF(ISNUMBER(M49), (M49 - $B49) / $B49, "")</f>
        <v>0</v>
      </c>
      <c r="O49" s="108">
        <f>IF(ISNUMBER(M49), $B64 * N49, "")</f>
        <v>0</v>
      </c>
      <c r="Q49" s="291"/>
      <c r="R49" s="291"/>
      <c r="S49" s="291"/>
    </row>
    <row r="50" spans="1:19" ht="17.25" customHeight="1" thickBot="1">
      <c r="A50" s="125" t="s">
        <v>213</v>
      </c>
      <c r="B50" s="126">
        <v>12.6</v>
      </c>
      <c r="C50" s="77">
        <v>-1.5625E-2</v>
      </c>
      <c r="D50" s="15">
        <v>12.6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12.5</v>
      </c>
      <c r="H50" s="32">
        <f t="shared" ref="H50:H53" si="19">IF(ISNUMBER(G50), (G50 - $B50) / $B50, "")</f>
        <v>-7.9365079365079083E-3</v>
      </c>
      <c r="I50" s="101">
        <f>IF(ISNUMBER(G50), $B64 * H50, "")</f>
        <v>-1190.4761904761863</v>
      </c>
      <c r="J50" s="15">
        <v>12.5</v>
      </c>
      <c r="K50" s="32">
        <f t="shared" ref="K50:K53" si="20">IF(ISNUMBER(J50), (J50 - $B50) / $B50, "")</f>
        <v>-7.9365079365079083E-3</v>
      </c>
      <c r="L50" s="18">
        <f>IF(ISNUMBER(J50), $B64 * K50, "")</f>
        <v>-1190.4761904761863</v>
      </c>
      <c r="M50" s="31">
        <v>12.5</v>
      </c>
      <c r="N50" s="32">
        <f t="shared" ref="N50:N53" si="21">IF(ISNUMBER(M50), (M50 - $B50) / $B50, "")</f>
        <v>-7.9365079365079083E-3</v>
      </c>
      <c r="O50" s="18">
        <f>IF(ISNUMBER(M50), $B64 * N50, "")</f>
        <v>-1190.4761904761863</v>
      </c>
      <c r="Q50" s="291"/>
      <c r="R50" s="291"/>
      <c r="S50" s="291"/>
    </row>
    <row r="51" spans="1:19" ht="17.25" customHeight="1" thickBot="1">
      <c r="A51" s="125" t="s">
        <v>147</v>
      </c>
      <c r="B51" s="126">
        <v>14.4</v>
      </c>
      <c r="C51" s="77">
        <v>-2.0408163300000001E-2</v>
      </c>
      <c r="D51" s="15">
        <v>15.1</v>
      </c>
      <c r="E51" s="32">
        <f t="shared" si="18"/>
        <v>4.8611111111111063E-2</v>
      </c>
      <c r="F51" s="18">
        <f>IF(ISNUMBER(D51), $B64 * E51, "")</f>
        <v>7291.6666666666597</v>
      </c>
      <c r="G51" s="31">
        <v>14.8</v>
      </c>
      <c r="H51" s="32">
        <f t="shared" si="19"/>
        <v>2.7777777777777801E-2</v>
      </c>
      <c r="I51" s="101">
        <f>IF(ISNUMBER(G51), $B64 * H51, "")</f>
        <v>4166.6666666666697</v>
      </c>
      <c r="J51" s="15">
        <v>14.9</v>
      </c>
      <c r="K51" s="32">
        <f t="shared" si="20"/>
        <v>3.4722222222222224E-2</v>
      </c>
      <c r="L51" s="18">
        <f>IF(ISNUMBER(J51), $B64 * K51, "")</f>
        <v>5208.3333333333339</v>
      </c>
      <c r="M51" s="31">
        <v>15</v>
      </c>
      <c r="N51" s="32">
        <f t="shared" si="21"/>
        <v>4.1666666666666644E-2</v>
      </c>
      <c r="O51" s="18">
        <f>IF(ISNUMBER(M51), $B64 * N51, "")</f>
        <v>6249.9999999999964</v>
      </c>
      <c r="Q51" s="291"/>
      <c r="R51" s="291"/>
      <c r="S51" s="291"/>
    </row>
    <row r="52" spans="1:19" ht="17.25" customHeight="1" thickBot="1">
      <c r="A52" s="125" t="s">
        <v>97</v>
      </c>
      <c r="B52" s="126">
        <v>4.7</v>
      </c>
      <c r="C52" s="77">
        <v>-2.08333333E-2</v>
      </c>
      <c r="D52" s="15">
        <v>4.74</v>
      </c>
      <c r="E52" s="32">
        <f t="shared" si="18"/>
        <v>8.5106382978723475E-3</v>
      </c>
      <c r="F52" s="18">
        <f>IF(ISNUMBER(D52), $B64 * E52, "")</f>
        <v>1276.595744680852</v>
      </c>
      <c r="G52" s="31">
        <v>4.7300000000000004</v>
      </c>
      <c r="H52" s="32">
        <f t="shared" si="19"/>
        <v>6.3829787234043079E-3</v>
      </c>
      <c r="I52" s="101">
        <f>IF(ISNUMBER(G52), $B64 * H52, "")</f>
        <v>957.44680851064618</v>
      </c>
      <c r="J52" s="15">
        <v>4.71</v>
      </c>
      <c r="K52" s="32">
        <f t="shared" si="20"/>
        <v>2.1276595744680396E-3</v>
      </c>
      <c r="L52" s="18">
        <f>IF(ISNUMBER(J52), $B64 * K52, "")</f>
        <v>319.14893617020596</v>
      </c>
      <c r="M52" s="31">
        <v>4.7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201</v>
      </c>
      <c r="B53" s="131">
        <v>21</v>
      </c>
      <c r="C53" s="79">
        <v>-2.3255814E-2</v>
      </c>
      <c r="D53" s="24">
        <v>20.8</v>
      </c>
      <c r="E53" s="25">
        <f t="shared" si="18"/>
        <v>-9.52380952380949E-3</v>
      </c>
      <c r="F53" s="104">
        <f>IF(ISNUMBER(D53), $B64 * E53, "")</f>
        <v>-1428.5714285714234</v>
      </c>
      <c r="G53" s="102">
        <v>20.8</v>
      </c>
      <c r="H53" s="25">
        <f t="shared" si="19"/>
        <v>-9.52380952380949E-3</v>
      </c>
      <c r="I53" s="103">
        <f>IF(ISNUMBER(G53), $B64 * H53, "")</f>
        <v>-1428.5714285714234</v>
      </c>
      <c r="J53" s="24">
        <v>21</v>
      </c>
      <c r="K53" s="25">
        <f t="shared" si="20"/>
        <v>0</v>
      </c>
      <c r="L53" s="104">
        <f>IF(ISNUMBER(J53), $B64 * K53, "")</f>
        <v>0</v>
      </c>
      <c r="M53" s="102">
        <v>20.9</v>
      </c>
      <c r="N53" s="25">
        <f t="shared" si="21"/>
        <v>-4.76190476190483E-3</v>
      </c>
      <c r="O53" s="104">
        <f>IF(ISNUMBER(M53), $B64 * N53, "")</f>
        <v>-714.28571428572445</v>
      </c>
      <c r="Q53" s="300"/>
      <c r="R53" s="301"/>
      <c r="S53" s="302"/>
    </row>
    <row r="54" spans="1:19" ht="17.25" customHeight="1">
      <c r="A54" s="123" t="s">
        <v>199</v>
      </c>
      <c r="B54" s="124">
        <v>89.1</v>
      </c>
      <c r="C54" s="76">
        <v>-2.5164113799999999E-2</v>
      </c>
      <c r="D54" s="13">
        <v>89.4</v>
      </c>
      <c r="E54" s="14">
        <f>IF(ISNUMBER(D54), (D54 - $B54) / $B54, "")</f>
        <v>3.3670033670034948E-3</v>
      </c>
      <c r="F54" s="16">
        <f>IF(ISNUMBER(D54), $B64 * E54, "")</f>
        <v>505.05050505052424</v>
      </c>
      <c r="G54" s="29">
        <v>89</v>
      </c>
      <c r="H54" s="14">
        <f>IF(ISNUMBER(G54), (G54 - $B54) / $B54, "")</f>
        <v>-1.1223344556677253E-3</v>
      </c>
      <c r="I54" s="100">
        <f>IF(ISNUMBER(G54), $B64 * H54, "")</f>
        <v>-168.35016835015881</v>
      </c>
      <c r="J54" s="13">
        <v>88.7</v>
      </c>
      <c r="K54" s="14">
        <f>IF(ISNUMBER(J54), (J54 - $B54) / $B54, "")</f>
        <v>-4.489337822671061E-3</v>
      </c>
      <c r="L54" s="16">
        <f>IF(ISNUMBER(J54), $B64 * K54, "")</f>
        <v>-673.40067340065912</v>
      </c>
      <c r="M54" s="29">
        <v>88.7</v>
      </c>
      <c r="N54" s="14">
        <f>IF(ISNUMBER(M54), (M54 - $B54) / $B54, "")</f>
        <v>-4.489337822671061E-3</v>
      </c>
      <c r="O54" s="16">
        <f>IF(ISNUMBER(M54), $B64 * N54, "")</f>
        <v>-673.40067340065912</v>
      </c>
      <c r="Q54" s="303"/>
      <c r="R54" s="304"/>
      <c r="S54" s="305"/>
    </row>
    <row r="55" spans="1:19" ht="17.25" customHeight="1" thickBot="1">
      <c r="A55" s="125" t="s">
        <v>205</v>
      </c>
      <c r="B55" s="126">
        <v>15.3</v>
      </c>
      <c r="C55" s="77">
        <v>-2.5477706999999999E-2</v>
      </c>
      <c r="D55" s="15">
        <v>15.4</v>
      </c>
      <c r="E55" s="32">
        <f t="shared" ref="E55:E58" si="22">IF(ISNUMBER(D55), (D55 - $B55) / $B55, "")</f>
        <v>6.5359477124182774E-3</v>
      </c>
      <c r="F55" s="18">
        <f>IF(ISNUMBER(D55), $B64 * E55, "")</f>
        <v>980.39215686274156</v>
      </c>
      <c r="G55" s="31">
        <v>15.4</v>
      </c>
      <c r="H55" s="32">
        <f t="shared" ref="H55:H58" si="23">IF(ISNUMBER(G55), (G55 - $B55) / $B55, "")</f>
        <v>6.5359477124182774E-3</v>
      </c>
      <c r="I55" s="101">
        <f>IF(ISNUMBER(G55), $B64 * H55, "")</f>
        <v>980.39215686274156</v>
      </c>
      <c r="J55" s="15">
        <v>15.5</v>
      </c>
      <c r="K55" s="32">
        <f t="shared" ref="K55:K58" si="24">IF(ISNUMBER(J55), (J55 - $B55) / $B55, "")</f>
        <v>1.3071895424836555E-2</v>
      </c>
      <c r="L55" s="18">
        <f>IF(ISNUMBER(J55), $B64 * K55, "")</f>
        <v>1960.7843137254831</v>
      </c>
      <c r="M55" s="31">
        <v>15.5</v>
      </c>
      <c r="N55" s="32">
        <f t="shared" ref="N55:N58" si="25">IF(ISNUMBER(M55), (M55 - $B55) / $B55, "")</f>
        <v>1.3071895424836555E-2</v>
      </c>
      <c r="O55" s="18">
        <f>IF(ISNUMBER(M55), $B64 * N55, "")</f>
        <v>1960.7843137254831</v>
      </c>
      <c r="Q55" s="306"/>
      <c r="R55" s="307"/>
      <c r="S55" s="308"/>
    </row>
    <row r="56" spans="1:19" ht="17.25" customHeight="1" thickBot="1">
      <c r="A56" s="125" t="s">
        <v>145</v>
      </c>
      <c r="B56" s="126">
        <v>24</v>
      </c>
      <c r="C56" s="77">
        <v>-2.8340081E-2</v>
      </c>
      <c r="D56" s="15">
        <v>24.1</v>
      </c>
      <c r="E56" s="32">
        <f t="shared" si="22"/>
        <v>4.1666666666667256E-3</v>
      </c>
      <c r="F56" s="18">
        <f>IF(ISNUMBER(D56), $B64 * E56, "")</f>
        <v>625.00000000000887</v>
      </c>
      <c r="G56" s="31">
        <v>23.8</v>
      </c>
      <c r="H56" s="32">
        <f t="shared" si="23"/>
        <v>-8.3333333333333037E-3</v>
      </c>
      <c r="I56" s="101">
        <f>IF(ISNUMBER(G56), $B64 * H56, "")</f>
        <v>-1249.9999999999955</v>
      </c>
      <c r="J56" s="15">
        <v>23.8</v>
      </c>
      <c r="K56" s="32">
        <f t="shared" si="24"/>
        <v>-8.3333333333333037E-3</v>
      </c>
      <c r="L56" s="18">
        <f>IF(ISNUMBER(J56), $B64 * K56, "")</f>
        <v>-1249.9999999999955</v>
      </c>
      <c r="M56" s="31">
        <v>23.9</v>
      </c>
      <c r="N56" s="32">
        <f t="shared" si="25"/>
        <v>-4.1666666666667256E-3</v>
      </c>
      <c r="O56" s="18">
        <f>IF(ISNUMBER(M56), $B64 * N56, "")</f>
        <v>-625.00000000000887</v>
      </c>
      <c r="Q56" s="291"/>
      <c r="R56" s="291"/>
      <c r="S56" s="291"/>
    </row>
    <row r="57" spans="1:19" ht="17.25" customHeight="1" thickBot="1">
      <c r="A57" s="125" t="s">
        <v>207</v>
      </c>
      <c r="B57" s="126">
        <v>20.100000000000001</v>
      </c>
      <c r="C57" s="77">
        <v>-2.89855072E-2</v>
      </c>
      <c r="D57" s="15">
        <v>20.2</v>
      </c>
      <c r="E57" s="32">
        <f t="shared" si="22"/>
        <v>4.975124378109346E-3</v>
      </c>
      <c r="F57" s="18">
        <f>IF(ISNUMBER(D57), $B64 * E57, "")</f>
        <v>746.26865671640189</v>
      </c>
      <c r="G57" s="31">
        <v>20.100000000000001</v>
      </c>
      <c r="H57" s="32">
        <f t="shared" si="23"/>
        <v>0</v>
      </c>
      <c r="I57" s="101">
        <f>IF(ISNUMBER(G57), $B64 * H57, "")</f>
        <v>0</v>
      </c>
      <c r="J57" s="15">
        <v>20.2</v>
      </c>
      <c r="K57" s="32">
        <f t="shared" si="24"/>
        <v>4.975124378109346E-3</v>
      </c>
      <c r="L57" s="18">
        <f>IF(ISNUMBER(J57), $B64 * K57, "")</f>
        <v>746.26865671640189</v>
      </c>
      <c r="M57" s="31">
        <v>20.3</v>
      </c>
      <c r="N57" s="32">
        <f t="shared" si="25"/>
        <v>9.9502487562188689E-3</v>
      </c>
      <c r="O57" s="18">
        <f>IF(ISNUMBER(M57), $B64 * N57, "")</f>
        <v>1492.5373134328304</v>
      </c>
      <c r="Q57" s="286"/>
      <c r="R57" s="286"/>
      <c r="S57" s="286"/>
    </row>
    <row r="58" spans="1:19" ht="17.25" customHeight="1" thickBot="1">
      <c r="A58" s="127" t="s">
        <v>187</v>
      </c>
      <c r="B58" s="128">
        <v>19.5</v>
      </c>
      <c r="C58" s="78">
        <v>-2.9850746300000001E-2</v>
      </c>
      <c r="D58" s="20">
        <v>19.3</v>
      </c>
      <c r="E58" s="21">
        <f t="shared" si="22"/>
        <v>-1.025641025641022E-2</v>
      </c>
      <c r="F58" s="22">
        <f>IF(ISNUMBER(D58), $B64 * E58, "")</f>
        <v>-1538.4615384615331</v>
      </c>
      <c r="G58" s="30">
        <v>19.2</v>
      </c>
      <c r="H58" s="21">
        <f t="shared" si="23"/>
        <v>-1.5384615384615422E-2</v>
      </c>
      <c r="I58" s="105">
        <f>IF(ISNUMBER(G58), $B64 * H58, "")</f>
        <v>-2307.6923076923131</v>
      </c>
      <c r="J58" s="20">
        <v>19.2</v>
      </c>
      <c r="K58" s="21">
        <f t="shared" si="24"/>
        <v>-1.5384615384615422E-2</v>
      </c>
      <c r="L58" s="22">
        <f>IF(ISNUMBER(J58), $B64 * K58, "")</f>
        <v>-2307.6923076923131</v>
      </c>
      <c r="M58" s="30">
        <v>19.2</v>
      </c>
      <c r="N58" s="21">
        <f t="shared" si="25"/>
        <v>-1.5384615384615422E-2</v>
      </c>
      <c r="O58" s="22">
        <f>IF(ISNUMBER(M58), $B64 * N58, "")</f>
        <v>-2307.6923076923131</v>
      </c>
      <c r="Q58" s="286"/>
      <c r="R58" s="286"/>
      <c r="S58" s="286"/>
    </row>
    <row r="59" spans="1:19" ht="17.25" customHeight="1" thickBot="1">
      <c r="A59" s="125" t="s">
        <v>231</v>
      </c>
      <c r="B59" s="129">
        <v>87.2</v>
      </c>
      <c r="C59" s="80">
        <v>-4.8034934500000001E-2</v>
      </c>
      <c r="D59" s="106">
        <v>86.8</v>
      </c>
      <c r="E59" s="107">
        <f>IF(ISNUMBER(D59), (D59 - $B59) / $B59, "")</f>
        <v>-4.5871559633028176E-3</v>
      </c>
      <c r="F59" s="108">
        <f>IF(ISNUMBER(D59), $B64 * E59, "")</f>
        <v>-688.07339449542269</v>
      </c>
      <c r="G59" s="109">
        <v>86.9</v>
      </c>
      <c r="H59" s="107">
        <f>IF(ISNUMBER(G59), (G59 - $B59) / $B59, "")</f>
        <v>-3.4403669724770315E-3</v>
      </c>
      <c r="I59" s="110">
        <f>IF(ISNUMBER(G59), $B64 * H59, "")</f>
        <v>-516.05504587155474</v>
      </c>
      <c r="J59" s="106">
        <v>86.6</v>
      </c>
      <c r="K59" s="107">
        <f>IF(ISNUMBER(J59), (J59 - $B59) / $B59, "")</f>
        <v>-6.880733944954226E-3</v>
      </c>
      <c r="L59" s="108">
        <f>IF(ISNUMBER(J59), $B64 * K59, "")</f>
        <v>-1032.1100917431338</v>
      </c>
      <c r="M59" s="109">
        <v>86.9</v>
      </c>
      <c r="N59" s="107">
        <f>IF(ISNUMBER(M59), (M59 - $B59) / $B59, "")</f>
        <v>-3.4403669724770315E-3</v>
      </c>
      <c r="O59" s="108">
        <f>IF(ISNUMBER(M59), $B64 * N59, "")</f>
        <v>-516.05504587155474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9.0620603217842453E-3</v>
      </c>
      <c r="F64" s="28">
        <f>SUM(F44:F63)</f>
        <v>21748.944772282182</v>
      </c>
      <c r="G64" s="26" t="s">
        <v>268</v>
      </c>
      <c r="H64" s="27">
        <f>IF(COUNT(H44:H63), SUM(H44:H63) / COUNT(H44:H63), 0)</f>
        <v>4.093633389402219E-3</v>
      </c>
      <c r="I64" s="28">
        <f>SUM(I44:I63)</f>
        <v>9824.720134565323</v>
      </c>
      <c r="J64" s="26" t="s">
        <v>268</v>
      </c>
      <c r="K64" s="27">
        <f>IF(COUNT(K44:K63), SUM(K44:K63) / COUNT(K44:K63), 0)</f>
        <v>4.4874059103127435E-3</v>
      </c>
      <c r="L64" s="28">
        <f>SUM(L44:L63)</f>
        <v>10769.774184750584</v>
      </c>
      <c r="M64" s="26" t="s">
        <v>268</v>
      </c>
      <c r="N64" s="27">
        <f>IF(COUNT(N44:N63), SUM(N44:N63) / COUNT(N44:N63), 0)</f>
        <v>1.8907701746850476E-3</v>
      </c>
      <c r="O64" s="28">
        <f>SUM(O44:O63)</f>
        <v>4537.8484192441138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85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2021-11-05(금) 오전 00:00</v>
      </c>
      <c r="C69" s="329"/>
      <c r="D69" s="288" t="str">
        <f>TEXT($G$1, "[$-ko-KR]yyyy-mm-dd(ddd) ") &amp; "오후 14:00"</f>
        <v>2021-11-05(금) 오후 14:00</v>
      </c>
      <c r="E69" s="289"/>
      <c r="F69" s="290"/>
      <c r="G69" s="288" t="str">
        <f>TEXT($G$1, "[$-ko-KR]yyyy-mm-dd(ddd) ") &amp; "오후 19:00"</f>
        <v>2021-11-05(금) 오후 19:00</v>
      </c>
      <c r="H69" s="289"/>
      <c r="I69" s="290"/>
      <c r="J69" s="288" t="str">
        <f>TEXT($G$1, "[$-ko-KR]yyyy-mm-dd(ddd) ") &amp; "오후 21:00"</f>
        <v>2021-11-05(금) 오후 21:00</v>
      </c>
      <c r="K69" s="289"/>
      <c r="L69" s="290"/>
      <c r="M69" s="288" t="str">
        <f>TEXT($G$1+1, "[$-ko-KR]yyyy-mm-dd(ddd) ") &amp; "오전 00:00"</f>
        <v>2021-11-06(토)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86" t="s">
        <v>57</v>
      </c>
      <c r="H70" s="187" t="s">
        <v>265</v>
      </c>
      <c r="I70" s="18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125</v>
      </c>
      <c r="B71" s="124">
        <v>174</v>
      </c>
      <c r="C71" s="76">
        <v>6.7484662599999995E-2</v>
      </c>
      <c r="D71" s="13">
        <v>178</v>
      </c>
      <c r="E71" s="14">
        <f>IF(ISNUMBER(D71), (D71 - $B71) / $B71, "")</f>
        <v>2.2988505747126436E-2</v>
      </c>
      <c r="F71" s="16">
        <f>IF(ISNUMBER(D71), $B91 * E71, "")</f>
        <v>3448.2758620689656</v>
      </c>
      <c r="G71" s="29">
        <v>195</v>
      </c>
      <c r="H71" s="14">
        <f>IF(ISNUMBER(G71), (G71 - $B71) / $B71, "")</f>
        <v>0.1206896551724138</v>
      </c>
      <c r="I71" s="100">
        <f>IF(ISNUMBER(G71), $B91 * H71, "")</f>
        <v>18103.448275862069</v>
      </c>
      <c r="J71" s="13">
        <v>194</v>
      </c>
      <c r="K71" s="14">
        <f>IF(ISNUMBER(J71), (J71 - $B71) / $B71, "")</f>
        <v>0.11494252873563218</v>
      </c>
      <c r="L71" s="16">
        <f>IF(ISNUMBER(J71), $B91 * K71, "")</f>
        <v>17241.379310344826</v>
      </c>
      <c r="M71" s="29">
        <v>190</v>
      </c>
      <c r="N71" s="14">
        <f>IF(ISNUMBER(M71), (M71 - $B71) / $B71, "")</f>
        <v>9.1954022988505746E-2</v>
      </c>
      <c r="O71" s="16">
        <f>IF(ISNUMBER(M71), $B91 * N71, "")</f>
        <v>13793.103448275862</v>
      </c>
      <c r="Q71" s="286"/>
      <c r="R71" s="286"/>
      <c r="S71" s="286"/>
    </row>
    <row r="72" spans="1:19" ht="17.25" thickBot="1">
      <c r="A72" s="125" t="s">
        <v>171</v>
      </c>
      <c r="B72" s="126">
        <v>476</v>
      </c>
      <c r="C72" s="77">
        <v>6.0133630299999997E-2</v>
      </c>
      <c r="D72" s="15">
        <v>463</v>
      </c>
      <c r="E72" s="32">
        <f t="shared" ref="E72:E75" si="30">IF(ISNUMBER(D72), (D72 - $B72) / $B72, "")</f>
        <v>-2.7310924369747899E-2</v>
      </c>
      <c r="F72" s="18">
        <f>IF(ISNUMBER(D72), $B91 * E72, "")</f>
        <v>-4096.6386554621849</v>
      </c>
      <c r="G72" s="31">
        <v>463</v>
      </c>
      <c r="H72" s="32">
        <f t="shared" ref="H72:H75" si="31">IF(ISNUMBER(G72), (G72 - $B72) / $B72, "")</f>
        <v>-2.7310924369747899E-2</v>
      </c>
      <c r="I72" s="101">
        <f>IF(ISNUMBER(G72), $B91 * H72, "")</f>
        <v>-4096.6386554621849</v>
      </c>
      <c r="J72" s="15">
        <v>467</v>
      </c>
      <c r="K72" s="32">
        <f t="shared" ref="K72:K75" si="32">IF(ISNUMBER(J72), (J72 - $B72) / $B72, "")</f>
        <v>-1.8907563025210083E-2</v>
      </c>
      <c r="L72" s="18">
        <f>IF(ISNUMBER(J72), $B91 * K72, "")</f>
        <v>-2836.1344537815125</v>
      </c>
      <c r="M72" s="31">
        <v>466</v>
      </c>
      <c r="N72" s="32">
        <f t="shared" ref="N72:N75" si="33">IF(ISNUMBER(M72), (M72 - $B72) / $B72, "")</f>
        <v>-2.100840336134454E-2</v>
      </c>
      <c r="O72" s="18">
        <f>IF(ISNUMBER(M72), $B91 * N72, "")</f>
        <v>-3151.2605042016808</v>
      </c>
      <c r="Q72" s="286"/>
      <c r="R72" s="286"/>
      <c r="S72" s="286"/>
    </row>
    <row r="73" spans="1:19" ht="17.25" thickBot="1">
      <c r="A73" s="125" t="s">
        <v>115</v>
      </c>
      <c r="B73" s="126">
        <v>333</v>
      </c>
      <c r="C73" s="77">
        <v>5.3797468399999999E-2</v>
      </c>
      <c r="D73" s="15">
        <v>370</v>
      </c>
      <c r="E73" s="32">
        <f t="shared" si="30"/>
        <v>0.1111111111111111</v>
      </c>
      <c r="F73" s="18">
        <f>IF(ISNUMBER(D73), $B91 * E73, "")</f>
        <v>16666.666666666664</v>
      </c>
      <c r="G73" s="31">
        <v>394</v>
      </c>
      <c r="H73" s="32">
        <f t="shared" si="31"/>
        <v>0.18318318318318319</v>
      </c>
      <c r="I73" s="101">
        <f>IF(ISNUMBER(G73), $B91 * H73, "")</f>
        <v>27477.477477477478</v>
      </c>
      <c r="J73" s="15">
        <v>397</v>
      </c>
      <c r="K73" s="32">
        <f t="shared" si="32"/>
        <v>0.19219219219219219</v>
      </c>
      <c r="L73" s="18">
        <f>IF(ISNUMBER(J73), $B91 * K73, "")</f>
        <v>28828.828828828828</v>
      </c>
      <c r="M73" s="31">
        <v>477</v>
      </c>
      <c r="N73" s="32">
        <f t="shared" si="33"/>
        <v>0.43243243243243246</v>
      </c>
      <c r="O73" s="18">
        <f>IF(ISNUMBER(M73), $B91 * N73, "")</f>
        <v>64864.864864864867</v>
      </c>
      <c r="Q73" s="291"/>
      <c r="R73" s="291"/>
      <c r="S73" s="291"/>
    </row>
    <row r="74" spans="1:19" ht="17.25" thickBot="1">
      <c r="A74" s="125" t="s">
        <v>227</v>
      </c>
      <c r="B74" s="126">
        <v>565</v>
      </c>
      <c r="C74" s="77">
        <v>3.6697247699999998E-2</v>
      </c>
      <c r="D74" s="15">
        <v>628</v>
      </c>
      <c r="E74" s="32">
        <f t="shared" si="30"/>
        <v>0.11150442477876106</v>
      </c>
      <c r="F74" s="18">
        <f>IF(ISNUMBER(D74), $B91 * E74, "")</f>
        <v>16725.663716814161</v>
      </c>
      <c r="G74" s="31">
        <v>679</v>
      </c>
      <c r="H74" s="32">
        <f t="shared" si="31"/>
        <v>0.20176991150442478</v>
      </c>
      <c r="I74" s="101">
        <f>IF(ISNUMBER(G74), $B91 * H74, "")</f>
        <v>30265.486725663715</v>
      </c>
      <c r="J74" s="15">
        <v>664</v>
      </c>
      <c r="K74" s="32">
        <f t="shared" si="32"/>
        <v>0.17522123893805311</v>
      </c>
      <c r="L74" s="18">
        <f>IF(ISNUMBER(J74), $B91 * K74, "")</f>
        <v>26283.185840707967</v>
      </c>
      <c r="M74" s="31">
        <v>632</v>
      </c>
      <c r="N74" s="32">
        <f t="shared" si="33"/>
        <v>0.11858407079646018</v>
      </c>
      <c r="O74" s="18">
        <f>IF(ISNUMBER(M74), $B91 * N74, "")</f>
        <v>17787.610619469026</v>
      </c>
      <c r="Q74" s="291"/>
      <c r="R74" s="291"/>
      <c r="S74" s="291"/>
    </row>
    <row r="75" spans="1:19" ht="17.25" thickBot="1">
      <c r="A75" s="127" t="s">
        <v>135</v>
      </c>
      <c r="B75" s="128">
        <v>457</v>
      </c>
      <c r="C75" s="78">
        <v>3.1602708799999997E-2</v>
      </c>
      <c r="D75" s="20">
        <v>463</v>
      </c>
      <c r="E75" s="21">
        <f t="shared" si="30"/>
        <v>1.3129102844638949E-2</v>
      </c>
      <c r="F75" s="22">
        <f>IF(ISNUMBER(D75), $B91 * E75, "")</f>
        <v>1969.3654266958424</v>
      </c>
      <c r="G75" s="30">
        <v>456</v>
      </c>
      <c r="H75" s="21">
        <f t="shared" si="31"/>
        <v>-2.1881838074398249E-3</v>
      </c>
      <c r="I75" s="105">
        <f>IF(ISNUMBER(G75), $B91 * H75, "")</f>
        <v>-328.22757111597372</v>
      </c>
      <c r="J75" s="20">
        <v>452</v>
      </c>
      <c r="K75" s="21">
        <f t="shared" si="32"/>
        <v>-1.0940919037199124E-2</v>
      </c>
      <c r="L75" s="22">
        <f>IF(ISNUMBER(J75), $B91 * K75, "")</f>
        <v>-1641.1378555798688</v>
      </c>
      <c r="M75" s="30">
        <v>455</v>
      </c>
      <c r="N75" s="21">
        <f t="shared" si="33"/>
        <v>-4.3763676148796497E-3</v>
      </c>
      <c r="O75" s="22">
        <f>IF(ISNUMBER(M75), $B91 * N75, "")</f>
        <v>-656.45514223194743</v>
      </c>
      <c r="Q75" s="291"/>
      <c r="R75" s="291"/>
      <c r="S75" s="291"/>
    </row>
    <row r="76" spans="1:19" ht="17.25" thickBot="1">
      <c r="A76" s="125" t="s">
        <v>189</v>
      </c>
      <c r="B76" s="129">
        <v>394</v>
      </c>
      <c r="C76" s="80">
        <v>3.1413612600000002E-2</v>
      </c>
      <c r="D76" s="106">
        <v>393</v>
      </c>
      <c r="E76" s="107">
        <f>IF(ISNUMBER(D76), (D76 - $B76) / $B76, "")</f>
        <v>-2.5380710659898475E-3</v>
      </c>
      <c r="F76" s="108">
        <f>IF(ISNUMBER(D76), $B91 * E76, "")</f>
        <v>-380.7106598984771</v>
      </c>
      <c r="G76" s="109">
        <v>393</v>
      </c>
      <c r="H76" s="107">
        <f>IF(ISNUMBER(G76), (G76 - $B76) / $B76, "")</f>
        <v>-2.5380710659898475E-3</v>
      </c>
      <c r="I76" s="110">
        <f>IF(ISNUMBER(G76), $B91 * H76, "")</f>
        <v>-380.7106598984771</v>
      </c>
      <c r="J76" s="106">
        <v>392</v>
      </c>
      <c r="K76" s="107">
        <f>IF(ISNUMBER(J76), (J76 - $B76) / $B76, "")</f>
        <v>-5.076142131979695E-3</v>
      </c>
      <c r="L76" s="108">
        <f>IF(ISNUMBER(J76), $B91 * K76, "")</f>
        <v>-761.42131979695421</v>
      </c>
      <c r="M76" s="109">
        <v>394</v>
      </c>
      <c r="N76" s="107">
        <f>IF(ISNUMBER(M76), (M76 - $B76) / $B76, "")</f>
        <v>0</v>
      </c>
      <c r="O76" s="108">
        <f>IF(ISNUMBER(M76), $B91 * N76, "")</f>
        <v>0</v>
      </c>
      <c r="Q76" s="291"/>
      <c r="R76" s="291"/>
      <c r="S76" s="291"/>
    </row>
    <row r="77" spans="1:19" ht="17.25" thickBot="1">
      <c r="A77" s="125" t="s">
        <v>233</v>
      </c>
      <c r="B77" s="126">
        <v>757</v>
      </c>
      <c r="C77" s="77">
        <v>2.4357239499999999E-2</v>
      </c>
      <c r="D77" s="15">
        <v>740</v>
      </c>
      <c r="E77" s="32">
        <f t="shared" ref="E77:E80" si="34">IF(ISNUMBER(D77), (D77 - $B77) / $B77, "")</f>
        <v>-2.2457067371202115E-2</v>
      </c>
      <c r="F77" s="18">
        <f>IF(ISNUMBER(D77), $B91 * E77, "")</f>
        <v>-3368.5601056803171</v>
      </c>
      <c r="G77" s="31">
        <v>746</v>
      </c>
      <c r="H77" s="32">
        <f t="shared" ref="H77:H80" si="35">IF(ISNUMBER(G77), (G77 - $B77) / $B77, "")</f>
        <v>-1.4531043593130779E-2</v>
      </c>
      <c r="I77" s="101">
        <f>IF(ISNUMBER(G77), $B91 * H77, "")</f>
        <v>-2179.656538969617</v>
      </c>
      <c r="J77" s="15">
        <v>753</v>
      </c>
      <c r="K77" s="32">
        <f t="shared" ref="K77:K80" si="36">IF(ISNUMBER(J77), (J77 - $B77) / $B77, "")</f>
        <v>-5.2840158520475562E-3</v>
      </c>
      <c r="L77" s="18">
        <f>IF(ISNUMBER(J77), $B91 * K77, "")</f>
        <v>-792.60237780713339</v>
      </c>
      <c r="M77" s="31">
        <v>755</v>
      </c>
      <c r="N77" s="32">
        <f t="shared" ref="N77:N80" si="37">IF(ISNUMBER(M77), (M77 - $B77) / $B77, "")</f>
        <v>-2.6420079260237781E-3</v>
      </c>
      <c r="O77" s="18">
        <f>IF(ISNUMBER(M77), $B91 * N77, "")</f>
        <v>-396.3011889035667</v>
      </c>
      <c r="Q77" s="291"/>
      <c r="R77" s="291"/>
      <c r="S77" s="291"/>
    </row>
    <row r="78" spans="1:19" ht="17.25" thickBot="1">
      <c r="A78" s="125" t="s">
        <v>159</v>
      </c>
      <c r="B78" s="126">
        <v>115</v>
      </c>
      <c r="C78" s="77">
        <v>1.7699115000000001E-2</v>
      </c>
      <c r="D78" s="15">
        <v>115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0</v>
      </c>
      <c r="I78" s="101">
        <f>IF(ISNUMBER(G78), $B91 * H78, "")</f>
        <v>0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118</v>
      </c>
      <c r="N78" s="32">
        <f t="shared" si="37"/>
        <v>2.6086956521739129E-2</v>
      </c>
      <c r="O78" s="18">
        <f>IF(ISNUMBER(M78), $B91 * N78, "")</f>
        <v>3913.0434782608695</v>
      </c>
      <c r="Q78" s="291"/>
      <c r="R78" s="291"/>
      <c r="S78" s="291"/>
    </row>
    <row r="79" spans="1:19" ht="17.25" thickBot="1">
      <c r="A79" s="125" t="s">
        <v>251</v>
      </c>
      <c r="B79" s="126">
        <v>410</v>
      </c>
      <c r="C79" s="77">
        <v>1.4851485100000001E-2</v>
      </c>
      <c r="D79" s="15">
        <v>410</v>
      </c>
      <c r="E79" s="32">
        <f t="shared" si="34"/>
        <v>0</v>
      </c>
      <c r="F79" s="18">
        <f>IF(ISNUMBER(D79), $B91 * E79, "")</f>
        <v>0</v>
      </c>
      <c r="G79" s="31">
        <v>407</v>
      </c>
      <c r="H79" s="32">
        <f t="shared" si="35"/>
        <v>-7.3170731707317077E-3</v>
      </c>
      <c r="I79" s="101">
        <f>IF(ISNUMBER(G79), $B91 * H79, "")</f>
        <v>-1097.5609756097563</v>
      </c>
      <c r="J79" s="15">
        <v>407</v>
      </c>
      <c r="K79" s="32">
        <f t="shared" si="36"/>
        <v>-7.3170731707317077E-3</v>
      </c>
      <c r="L79" s="18">
        <f>IF(ISNUMBER(J79), $B91 * K79, "")</f>
        <v>-1097.5609756097563</v>
      </c>
      <c r="M79" s="31">
        <v>409</v>
      </c>
      <c r="N79" s="32">
        <f t="shared" si="37"/>
        <v>-2.4390243902439024E-3</v>
      </c>
      <c r="O79" s="18">
        <f>IF(ISNUMBER(M79), $B91 * N79, "")</f>
        <v>-365.85365853658539</v>
      </c>
      <c r="Q79" s="33"/>
      <c r="R79" s="33"/>
    </row>
    <row r="80" spans="1:19" ht="17.25" thickBot="1">
      <c r="A80" s="130" t="s">
        <v>203</v>
      </c>
      <c r="B80" s="131">
        <v>830</v>
      </c>
      <c r="C80" s="79">
        <v>1.09622412E-2</v>
      </c>
      <c r="D80" s="24">
        <v>834</v>
      </c>
      <c r="E80" s="25">
        <f t="shared" si="34"/>
        <v>4.8192771084337354E-3</v>
      </c>
      <c r="F80" s="104">
        <f>IF(ISNUMBER(D80), $B91 * E80, "")</f>
        <v>722.89156626506031</v>
      </c>
      <c r="G80" s="102">
        <v>835</v>
      </c>
      <c r="H80" s="25">
        <f t="shared" si="35"/>
        <v>6.024096385542169E-3</v>
      </c>
      <c r="I80" s="103">
        <f>IF(ISNUMBER(G80), $B91 * H80, "")</f>
        <v>903.61445783132535</v>
      </c>
      <c r="J80" s="24">
        <v>834</v>
      </c>
      <c r="K80" s="25">
        <f t="shared" si="36"/>
        <v>4.8192771084337354E-3</v>
      </c>
      <c r="L80" s="104">
        <f>IF(ISNUMBER(J80), $B91 * K80, "")</f>
        <v>722.89156626506031</v>
      </c>
      <c r="M80" s="102">
        <v>838</v>
      </c>
      <c r="N80" s="25">
        <f t="shared" si="37"/>
        <v>9.6385542168674707E-3</v>
      </c>
      <c r="O80" s="104">
        <f>IF(ISNUMBER(M80), $B91 * N80, "")</f>
        <v>1445.7831325301206</v>
      </c>
      <c r="Q80" s="300"/>
      <c r="R80" s="301"/>
      <c r="S80" s="302"/>
    </row>
    <row r="81" spans="1:19">
      <c r="A81" s="123" t="s">
        <v>247</v>
      </c>
      <c r="B81" s="124">
        <v>101</v>
      </c>
      <c r="C81" s="76">
        <v>0.01</v>
      </c>
      <c r="D81" s="13">
        <v>102</v>
      </c>
      <c r="E81" s="14">
        <f>IF(ISNUMBER(D81), (D81 - $B81) / $B81, "")</f>
        <v>9.9009900990099011E-3</v>
      </c>
      <c r="F81" s="16">
        <f>IF(ISNUMBER(D81), $B91 * E81, "")</f>
        <v>1485.1485148514851</v>
      </c>
      <c r="G81" s="29">
        <v>101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0</v>
      </c>
      <c r="L81" s="16">
        <f>IF(ISNUMBER(J81), $B91 * K81, "")</f>
        <v>0</v>
      </c>
      <c r="M81" s="29">
        <v>101</v>
      </c>
      <c r="N81" s="14">
        <f>IF(ISNUMBER(M81), (M81 - $B81) / $B81, "")</f>
        <v>0</v>
      </c>
      <c r="O81" s="16">
        <f>IF(ISNUMBER(M81), $B91 * N81, "")</f>
        <v>0</v>
      </c>
      <c r="Q81" s="303"/>
      <c r="R81" s="304"/>
      <c r="S81" s="305"/>
    </row>
    <row r="82" spans="1:19" ht="17.25" thickBot="1">
      <c r="A82" s="125" t="s">
        <v>161</v>
      </c>
      <c r="B82" s="126">
        <v>711</v>
      </c>
      <c r="C82" s="77">
        <v>9.9431818000000009E-3</v>
      </c>
      <c r="D82" s="15">
        <v>707</v>
      </c>
      <c r="E82" s="32">
        <f t="shared" ref="E82:E85" si="38">IF(ISNUMBER(D82), (D82 - $B82) / $B82, "")</f>
        <v>-5.6258790436005627E-3</v>
      </c>
      <c r="F82" s="18">
        <f>IF(ISNUMBER(D82), $B91 * E82, "")</f>
        <v>-843.88185654008441</v>
      </c>
      <c r="G82" s="31">
        <v>703</v>
      </c>
      <c r="H82" s="32">
        <f t="shared" ref="H82:H85" si="39">IF(ISNUMBER(G82), (G82 - $B82) / $B82, "")</f>
        <v>-1.1251758087201125E-2</v>
      </c>
      <c r="I82" s="101">
        <f>IF(ISNUMBER(G82), $B91 * H82, "")</f>
        <v>-1687.7637130801688</v>
      </c>
      <c r="J82" s="15">
        <v>704</v>
      </c>
      <c r="K82" s="32">
        <f t="shared" ref="K82:K85" si="40">IF(ISNUMBER(J82), (J82 - $B82) / $B82, "")</f>
        <v>-9.8452883263009851E-3</v>
      </c>
      <c r="L82" s="18">
        <f>IF(ISNUMBER(J82), $B91 * K82, "")</f>
        <v>-1476.7932489451478</v>
      </c>
      <c r="M82" s="31">
        <v>705</v>
      </c>
      <c r="N82" s="32">
        <f t="shared" ref="N82:N85" si="41">IF(ISNUMBER(M82), (M82 - $B82) / $B82, "")</f>
        <v>-8.4388185654008432E-3</v>
      </c>
      <c r="O82" s="18">
        <f>IF(ISNUMBER(M82), $B91 * N82, "")</f>
        <v>-1265.8227848101264</v>
      </c>
      <c r="Q82" s="306"/>
      <c r="R82" s="307"/>
      <c r="S82" s="308"/>
    </row>
    <row r="83" spans="1:19" ht="17.25" thickBot="1">
      <c r="A83" s="125" t="s">
        <v>239</v>
      </c>
      <c r="B83" s="126">
        <v>681</v>
      </c>
      <c r="C83" s="77">
        <v>7.3964497000000001E-3</v>
      </c>
      <c r="D83" s="15">
        <v>681</v>
      </c>
      <c r="E83" s="32">
        <f t="shared" si="38"/>
        <v>0</v>
      </c>
      <c r="F83" s="18">
        <f>IF(ISNUMBER(D83), $B91 * E83, "")</f>
        <v>0</v>
      </c>
      <c r="G83" s="31">
        <v>682</v>
      </c>
      <c r="H83" s="32">
        <f t="shared" si="39"/>
        <v>1.4684287812041115E-3</v>
      </c>
      <c r="I83" s="101">
        <f>IF(ISNUMBER(G83), $B91 * H83, "")</f>
        <v>220.26431718061673</v>
      </c>
      <c r="J83" s="15">
        <v>684</v>
      </c>
      <c r="K83" s="32">
        <f t="shared" si="40"/>
        <v>4.4052863436123352E-3</v>
      </c>
      <c r="L83" s="18">
        <f>IF(ISNUMBER(J83), $B91 * K83, "")</f>
        <v>660.79295154185024</v>
      </c>
      <c r="M83" s="31">
        <v>696</v>
      </c>
      <c r="N83" s="32">
        <f t="shared" si="41"/>
        <v>2.2026431718061675E-2</v>
      </c>
      <c r="O83" s="18">
        <f>IF(ISNUMBER(M83), $B91 * N83, "")</f>
        <v>3303.9647577092514</v>
      </c>
      <c r="Q83" s="291"/>
      <c r="R83" s="291"/>
      <c r="S83" s="291"/>
    </row>
    <row r="84" spans="1:19" ht="17.25" thickBot="1">
      <c r="A84" s="125" t="s">
        <v>217</v>
      </c>
      <c r="B84" s="126">
        <v>255</v>
      </c>
      <c r="C84" s="77">
        <v>3.9370079000000001E-3</v>
      </c>
      <c r="D84" s="15">
        <v>251</v>
      </c>
      <c r="E84" s="32">
        <f t="shared" si="38"/>
        <v>-1.5686274509803921E-2</v>
      </c>
      <c r="F84" s="18">
        <f>IF(ISNUMBER(D84), $B91 * E84, "")</f>
        <v>-2352.9411764705883</v>
      </c>
      <c r="G84" s="31">
        <v>250</v>
      </c>
      <c r="H84" s="32">
        <f t="shared" si="39"/>
        <v>-1.9607843137254902E-2</v>
      </c>
      <c r="I84" s="101">
        <f>IF(ISNUMBER(G84), $B91 * H84, "")</f>
        <v>-2941.1764705882351</v>
      </c>
      <c r="J84" s="15">
        <v>251</v>
      </c>
      <c r="K84" s="32">
        <f t="shared" si="40"/>
        <v>-1.5686274509803921E-2</v>
      </c>
      <c r="L84" s="18">
        <f>IF(ISNUMBER(J84), $B91 * K84, "")</f>
        <v>-2352.9411764705883</v>
      </c>
      <c r="M84" s="31">
        <v>251</v>
      </c>
      <c r="N84" s="32">
        <f t="shared" si="41"/>
        <v>-1.5686274509803921E-2</v>
      </c>
      <c r="O84" s="18">
        <f>IF(ISNUMBER(M84), $B91 * N84, "")</f>
        <v>-2352.9411764705883</v>
      </c>
      <c r="Q84" s="286"/>
      <c r="R84" s="286"/>
      <c r="S84" s="286"/>
    </row>
    <row r="85" spans="1:19" ht="17.25" thickBot="1">
      <c r="A85" s="127" t="s">
        <v>121</v>
      </c>
      <c r="B85" s="128">
        <v>583</v>
      </c>
      <c r="C85" s="78">
        <v>0</v>
      </c>
      <c r="D85" s="20">
        <v>609</v>
      </c>
      <c r="E85" s="21">
        <f t="shared" si="38"/>
        <v>4.4596912521440824E-2</v>
      </c>
      <c r="F85" s="22">
        <f>IF(ISNUMBER(D85), $B91 * E85, "")</f>
        <v>6689.5368782161231</v>
      </c>
      <c r="G85" s="30">
        <v>614</v>
      </c>
      <c r="H85" s="21">
        <f t="shared" si="39"/>
        <v>5.3173241852487133E-2</v>
      </c>
      <c r="I85" s="105">
        <f>IF(ISNUMBER(G85), $B91 * H85, "")</f>
        <v>7975.9862778730703</v>
      </c>
      <c r="J85" s="20">
        <v>614</v>
      </c>
      <c r="K85" s="21">
        <f t="shared" si="40"/>
        <v>5.3173241852487133E-2</v>
      </c>
      <c r="L85" s="22">
        <f>IF(ISNUMBER(J85), $B91 * K85, "")</f>
        <v>7975.9862778730703</v>
      </c>
      <c r="M85" s="30">
        <v>602</v>
      </c>
      <c r="N85" s="21">
        <f t="shared" si="41"/>
        <v>3.2590051457975985E-2</v>
      </c>
      <c r="O85" s="22">
        <f>IF(ISNUMBER(M85), $B91 * N85, "")</f>
        <v>4888.5077186963981</v>
      </c>
      <c r="Q85" s="286"/>
      <c r="R85" s="286"/>
      <c r="S85" s="286"/>
    </row>
    <row r="86" spans="1:19" ht="17.25" thickBot="1">
      <c r="A86" s="125" t="s">
        <v>127</v>
      </c>
      <c r="B86" s="129">
        <v>151</v>
      </c>
      <c r="C86" s="80">
        <v>0</v>
      </c>
      <c r="D86" s="106">
        <v>150</v>
      </c>
      <c r="E86" s="107">
        <f>IF(ISNUMBER(D86), (D86 - $B86) / $B86, "")</f>
        <v>-6.6225165562913907E-3</v>
      </c>
      <c r="F86" s="108">
        <f>IF(ISNUMBER(D86), $B91 * E86, "")</f>
        <v>-993.37748344370857</v>
      </c>
      <c r="G86" s="109">
        <v>151</v>
      </c>
      <c r="H86" s="107">
        <f>IF(ISNUMBER(G86), (G86 - $B86) / $B86, "")</f>
        <v>0</v>
      </c>
      <c r="I86" s="110">
        <f>IF(ISNUMBER(G86), $B91 * H86, "")</f>
        <v>0</v>
      </c>
      <c r="J86" s="106">
        <v>151</v>
      </c>
      <c r="K86" s="107">
        <f>IF(ISNUMBER(J86), (J86 - $B86) / $B86, "")</f>
        <v>0</v>
      </c>
      <c r="L86" s="108">
        <f>IF(ISNUMBER(J86), $B91 * K86, "")</f>
        <v>0</v>
      </c>
      <c r="M86" s="109">
        <v>153</v>
      </c>
      <c r="N86" s="107">
        <f>IF(ISNUMBER(M86), (M86 - $B86) / $B86, "")</f>
        <v>1.3245033112582781E-2</v>
      </c>
      <c r="O86" s="108">
        <f>IF(ISNUMBER(M86), $B91 * N86, "")</f>
        <v>1986.7549668874171</v>
      </c>
      <c r="Q86" s="291"/>
      <c r="R86" s="291"/>
      <c r="S86" s="291"/>
    </row>
    <row r="87" spans="1:19" ht="17.25" thickBot="1">
      <c r="A87" s="125" t="s">
        <v>237</v>
      </c>
      <c r="B87" s="126">
        <v>158</v>
      </c>
      <c r="C87" s="77">
        <v>-6.2893081999999996E-3</v>
      </c>
      <c r="D87" s="15">
        <v>159</v>
      </c>
      <c r="E87" s="32">
        <f t="shared" ref="E87:E90" si="42">IF(ISNUMBER(D87), (D87 - $B87) / $B87, "")</f>
        <v>6.3291139240506328E-3</v>
      </c>
      <c r="F87" s="18">
        <f>IF(ISNUMBER(D87), $B91 * E87, "")</f>
        <v>949.36708860759495</v>
      </c>
      <c r="G87" s="31">
        <v>158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159</v>
      </c>
      <c r="K87" s="32">
        <f t="shared" ref="K87:K90" si="44">IF(ISNUMBER(J87), (J87 - $B87) / $B87, "")</f>
        <v>6.3291139240506328E-3</v>
      </c>
      <c r="L87" s="18">
        <f>IF(ISNUMBER(J87), $B91 * K87, "")</f>
        <v>949.36708860759495</v>
      </c>
      <c r="M87" s="31">
        <v>158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91"/>
      <c r="R87" s="291"/>
      <c r="S87" s="291"/>
    </row>
    <row r="88" spans="1:19" ht="17.25" thickBot="1">
      <c r="A88" s="125" t="s">
        <v>334</v>
      </c>
      <c r="B88" s="126">
        <v>462</v>
      </c>
      <c r="C88" s="77">
        <v>-6.4516128999999997E-3</v>
      </c>
      <c r="D88" s="15">
        <v>482</v>
      </c>
      <c r="E88" s="32">
        <f t="shared" si="42"/>
        <v>4.3290043290043288E-2</v>
      </c>
      <c r="F88" s="18">
        <f>IF(ISNUMBER(D88), $B91 * E88, "")</f>
        <v>6493.5064935064929</v>
      </c>
      <c r="G88" s="31">
        <v>479</v>
      </c>
      <c r="H88" s="32">
        <f t="shared" si="43"/>
        <v>3.67965367965368E-2</v>
      </c>
      <c r="I88" s="101">
        <f>IF(ISNUMBER(G88), $B91 * H88, "")</f>
        <v>5519.4805194805203</v>
      </c>
      <c r="J88" s="15">
        <v>478</v>
      </c>
      <c r="K88" s="32">
        <f t="shared" si="44"/>
        <v>3.4632034632034632E-2</v>
      </c>
      <c r="L88" s="18">
        <f>IF(ISNUMBER(J88), $B91 * K88, "")</f>
        <v>5194.8051948051952</v>
      </c>
      <c r="M88" s="31">
        <v>477</v>
      </c>
      <c r="N88" s="32">
        <f t="shared" si="45"/>
        <v>3.2467532467532464E-2</v>
      </c>
      <c r="O88" s="18">
        <f>IF(ISNUMBER(M88), $B91 * N88, "")</f>
        <v>4870.1298701298692</v>
      </c>
      <c r="Q88" s="291"/>
      <c r="R88" s="291"/>
      <c r="S88" s="291"/>
    </row>
    <row r="89" spans="1:19">
      <c r="A89" s="125" t="s">
        <v>149</v>
      </c>
      <c r="B89" s="126">
        <v>125</v>
      </c>
      <c r="C89" s="77">
        <v>-7.9365079000000005E-3</v>
      </c>
      <c r="D89" s="15">
        <v>126</v>
      </c>
      <c r="E89" s="32">
        <f t="shared" si="42"/>
        <v>8.0000000000000002E-3</v>
      </c>
      <c r="F89" s="18">
        <f>IF(ISNUMBER(D89), $B91 * E89, "")</f>
        <v>1200</v>
      </c>
      <c r="G89" s="31">
        <v>126</v>
      </c>
      <c r="H89" s="32">
        <f t="shared" si="43"/>
        <v>8.0000000000000002E-3</v>
      </c>
      <c r="I89" s="101">
        <f>IF(ISNUMBER(G89), $B91 * H89, "")</f>
        <v>1200</v>
      </c>
      <c r="J89" s="15">
        <v>127</v>
      </c>
      <c r="K89" s="32">
        <f t="shared" si="44"/>
        <v>1.6E-2</v>
      </c>
      <c r="L89" s="18">
        <f>IF(ISNUMBER(J89), $B91 * K89, "")</f>
        <v>2400</v>
      </c>
      <c r="M89" s="31">
        <v>126</v>
      </c>
      <c r="N89" s="32">
        <f t="shared" si="45"/>
        <v>8.0000000000000002E-3</v>
      </c>
      <c r="O89" s="18">
        <f>IF(ISNUMBER(M89), $B91 * N89, "")</f>
        <v>1200</v>
      </c>
      <c r="Q89" s="313"/>
      <c r="R89" s="314"/>
      <c r="S89" s="315"/>
    </row>
    <row r="90" spans="1:19" ht="17.25" thickBot="1">
      <c r="A90" s="130" t="s">
        <v>129</v>
      </c>
      <c r="B90" s="131">
        <v>129</v>
      </c>
      <c r="C90" s="79">
        <v>-1.52671756E-2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134</v>
      </c>
      <c r="H90" s="25">
        <f t="shared" si="43"/>
        <v>3.875968992248062E-2</v>
      </c>
      <c r="I90" s="103">
        <f>IF(ISNUMBER(G90), $B91 * H90, "")</f>
        <v>5813.9534883720926</v>
      </c>
      <c r="J90" s="24">
        <v>135</v>
      </c>
      <c r="K90" s="25">
        <f t="shared" si="44"/>
        <v>4.6511627906976744E-2</v>
      </c>
      <c r="L90" s="104">
        <f>IF(ISNUMBER(J90), $B91 * K90, "")</f>
        <v>6976.7441860465115</v>
      </c>
      <c r="M90" s="102">
        <v>134</v>
      </c>
      <c r="N90" s="25">
        <f t="shared" si="45"/>
        <v>3.875968992248062E-2</v>
      </c>
      <c r="O90" s="104">
        <f>IF(ISNUMBER(M90), $B91 * N90, "")</f>
        <v>5813.9534883720926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1.5934228123073428E-2</v>
      </c>
      <c r="F91" s="28">
        <f>SUM(F71:F90)</f>
        <v>47802.684369220297</v>
      </c>
      <c r="G91" s="26" t="s">
        <v>268</v>
      </c>
      <c r="H91" s="27">
        <f>IF(COUNT(H71:H90), SUM(H71:H90) / COUNT(H71:H90), 0)</f>
        <v>2.8255992318338825E-2</v>
      </c>
      <c r="I91" s="28">
        <f>SUM(I71:I90)</f>
        <v>84767.976955016449</v>
      </c>
      <c r="J91" s="26" t="s">
        <v>268</v>
      </c>
      <c r="K91" s="27">
        <f>IF(COUNT(K71:K90), SUM(K71:K90) / COUNT(K71:K90), 0)</f>
        <v>2.8758463279009976E-2</v>
      </c>
      <c r="L91" s="28">
        <f>SUM(L71:L90)</f>
        <v>86275.389837029943</v>
      </c>
      <c r="M91" s="26" t="s">
        <v>268</v>
      </c>
      <c r="N91" s="27">
        <f>IF(COUNT(N71:N90), SUM(N71:N90) / COUNT(N71:N90), 0)</f>
        <v>3.8559693963347082E-2</v>
      </c>
      <c r="O91" s="28">
        <f>SUM(O71:O90)</f>
        <v>115679.08189004127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85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2021-11-05(금) 오전 00:00</v>
      </c>
      <c r="C96" s="329"/>
      <c r="D96" s="288" t="str">
        <f>TEXT($G$1, "[$-ko-KR]yyyy-mm-dd(ddd) ") &amp; "오후 14:00"</f>
        <v>2021-11-05(금) 오후 14:00</v>
      </c>
      <c r="E96" s="289"/>
      <c r="F96" s="290"/>
      <c r="G96" s="288" t="str">
        <f>TEXT($G$1, "[$-ko-KR]yyyy-mm-dd(ddd) ") &amp; "오후 19:00"</f>
        <v>2021-11-05(금) 오후 19:00</v>
      </c>
      <c r="H96" s="289"/>
      <c r="I96" s="290"/>
      <c r="J96" s="288" t="str">
        <f>TEXT($G$1, "[$-ko-KR]yyyy-mm-dd(ddd) ") &amp; "오후 21:00"</f>
        <v>2021-11-05(금) 오후 21:00</v>
      </c>
      <c r="K96" s="289"/>
      <c r="L96" s="290"/>
      <c r="M96" s="288" t="str">
        <f>TEXT($G$1+1, "[$-ko-KR]yyyy-mm-dd(ddd) ") &amp; "오전 00:00"</f>
        <v>2021-11-06(토)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86" t="s">
        <v>57</v>
      </c>
      <c r="H97" s="187" t="s">
        <v>265</v>
      </c>
      <c r="I97" s="18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137</v>
      </c>
      <c r="B98" s="124">
        <v>20440</v>
      </c>
      <c r="C98" s="76">
        <v>0.12184412729999999</v>
      </c>
      <c r="D98" s="13">
        <v>22700</v>
      </c>
      <c r="E98" s="14">
        <f>IF(ISNUMBER(D98), (D98 - $B98) / $B98, "")</f>
        <v>0.11056751467710371</v>
      </c>
      <c r="F98" s="16">
        <f>IF(ISNUMBER(D98), $B118 * E98, "")</f>
        <v>16585.127201565556</v>
      </c>
      <c r="G98" s="29">
        <v>22310</v>
      </c>
      <c r="H98" s="14">
        <f>IF(ISNUMBER(G98), (G98 - $B98) / $B98, "")</f>
        <v>9.1487279843444222E-2</v>
      </c>
      <c r="I98" s="100">
        <f>IF(ISNUMBER(G98), $B118 * H98, "")</f>
        <v>13723.091976516633</v>
      </c>
      <c r="J98" s="13">
        <v>22260</v>
      </c>
      <c r="K98" s="14">
        <f>IF(ISNUMBER(J98), (J98 - $B98) / $B98, "")</f>
        <v>8.9041095890410954E-2</v>
      </c>
      <c r="L98" s="16">
        <f>IF(ISNUMBER(J98), $B118 * K98, "")</f>
        <v>13356.164383561643</v>
      </c>
      <c r="M98" s="29">
        <v>21160</v>
      </c>
      <c r="N98" s="14">
        <f>IF(ISNUMBER(M98), (M98 - $B98) / $B98, "")</f>
        <v>3.5225048923679059E-2</v>
      </c>
      <c r="O98" s="16">
        <f>IF(ISNUMBER(M98), $B118 * N98, "")</f>
        <v>5283.757338551859</v>
      </c>
      <c r="Q98" s="286"/>
      <c r="R98" s="286"/>
      <c r="S98" s="286"/>
    </row>
    <row r="99" spans="1:19" ht="17.25" thickBot="1">
      <c r="A99" s="125" t="s">
        <v>229</v>
      </c>
      <c r="B99" s="126">
        <v>1065</v>
      </c>
      <c r="C99" s="77">
        <v>0.1070686071</v>
      </c>
      <c r="D99" s="15">
        <v>1000</v>
      </c>
      <c r="E99" s="32">
        <f t="shared" ref="E99:E102" si="46">IF(ISNUMBER(D99), (D99 - $B99) / $B99, "")</f>
        <v>-6.1032863849765258E-2</v>
      </c>
      <c r="F99" s="18">
        <f>IF(ISNUMBER(D99), $B118 * E99, "")</f>
        <v>-9154.929577464789</v>
      </c>
      <c r="G99" s="31">
        <v>1000</v>
      </c>
      <c r="H99" s="32">
        <f t="shared" ref="H99:H102" si="47">IF(ISNUMBER(G99), (G99 - $B99) / $B99, "")</f>
        <v>-6.1032863849765258E-2</v>
      </c>
      <c r="I99" s="101">
        <f>IF(ISNUMBER(G99), $B118 * H99, "")</f>
        <v>-9154.929577464789</v>
      </c>
      <c r="J99" s="15">
        <v>1005</v>
      </c>
      <c r="K99" s="32">
        <f t="shared" ref="K99:K102" si="48">IF(ISNUMBER(J99), (J99 - $B99) / $B99, "")</f>
        <v>-5.6338028169014086E-2</v>
      </c>
      <c r="L99" s="18">
        <f>IF(ISNUMBER(J99), $B118 * K99, "")</f>
        <v>-8450.7042253521122</v>
      </c>
      <c r="M99" s="31">
        <v>993</v>
      </c>
      <c r="N99" s="32">
        <f t="shared" ref="N99:N102" si="49">IF(ISNUMBER(M99), (M99 - $B99) / $B99, "")</f>
        <v>-6.7605633802816895E-2</v>
      </c>
      <c r="O99" s="18">
        <f>IF(ISNUMBER(M99), $B118 * N99, "")</f>
        <v>-10140.845070422534</v>
      </c>
      <c r="Q99" s="286"/>
      <c r="R99" s="286"/>
      <c r="S99" s="286"/>
    </row>
    <row r="100" spans="1:19" ht="17.25" thickBot="1">
      <c r="A100" s="125" t="s">
        <v>333</v>
      </c>
      <c r="B100" s="126">
        <v>0.23400000000000001</v>
      </c>
      <c r="C100" s="77">
        <v>8.8372092999999999E-2</v>
      </c>
      <c r="D100" s="15">
        <v>0.25</v>
      </c>
      <c r="E100" s="32">
        <f t="shared" si="46"/>
        <v>6.8376068376068314E-2</v>
      </c>
      <c r="F100" s="18">
        <f>IF(ISNUMBER(D100), $B118 * E100, "")</f>
        <v>10256.410256410247</v>
      </c>
      <c r="G100" s="31">
        <v>0.253</v>
      </c>
      <c r="H100" s="32">
        <f t="shared" si="47"/>
        <v>8.1196581196581144E-2</v>
      </c>
      <c r="I100" s="101">
        <f>IF(ISNUMBER(G100), $B118 * H100, "")</f>
        <v>12179.487179487172</v>
      </c>
      <c r="J100" s="15">
        <v>0.251</v>
      </c>
      <c r="K100" s="32">
        <f t="shared" si="48"/>
        <v>7.2649572649572586E-2</v>
      </c>
      <c r="L100" s="18">
        <f>IF(ISNUMBER(J100), $B118 * K100, "")</f>
        <v>10897.435897435887</v>
      </c>
      <c r="M100" s="31">
        <v>0.23699999999999999</v>
      </c>
      <c r="N100" s="32">
        <f t="shared" si="49"/>
        <v>1.2820512820512713E-2</v>
      </c>
      <c r="O100" s="18">
        <f>IF(ISNUMBER(M100), $B118 * N100, "")</f>
        <v>1923.076923076907</v>
      </c>
      <c r="Q100" s="291"/>
      <c r="R100" s="291"/>
      <c r="S100" s="291"/>
    </row>
    <row r="101" spans="1:19" ht="17.25" thickBot="1">
      <c r="A101" s="125" t="s">
        <v>151</v>
      </c>
      <c r="B101" s="126">
        <v>179950</v>
      </c>
      <c r="C101" s="77">
        <v>7.2727272699999998E-2</v>
      </c>
      <c r="D101" s="15">
        <v>181450</v>
      </c>
      <c r="E101" s="32">
        <f t="shared" si="46"/>
        <v>8.3356487913309255E-3</v>
      </c>
      <c r="F101" s="18">
        <f>IF(ISNUMBER(D101), $B118 * E101, "")</f>
        <v>1250.3473186996389</v>
      </c>
      <c r="G101" s="31">
        <v>181200</v>
      </c>
      <c r="H101" s="32">
        <f t="shared" si="47"/>
        <v>6.9463739927757709E-3</v>
      </c>
      <c r="I101" s="101">
        <f>IF(ISNUMBER(G101), $B118 * H101, "")</f>
        <v>1041.9560989163656</v>
      </c>
      <c r="J101" s="15">
        <v>182050</v>
      </c>
      <c r="K101" s="32">
        <f t="shared" si="48"/>
        <v>1.1669908307863295E-2</v>
      </c>
      <c r="L101" s="18">
        <f>IF(ISNUMBER(J101), $B118 * K101, "")</f>
        <v>1750.4862461794944</v>
      </c>
      <c r="M101" s="31">
        <v>182400</v>
      </c>
      <c r="N101" s="32">
        <f t="shared" si="49"/>
        <v>1.3614893025840511E-2</v>
      </c>
      <c r="O101" s="18">
        <f>IF(ISNUMBER(M101), $B118 * N101, "")</f>
        <v>2042.2339538760766</v>
      </c>
      <c r="Q101" s="291"/>
      <c r="R101" s="291"/>
      <c r="S101" s="291"/>
    </row>
    <row r="102" spans="1:19" ht="17.25" thickBot="1">
      <c r="A102" s="127" t="s">
        <v>125</v>
      </c>
      <c r="B102" s="128">
        <v>174</v>
      </c>
      <c r="C102" s="78">
        <v>6.7484662599999995E-2</v>
      </c>
      <c r="D102" s="20">
        <v>178</v>
      </c>
      <c r="E102" s="21">
        <f t="shared" si="46"/>
        <v>2.2988505747126436E-2</v>
      </c>
      <c r="F102" s="22">
        <f>IF(ISNUMBER(D102), $B118 * E102, "")</f>
        <v>3448.2758620689656</v>
      </c>
      <c r="G102" s="30">
        <v>195</v>
      </c>
      <c r="H102" s="21">
        <f t="shared" si="47"/>
        <v>0.1206896551724138</v>
      </c>
      <c r="I102" s="105">
        <f>IF(ISNUMBER(G102), $B118 * H102, "")</f>
        <v>18103.448275862069</v>
      </c>
      <c r="J102" s="20">
        <v>194</v>
      </c>
      <c r="K102" s="21">
        <f t="shared" si="48"/>
        <v>0.11494252873563218</v>
      </c>
      <c r="L102" s="22">
        <f>IF(ISNUMBER(J102), $B118 * K102, "")</f>
        <v>17241.379310344826</v>
      </c>
      <c r="M102" s="30">
        <v>190</v>
      </c>
      <c r="N102" s="21">
        <f t="shared" si="49"/>
        <v>9.1954022988505746E-2</v>
      </c>
      <c r="O102" s="22">
        <f>IF(ISNUMBER(M102), $B118 * N102, "")</f>
        <v>13793.103448275862</v>
      </c>
      <c r="Q102" s="291"/>
      <c r="R102" s="291"/>
      <c r="S102" s="291"/>
    </row>
    <row r="103" spans="1:19" ht="17.25" thickBot="1">
      <c r="A103" s="125" t="s">
        <v>171</v>
      </c>
      <c r="B103" s="129">
        <v>476</v>
      </c>
      <c r="C103" s="80">
        <v>6.0133630299999997E-2</v>
      </c>
      <c r="D103" s="106">
        <v>463</v>
      </c>
      <c r="E103" s="107">
        <f>IF(ISNUMBER(D103), (D103 - $B103) / $B103, "")</f>
        <v>-2.7310924369747899E-2</v>
      </c>
      <c r="F103" s="108">
        <f>IF(ISNUMBER(D103), $B118 * E103, "")</f>
        <v>-4096.6386554621849</v>
      </c>
      <c r="G103" s="109">
        <v>463</v>
      </c>
      <c r="H103" s="107">
        <f>IF(ISNUMBER(G103), (G103 - $B103) / $B103, "")</f>
        <v>-2.7310924369747899E-2</v>
      </c>
      <c r="I103" s="110">
        <f>IF(ISNUMBER(G103), $B118 * H103, "")</f>
        <v>-4096.6386554621849</v>
      </c>
      <c r="J103" s="106">
        <v>467</v>
      </c>
      <c r="K103" s="107">
        <f>IF(ISNUMBER(J103), (J103 - $B103) / $B103, "")</f>
        <v>-1.8907563025210083E-2</v>
      </c>
      <c r="L103" s="108">
        <f>IF(ISNUMBER(J103), $B118 * K103, "")</f>
        <v>-2836.1344537815125</v>
      </c>
      <c r="M103" s="109">
        <v>466</v>
      </c>
      <c r="N103" s="107">
        <f>IF(ISNUMBER(M103), (M103 - $B103) / $B103, "")</f>
        <v>-2.100840336134454E-2</v>
      </c>
      <c r="O103" s="108">
        <f>IF(ISNUMBER(M103), $B118 * N103, "")</f>
        <v>-3151.2605042016808</v>
      </c>
      <c r="Q103" s="291"/>
      <c r="R103" s="291"/>
      <c r="S103" s="291"/>
    </row>
    <row r="104" spans="1:19" ht="17.25" thickBot="1">
      <c r="A104" s="125" t="s">
        <v>115</v>
      </c>
      <c r="B104" s="126">
        <v>333</v>
      </c>
      <c r="C104" s="77">
        <v>5.3797468399999999E-2</v>
      </c>
      <c r="D104" s="15">
        <v>370</v>
      </c>
      <c r="E104" s="32">
        <f t="shared" ref="E104:E107" si="50">IF(ISNUMBER(D104), (D104 - $B104) / $B104, "")</f>
        <v>0.1111111111111111</v>
      </c>
      <c r="F104" s="18">
        <f>IF(ISNUMBER(D104), $B118 * E104, "")</f>
        <v>16666.666666666664</v>
      </c>
      <c r="G104" s="31">
        <v>394</v>
      </c>
      <c r="H104" s="32">
        <f t="shared" ref="H104:H107" si="51">IF(ISNUMBER(G104), (G104 - $B104) / $B104, "")</f>
        <v>0.18318318318318319</v>
      </c>
      <c r="I104" s="101">
        <f>IF(ISNUMBER(G104), $B118 * H104, "")</f>
        <v>27477.477477477478</v>
      </c>
      <c r="J104" s="15">
        <v>397</v>
      </c>
      <c r="K104" s="32">
        <f t="shared" ref="K104:K107" si="52">IF(ISNUMBER(J104), (J104 - $B104) / $B104, "")</f>
        <v>0.19219219219219219</v>
      </c>
      <c r="L104" s="18">
        <f>IF(ISNUMBER(J104), $B118 * K104, "")</f>
        <v>28828.828828828828</v>
      </c>
      <c r="M104" s="31">
        <v>477</v>
      </c>
      <c r="N104" s="32">
        <f t="shared" ref="N104:N107" si="53">IF(ISNUMBER(M104), (M104 - $B104) / $B104, "")</f>
        <v>0.43243243243243246</v>
      </c>
      <c r="O104" s="18">
        <f>IF(ISNUMBER(M104), $B118 * N104, "")</f>
        <v>64864.864864864867</v>
      </c>
      <c r="Q104" s="291"/>
      <c r="R104" s="291"/>
      <c r="S104" s="291"/>
    </row>
    <row r="105" spans="1:19" ht="17.25" thickBot="1">
      <c r="A105" s="125" t="s">
        <v>227</v>
      </c>
      <c r="B105" s="126">
        <v>565</v>
      </c>
      <c r="C105" s="77">
        <v>3.6697247699999998E-2</v>
      </c>
      <c r="D105" s="15">
        <v>628</v>
      </c>
      <c r="E105" s="32">
        <f t="shared" si="50"/>
        <v>0.11150442477876106</v>
      </c>
      <c r="F105" s="18">
        <f>IF(ISNUMBER(D105), $B118 * E105, "")</f>
        <v>16725.663716814161</v>
      </c>
      <c r="G105" s="31">
        <v>679</v>
      </c>
      <c r="H105" s="32">
        <f t="shared" si="51"/>
        <v>0.20176991150442478</v>
      </c>
      <c r="I105" s="101">
        <f>IF(ISNUMBER(G105), $B118 * H105, "")</f>
        <v>30265.486725663715</v>
      </c>
      <c r="J105" s="15">
        <v>664</v>
      </c>
      <c r="K105" s="32">
        <f t="shared" si="52"/>
        <v>0.17522123893805311</v>
      </c>
      <c r="L105" s="18">
        <f>IF(ISNUMBER(J105), $B118 * K105, "")</f>
        <v>26283.185840707967</v>
      </c>
      <c r="M105" s="31">
        <v>632</v>
      </c>
      <c r="N105" s="32">
        <f t="shared" si="53"/>
        <v>0.11858407079646018</v>
      </c>
      <c r="O105" s="18">
        <f>IF(ISNUMBER(M105), $B118 * N105, "")</f>
        <v>17787.610619469026</v>
      </c>
      <c r="Q105" s="291"/>
      <c r="R105" s="291"/>
      <c r="S105" s="291"/>
    </row>
    <row r="106" spans="1:19" ht="17.25" thickBot="1">
      <c r="A106" s="125" t="s">
        <v>153</v>
      </c>
      <c r="B106" s="126">
        <v>3515</v>
      </c>
      <c r="C106" s="77">
        <v>3.3823529400000003E-2</v>
      </c>
      <c r="D106" s="15">
        <v>3635</v>
      </c>
      <c r="E106" s="32">
        <f t="shared" si="50"/>
        <v>3.4139402560455195E-2</v>
      </c>
      <c r="F106" s="18">
        <f>IF(ISNUMBER(D106), $B118 * E106, "")</f>
        <v>5120.9103840682792</v>
      </c>
      <c r="G106" s="31">
        <v>3735</v>
      </c>
      <c r="H106" s="32">
        <f t="shared" si="51"/>
        <v>6.2588904694167849E-2</v>
      </c>
      <c r="I106" s="101">
        <f>IF(ISNUMBER(G106), $B118 * H106, "")</f>
        <v>9388.3357041251766</v>
      </c>
      <c r="J106" s="15">
        <v>3670</v>
      </c>
      <c r="K106" s="32">
        <f t="shared" si="52"/>
        <v>4.4096728307254626E-2</v>
      </c>
      <c r="L106" s="18">
        <f>IF(ISNUMBER(J106), $B118 * K106, "")</f>
        <v>6614.5092460881942</v>
      </c>
      <c r="M106" s="31">
        <v>3565</v>
      </c>
      <c r="N106" s="32">
        <f t="shared" si="53"/>
        <v>1.422475106685633E-2</v>
      </c>
      <c r="O106" s="18">
        <f>IF(ISNUMBER(M106), $B118 * N106, "")</f>
        <v>2133.7126600284496</v>
      </c>
      <c r="Q106" s="33"/>
      <c r="R106" s="33"/>
    </row>
    <row r="107" spans="1:19" ht="17.25" thickBot="1">
      <c r="A107" s="130" t="s">
        <v>225</v>
      </c>
      <c r="B107" s="131">
        <v>1010</v>
      </c>
      <c r="C107" s="79">
        <v>3.2719836400000001E-2</v>
      </c>
      <c r="D107" s="24">
        <v>994</v>
      </c>
      <c r="E107" s="25">
        <f t="shared" si="50"/>
        <v>-1.5841584158415842E-2</v>
      </c>
      <c r="F107" s="104">
        <f>IF(ISNUMBER(D107), $B118 * E107, "")</f>
        <v>-2376.2376237623762</v>
      </c>
      <c r="G107" s="102">
        <v>992</v>
      </c>
      <c r="H107" s="25">
        <f t="shared" si="51"/>
        <v>-1.782178217821782E-2</v>
      </c>
      <c r="I107" s="103">
        <f>IF(ISNUMBER(G107), $B118 * H107, "")</f>
        <v>-2673.2673267326732</v>
      </c>
      <c r="J107" s="24">
        <v>989</v>
      </c>
      <c r="K107" s="25">
        <f t="shared" si="52"/>
        <v>-2.0792079207920793E-2</v>
      </c>
      <c r="L107" s="104">
        <f>IF(ISNUMBER(J107), $B118 * K107, "")</f>
        <v>-3118.8118811881191</v>
      </c>
      <c r="M107" s="102">
        <v>988</v>
      </c>
      <c r="N107" s="25">
        <f t="shared" si="53"/>
        <v>-2.1782178217821781E-2</v>
      </c>
      <c r="O107" s="104">
        <f>IF(ISNUMBER(M107), $B118 * N107, "")</f>
        <v>-3267.3267326732671</v>
      </c>
      <c r="Q107" s="300"/>
      <c r="R107" s="301"/>
      <c r="S107" s="302"/>
    </row>
    <row r="108" spans="1:19">
      <c r="A108" s="123" t="s">
        <v>135</v>
      </c>
      <c r="B108" s="124">
        <v>457</v>
      </c>
      <c r="C108" s="76">
        <v>3.1602708799999997E-2</v>
      </c>
      <c r="D108" s="13">
        <v>463</v>
      </c>
      <c r="E108" s="14">
        <f>IF(ISNUMBER(D108), (D108 - $B108) / $B108, "")</f>
        <v>1.3129102844638949E-2</v>
      </c>
      <c r="F108" s="16">
        <f>IF(ISNUMBER(D108), $B118 * E108, "")</f>
        <v>1969.3654266958424</v>
      </c>
      <c r="G108" s="29">
        <v>456</v>
      </c>
      <c r="H108" s="14">
        <f>IF(ISNUMBER(G108), (G108 - $B108) / $B108, "")</f>
        <v>-2.1881838074398249E-3</v>
      </c>
      <c r="I108" s="100">
        <f>IF(ISNUMBER(G108), $B118 * H108, "")</f>
        <v>-328.22757111597372</v>
      </c>
      <c r="J108" s="13">
        <v>452</v>
      </c>
      <c r="K108" s="14">
        <f>IF(ISNUMBER(J108), (J108 - $B108) / $B108, "")</f>
        <v>-1.0940919037199124E-2</v>
      </c>
      <c r="L108" s="16">
        <f>IF(ISNUMBER(J108), $B118 * K108, "")</f>
        <v>-1641.1378555798688</v>
      </c>
      <c r="M108" s="29">
        <v>455</v>
      </c>
      <c r="N108" s="14">
        <f>IF(ISNUMBER(M108), (M108 - $B108) / $B108, "")</f>
        <v>-4.3763676148796497E-3</v>
      </c>
      <c r="O108" s="16">
        <f>IF(ISNUMBER(M108), $B118 * N108, "")</f>
        <v>-656.45514223194743</v>
      </c>
      <c r="Q108" s="303"/>
      <c r="R108" s="304"/>
      <c r="S108" s="305"/>
    </row>
    <row r="109" spans="1:19" ht="17.25" thickBot="1">
      <c r="A109" s="125" t="s">
        <v>189</v>
      </c>
      <c r="B109" s="126">
        <v>394</v>
      </c>
      <c r="C109" s="77">
        <v>3.1413612600000002E-2</v>
      </c>
      <c r="D109" s="15">
        <v>393</v>
      </c>
      <c r="E109" s="32">
        <f t="shared" ref="E109:E112" si="54">IF(ISNUMBER(D109), (D109 - $B109) / $B109, "")</f>
        <v>-2.5380710659898475E-3</v>
      </c>
      <c r="F109" s="18">
        <f>IF(ISNUMBER(D109), $B118 * E109, "")</f>
        <v>-380.7106598984771</v>
      </c>
      <c r="G109" s="31">
        <v>393</v>
      </c>
      <c r="H109" s="32">
        <f t="shared" ref="H109:H112" si="55">IF(ISNUMBER(G109), (G109 - $B109) / $B109, "")</f>
        <v>-2.5380710659898475E-3</v>
      </c>
      <c r="I109" s="101">
        <f>IF(ISNUMBER(G109), $B118 * H109, "")</f>
        <v>-380.7106598984771</v>
      </c>
      <c r="J109" s="15">
        <v>392</v>
      </c>
      <c r="K109" s="32">
        <f t="shared" ref="K109:K112" si="56">IF(ISNUMBER(J109), (J109 - $B109) / $B109, "")</f>
        <v>-5.076142131979695E-3</v>
      </c>
      <c r="L109" s="18">
        <f>IF(ISNUMBER(J109), $B118 * K109, "")</f>
        <v>-761.42131979695421</v>
      </c>
      <c r="M109" s="31">
        <v>394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306"/>
      <c r="R109" s="307"/>
      <c r="S109" s="308"/>
    </row>
    <row r="110" spans="1:19" ht="17.25" thickBot="1">
      <c r="A110" s="125" t="s">
        <v>233</v>
      </c>
      <c r="B110" s="126">
        <v>757</v>
      </c>
      <c r="C110" s="77">
        <v>2.4357239499999999E-2</v>
      </c>
      <c r="D110" s="15">
        <v>740</v>
      </c>
      <c r="E110" s="32">
        <f t="shared" si="54"/>
        <v>-2.2457067371202115E-2</v>
      </c>
      <c r="F110" s="18">
        <f>IF(ISNUMBER(D110), $B118 * E110, "")</f>
        <v>-3368.5601056803171</v>
      </c>
      <c r="G110" s="31">
        <v>746</v>
      </c>
      <c r="H110" s="32">
        <f t="shared" si="55"/>
        <v>-1.4531043593130779E-2</v>
      </c>
      <c r="I110" s="101">
        <f>IF(ISNUMBER(G110), $B118 * H110, "")</f>
        <v>-2179.656538969617</v>
      </c>
      <c r="J110" s="15">
        <v>753</v>
      </c>
      <c r="K110" s="32">
        <f t="shared" si="56"/>
        <v>-5.2840158520475562E-3</v>
      </c>
      <c r="L110" s="18">
        <f>IF(ISNUMBER(J110), $B118 * K110, "")</f>
        <v>-792.60237780713339</v>
      </c>
      <c r="M110" s="31">
        <v>755</v>
      </c>
      <c r="N110" s="32">
        <f t="shared" si="57"/>
        <v>-2.6420079260237781E-3</v>
      </c>
      <c r="O110" s="18">
        <f>IF(ISNUMBER(M110), $B118 * N110, "")</f>
        <v>-396.3011889035667</v>
      </c>
      <c r="Q110" s="291"/>
      <c r="R110" s="291"/>
      <c r="S110" s="291"/>
    </row>
    <row r="111" spans="1:19" ht="17.25" thickBot="1">
      <c r="A111" s="125" t="s">
        <v>101</v>
      </c>
      <c r="B111" s="126">
        <v>1295</v>
      </c>
      <c r="C111" s="77">
        <v>2.3715415E-2</v>
      </c>
      <c r="D111" s="15">
        <v>1350</v>
      </c>
      <c r="E111" s="32">
        <f t="shared" si="54"/>
        <v>4.2471042471042469E-2</v>
      </c>
      <c r="F111" s="18">
        <f>IF(ISNUMBER(D111), $B118 * E111, "")</f>
        <v>6370.6563706563702</v>
      </c>
      <c r="G111" s="31">
        <v>1345</v>
      </c>
      <c r="H111" s="32">
        <f t="shared" si="55"/>
        <v>3.8610038610038609E-2</v>
      </c>
      <c r="I111" s="101">
        <f>IF(ISNUMBER(G111), $B118 * H111, "")</f>
        <v>5791.5057915057914</v>
      </c>
      <c r="J111" s="15">
        <v>1360</v>
      </c>
      <c r="K111" s="32">
        <f t="shared" si="56"/>
        <v>5.019305019305019E-2</v>
      </c>
      <c r="L111" s="18">
        <f>IF(ISNUMBER(J111), $B118 * K111, "")</f>
        <v>7528.9575289575287</v>
      </c>
      <c r="M111" s="31">
        <v>1395</v>
      </c>
      <c r="N111" s="32">
        <f t="shared" si="57"/>
        <v>7.7220077220077218E-2</v>
      </c>
      <c r="O111" s="18">
        <f>IF(ISNUMBER(M111), $B118 * N111, "")</f>
        <v>11583.011583011583</v>
      </c>
      <c r="Q111" s="286"/>
      <c r="R111" s="286"/>
      <c r="S111" s="286"/>
    </row>
    <row r="112" spans="1:19" ht="17.25" thickBot="1">
      <c r="A112" s="127" t="s">
        <v>241</v>
      </c>
      <c r="B112" s="128">
        <v>2420</v>
      </c>
      <c r="C112" s="78">
        <v>2.3255814E-2</v>
      </c>
      <c r="D112" s="20">
        <v>2385</v>
      </c>
      <c r="E112" s="21">
        <f t="shared" si="54"/>
        <v>-1.4462809917355372E-2</v>
      </c>
      <c r="F112" s="22">
        <f>IF(ISNUMBER(D112), $B118 * E112, "")</f>
        <v>-2169.4214876033056</v>
      </c>
      <c r="G112" s="30">
        <v>2390</v>
      </c>
      <c r="H112" s="21">
        <f t="shared" si="55"/>
        <v>-1.2396694214876033E-2</v>
      </c>
      <c r="I112" s="105">
        <f>IF(ISNUMBER(G112), $B118 * H112, "")</f>
        <v>-1859.504132231405</v>
      </c>
      <c r="J112" s="20">
        <v>2395</v>
      </c>
      <c r="K112" s="21">
        <f t="shared" si="56"/>
        <v>-1.0330578512396695E-2</v>
      </c>
      <c r="L112" s="22">
        <f>IF(ISNUMBER(J112), $B118 * K112, "")</f>
        <v>-1549.5867768595042</v>
      </c>
      <c r="M112" s="30">
        <v>2400</v>
      </c>
      <c r="N112" s="21">
        <f t="shared" si="57"/>
        <v>-8.2644628099173556E-3</v>
      </c>
      <c r="O112" s="22">
        <f>IF(ISNUMBER(M112), $B118 * N112, "")</f>
        <v>-1239.6694214876034</v>
      </c>
      <c r="Q112" s="286"/>
      <c r="R112" s="286"/>
      <c r="S112" s="286"/>
    </row>
    <row r="113" spans="1:19" ht="17.25" thickBot="1">
      <c r="A113" s="125" t="s">
        <v>336</v>
      </c>
      <c r="B113" s="129">
        <v>5360</v>
      </c>
      <c r="C113" s="80">
        <v>1.99809705E-2</v>
      </c>
      <c r="D113" s="106">
        <v>5455</v>
      </c>
      <c r="E113" s="107">
        <f>IF(ISNUMBER(D113), (D113 - $B113) / $B113, "")</f>
        <v>1.7723880597014924E-2</v>
      </c>
      <c r="F113" s="108">
        <f>IF(ISNUMBER(D113), $B118 * E113, "")</f>
        <v>2658.5820895522388</v>
      </c>
      <c r="G113" s="109">
        <v>5425</v>
      </c>
      <c r="H113" s="107">
        <f>IF(ISNUMBER(G113), (G113 - $B113) / $B113, "")</f>
        <v>1.2126865671641791E-2</v>
      </c>
      <c r="I113" s="110">
        <f>IF(ISNUMBER(G113), $B118 * H113, "")</f>
        <v>1819.0298507462687</v>
      </c>
      <c r="J113" s="106">
        <v>5425</v>
      </c>
      <c r="K113" s="107">
        <f>IF(ISNUMBER(J113), (J113 - $B113) / $B113, "")</f>
        <v>1.2126865671641791E-2</v>
      </c>
      <c r="L113" s="108">
        <f>IF(ISNUMBER(J113), $B118 * K113, "")</f>
        <v>1819.0298507462687</v>
      </c>
      <c r="M113" s="109">
        <v>5395</v>
      </c>
      <c r="N113" s="107">
        <f>IF(ISNUMBER(M113), (M113 - $B113) / $B113, "")</f>
        <v>6.5298507462686565E-3</v>
      </c>
      <c r="O113" s="108">
        <f>IF(ISNUMBER(M113), $B118 * N113, "")</f>
        <v>979.47761194029852</v>
      </c>
      <c r="Q113" s="291"/>
      <c r="R113" s="291"/>
      <c r="S113" s="291"/>
    </row>
    <row r="114" spans="1:19" ht="17.25" thickBot="1">
      <c r="A114" s="125" t="s">
        <v>338</v>
      </c>
      <c r="B114" s="126">
        <v>1105</v>
      </c>
      <c r="C114" s="77">
        <v>1.84331797E-2</v>
      </c>
      <c r="D114" s="15">
        <v>1110</v>
      </c>
      <c r="E114" s="32">
        <f t="shared" ref="E114:E117" si="58">IF(ISNUMBER(D114), (D114 - $B114) / $B114, "")</f>
        <v>4.5248868778280547E-3</v>
      </c>
      <c r="F114" s="18">
        <f>IF(ISNUMBER(D114), $B118 * E114, "")</f>
        <v>678.73303167420818</v>
      </c>
      <c r="G114" s="31">
        <v>1110</v>
      </c>
      <c r="H114" s="32">
        <f t="shared" ref="H114:H117" si="59">IF(ISNUMBER(G114), (G114 - $B114) / $B114, "")</f>
        <v>4.5248868778280547E-3</v>
      </c>
      <c r="I114" s="101">
        <f>IF(ISNUMBER(G114), $B118 * H114, "")</f>
        <v>678.73303167420818</v>
      </c>
      <c r="J114" s="15">
        <v>1120</v>
      </c>
      <c r="K114" s="32">
        <f t="shared" ref="K114:K117" si="60">IF(ISNUMBER(J114), (J114 - $B114) / $B114, "")</f>
        <v>1.3574660633484163E-2</v>
      </c>
      <c r="L114" s="18">
        <f>IF(ISNUMBER(J114), $B118 * K114, "")</f>
        <v>2036.1990950226245</v>
      </c>
      <c r="M114" s="31">
        <v>1115</v>
      </c>
      <c r="N114" s="32">
        <f t="shared" ref="N114:N117" si="61">IF(ISNUMBER(M114), (M114 - $B114) / $B114, "")</f>
        <v>9.0497737556561094E-3</v>
      </c>
      <c r="O114" s="18">
        <f>IF(ISNUMBER(M114), $B118 * N114, "")</f>
        <v>1357.4660633484164</v>
      </c>
      <c r="Q114" s="291"/>
      <c r="R114" s="291"/>
      <c r="S114" s="291"/>
    </row>
    <row r="115" spans="1:19" ht="17.25" thickBot="1">
      <c r="A115" s="125" t="s">
        <v>159</v>
      </c>
      <c r="B115" s="126">
        <v>115</v>
      </c>
      <c r="C115" s="77">
        <v>1.7699115000000001E-2</v>
      </c>
      <c r="D115" s="15">
        <v>115</v>
      </c>
      <c r="E115" s="32">
        <f t="shared" si="58"/>
        <v>0</v>
      </c>
      <c r="F115" s="18">
        <f>IF(ISNUMBER(D115), $B118 * E115, "")</f>
        <v>0</v>
      </c>
      <c r="G115" s="31">
        <v>115</v>
      </c>
      <c r="H115" s="32">
        <f t="shared" si="59"/>
        <v>0</v>
      </c>
      <c r="I115" s="101">
        <f>IF(ISNUMBER(G115), $B118 * H115, "")</f>
        <v>0</v>
      </c>
      <c r="J115" s="15">
        <v>115</v>
      </c>
      <c r="K115" s="32">
        <f t="shared" si="60"/>
        <v>0</v>
      </c>
      <c r="L115" s="18">
        <f>IF(ISNUMBER(J115), $B118 * K115, "")</f>
        <v>0</v>
      </c>
      <c r="M115" s="31">
        <v>118</v>
      </c>
      <c r="N115" s="32">
        <f t="shared" si="61"/>
        <v>2.6086956521739129E-2</v>
      </c>
      <c r="O115" s="18">
        <f>IF(ISNUMBER(M115), $B118 * N115, "")</f>
        <v>3913.0434782608695</v>
      </c>
      <c r="Q115" s="291"/>
      <c r="R115" s="291"/>
      <c r="S115" s="291"/>
    </row>
    <row r="116" spans="1:19">
      <c r="A116" s="125" t="s">
        <v>71</v>
      </c>
      <c r="B116" s="126">
        <v>35.799999999999997</v>
      </c>
      <c r="C116" s="77">
        <v>1.7045454500000001E-2</v>
      </c>
      <c r="D116" s="15">
        <v>36.1</v>
      </c>
      <c r="E116" s="32">
        <f t="shared" si="58"/>
        <v>8.3798882681565441E-3</v>
      </c>
      <c r="F116" s="18">
        <f>IF(ISNUMBER(D116), $B118 * E116, "")</f>
        <v>1256.9832402234815</v>
      </c>
      <c r="G116" s="31">
        <v>36</v>
      </c>
      <c r="H116" s="32">
        <f t="shared" si="59"/>
        <v>5.5865921787710297E-3</v>
      </c>
      <c r="I116" s="101">
        <f>IF(ISNUMBER(G116), $B118 * H116, "")</f>
        <v>837.98882681565442</v>
      </c>
      <c r="J116" s="15">
        <v>35.9</v>
      </c>
      <c r="K116" s="32">
        <f t="shared" si="60"/>
        <v>2.7932960893855148E-3</v>
      </c>
      <c r="L116" s="18">
        <f>IF(ISNUMBER(J116), $B118 * K116, "")</f>
        <v>418.99441340782721</v>
      </c>
      <c r="M116" s="31">
        <v>36</v>
      </c>
      <c r="N116" s="32">
        <f t="shared" si="61"/>
        <v>5.5865921787710297E-3</v>
      </c>
      <c r="O116" s="18">
        <f>IF(ISNUMBER(M116), $B118 * N116, "")</f>
        <v>837.98882681565442</v>
      </c>
      <c r="Q116" s="313"/>
      <c r="R116" s="314"/>
      <c r="S116" s="315"/>
    </row>
    <row r="117" spans="1:19" ht="17.25" thickBot="1">
      <c r="A117" s="130" t="s">
        <v>249</v>
      </c>
      <c r="B117" s="131">
        <v>1225</v>
      </c>
      <c r="C117" s="79">
        <v>1.6597510400000001E-2</v>
      </c>
      <c r="D117" s="24">
        <v>1225</v>
      </c>
      <c r="E117" s="25">
        <f t="shared" si="58"/>
        <v>0</v>
      </c>
      <c r="F117" s="104">
        <f>IF(ISNUMBER(D117), $B118 * E117, "")</f>
        <v>0</v>
      </c>
      <c r="G117" s="102">
        <v>1220</v>
      </c>
      <c r="H117" s="25">
        <f t="shared" si="59"/>
        <v>-4.0816326530612249E-3</v>
      </c>
      <c r="I117" s="103">
        <f>IF(ISNUMBER(G117), $B118 * H117, "")</f>
        <v>-612.24489795918373</v>
      </c>
      <c r="J117" s="24">
        <v>1220</v>
      </c>
      <c r="K117" s="25">
        <f t="shared" si="60"/>
        <v>-4.0816326530612249E-3</v>
      </c>
      <c r="L117" s="104">
        <f>IF(ISNUMBER(J117), $B118 * K117, "")</f>
        <v>-612.24489795918373</v>
      </c>
      <c r="M117" s="102">
        <v>1245</v>
      </c>
      <c r="N117" s="25">
        <f t="shared" si="61"/>
        <v>1.6326530612244899E-2</v>
      </c>
      <c r="O117" s="104">
        <f>IF(ISNUMBER(M117), $B118 * N117, "")</f>
        <v>2448.9795918367349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2.0480407818408063E-2</v>
      </c>
      <c r="F118" s="28">
        <f>SUM(F98:F117)</f>
        <v>61441.223455224201</v>
      </c>
      <c r="G118" s="26" t="s">
        <v>268</v>
      </c>
      <c r="H118" s="27">
        <f>IF(COUNT(H98:H117), SUM(H98:H117) / COUNT(H98:H117), 0)</f>
        <v>3.3340453859652085E-2</v>
      </c>
      <c r="I118" s="28">
        <f>SUM(I98:I117)</f>
        <v>100021.3615789562</v>
      </c>
      <c r="J118" s="26" t="s">
        <v>268</v>
      </c>
      <c r="K118" s="27">
        <f>IF(COUNT(K98:K117), SUM(K98:K117) / COUNT(K98:K117), 0)</f>
        <v>3.2337508950985569E-2</v>
      </c>
      <c r="L118" s="28">
        <f>SUM(L98:L117)</f>
        <v>97012.526852956711</v>
      </c>
      <c r="M118" s="26" t="s">
        <v>268</v>
      </c>
      <c r="N118" s="27">
        <f>IF(COUNT(N98:N117), SUM(N98:N117) / COUNT(N98:N117), 0)</f>
        <v>3.6698822967811989E-2</v>
      </c>
      <c r="O118" s="28">
        <f>SUM(O98:O117)</f>
        <v>110096.46890343599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85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2021-11-05(금) 오전 00:00</v>
      </c>
      <c r="C123" s="329"/>
      <c r="D123" s="288" t="str">
        <f>TEXT($G$1, "[$-ko-KR]yyyy-mm-dd(ddd) ") &amp; "오후 14:00"</f>
        <v>2021-11-05(금) 오후 14:00</v>
      </c>
      <c r="E123" s="289"/>
      <c r="F123" s="290"/>
      <c r="G123" s="288" t="str">
        <f>TEXT($G$1, "[$-ko-KR]yyyy-mm-dd(ddd) ") &amp; "오후 19:00"</f>
        <v>2021-11-05(금) 오후 19:00</v>
      </c>
      <c r="H123" s="289"/>
      <c r="I123" s="290"/>
      <c r="J123" s="288" t="str">
        <f>TEXT($G$1, "[$-ko-KR]yyyy-mm-dd(ddd) ") &amp; "오후 21:00"</f>
        <v>2021-11-05(금) 오후 21:00</v>
      </c>
      <c r="K123" s="289"/>
      <c r="L123" s="290"/>
      <c r="M123" s="288" t="str">
        <f>TEXT($G$1+1, "[$-ko-KR]yyyy-mm-dd(ddd) ") &amp; "오전 00:00"</f>
        <v>2021-11-06(토)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86" t="s">
        <v>57</v>
      </c>
      <c r="H124" s="187" t="s">
        <v>265</v>
      </c>
      <c r="I124" s="18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333</v>
      </c>
      <c r="B125" s="124">
        <v>0.23400000000000001</v>
      </c>
      <c r="C125" s="76">
        <v>8.8372092999999999E-2</v>
      </c>
      <c r="D125" s="13">
        <v>0.25</v>
      </c>
      <c r="E125" s="14">
        <f>IF(ISNUMBER(D125), (D125 - $B125) / $B125, "")</f>
        <v>6.8376068376068314E-2</v>
      </c>
      <c r="F125" s="16">
        <f>IF(ISNUMBER(D125), $B145 * E125, "")</f>
        <v>10256.410256410247</v>
      </c>
      <c r="G125" s="29">
        <v>0.253</v>
      </c>
      <c r="H125" s="14">
        <f>IF(ISNUMBER(G125), (G125 - $B125) / $B125, "")</f>
        <v>8.1196581196581144E-2</v>
      </c>
      <c r="I125" s="100">
        <f>IF(ISNUMBER(G125), $B145 * H125, "")</f>
        <v>12179.487179487172</v>
      </c>
      <c r="J125" s="13">
        <v>0.251</v>
      </c>
      <c r="K125" s="14">
        <f>IF(ISNUMBER(J125), (J125 - $B125) / $B125, "")</f>
        <v>7.2649572649572586E-2</v>
      </c>
      <c r="L125" s="16">
        <f>IF(ISNUMBER(J125), $B145 * K125, "")</f>
        <v>10897.435897435887</v>
      </c>
      <c r="M125" s="29">
        <v>0.23699999999999999</v>
      </c>
      <c r="N125" s="14">
        <f>IF(ISNUMBER(M125), (M125 - $B125) / $B125, "")</f>
        <v>1.2820512820512713E-2</v>
      </c>
      <c r="O125" s="16">
        <f>IF(ISNUMBER(M125), $B145 * N125, "")</f>
        <v>1923.076923076907</v>
      </c>
      <c r="Q125" s="286"/>
      <c r="R125" s="286"/>
      <c r="S125" s="286"/>
    </row>
    <row r="126" spans="1:19" ht="17.25" thickBot="1">
      <c r="A126" s="125" t="s">
        <v>71</v>
      </c>
      <c r="B126" s="126">
        <v>35.799999999999997</v>
      </c>
      <c r="C126" s="77">
        <v>1.7045454500000001E-2</v>
      </c>
      <c r="D126" s="15">
        <v>36.1</v>
      </c>
      <c r="E126" s="32">
        <f t="shared" ref="E126:E129" si="62">IF(ISNUMBER(D126), (D126 - $B126) / $B126, "")</f>
        <v>8.3798882681565441E-3</v>
      </c>
      <c r="F126" s="18">
        <f>IF(ISNUMBER(D126), $B145 * E126, "")</f>
        <v>1256.9832402234815</v>
      </c>
      <c r="G126" s="31">
        <v>36</v>
      </c>
      <c r="H126" s="32">
        <f t="shared" ref="H126:H129" si="63">IF(ISNUMBER(G126), (G126 - $B126) / $B126, "")</f>
        <v>5.5865921787710297E-3</v>
      </c>
      <c r="I126" s="101">
        <f>IF(ISNUMBER(G126), $B145 * H126, "")</f>
        <v>837.98882681565442</v>
      </c>
      <c r="J126" s="15">
        <v>35.9</v>
      </c>
      <c r="K126" s="32">
        <f t="shared" ref="K126:K129" si="64">IF(ISNUMBER(J126), (J126 - $B126) / $B126, "")</f>
        <v>2.7932960893855148E-3</v>
      </c>
      <c r="L126" s="18">
        <f>IF(ISNUMBER(J126), $B145 * K126, "")</f>
        <v>418.99441340782721</v>
      </c>
      <c r="M126" s="31">
        <v>36</v>
      </c>
      <c r="N126" s="32">
        <f t="shared" ref="N126:N129" si="65">IF(ISNUMBER(M126), (M126 - $B126) / $B126, "")</f>
        <v>5.5865921787710297E-3</v>
      </c>
      <c r="O126" s="18">
        <f>IF(ISNUMBER(M126), $B145 * N126, "")</f>
        <v>837.98882681565442</v>
      </c>
      <c r="Q126" s="286"/>
      <c r="R126" s="286"/>
      <c r="S126" s="286"/>
    </row>
    <row r="127" spans="1:19" ht="17.25" thickBot="1">
      <c r="A127" s="125" t="s">
        <v>175</v>
      </c>
      <c r="B127" s="126">
        <v>22.3</v>
      </c>
      <c r="C127" s="77">
        <v>4.5045045000000001E-3</v>
      </c>
      <c r="D127" s="15">
        <v>22.2</v>
      </c>
      <c r="E127" s="32">
        <f t="shared" si="62"/>
        <v>-4.4843049327354893E-3</v>
      </c>
      <c r="F127" s="18">
        <f>IF(ISNUMBER(D127), $B145 * E127, "")</f>
        <v>-672.64573991032341</v>
      </c>
      <c r="G127" s="31">
        <v>22.1</v>
      </c>
      <c r="H127" s="32">
        <f t="shared" si="63"/>
        <v>-8.9686098654708207E-3</v>
      </c>
      <c r="I127" s="101">
        <f>IF(ISNUMBER(G127), $B145 * H127, "")</f>
        <v>-1345.2914798206232</v>
      </c>
      <c r="J127" s="15">
        <v>22</v>
      </c>
      <c r="K127" s="32">
        <f t="shared" si="64"/>
        <v>-1.345291479820631E-2</v>
      </c>
      <c r="L127" s="18">
        <f>IF(ISNUMBER(J127), $B145 * K127, "")</f>
        <v>-2017.9372197309465</v>
      </c>
      <c r="M127" s="31">
        <v>22.4</v>
      </c>
      <c r="N127" s="32">
        <f t="shared" si="65"/>
        <v>4.4843049327353305E-3</v>
      </c>
      <c r="O127" s="18">
        <f>IF(ISNUMBER(M127), $B145 * N127, "")</f>
        <v>672.64573991029954</v>
      </c>
      <c r="Q127" s="291"/>
      <c r="R127" s="291"/>
      <c r="S127" s="291"/>
    </row>
    <row r="128" spans="1:19" ht="17.25" thickBot="1">
      <c r="A128" s="125" t="s">
        <v>119</v>
      </c>
      <c r="B128" s="126">
        <v>38.4</v>
      </c>
      <c r="C128" s="77">
        <v>-5.1813472000000003E-3</v>
      </c>
      <c r="D128" s="15">
        <v>39.200000000000003</v>
      </c>
      <c r="E128" s="32">
        <f t="shared" si="62"/>
        <v>2.0833333333333447E-2</v>
      </c>
      <c r="F128" s="18">
        <f>IF(ISNUMBER(D128), $B145 * E128, "")</f>
        <v>3125.0000000000168</v>
      </c>
      <c r="G128" s="31">
        <v>38.6</v>
      </c>
      <c r="H128" s="32">
        <f t="shared" si="63"/>
        <v>5.2083333333334076E-3</v>
      </c>
      <c r="I128" s="101">
        <f>IF(ISNUMBER(G128), $B145 * H128, "")</f>
        <v>781.25000000001114</v>
      </c>
      <c r="J128" s="15">
        <v>38.799999999999997</v>
      </c>
      <c r="K128" s="32">
        <f t="shared" si="64"/>
        <v>1.041666666666663E-2</v>
      </c>
      <c r="L128" s="18">
        <f>IF(ISNUMBER(J128), $B145 * K128, "")</f>
        <v>1562.4999999999945</v>
      </c>
      <c r="M128" s="31">
        <v>38.700000000000003</v>
      </c>
      <c r="N128" s="32">
        <f t="shared" si="65"/>
        <v>7.812500000000111E-3</v>
      </c>
      <c r="O128" s="18">
        <f>IF(ISNUMBER(M128), $B145 * N128, "")</f>
        <v>1171.8750000000166</v>
      </c>
      <c r="Q128" s="291"/>
      <c r="R128" s="291"/>
      <c r="S128" s="291"/>
    </row>
    <row r="129" spans="1:19" ht="17.25" thickBot="1">
      <c r="A129" s="127" t="s">
        <v>64</v>
      </c>
      <c r="B129" s="128">
        <v>64.099999999999994</v>
      </c>
      <c r="C129" s="78">
        <v>-9.2735703000000006E-3</v>
      </c>
      <c r="D129" s="20">
        <v>63.7</v>
      </c>
      <c r="E129" s="21">
        <f t="shared" si="62"/>
        <v>-6.2402496099842669E-3</v>
      </c>
      <c r="F129" s="22">
        <f>IF(ISNUMBER(D129), $B145 * E129, "")</f>
        <v>-936.03744149764009</v>
      </c>
      <c r="G129" s="30">
        <v>63.3</v>
      </c>
      <c r="H129" s="21">
        <f t="shared" si="63"/>
        <v>-1.2480499219968756E-2</v>
      </c>
      <c r="I129" s="105">
        <f>IF(ISNUMBER(G129), $B145 * H129, "")</f>
        <v>-1872.0748829953134</v>
      </c>
      <c r="J129" s="20">
        <v>63.3</v>
      </c>
      <c r="K129" s="21">
        <f t="shared" si="64"/>
        <v>-1.2480499219968756E-2</v>
      </c>
      <c r="L129" s="22">
        <f>IF(ISNUMBER(J129), $B145 * K129, "")</f>
        <v>-1872.0748829953134</v>
      </c>
      <c r="M129" s="30">
        <v>62.5</v>
      </c>
      <c r="N129" s="21">
        <f t="shared" si="65"/>
        <v>-2.4960998439937512E-2</v>
      </c>
      <c r="O129" s="22">
        <f>IF(ISNUMBER(M129), $B145 * N129, "")</f>
        <v>-3744.1497659906267</v>
      </c>
      <c r="Q129" s="291"/>
      <c r="R129" s="291"/>
      <c r="S129" s="291"/>
    </row>
    <row r="130" spans="1:19" ht="17.25" thickBot="1">
      <c r="A130" s="125" t="s">
        <v>185</v>
      </c>
      <c r="B130" s="129">
        <v>15.8</v>
      </c>
      <c r="C130" s="80">
        <v>-1.2500000000000001E-2</v>
      </c>
      <c r="D130" s="106">
        <v>15.9</v>
      </c>
      <c r="E130" s="107">
        <f>IF(ISNUMBER(D130), (D130 - $B130) / $B130, "")</f>
        <v>6.3291139240506103E-3</v>
      </c>
      <c r="F130" s="108">
        <f>IF(ISNUMBER(D130), $B145 * E130, "")</f>
        <v>949.36708860759154</v>
      </c>
      <c r="G130" s="109">
        <v>15.8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15.8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15.8</v>
      </c>
      <c r="N130" s="107">
        <f>IF(ISNUMBER(M130), (M130 - $B130) / $B130, "")</f>
        <v>0</v>
      </c>
      <c r="O130" s="108">
        <f>IF(ISNUMBER(M130), $B145 * N130, "")</f>
        <v>0</v>
      </c>
      <c r="Q130" s="291"/>
      <c r="R130" s="291"/>
      <c r="S130" s="291"/>
    </row>
    <row r="131" spans="1:19" ht="17.25" thickBot="1">
      <c r="A131" s="125" t="s">
        <v>213</v>
      </c>
      <c r="B131" s="126">
        <v>12.6</v>
      </c>
      <c r="C131" s="77">
        <v>-1.5625E-2</v>
      </c>
      <c r="D131" s="15">
        <v>12.6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12.5</v>
      </c>
      <c r="H131" s="32">
        <f t="shared" ref="H131:H134" si="67">IF(ISNUMBER(G131), (G131 - $B131) / $B131, "")</f>
        <v>-7.9365079365079083E-3</v>
      </c>
      <c r="I131" s="101">
        <f>IF(ISNUMBER(G131), $B145 * H131, "")</f>
        <v>-1190.4761904761863</v>
      </c>
      <c r="J131" s="15">
        <v>12.5</v>
      </c>
      <c r="K131" s="32">
        <f t="shared" ref="K131:K134" si="68">IF(ISNUMBER(J131), (J131 - $B131) / $B131, "")</f>
        <v>-7.9365079365079083E-3</v>
      </c>
      <c r="L131" s="18">
        <f>IF(ISNUMBER(J131), $B145 * K131, "")</f>
        <v>-1190.4761904761863</v>
      </c>
      <c r="M131" s="31">
        <v>12.5</v>
      </c>
      <c r="N131" s="32">
        <f t="shared" ref="N131:N134" si="69">IF(ISNUMBER(M131), (M131 - $B131) / $B131, "")</f>
        <v>-7.9365079365079083E-3</v>
      </c>
      <c r="O131" s="18">
        <f>IF(ISNUMBER(M131), $B145 * N131, "")</f>
        <v>-1190.4761904761863</v>
      </c>
      <c r="Q131" s="291"/>
      <c r="R131" s="291"/>
      <c r="S131" s="291"/>
    </row>
    <row r="132" spans="1:19" ht="17.25" thickBot="1">
      <c r="A132" s="125" t="s">
        <v>147</v>
      </c>
      <c r="B132" s="126">
        <v>14.4</v>
      </c>
      <c r="C132" s="77">
        <v>-2.0408163300000001E-2</v>
      </c>
      <c r="D132" s="15">
        <v>15.1</v>
      </c>
      <c r="E132" s="32">
        <f t="shared" si="66"/>
        <v>4.8611111111111063E-2</v>
      </c>
      <c r="F132" s="18">
        <f>IF(ISNUMBER(D132), $B145 * E132, "")</f>
        <v>7291.6666666666597</v>
      </c>
      <c r="G132" s="31">
        <v>14.8</v>
      </c>
      <c r="H132" s="32">
        <f t="shared" si="67"/>
        <v>2.7777777777777801E-2</v>
      </c>
      <c r="I132" s="101">
        <f>IF(ISNUMBER(G132), $B145 * H132, "")</f>
        <v>4166.6666666666697</v>
      </c>
      <c r="J132" s="15">
        <v>14.9</v>
      </c>
      <c r="K132" s="32">
        <f t="shared" si="68"/>
        <v>3.4722222222222224E-2</v>
      </c>
      <c r="L132" s="18">
        <f>IF(ISNUMBER(J132), $B145 * K132, "")</f>
        <v>5208.3333333333339</v>
      </c>
      <c r="M132" s="31">
        <v>15</v>
      </c>
      <c r="N132" s="32">
        <f t="shared" si="69"/>
        <v>4.1666666666666644E-2</v>
      </c>
      <c r="O132" s="18">
        <f>IF(ISNUMBER(M132), $B145 * N132, "")</f>
        <v>6249.9999999999964</v>
      </c>
      <c r="Q132" s="291"/>
      <c r="R132" s="291"/>
      <c r="S132" s="291"/>
    </row>
    <row r="133" spans="1:19" ht="17.25" thickBot="1">
      <c r="A133" s="125" t="s">
        <v>97</v>
      </c>
      <c r="B133" s="126">
        <v>4.7</v>
      </c>
      <c r="C133" s="77">
        <v>-2.08333333E-2</v>
      </c>
      <c r="D133" s="15">
        <v>4.74</v>
      </c>
      <c r="E133" s="32">
        <f t="shared" si="66"/>
        <v>8.5106382978723475E-3</v>
      </c>
      <c r="F133" s="18">
        <f>IF(ISNUMBER(D133), $B145 * E133, "")</f>
        <v>1276.595744680852</v>
      </c>
      <c r="G133" s="31">
        <v>4.7300000000000004</v>
      </c>
      <c r="H133" s="32">
        <f t="shared" si="67"/>
        <v>6.3829787234043079E-3</v>
      </c>
      <c r="I133" s="101">
        <f>IF(ISNUMBER(G133), $B145 * H133, "")</f>
        <v>957.44680851064618</v>
      </c>
      <c r="J133" s="15">
        <v>4.71</v>
      </c>
      <c r="K133" s="32">
        <f t="shared" si="68"/>
        <v>2.1276595744680396E-3</v>
      </c>
      <c r="L133" s="18">
        <f>IF(ISNUMBER(J133), $B145 * K133, "")</f>
        <v>319.14893617020596</v>
      </c>
      <c r="M133" s="31">
        <v>4.7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201</v>
      </c>
      <c r="B134" s="131">
        <v>21</v>
      </c>
      <c r="C134" s="79">
        <v>-2.3255814E-2</v>
      </c>
      <c r="D134" s="24">
        <v>20.8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20.8</v>
      </c>
      <c r="H134" s="25">
        <f t="shared" si="67"/>
        <v>-9.52380952380949E-3</v>
      </c>
      <c r="I134" s="103">
        <f>IF(ISNUMBER(G134), $B145 * H134, "")</f>
        <v>-1428.5714285714234</v>
      </c>
      <c r="J134" s="24">
        <v>21</v>
      </c>
      <c r="K134" s="25">
        <f t="shared" si="68"/>
        <v>0</v>
      </c>
      <c r="L134" s="104">
        <f>IF(ISNUMBER(J134), $B145 * K134, "")</f>
        <v>0</v>
      </c>
      <c r="M134" s="102">
        <v>20.9</v>
      </c>
      <c r="N134" s="25">
        <f t="shared" si="69"/>
        <v>-4.76190476190483E-3</v>
      </c>
      <c r="O134" s="104">
        <f>IF(ISNUMBER(M134), $B145 * N134, "")</f>
        <v>-714.28571428572445</v>
      </c>
      <c r="Q134" s="300"/>
      <c r="R134" s="301"/>
      <c r="S134" s="302"/>
    </row>
    <row r="135" spans="1:19">
      <c r="A135" s="123" t="s">
        <v>199</v>
      </c>
      <c r="B135" s="124">
        <v>89.1</v>
      </c>
      <c r="C135" s="76">
        <v>-2.5164113799999999E-2</v>
      </c>
      <c r="D135" s="13">
        <v>89.4</v>
      </c>
      <c r="E135" s="14">
        <f>IF(ISNUMBER(D135), (D135 - $B135) / $B135, "")</f>
        <v>3.3670033670034948E-3</v>
      </c>
      <c r="F135" s="16">
        <f>IF(ISNUMBER(D135), $B145 * E135, "")</f>
        <v>505.05050505052424</v>
      </c>
      <c r="G135" s="29">
        <v>89</v>
      </c>
      <c r="H135" s="14">
        <f>IF(ISNUMBER(G135), (G135 - $B135) / $B135, "")</f>
        <v>-1.1223344556677253E-3</v>
      </c>
      <c r="I135" s="100">
        <f>IF(ISNUMBER(G135), $B145 * H135, "")</f>
        <v>-168.35016835015881</v>
      </c>
      <c r="J135" s="13">
        <v>88.7</v>
      </c>
      <c r="K135" s="14">
        <f>IF(ISNUMBER(J135), (J135 - $B135) / $B135, "")</f>
        <v>-4.489337822671061E-3</v>
      </c>
      <c r="L135" s="16">
        <f>IF(ISNUMBER(J135), $B145 * K135, "")</f>
        <v>-673.40067340065912</v>
      </c>
      <c r="M135" s="29">
        <v>88.7</v>
      </c>
      <c r="N135" s="14">
        <f>IF(ISNUMBER(M135), (M135 - $B135) / $B135, "")</f>
        <v>-4.489337822671061E-3</v>
      </c>
      <c r="O135" s="16">
        <f>IF(ISNUMBER(M135), $B145 * N135, "")</f>
        <v>-673.40067340065912</v>
      </c>
      <c r="Q135" s="303"/>
      <c r="R135" s="304"/>
      <c r="S135" s="305"/>
    </row>
    <row r="136" spans="1:19" ht="17.25" thickBot="1">
      <c r="A136" s="125" t="s">
        <v>205</v>
      </c>
      <c r="B136" s="126">
        <v>15.3</v>
      </c>
      <c r="C136" s="77">
        <v>-2.5477706999999999E-2</v>
      </c>
      <c r="D136" s="15">
        <v>15.4</v>
      </c>
      <c r="E136" s="32">
        <f t="shared" ref="E136:E139" si="70">IF(ISNUMBER(D136), (D136 - $B136) / $B136, "")</f>
        <v>6.5359477124182774E-3</v>
      </c>
      <c r="F136" s="18">
        <f>IF(ISNUMBER(D136), $B145 * E136, "")</f>
        <v>980.39215686274156</v>
      </c>
      <c r="G136" s="31">
        <v>15.4</v>
      </c>
      <c r="H136" s="32">
        <f t="shared" ref="H136:H139" si="71">IF(ISNUMBER(G136), (G136 - $B136) / $B136, "")</f>
        <v>6.5359477124182774E-3</v>
      </c>
      <c r="I136" s="101">
        <f>IF(ISNUMBER(G136), $B145 * H136, "")</f>
        <v>980.39215686274156</v>
      </c>
      <c r="J136" s="15">
        <v>15.5</v>
      </c>
      <c r="K136" s="32">
        <f t="shared" ref="K136:K139" si="72">IF(ISNUMBER(J136), (J136 - $B136) / $B136, "")</f>
        <v>1.3071895424836555E-2</v>
      </c>
      <c r="L136" s="18">
        <f>IF(ISNUMBER(J136), $B145 * K136, "")</f>
        <v>1960.7843137254831</v>
      </c>
      <c r="M136" s="31">
        <v>15.5</v>
      </c>
      <c r="N136" s="32">
        <f t="shared" ref="N136:N139" si="73">IF(ISNUMBER(M136), (M136 - $B136) / $B136, "")</f>
        <v>1.3071895424836555E-2</v>
      </c>
      <c r="O136" s="18">
        <f>IF(ISNUMBER(M136), $B145 * N136, "")</f>
        <v>1960.7843137254831</v>
      </c>
      <c r="Q136" s="306"/>
      <c r="R136" s="307"/>
      <c r="S136" s="308"/>
    </row>
    <row r="137" spans="1:19" ht="17.25" thickBot="1">
      <c r="A137" s="125" t="s">
        <v>145</v>
      </c>
      <c r="B137" s="126">
        <v>24</v>
      </c>
      <c r="C137" s="77">
        <v>-2.8340081E-2</v>
      </c>
      <c r="D137" s="15">
        <v>24.1</v>
      </c>
      <c r="E137" s="32">
        <f t="shared" si="70"/>
        <v>4.1666666666667256E-3</v>
      </c>
      <c r="F137" s="18">
        <f>IF(ISNUMBER(D137), $B145 * E137, "")</f>
        <v>625.00000000000887</v>
      </c>
      <c r="G137" s="31">
        <v>23.8</v>
      </c>
      <c r="H137" s="32">
        <f t="shared" si="71"/>
        <v>-8.3333333333333037E-3</v>
      </c>
      <c r="I137" s="101">
        <f>IF(ISNUMBER(G137), $B145 * H137, "")</f>
        <v>-1249.9999999999955</v>
      </c>
      <c r="J137" s="15">
        <v>23.8</v>
      </c>
      <c r="K137" s="32">
        <f t="shared" si="72"/>
        <v>-8.3333333333333037E-3</v>
      </c>
      <c r="L137" s="18">
        <f>IF(ISNUMBER(J137), $B145 * K137, "")</f>
        <v>-1249.9999999999955</v>
      </c>
      <c r="M137" s="31">
        <v>23.9</v>
      </c>
      <c r="N137" s="32">
        <f t="shared" si="73"/>
        <v>-4.1666666666667256E-3</v>
      </c>
      <c r="O137" s="18">
        <f>IF(ISNUMBER(M137), $B145 * N137, "")</f>
        <v>-625.00000000000887</v>
      </c>
      <c r="Q137" s="291"/>
      <c r="R137" s="291"/>
      <c r="S137" s="291"/>
    </row>
    <row r="138" spans="1:19" ht="17.25" thickBot="1">
      <c r="A138" s="125" t="s">
        <v>207</v>
      </c>
      <c r="B138" s="126">
        <v>20.100000000000001</v>
      </c>
      <c r="C138" s="77">
        <v>-2.89855072E-2</v>
      </c>
      <c r="D138" s="15">
        <v>20.2</v>
      </c>
      <c r="E138" s="32">
        <f t="shared" si="70"/>
        <v>4.975124378109346E-3</v>
      </c>
      <c r="F138" s="18">
        <f>IF(ISNUMBER(D138), $B145 * E138, "")</f>
        <v>746.26865671640189</v>
      </c>
      <c r="G138" s="31">
        <v>20.100000000000001</v>
      </c>
      <c r="H138" s="32">
        <f t="shared" si="71"/>
        <v>0</v>
      </c>
      <c r="I138" s="101">
        <f>IF(ISNUMBER(G138), $B145 * H138, "")</f>
        <v>0</v>
      </c>
      <c r="J138" s="15">
        <v>20.2</v>
      </c>
      <c r="K138" s="32">
        <f t="shared" si="72"/>
        <v>4.975124378109346E-3</v>
      </c>
      <c r="L138" s="18">
        <f>IF(ISNUMBER(J138), $B145 * K138, "")</f>
        <v>746.26865671640189</v>
      </c>
      <c r="M138" s="31">
        <v>20.3</v>
      </c>
      <c r="N138" s="32">
        <f t="shared" si="73"/>
        <v>9.9502487562188689E-3</v>
      </c>
      <c r="O138" s="18">
        <f>IF(ISNUMBER(M138), $B145 * N138, "")</f>
        <v>1492.5373134328304</v>
      </c>
      <c r="Q138" s="286"/>
      <c r="R138" s="286"/>
      <c r="S138" s="286"/>
    </row>
    <row r="139" spans="1:19" ht="17.25" thickBot="1">
      <c r="A139" s="127" t="s">
        <v>187</v>
      </c>
      <c r="B139" s="128">
        <v>19.5</v>
      </c>
      <c r="C139" s="78">
        <v>-2.9850746300000001E-2</v>
      </c>
      <c r="D139" s="20">
        <v>19.3</v>
      </c>
      <c r="E139" s="21">
        <f t="shared" si="70"/>
        <v>-1.025641025641022E-2</v>
      </c>
      <c r="F139" s="22">
        <f>IF(ISNUMBER(D139), $B145 * E139, "")</f>
        <v>-1538.4615384615331</v>
      </c>
      <c r="G139" s="30">
        <v>19.2</v>
      </c>
      <c r="H139" s="21">
        <f t="shared" si="71"/>
        <v>-1.5384615384615422E-2</v>
      </c>
      <c r="I139" s="105">
        <f>IF(ISNUMBER(G139), $B145 * H139, "")</f>
        <v>-2307.6923076923131</v>
      </c>
      <c r="J139" s="20">
        <v>19.2</v>
      </c>
      <c r="K139" s="21">
        <f t="shared" si="72"/>
        <v>-1.5384615384615422E-2</v>
      </c>
      <c r="L139" s="22">
        <f>IF(ISNUMBER(J139), $B145 * K139, "")</f>
        <v>-2307.6923076923131</v>
      </c>
      <c r="M139" s="30">
        <v>19.2</v>
      </c>
      <c r="N139" s="21">
        <f t="shared" si="73"/>
        <v>-1.5384615384615422E-2</v>
      </c>
      <c r="O139" s="22">
        <f>IF(ISNUMBER(M139), $B145 * N139, "")</f>
        <v>-2307.6923076923131</v>
      </c>
      <c r="Q139" s="286"/>
      <c r="R139" s="286"/>
      <c r="S139" s="286"/>
    </row>
    <row r="140" spans="1:19" ht="17.25" thickBot="1">
      <c r="A140" s="125" t="s">
        <v>231</v>
      </c>
      <c r="B140" s="129">
        <v>87.2</v>
      </c>
      <c r="C140" s="80">
        <v>-4.8034934500000001E-2</v>
      </c>
      <c r="D140" s="106">
        <v>86.8</v>
      </c>
      <c r="E140" s="107">
        <f>IF(ISNUMBER(D140), (D140 - $B140) / $B140, "")</f>
        <v>-4.5871559633028176E-3</v>
      </c>
      <c r="F140" s="108">
        <f>IF(ISNUMBER(D140), $B145 * E140, "")</f>
        <v>-688.07339449542269</v>
      </c>
      <c r="G140" s="109">
        <v>86.9</v>
      </c>
      <c r="H140" s="107">
        <f>IF(ISNUMBER(G140), (G140 - $B140) / $B140, "")</f>
        <v>-3.4403669724770315E-3</v>
      </c>
      <c r="I140" s="110">
        <f>IF(ISNUMBER(G140), $B145 * H140, "")</f>
        <v>-516.05504587155474</v>
      </c>
      <c r="J140" s="106">
        <v>86.6</v>
      </c>
      <c r="K140" s="107">
        <f>IF(ISNUMBER(J140), (J140 - $B140) / $B140, "")</f>
        <v>-6.880733944954226E-3</v>
      </c>
      <c r="L140" s="108">
        <f>IF(ISNUMBER(J140), $B145 * K140, "")</f>
        <v>-1032.1100917431338</v>
      </c>
      <c r="M140" s="109">
        <v>86.9</v>
      </c>
      <c r="N140" s="107">
        <f>IF(ISNUMBER(M140), (M140 - $B140) / $B140, "")</f>
        <v>-3.4403669724770315E-3</v>
      </c>
      <c r="O140" s="108">
        <f>IF(ISNUMBER(M140), $B145 * N140, "")</f>
        <v>-516.05504587155474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9.0620603217842453E-3</v>
      </c>
      <c r="F145" s="28">
        <f>SUM(F125:F144)</f>
        <v>21748.944772282182</v>
      </c>
      <c r="G145" s="26" t="s">
        <v>268</v>
      </c>
      <c r="H145" s="27">
        <f>IF(COUNT(H125:H144), SUM(H125:H144) / COUNT(H125:H144), 0)</f>
        <v>4.093633389402219E-3</v>
      </c>
      <c r="I145" s="28">
        <f>SUM(I125:I144)</f>
        <v>9824.720134565323</v>
      </c>
      <c r="J145" s="26" t="s">
        <v>268</v>
      </c>
      <c r="K145" s="27">
        <f>IF(COUNT(K125:K144), SUM(K125:K144) / COUNT(K125:K144), 0)</f>
        <v>4.4874059103127435E-3</v>
      </c>
      <c r="L145" s="28">
        <f>SUM(L125:L144)</f>
        <v>10769.774184750584</v>
      </c>
      <c r="M145" s="26" t="s">
        <v>268</v>
      </c>
      <c r="N145" s="27">
        <f>IF(COUNT(N125:N144), SUM(N125:N144) / COUNT(N125:N144), 0)</f>
        <v>1.8907701746850476E-3</v>
      </c>
      <c r="O145" s="28">
        <f>SUM(O125:O144)</f>
        <v>4537.8484192441138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85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2021-11-05(금) 오전 00:00</v>
      </c>
      <c r="C150" s="329"/>
      <c r="D150" s="288" t="str">
        <f>TEXT($G$1, "[$-ko-KR]yyyy-mm-dd(ddd) ") &amp; "오후 14:00"</f>
        <v>2021-11-05(금) 오후 14:00</v>
      </c>
      <c r="E150" s="289"/>
      <c r="F150" s="290"/>
      <c r="G150" s="288" t="str">
        <f>TEXT($G$1, "[$-ko-KR]yyyy-mm-dd(ddd) ") &amp; "오후 19:00"</f>
        <v>2021-11-05(금) 오후 19:00</v>
      </c>
      <c r="H150" s="289"/>
      <c r="I150" s="290"/>
      <c r="J150" s="288" t="str">
        <f>TEXT($G$1, "[$-ko-KR]yyyy-mm-dd(ddd) ") &amp; "오후 21:00"</f>
        <v>2021-11-05(금) 오후 21:00</v>
      </c>
      <c r="K150" s="289"/>
      <c r="L150" s="290"/>
      <c r="M150" s="288" t="str">
        <f>TEXT($G$1+1, "[$-ko-KR]yyyy-mm-dd(ddd) ") &amp; "오전 00:00"</f>
        <v>2021-11-06(토)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86" t="s">
        <v>57</v>
      </c>
      <c r="H151" s="187" t="s">
        <v>265</v>
      </c>
      <c r="I151" s="18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239</v>
      </c>
      <c r="B152" s="124">
        <v>681</v>
      </c>
      <c r="C152" s="76">
        <v>7.3964497000000001E-3</v>
      </c>
      <c r="D152" s="13">
        <v>681</v>
      </c>
      <c r="E152" s="14">
        <f>IF(ISNUMBER(D152), (D152 - $B152) / $B152, "")</f>
        <v>0</v>
      </c>
      <c r="F152" s="16">
        <f>IF(ISNUMBER(D152), $B172 * E152, "")</f>
        <v>0</v>
      </c>
      <c r="G152" s="29">
        <v>682</v>
      </c>
      <c r="H152" s="14">
        <f>IF(ISNUMBER(G152), (G152 - $B152) / $B152, "")</f>
        <v>1.4684287812041115E-3</v>
      </c>
      <c r="I152" s="100">
        <f>IF(ISNUMBER(G152), $B172 * H152, "")</f>
        <v>220.26431718061673</v>
      </c>
      <c r="J152" s="13">
        <v>684</v>
      </c>
      <c r="K152" s="14">
        <f>IF(ISNUMBER(J152), (J152 - $B152) / $B152, "")</f>
        <v>4.4052863436123352E-3</v>
      </c>
      <c r="L152" s="16">
        <f>IF(ISNUMBER(J152), $B172 * K152, "")</f>
        <v>660.79295154185024</v>
      </c>
      <c r="M152" s="29">
        <v>696</v>
      </c>
      <c r="N152" s="14">
        <f>IF(ISNUMBER(M152), (M152 - $B152) / $B152, "")</f>
        <v>2.2026431718061675E-2</v>
      </c>
      <c r="O152" s="16">
        <f>IF(ISNUMBER(M152), $B172 * N152, "")</f>
        <v>3303.9647577092514</v>
      </c>
      <c r="Q152" s="286"/>
      <c r="R152" s="286"/>
      <c r="S152" s="286"/>
    </row>
    <row r="153" spans="1:19" ht="17.25" thickBot="1">
      <c r="A153" s="125" t="s">
        <v>217</v>
      </c>
      <c r="B153" s="126">
        <v>255</v>
      </c>
      <c r="C153" s="77">
        <v>3.9370079000000001E-3</v>
      </c>
      <c r="D153" s="15">
        <v>251</v>
      </c>
      <c r="E153" s="32">
        <f t="shared" ref="E153:E156" si="78">IF(ISNUMBER(D153), (D153 - $B153) / $B153, "")</f>
        <v>-1.5686274509803921E-2</v>
      </c>
      <c r="F153" s="18">
        <f>IF(ISNUMBER(D153), $B172 * E153, "")</f>
        <v>-2352.9411764705883</v>
      </c>
      <c r="G153" s="31">
        <v>250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251</v>
      </c>
      <c r="K153" s="32">
        <f t="shared" ref="K153:K156" si="80">IF(ISNUMBER(J153), (J153 - $B153) / $B153, "")</f>
        <v>-1.5686274509803921E-2</v>
      </c>
      <c r="L153" s="18">
        <f>IF(ISNUMBER(J153), $B172 * K153, "")</f>
        <v>-2352.9411764705883</v>
      </c>
      <c r="M153" s="31">
        <v>251</v>
      </c>
      <c r="N153" s="32">
        <f t="shared" ref="N153:N156" si="81">IF(ISNUMBER(M153), (M153 - $B153) / $B153, "")</f>
        <v>-1.5686274509803921E-2</v>
      </c>
      <c r="O153" s="18">
        <f>IF(ISNUMBER(M153), $B172 * N153, "")</f>
        <v>-2352.9411764705883</v>
      </c>
      <c r="Q153" s="286"/>
      <c r="R153" s="286"/>
      <c r="S153" s="286"/>
    </row>
    <row r="154" spans="1:19" ht="17.25" thickBot="1">
      <c r="A154" s="125" t="s">
        <v>121</v>
      </c>
      <c r="B154" s="126">
        <v>583</v>
      </c>
      <c r="C154" s="77">
        <v>0</v>
      </c>
      <c r="D154" s="15">
        <v>609</v>
      </c>
      <c r="E154" s="32">
        <f t="shared" si="78"/>
        <v>4.4596912521440824E-2</v>
      </c>
      <c r="F154" s="18">
        <f>IF(ISNUMBER(D154), $B172 * E154, "")</f>
        <v>6689.5368782161231</v>
      </c>
      <c r="G154" s="31">
        <v>614</v>
      </c>
      <c r="H154" s="32">
        <f t="shared" si="79"/>
        <v>5.3173241852487133E-2</v>
      </c>
      <c r="I154" s="101">
        <f>IF(ISNUMBER(G154), $B172 * H154, "")</f>
        <v>7975.9862778730703</v>
      </c>
      <c r="J154" s="15">
        <v>614</v>
      </c>
      <c r="K154" s="32">
        <f t="shared" si="80"/>
        <v>5.3173241852487133E-2</v>
      </c>
      <c r="L154" s="18">
        <f>IF(ISNUMBER(J154), $B172 * K154, "")</f>
        <v>7975.9862778730703</v>
      </c>
      <c r="M154" s="31">
        <v>602</v>
      </c>
      <c r="N154" s="32">
        <f t="shared" si="81"/>
        <v>3.2590051457975985E-2</v>
      </c>
      <c r="O154" s="18">
        <f>IF(ISNUMBER(M154), $B172 * N154, "")</f>
        <v>4888.5077186963981</v>
      </c>
      <c r="Q154" s="291"/>
      <c r="R154" s="291"/>
      <c r="S154" s="291"/>
    </row>
    <row r="155" spans="1:19" ht="17.25" thickBot="1">
      <c r="A155" s="125" t="s">
        <v>127</v>
      </c>
      <c r="B155" s="126">
        <v>151</v>
      </c>
      <c r="C155" s="77">
        <v>0</v>
      </c>
      <c r="D155" s="15">
        <v>150</v>
      </c>
      <c r="E155" s="32">
        <f t="shared" si="78"/>
        <v>-6.6225165562913907E-3</v>
      </c>
      <c r="F155" s="18">
        <f>IF(ISNUMBER(D155), $B172 * E155, "")</f>
        <v>-993.37748344370857</v>
      </c>
      <c r="G155" s="31">
        <v>151</v>
      </c>
      <c r="H155" s="32">
        <f t="shared" si="79"/>
        <v>0</v>
      </c>
      <c r="I155" s="101">
        <f>IF(ISNUMBER(G155), $B172 * H155, "")</f>
        <v>0</v>
      </c>
      <c r="J155" s="15">
        <v>151</v>
      </c>
      <c r="K155" s="32">
        <f t="shared" si="80"/>
        <v>0</v>
      </c>
      <c r="L155" s="18">
        <f>IF(ISNUMBER(J155), $B172 * K155, "")</f>
        <v>0</v>
      </c>
      <c r="M155" s="31">
        <v>153</v>
      </c>
      <c r="N155" s="32">
        <f t="shared" si="81"/>
        <v>1.3245033112582781E-2</v>
      </c>
      <c r="O155" s="18">
        <f>IF(ISNUMBER(M155), $B172 * N155, "")</f>
        <v>1986.7549668874171</v>
      </c>
      <c r="Q155" s="291"/>
      <c r="R155" s="291"/>
      <c r="S155" s="291"/>
    </row>
    <row r="156" spans="1:19" ht="17.25" thickBot="1">
      <c r="A156" s="127" t="s">
        <v>237</v>
      </c>
      <c r="B156" s="128">
        <v>158</v>
      </c>
      <c r="C156" s="78">
        <v>-6.2893081999999996E-3</v>
      </c>
      <c r="D156" s="20">
        <v>159</v>
      </c>
      <c r="E156" s="21">
        <f t="shared" si="78"/>
        <v>6.3291139240506328E-3</v>
      </c>
      <c r="F156" s="22">
        <f>IF(ISNUMBER(D156), $B172 * E156, "")</f>
        <v>949.36708860759495</v>
      </c>
      <c r="G156" s="30">
        <v>158</v>
      </c>
      <c r="H156" s="21">
        <f t="shared" si="79"/>
        <v>0</v>
      </c>
      <c r="I156" s="105">
        <f>IF(ISNUMBER(G156), $B172 * H156, "")</f>
        <v>0</v>
      </c>
      <c r="J156" s="20">
        <v>159</v>
      </c>
      <c r="K156" s="21">
        <f t="shared" si="80"/>
        <v>6.3291139240506328E-3</v>
      </c>
      <c r="L156" s="22">
        <f>IF(ISNUMBER(J156), $B172 * K156, "")</f>
        <v>949.36708860759495</v>
      </c>
      <c r="M156" s="30">
        <v>158</v>
      </c>
      <c r="N156" s="21">
        <f t="shared" si="81"/>
        <v>0</v>
      </c>
      <c r="O156" s="22">
        <f>IF(ISNUMBER(M156), $B172 * N156, "")</f>
        <v>0</v>
      </c>
      <c r="Q156" s="291"/>
      <c r="R156" s="291"/>
      <c r="S156" s="291"/>
    </row>
    <row r="157" spans="1:19" ht="17.25" thickBot="1">
      <c r="A157" s="125" t="s">
        <v>334</v>
      </c>
      <c r="B157" s="129">
        <v>462</v>
      </c>
      <c r="C157" s="80">
        <v>-6.4516128999999997E-3</v>
      </c>
      <c r="D157" s="106">
        <v>482</v>
      </c>
      <c r="E157" s="107">
        <f>IF(ISNUMBER(D157), (D157 - $B157) / $B157, "")</f>
        <v>4.3290043290043288E-2</v>
      </c>
      <c r="F157" s="108">
        <f>IF(ISNUMBER(D157), $B172 * E157, "")</f>
        <v>6493.5064935064929</v>
      </c>
      <c r="G157" s="109">
        <v>479</v>
      </c>
      <c r="H157" s="107">
        <f>IF(ISNUMBER(G157), (G157 - $B157) / $B157, "")</f>
        <v>3.67965367965368E-2</v>
      </c>
      <c r="I157" s="110">
        <f>IF(ISNUMBER(G157), $B172 * H157, "")</f>
        <v>5519.4805194805203</v>
      </c>
      <c r="J157" s="106">
        <v>478</v>
      </c>
      <c r="K157" s="107">
        <f>IF(ISNUMBER(J157), (J157 - $B157) / $B157, "")</f>
        <v>3.4632034632034632E-2</v>
      </c>
      <c r="L157" s="108">
        <f>IF(ISNUMBER(J157), $B172 * K157, "")</f>
        <v>5194.8051948051952</v>
      </c>
      <c r="M157" s="109">
        <v>477</v>
      </c>
      <c r="N157" s="107">
        <f>IF(ISNUMBER(M157), (M157 - $B157) / $B157, "")</f>
        <v>3.2467532467532464E-2</v>
      </c>
      <c r="O157" s="108">
        <f>IF(ISNUMBER(M157), $B172 * N157, "")</f>
        <v>4870.1298701298692</v>
      </c>
      <c r="Q157" s="291"/>
      <c r="R157" s="291"/>
      <c r="S157" s="291"/>
    </row>
    <row r="158" spans="1:19" ht="17.25" thickBot="1">
      <c r="A158" s="125" t="s">
        <v>149</v>
      </c>
      <c r="B158" s="126">
        <v>125</v>
      </c>
      <c r="C158" s="77">
        <v>-7.9365079000000005E-3</v>
      </c>
      <c r="D158" s="15">
        <v>126</v>
      </c>
      <c r="E158" s="32">
        <f t="shared" ref="E158:E161" si="82">IF(ISNUMBER(D158), (D158 - $B158) / $B158, "")</f>
        <v>8.0000000000000002E-3</v>
      </c>
      <c r="F158" s="18">
        <f>IF(ISNUMBER(D158), $B172 * E158, "")</f>
        <v>1200</v>
      </c>
      <c r="G158" s="31">
        <v>126</v>
      </c>
      <c r="H158" s="32">
        <f t="shared" ref="H158:H161" si="83">IF(ISNUMBER(G158), (G158 - $B158) / $B158, "")</f>
        <v>8.0000000000000002E-3</v>
      </c>
      <c r="I158" s="101">
        <f>IF(ISNUMBER(G158), $B172 * H158, "")</f>
        <v>1200</v>
      </c>
      <c r="J158" s="15">
        <v>127</v>
      </c>
      <c r="K158" s="32">
        <f t="shared" ref="K158:K161" si="84">IF(ISNUMBER(J158), (J158 - $B158) / $B158, "")</f>
        <v>1.6E-2</v>
      </c>
      <c r="L158" s="18">
        <f>IF(ISNUMBER(J158), $B172 * K158, "")</f>
        <v>2400</v>
      </c>
      <c r="M158" s="31">
        <v>126</v>
      </c>
      <c r="N158" s="32">
        <f t="shared" ref="N158:N161" si="85">IF(ISNUMBER(M158), (M158 - $B158) / $B158, "")</f>
        <v>8.0000000000000002E-3</v>
      </c>
      <c r="O158" s="18">
        <f>IF(ISNUMBER(M158), $B172 * N158, "")</f>
        <v>1200</v>
      </c>
      <c r="Q158" s="291"/>
      <c r="R158" s="291"/>
      <c r="S158" s="291"/>
    </row>
    <row r="159" spans="1:19" ht="17.25" thickBot="1">
      <c r="A159" s="125" t="s">
        <v>129</v>
      </c>
      <c r="B159" s="126">
        <v>129</v>
      </c>
      <c r="C159" s="77">
        <v>-1.52671756E-2</v>
      </c>
      <c r="D159" s="15">
        <v>132</v>
      </c>
      <c r="E159" s="32">
        <f t="shared" si="82"/>
        <v>2.3255813953488372E-2</v>
      </c>
      <c r="F159" s="18">
        <f>IF(ISNUMBER(D159), $B172 * E159, "")</f>
        <v>3488.3720930232557</v>
      </c>
      <c r="G159" s="31">
        <v>134</v>
      </c>
      <c r="H159" s="32">
        <f t="shared" si="83"/>
        <v>3.875968992248062E-2</v>
      </c>
      <c r="I159" s="101">
        <f>IF(ISNUMBER(G159), $B172 * H159, "")</f>
        <v>5813.9534883720926</v>
      </c>
      <c r="J159" s="15">
        <v>135</v>
      </c>
      <c r="K159" s="32">
        <f t="shared" si="84"/>
        <v>4.6511627906976744E-2</v>
      </c>
      <c r="L159" s="18">
        <f>IF(ISNUMBER(J159), $B172 * K159, "")</f>
        <v>6976.7441860465115</v>
      </c>
      <c r="M159" s="31">
        <v>134</v>
      </c>
      <c r="N159" s="32">
        <f t="shared" si="85"/>
        <v>3.875968992248062E-2</v>
      </c>
      <c r="O159" s="18">
        <f>IF(ISNUMBER(M159), $B172 * N159, "")</f>
        <v>5813.9534883720926</v>
      </c>
      <c r="Q159" s="291"/>
      <c r="R159" s="291"/>
      <c r="S159" s="291"/>
    </row>
    <row r="160" spans="1:19" ht="17.25" thickBot="1">
      <c r="A160" s="125" t="s">
        <v>85</v>
      </c>
      <c r="B160" s="126">
        <v>525</v>
      </c>
      <c r="C160" s="77">
        <v>-2.41635688E-2</v>
      </c>
      <c r="D160" s="15">
        <v>566</v>
      </c>
      <c r="E160" s="32">
        <f t="shared" si="82"/>
        <v>7.8095238095238093E-2</v>
      </c>
      <c r="F160" s="18">
        <f>IF(ISNUMBER(D160), $B172 * E160, "")</f>
        <v>11714.285714285714</v>
      </c>
      <c r="G160" s="31">
        <v>556</v>
      </c>
      <c r="H160" s="32">
        <f t="shared" si="83"/>
        <v>5.904761904761905E-2</v>
      </c>
      <c r="I160" s="101">
        <f>IF(ISNUMBER(G160), $B172 * H160, "")</f>
        <v>8857.1428571428569</v>
      </c>
      <c r="J160" s="15">
        <v>552</v>
      </c>
      <c r="K160" s="32">
        <f t="shared" si="84"/>
        <v>5.1428571428571428E-2</v>
      </c>
      <c r="L160" s="18">
        <f>IF(ISNUMBER(J160), $B172 * K160, "")</f>
        <v>7714.2857142857138</v>
      </c>
      <c r="M160" s="31">
        <v>538</v>
      </c>
      <c r="N160" s="32">
        <f t="shared" si="85"/>
        <v>2.4761904761904763E-2</v>
      </c>
      <c r="O160" s="18">
        <f>IF(ISNUMBER(M160), $B172 * N160, "")</f>
        <v>3714.2857142857142</v>
      </c>
      <c r="Q160" s="33"/>
      <c r="R160" s="33"/>
    </row>
    <row r="161" spans="1:19" ht="17.25" thickBot="1">
      <c r="A161" s="130" t="s">
        <v>141</v>
      </c>
      <c r="B161" s="131">
        <v>148</v>
      </c>
      <c r="C161" s="79">
        <v>-2.6315789499999999E-2</v>
      </c>
      <c r="D161" s="24">
        <v>154</v>
      </c>
      <c r="E161" s="25">
        <f t="shared" si="82"/>
        <v>4.0540540540540543E-2</v>
      </c>
      <c r="F161" s="104">
        <f>IF(ISNUMBER(D161), $B172 * E161, "")</f>
        <v>6081.0810810810817</v>
      </c>
      <c r="G161" s="102">
        <v>155</v>
      </c>
      <c r="H161" s="25">
        <f t="shared" si="83"/>
        <v>4.72972972972973E-2</v>
      </c>
      <c r="I161" s="103">
        <f>IF(ISNUMBER(G161), $B172 * H161, "")</f>
        <v>7094.594594594595</v>
      </c>
      <c r="J161" s="24">
        <v>159</v>
      </c>
      <c r="K161" s="25">
        <f t="shared" si="84"/>
        <v>7.4324324324324328E-2</v>
      </c>
      <c r="L161" s="104">
        <f>IF(ISNUMBER(J161), $B172 * K161, "")</f>
        <v>11148.64864864865</v>
      </c>
      <c r="M161" s="102">
        <v>156</v>
      </c>
      <c r="N161" s="25">
        <f t="shared" si="85"/>
        <v>5.4054054054054057E-2</v>
      </c>
      <c r="O161" s="104">
        <f>IF(ISNUMBER(M161), $B172 * N161, "")</f>
        <v>8108.1081081081084</v>
      </c>
      <c r="Q161" s="300"/>
      <c r="R161" s="301"/>
      <c r="S161" s="302"/>
    </row>
    <row r="162" spans="1:19">
      <c r="A162" s="123" t="s">
        <v>191</v>
      </c>
      <c r="B162" s="124">
        <v>148</v>
      </c>
      <c r="C162" s="76">
        <v>-2.6315789499999999E-2</v>
      </c>
      <c r="D162" s="13">
        <v>147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150</v>
      </c>
      <c r="H162" s="14">
        <f>IF(ISNUMBER(G162), (G162 - $B162) / $B162, "")</f>
        <v>1.3513513513513514E-2</v>
      </c>
      <c r="I162" s="100">
        <f>IF(ISNUMBER(G162), $B172 * H162, "")</f>
        <v>2027.0270270270271</v>
      </c>
      <c r="J162" s="13">
        <v>148</v>
      </c>
      <c r="K162" s="14">
        <f>IF(ISNUMBER(J162), (J162 - $B162) / $B162, "")</f>
        <v>0</v>
      </c>
      <c r="L162" s="16">
        <f>IF(ISNUMBER(J162), $B172 * K162, "")</f>
        <v>0</v>
      </c>
      <c r="M162" s="29">
        <v>150</v>
      </c>
      <c r="N162" s="14">
        <f>IF(ISNUMBER(M162), (M162 - $B162) / $B162, "")</f>
        <v>1.3513513513513514E-2</v>
      </c>
      <c r="O162" s="16">
        <f>IF(ISNUMBER(M162), $B172 * N162, "")</f>
        <v>2027.0270270270271</v>
      </c>
      <c r="Q162" s="303"/>
      <c r="R162" s="304"/>
      <c r="S162" s="305"/>
    </row>
    <row r="163" spans="1:19" ht="17.25" thickBot="1">
      <c r="A163" s="125" t="s">
        <v>263</v>
      </c>
      <c r="B163" s="126">
        <v>310</v>
      </c>
      <c r="C163" s="77">
        <v>-2.8213166099999999E-2</v>
      </c>
      <c r="D163" s="15">
        <v>315</v>
      </c>
      <c r="E163" s="32">
        <f t="shared" ref="E163:E166" si="86">IF(ISNUMBER(D163), (D163 - $B163) / $B163, "")</f>
        <v>1.6129032258064516E-2</v>
      </c>
      <c r="F163" s="18">
        <f>IF(ISNUMBER(D163), $B172 * E163, "")</f>
        <v>2419.3548387096776</v>
      </c>
      <c r="G163" s="31">
        <v>318</v>
      </c>
      <c r="H163" s="32">
        <f t="shared" ref="H163:H166" si="87">IF(ISNUMBER(G163), (G163 - $B163) / $B163, "")</f>
        <v>2.5806451612903226E-2</v>
      </c>
      <c r="I163" s="101">
        <f>IF(ISNUMBER(G163), $B172 * H163, "")</f>
        <v>3870.9677419354839</v>
      </c>
      <c r="J163" s="15">
        <v>317</v>
      </c>
      <c r="K163" s="32">
        <f t="shared" ref="K163:K166" si="88">IF(ISNUMBER(J163), (J163 - $B163) / $B163, "")</f>
        <v>2.2580645161290321E-2</v>
      </c>
      <c r="L163" s="18">
        <f>IF(ISNUMBER(J163), $B172 * K163, "")</f>
        <v>3387.0967741935483</v>
      </c>
      <c r="M163" s="31">
        <v>315</v>
      </c>
      <c r="N163" s="32">
        <f t="shared" ref="N163:N166" si="89">IF(ISNUMBER(M163), (M163 - $B163) / $B163, "")</f>
        <v>1.6129032258064516E-2</v>
      </c>
      <c r="O163" s="18">
        <f>IF(ISNUMBER(M163), $B172 * N163, "")</f>
        <v>2419.3548387096776</v>
      </c>
      <c r="Q163" s="306"/>
      <c r="R163" s="307"/>
      <c r="S163" s="308"/>
    </row>
    <row r="164" spans="1:19" ht="17.25" thickBot="1">
      <c r="A164" s="125" t="s">
        <v>197</v>
      </c>
      <c r="B164" s="126">
        <v>220</v>
      </c>
      <c r="C164" s="77">
        <v>-3.08370044E-2</v>
      </c>
      <c r="D164" s="15">
        <v>222</v>
      </c>
      <c r="E164" s="32">
        <f t="shared" si="86"/>
        <v>9.0909090909090905E-3</v>
      </c>
      <c r="F164" s="18">
        <f>IF(ISNUMBER(D164), $B172 * E164, "")</f>
        <v>1363.6363636363635</v>
      </c>
      <c r="G164" s="31">
        <v>222</v>
      </c>
      <c r="H164" s="32">
        <f t="shared" si="87"/>
        <v>9.0909090909090905E-3</v>
      </c>
      <c r="I164" s="101">
        <f>IF(ISNUMBER(G164), $B172 * H164, "")</f>
        <v>1363.6363636363635</v>
      </c>
      <c r="J164" s="15">
        <v>223</v>
      </c>
      <c r="K164" s="32">
        <f t="shared" si="88"/>
        <v>1.3636363636363636E-2</v>
      </c>
      <c r="L164" s="18">
        <f>IF(ISNUMBER(J164), $B172 * K164, "")</f>
        <v>2045.4545454545453</v>
      </c>
      <c r="M164" s="31">
        <v>224</v>
      </c>
      <c r="N164" s="32">
        <f t="shared" si="89"/>
        <v>1.8181818181818181E-2</v>
      </c>
      <c r="O164" s="18">
        <f>IF(ISNUMBER(M164), $B172 * N164, "")</f>
        <v>2727.272727272727</v>
      </c>
      <c r="Q164" s="291"/>
      <c r="R164" s="291"/>
      <c r="S164" s="291"/>
    </row>
    <row r="165" spans="1:19" ht="17.25" thickBot="1">
      <c r="A165" s="125" t="s">
        <v>51</v>
      </c>
      <c r="B165" s="126">
        <v>446</v>
      </c>
      <c r="C165" s="77">
        <v>-3.2537960999999997E-2</v>
      </c>
      <c r="D165" s="15">
        <v>448</v>
      </c>
      <c r="E165" s="32">
        <f t="shared" si="86"/>
        <v>4.4843049327354259E-3</v>
      </c>
      <c r="F165" s="18">
        <f>IF(ISNUMBER(D165), $B172 * E165, "")</f>
        <v>672.64573991031386</v>
      </c>
      <c r="G165" s="31">
        <v>444</v>
      </c>
      <c r="H165" s="32">
        <f t="shared" si="87"/>
        <v>-4.4843049327354259E-3</v>
      </c>
      <c r="I165" s="101">
        <f>IF(ISNUMBER(G165), $B172 * H165, "")</f>
        <v>-672.64573991031386</v>
      </c>
      <c r="J165" s="15">
        <v>445</v>
      </c>
      <c r="K165" s="32">
        <f t="shared" si="88"/>
        <v>-2.242152466367713E-3</v>
      </c>
      <c r="L165" s="18">
        <f>IF(ISNUMBER(J165), $B172 * K165, "")</f>
        <v>-336.32286995515693</v>
      </c>
      <c r="M165" s="31">
        <v>444</v>
      </c>
      <c r="N165" s="32">
        <f t="shared" si="89"/>
        <v>-4.4843049327354259E-3</v>
      </c>
      <c r="O165" s="18">
        <f>IF(ISNUMBER(M165), $B172 * N165, "")</f>
        <v>-672.64573991031386</v>
      </c>
      <c r="Q165" s="286"/>
      <c r="R165" s="286"/>
      <c r="S165" s="286"/>
    </row>
    <row r="166" spans="1:19" ht="17.25" thickBot="1">
      <c r="A166" s="127" t="s">
        <v>215</v>
      </c>
      <c r="B166" s="128">
        <v>305</v>
      </c>
      <c r="C166" s="78">
        <v>-3.7854889599999997E-2</v>
      </c>
      <c r="D166" s="20">
        <v>299</v>
      </c>
      <c r="E166" s="21">
        <f t="shared" si="86"/>
        <v>-1.9672131147540985E-2</v>
      </c>
      <c r="F166" s="22">
        <f>IF(ISNUMBER(D166), $B172 * E166, "")</f>
        <v>-2950.8196721311479</v>
      </c>
      <c r="G166" s="30">
        <v>302</v>
      </c>
      <c r="H166" s="21">
        <f t="shared" si="87"/>
        <v>-9.8360655737704927E-3</v>
      </c>
      <c r="I166" s="105">
        <f>IF(ISNUMBER(G166), $B172 * H166, "")</f>
        <v>-1475.4098360655739</v>
      </c>
      <c r="J166" s="20">
        <v>301</v>
      </c>
      <c r="K166" s="21">
        <f t="shared" si="88"/>
        <v>-1.3114754098360656E-2</v>
      </c>
      <c r="L166" s="22">
        <f>IF(ISNUMBER(J166), $B172 * K166, "")</f>
        <v>-1967.2131147540983</v>
      </c>
      <c r="M166" s="30">
        <v>294</v>
      </c>
      <c r="N166" s="21">
        <f t="shared" si="89"/>
        <v>-3.6065573770491806E-2</v>
      </c>
      <c r="O166" s="22">
        <f>IF(ISNUMBER(M166), $B172 * N166, "")</f>
        <v>-5409.8360655737706</v>
      </c>
      <c r="Q166" s="286"/>
      <c r="R166" s="286"/>
      <c r="S166" s="286"/>
    </row>
    <row r="167" spans="1:19" ht="17.25" thickBot="1">
      <c r="A167" s="125" t="s">
        <v>56</v>
      </c>
      <c r="B167" s="129">
        <v>238</v>
      </c>
      <c r="C167" s="80">
        <v>-4.0322580599999998E-2</v>
      </c>
      <c r="D167" s="106">
        <v>244</v>
      </c>
      <c r="E167" s="107">
        <f>IF(ISNUMBER(D167), (D167 - $B167) / $B167, "")</f>
        <v>2.5210084033613446E-2</v>
      </c>
      <c r="F167" s="108">
        <f>IF(ISNUMBER(D167), $B172 * E167, "")</f>
        <v>3781.5126050420167</v>
      </c>
      <c r="G167" s="109">
        <v>241</v>
      </c>
      <c r="H167" s="107">
        <f>IF(ISNUMBER(G167), (G167 - $B167) / $B167, "")</f>
        <v>1.2605042016806723E-2</v>
      </c>
      <c r="I167" s="110">
        <f>IF(ISNUMBER(G167), $B172 * H167, "")</f>
        <v>1890.7563025210084</v>
      </c>
      <c r="J167" s="106">
        <v>240</v>
      </c>
      <c r="K167" s="107">
        <f>IF(ISNUMBER(J167), (J167 - $B167) / $B167, "")</f>
        <v>8.4033613445378148E-3</v>
      </c>
      <c r="L167" s="108">
        <f>IF(ISNUMBER(J167), $B172 * K167, "")</f>
        <v>1260.5042016806722</v>
      </c>
      <c r="M167" s="109">
        <v>280</v>
      </c>
      <c r="N167" s="107">
        <f>IF(ISNUMBER(M167), (M167 - $B167) / $B167, "")</f>
        <v>0.17647058823529413</v>
      </c>
      <c r="O167" s="108">
        <f>IF(ISNUMBER(M167), $B172 * N167, "")</f>
        <v>26470.588235294119</v>
      </c>
      <c r="Q167" s="291"/>
      <c r="R167" s="291"/>
      <c r="S167" s="291"/>
    </row>
    <row r="168" spans="1:19" ht="17.25" thickBot="1">
      <c r="A168" s="125" t="s">
        <v>219</v>
      </c>
      <c r="B168" s="126">
        <v>218</v>
      </c>
      <c r="C168" s="77">
        <v>-5.2173913000000002E-2</v>
      </c>
      <c r="D168" s="15">
        <v>227</v>
      </c>
      <c r="E168" s="32">
        <f t="shared" ref="E168:E171" si="90">IF(ISNUMBER(D168), (D168 - $B168) / $B168, "")</f>
        <v>4.1284403669724773E-2</v>
      </c>
      <c r="F168" s="18">
        <f>IF(ISNUMBER(D168), $B172 * E168, "")</f>
        <v>6192.660550458716</v>
      </c>
      <c r="G168" s="31">
        <v>234</v>
      </c>
      <c r="H168" s="32">
        <f t="shared" ref="H168:H171" si="91">IF(ISNUMBER(G168), (G168 - $B168) / $B168, "")</f>
        <v>7.3394495412844041E-2</v>
      </c>
      <c r="I168" s="101">
        <f>IF(ISNUMBER(G168), $B172 * H168, "")</f>
        <v>11009.174311926607</v>
      </c>
      <c r="J168" s="15">
        <v>231</v>
      </c>
      <c r="K168" s="32">
        <f t="shared" ref="K168:K171" si="92">IF(ISNUMBER(J168), (J168 - $B168) / $B168, "")</f>
        <v>5.9633027522935783E-2</v>
      </c>
      <c r="L168" s="18">
        <f>IF(ISNUMBER(J168), $B172 * K168, "")</f>
        <v>8944.9541284403676</v>
      </c>
      <c r="M168" s="31">
        <v>226</v>
      </c>
      <c r="N168" s="32">
        <f t="shared" ref="N168:N171" si="93">IF(ISNUMBER(M168), (M168 - $B168) / $B168, "")</f>
        <v>3.669724770642202E-2</v>
      </c>
      <c r="O168" s="18">
        <f>IF(ISNUMBER(M168), $B172 * N168, "")</f>
        <v>5504.5871559633033</v>
      </c>
      <c r="Q168" s="291"/>
      <c r="R168" s="291"/>
      <c r="S168" s="291"/>
    </row>
    <row r="169" spans="1:19" ht="17.25" thickBot="1">
      <c r="A169" s="125" t="s">
        <v>235</v>
      </c>
      <c r="B169" s="126">
        <v>133</v>
      </c>
      <c r="C169" s="77">
        <v>-5.6737588700000001E-2</v>
      </c>
      <c r="D169" s="15">
        <v>134</v>
      </c>
      <c r="E169" s="32">
        <f t="shared" si="90"/>
        <v>7.5187969924812026E-3</v>
      </c>
      <c r="F169" s="18">
        <f>IF(ISNUMBER(D169), $B172 * E169, "")</f>
        <v>1127.8195488721803</v>
      </c>
      <c r="G169" s="31">
        <v>134</v>
      </c>
      <c r="H169" s="32">
        <f t="shared" si="91"/>
        <v>7.5187969924812026E-3</v>
      </c>
      <c r="I169" s="101">
        <f>IF(ISNUMBER(G169), $B172 * H169, "")</f>
        <v>1127.8195488721803</v>
      </c>
      <c r="J169" s="15">
        <v>133</v>
      </c>
      <c r="K169" s="32">
        <f t="shared" si="92"/>
        <v>0</v>
      </c>
      <c r="L169" s="18">
        <f>IF(ISNUMBER(J169), $B172 * K169, "")</f>
        <v>0</v>
      </c>
      <c r="M169" s="31">
        <v>134</v>
      </c>
      <c r="N169" s="32">
        <f t="shared" si="93"/>
        <v>7.5187969924812026E-3</v>
      </c>
      <c r="O169" s="18">
        <f>IF(ISNUMBER(M169), $B172 * N169, "")</f>
        <v>1127.8195488721803</v>
      </c>
      <c r="Q169" s="291"/>
      <c r="R169" s="291"/>
      <c r="S169" s="291"/>
    </row>
    <row r="170" spans="1:19">
      <c r="A170" s="125" t="s">
        <v>163</v>
      </c>
      <c r="B170" s="126">
        <v>440</v>
      </c>
      <c r="C170" s="77">
        <v>-0.13385826770000001</v>
      </c>
      <c r="D170" s="15">
        <v>445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448</v>
      </c>
      <c r="H170" s="32">
        <f t="shared" si="91"/>
        <v>1.8181818181818181E-2</v>
      </c>
      <c r="I170" s="101">
        <f>IF(ISNUMBER(G170), $B172 * H170, "")</f>
        <v>2727.272727272727</v>
      </c>
      <c r="J170" s="15">
        <v>447</v>
      </c>
      <c r="K170" s="32">
        <f t="shared" si="92"/>
        <v>1.5909090909090907E-2</v>
      </c>
      <c r="L170" s="18">
        <f>IF(ISNUMBER(J170), $B172 * K170, "")</f>
        <v>2386.363636363636</v>
      </c>
      <c r="M170" s="31">
        <v>420</v>
      </c>
      <c r="N170" s="32">
        <f t="shared" si="93"/>
        <v>-4.5454545454545456E-2</v>
      </c>
      <c r="O170" s="18">
        <f>IF(ISNUMBER(M170), $B172 * N170, "")</f>
        <v>-6818.181818181818</v>
      </c>
      <c r="Q170" s="313"/>
      <c r="R170" s="314"/>
      <c r="S170" s="315"/>
    </row>
    <row r="171" spans="1:19" ht="17.25" thickBot="1">
      <c r="A171" s="130" t="s">
        <v>107</v>
      </c>
      <c r="B171" s="131">
        <v>210</v>
      </c>
      <c r="C171" s="79">
        <v>-0.14285714290000001</v>
      </c>
      <c r="D171" s="24">
        <v>201</v>
      </c>
      <c r="E171" s="25">
        <f t="shared" si="90"/>
        <v>-4.2857142857142858E-2</v>
      </c>
      <c r="F171" s="104">
        <f>IF(ISNUMBER(D171), $B172 * E171, "")</f>
        <v>-6428.5714285714284</v>
      </c>
      <c r="G171" s="102">
        <v>200</v>
      </c>
      <c r="H171" s="25">
        <f t="shared" si="91"/>
        <v>-4.7619047619047616E-2</v>
      </c>
      <c r="I171" s="103">
        <f>IF(ISNUMBER(G171), $B172 * H171, "")</f>
        <v>-7142.8571428571422</v>
      </c>
      <c r="J171" s="24">
        <v>201</v>
      </c>
      <c r="K171" s="25">
        <f t="shared" si="92"/>
        <v>-4.2857142857142858E-2</v>
      </c>
      <c r="L171" s="104">
        <f>IF(ISNUMBER(J171), $B172 * K171, "")</f>
        <v>-6428.5714285714284</v>
      </c>
      <c r="M171" s="102">
        <v>198</v>
      </c>
      <c r="N171" s="25">
        <f t="shared" si="93"/>
        <v>-5.7142857142857141E-2</v>
      </c>
      <c r="O171" s="104">
        <f>IF(ISNUMBER(M171), $B172 * N171, "")</f>
        <v>-8571.4285714285706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1.3379700391921535E-2</v>
      </c>
      <c r="F172" s="28">
        <f>SUM(F152:F171)</f>
        <v>40139.101175764597</v>
      </c>
      <c r="G172" s="26" t="s">
        <v>268</v>
      </c>
      <c r="H172" s="27">
        <f>IF(COUNT(H152:H171), SUM(H152:H171) / COUNT(H152:H171), 0)</f>
        <v>1.6155328962804628E-2</v>
      </c>
      <c r="I172" s="28">
        <f>SUM(I152:I171)</f>
        <v>48465.986888413878</v>
      </c>
      <c r="J172" s="26" t="s">
        <v>268</v>
      </c>
      <c r="K172" s="27">
        <f>IF(COUNT(K152:K171), SUM(K152:K171) / COUNT(K152:K171), 0)</f>
        <v>1.6653318252730025E-2</v>
      </c>
      <c r="L172" s="28">
        <f>SUM(L152:L171)</f>
        <v>49959.954758190077</v>
      </c>
      <c r="M172" s="26" t="s">
        <v>268</v>
      </c>
      <c r="N172" s="27">
        <f>IF(COUNT(N152:N171), SUM(N152:N171) / COUNT(N152:N171), 0)</f>
        <v>1.6779106928587605E-2</v>
      </c>
      <c r="O172" s="28">
        <f>SUM(O152:O171)</f>
        <v>50337.320785762815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85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2021-11-05(금) 오전 00:00</v>
      </c>
      <c r="C177" s="329"/>
      <c r="D177" s="288" t="str">
        <f>TEXT($G$1, "[$-ko-KR]yyyy-mm-dd(ddd) ") &amp; "오후 14:00"</f>
        <v>2021-11-05(금) 오후 14:00</v>
      </c>
      <c r="E177" s="289"/>
      <c r="F177" s="290"/>
      <c r="G177" s="288" t="str">
        <f>TEXT($G$1, "[$-ko-KR]yyyy-mm-dd(ddd) ") &amp; "오후 19:00"</f>
        <v>2021-11-05(금) 오후 19:00</v>
      </c>
      <c r="H177" s="289"/>
      <c r="I177" s="290"/>
      <c r="J177" s="288" t="str">
        <f>TEXT($G$1, "[$-ko-KR]yyyy-mm-dd(ddd) ") &amp; "오후 21:00"</f>
        <v>2021-11-05(금) 오후 21:00</v>
      </c>
      <c r="K177" s="289"/>
      <c r="L177" s="290"/>
      <c r="M177" s="288" t="str">
        <f>TEXT($G$1+1, "[$-ko-KR]yyyy-mm-dd(ddd) ") &amp; "오전 00:00"</f>
        <v>2021-11-06(토)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86" t="s">
        <v>57</v>
      </c>
      <c r="H178" s="187" t="s">
        <v>265</v>
      </c>
      <c r="I178" s="18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75</v>
      </c>
      <c r="B179" s="124">
        <v>36780</v>
      </c>
      <c r="C179" s="76">
        <v>-3.2105263199999998E-2</v>
      </c>
      <c r="D179" s="13">
        <v>37830</v>
      </c>
      <c r="E179" s="14">
        <f>IF(ISNUMBER(D179), (D179 - $B179) / $B179, "")</f>
        <v>2.8548123980424143E-2</v>
      </c>
      <c r="F179" s="16">
        <f>IF(ISNUMBER(D179), $B199 * E179, "")</f>
        <v>4282.218597063621</v>
      </c>
      <c r="G179" s="29">
        <v>38200</v>
      </c>
      <c r="H179" s="14">
        <f>IF(ISNUMBER(G179), (G179 - $B179) / $B179, "")</f>
        <v>3.8607939097335509E-2</v>
      </c>
      <c r="I179" s="100">
        <f>IF(ISNUMBER(G179), $B199 * H179, "")</f>
        <v>5791.1908646003267</v>
      </c>
      <c r="J179" s="13">
        <v>38970</v>
      </c>
      <c r="K179" s="14">
        <f>IF(ISNUMBER(J179), (J179 - $B179) / $B179, "")</f>
        <v>5.954323001631321E-2</v>
      </c>
      <c r="L179" s="16">
        <f>IF(ISNUMBER(J179), $B199 * K179, "")</f>
        <v>8931.4845024469814</v>
      </c>
      <c r="M179" s="29">
        <v>39760</v>
      </c>
      <c r="N179" s="14">
        <f>IF(ISNUMBER(M179), (M179 - $B179) / $B179, "")</f>
        <v>8.1022294725394239E-2</v>
      </c>
      <c r="O179" s="16">
        <f>IF(ISNUMBER(M179), $B199 * N179, "")</f>
        <v>12153.344208809136</v>
      </c>
      <c r="Q179" s="286"/>
      <c r="R179" s="286"/>
      <c r="S179" s="286"/>
    </row>
    <row r="180" spans="1:19" ht="17.25" thickBot="1">
      <c r="A180" s="125" t="s">
        <v>51</v>
      </c>
      <c r="B180" s="126">
        <v>446</v>
      </c>
      <c r="C180" s="77">
        <v>-3.2537960999999997E-2</v>
      </c>
      <c r="D180" s="15">
        <v>448</v>
      </c>
      <c r="E180" s="32">
        <f t="shared" ref="E180:E183" si="94">IF(ISNUMBER(D180), (D180 - $B180) / $B180, "")</f>
        <v>4.4843049327354259E-3</v>
      </c>
      <c r="F180" s="18">
        <f>IF(ISNUMBER(D180), $B199 * E180, "")</f>
        <v>672.64573991031386</v>
      </c>
      <c r="G180" s="31">
        <v>444</v>
      </c>
      <c r="H180" s="32">
        <f t="shared" ref="H180:H183" si="95">IF(ISNUMBER(G180), (G180 - $B180) / $B180, "")</f>
        <v>-4.4843049327354259E-3</v>
      </c>
      <c r="I180" s="101">
        <f>IF(ISNUMBER(G180), $B199 * H180, "")</f>
        <v>-672.64573991031386</v>
      </c>
      <c r="J180" s="15">
        <v>445</v>
      </c>
      <c r="K180" s="32">
        <f t="shared" ref="K180:K183" si="96">IF(ISNUMBER(J180), (J180 - $B180) / $B180, "")</f>
        <v>-2.242152466367713E-3</v>
      </c>
      <c r="L180" s="18">
        <f>IF(ISNUMBER(J180), $B199 * K180, "")</f>
        <v>-336.32286995515693</v>
      </c>
      <c r="M180" s="31">
        <v>444</v>
      </c>
      <c r="N180" s="32">
        <f t="shared" ref="N180:N183" si="97">IF(ISNUMBER(M180), (M180 - $B180) / $B180, "")</f>
        <v>-4.4843049327354259E-3</v>
      </c>
      <c r="O180" s="18">
        <f>IF(ISNUMBER(M180), $B199 * N180, "")</f>
        <v>-672.64573991031386</v>
      </c>
      <c r="Q180" s="286"/>
      <c r="R180" s="286"/>
      <c r="S180" s="286"/>
    </row>
    <row r="181" spans="1:19" ht="17.25" thickBot="1">
      <c r="A181" s="125" t="s">
        <v>215</v>
      </c>
      <c r="B181" s="126">
        <v>305</v>
      </c>
      <c r="C181" s="77">
        <v>-3.7854889599999997E-2</v>
      </c>
      <c r="D181" s="15">
        <v>299</v>
      </c>
      <c r="E181" s="32">
        <f t="shared" si="94"/>
        <v>-1.9672131147540985E-2</v>
      </c>
      <c r="F181" s="18">
        <f>IF(ISNUMBER(D181), $B199 * E181, "")</f>
        <v>-2950.8196721311479</v>
      </c>
      <c r="G181" s="31">
        <v>302</v>
      </c>
      <c r="H181" s="32">
        <f t="shared" si="95"/>
        <v>-9.8360655737704927E-3</v>
      </c>
      <c r="I181" s="101">
        <f>IF(ISNUMBER(G181), $B199 * H181, "")</f>
        <v>-1475.4098360655739</v>
      </c>
      <c r="J181" s="15">
        <v>301</v>
      </c>
      <c r="K181" s="32">
        <f t="shared" si="96"/>
        <v>-1.3114754098360656E-2</v>
      </c>
      <c r="L181" s="18">
        <f>IF(ISNUMBER(J181), $B199 * K181, "")</f>
        <v>-1967.2131147540983</v>
      </c>
      <c r="M181" s="31">
        <v>294</v>
      </c>
      <c r="N181" s="32">
        <f t="shared" si="97"/>
        <v>-3.6065573770491806E-2</v>
      </c>
      <c r="O181" s="18">
        <f>IF(ISNUMBER(M181), $B199 * N181, "")</f>
        <v>-5409.8360655737706</v>
      </c>
      <c r="Q181" s="291"/>
      <c r="R181" s="291"/>
      <c r="S181" s="291"/>
    </row>
    <row r="182" spans="1:19" ht="17.25" thickBot="1">
      <c r="A182" s="125" t="s">
        <v>56</v>
      </c>
      <c r="B182" s="126">
        <v>238</v>
      </c>
      <c r="C182" s="77">
        <v>-4.0322580599999998E-2</v>
      </c>
      <c r="D182" s="15">
        <v>244</v>
      </c>
      <c r="E182" s="32">
        <f t="shared" si="94"/>
        <v>2.5210084033613446E-2</v>
      </c>
      <c r="F182" s="18">
        <f>IF(ISNUMBER(D182), $B199 * E182, "")</f>
        <v>3781.5126050420167</v>
      </c>
      <c r="G182" s="31">
        <v>241</v>
      </c>
      <c r="H182" s="32">
        <f t="shared" si="95"/>
        <v>1.2605042016806723E-2</v>
      </c>
      <c r="I182" s="101">
        <f>IF(ISNUMBER(G182), $B199 * H182, "")</f>
        <v>1890.7563025210084</v>
      </c>
      <c r="J182" s="15">
        <v>240</v>
      </c>
      <c r="K182" s="32">
        <f t="shared" si="96"/>
        <v>8.4033613445378148E-3</v>
      </c>
      <c r="L182" s="18">
        <f>IF(ISNUMBER(J182), $B199 * K182, "")</f>
        <v>1260.5042016806722</v>
      </c>
      <c r="M182" s="31">
        <v>280</v>
      </c>
      <c r="N182" s="32">
        <f t="shared" si="97"/>
        <v>0.17647058823529413</v>
      </c>
      <c r="O182" s="18">
        <f>IF(ISNUMBER(M182), $B199 * N182, "")</f>
        <v>26470.588235294119</v>
      </c>
      <c r="Q182" s="291"/>
      <c r="R182" s="291"/>
      <c r="S182" s="291"/>
    </row>
    <row r="183" spans="1:19" ht="17.25" thickBot="1">
      <c r="A183" s="127" t="s">
        <v>105</v>
      </c>
      <c r="B183" s="128">
        <v>2570</v>
      </c>
      <c r="C183" s="78">
        <v>-4.1044776099999999E-2</v>
      </c>
      <c r="D183" s="20">
        <v>2605</v>
      </c>
      <c r="E183" s="21">
        <f t="shared" si="94"/>
        <v>1.3618677042801557E-2</v>
      </c>
      <c r="F183" s="22">
        <f>IF(ISNUMBER(D183), $B199 * E183, "")</f>
        <v>2042.8015564202335</v>
      </c>
      <c r="G183" s="30">
        <v>2585</v>
      </c>
      <c r="H183" s="21">
        <f t="shared" si="95"/>
        <v>5.8365758754863814E-3</v>
      </c>
      <c r="I183" s="105">
        <f>IF(ISNUMBER(G183), $B199 * H183, "")</f>
        <v>875.48638132295719</v>
      </c>
      <c r="J183" s="20">
        <v>2590</v>
      </c>
      <c r="K183" s="21">
        <f t="shared" si="96"/>
        <v>7.7821011673151752E-3</v>
      </c>
      <c r="L183" s="22">
        <f>IF(ISNUMBER(J183), $B199 * K183, "")</f>
        <v>1167.3151750972763</v>
      </c>
      <c r="M183" s="30">
        <v>2600</v>
      </c>
      <c r="N183" s="21">
        <f t="shared" si="97"/>
        <v>1.1673151750972763E-2</v>
      </c>
      <c r="O183" s="22">
        <f>IF(ISNUMBER(M183), $B199 * N183, "")</f>
        <v>1750.9727626459144</v>
      </c>
      <c r="Q183" s="291"/>
      <c r="R183" s="291"/>
      <c r="S183" s="291"/>
    </row>
    <row r="184" spans="1:19" ht="17.25" thickBot="1">
      <c r="A184" s="125" t="s">
        <v>117</v>
      </c>
      <c r="B184" s="129">
        <v>5200</v>
      </c>
      <c r="C184" s="80">
        <v>-4.1474654399999998E-2</v>
      </c>
      <c r="D184" s="106">
        <v>5170</v>
      </c>
      <c r="E184" s="107">
        <f>IF(ISNUMBER(D184), (D184 - $B184) / $B184, "")</f>
        <v>-5.7692307692307696E-3</v>
      </c>
      <c r="F184" s="108">
        <f>IF(ISNUMBER(D184), $B199 * E184, "")</f>
        <v>-865.38461538461547</v>
      </c>
      <c r="G184" s="109">
        <v>5190</v>
      </c>
      <c r="H184" s="107">
        <f>IF(ISNUMBER(G184), (G184 - $B184) / $B184, "")</f>
        <v>-1.9230769230769232E-3</v>
      </c>
      <c r="I184" s="110">
        <f>IF(ISNUMBER(G184), $B199 * H184, "")</f>
        <v>-288.46153846153845</v>
      </c>
      <c r="J184" s="106">
        <v>5175</v>
      </c>
      <c r="K184" s="107">
        <f>IF(ISNUMBER(J184), (J184 - $B184) / $B184, "")</f>
        <v>-4.807692307692308E-3</v>
      </c>
      <c r="L184" s="108">
        <f>IF(ISNUMBER(J184), $B199 * K184, "")</f>
        <v>-721.15384615384619</v>
      </c>
      <c r="M184" s="109">
        <v>5155</v>
      </c>
      <c r="N184" s="107">
        <f>IF(ISNUMBER(M184), (M184 - $B184) / $B184, "")</f>
        <v>-8.6538461538461543E-3</v>
      </c>
      <c r="O184" s="108">
        <f>IF(ISNUMBER(M184), $B199 * N184, "")</f>
        <v>-1298.0769230769231</v>
      </c>
      <c r="Q184" s="291"/>
      <c r="R184" s="291"/>
      <c r="S184" s="291"/>
    </row>
    <row r="185" spans="1:19" ht="17.25" thickBot="1">
      <c r="A185" s="125" t="s">
        <v>103</v>
      </c>
      <c r="B185" s="126">
        <v>1405</v>
      </c>
      <c r="C185" s="77">
        <v>-4.42176871E-2</v>
      </c>
      <c r="D185" s="15">
        <v>1445</v>
      </c>
      <c r="E185" s="32">
        <f t="shared" ref="E185:E188" si="98">IF(ISNUMBER(D185), (D185 - $B185) / $B185, "")</f>
        <v>2.8469750889679714E-2</v>
      </c>
      <c r="F185" s="18">
        <f>IF(ISNUMBER(D185), $B199 * E185, "")</f>
        <v>4270.4626334519571</v>
      </c>
      <c r="G185" s="31">
        <v>1455</v>
      </c>
      <c r="H185" s="32">
        <f t="shared" ref="H185:H188" si="99">IF(ISNUMBER(G185), (G185 - $B185) / $B185, "")</f>
        <v>3.5587188612099648E-2</v>
      </c>
      <c r="I185" s="101">
        <f>IF(ISNUMBER(G185), $B199 * H185, "")</f>
        <v>5338.0782918149471</v>
      </c>
      <c r="J185" s="15">
        <v>1445</v>
      </c>
      <c r="K185" s="32">
        <f t="shared" ref="K185:K188" si="100">IF(ISNUMBER(J185), (J185 - $B185) / $B185, "")</f>
        <v>2.8469750889679714E-2</v>
      </c>
      <c r="L185" s="18">
        <f>IF(ISNUMBER(J185), $B199 * K185, "")</f>
        <v>4270.4626334519571</v>
      </c>
      <c r="M185" s="31">
        <v>1440</v>
      </c>
      <c r="N185" s="32">
        <f t="shared" ref="N185:N188" si="101">IF(ISNUMBER(M185), (M185 - $B185) / $B185, "")</f>
        <v>2.491103202846975E-2</v>
      </c>
      <c r="O185" s="18">
        <f>IF(ISNUMBER(M185), $B199 * N185, "")</f>
        <v>3736.6548042704626</v>
      </c>
      <c r="Q185" s="291"/>
      <c r="R185" s="291"/>
      <c r="S185" s="291"/>
    </row>
    <row r="186" spans="1:19" ht="17.25" thickBot="1">
      <c r="A186" s="125" t="s">
        <v>329</v>
      </c>
      <c r="B186" s="126">
        <v>2310</v>
      </c>
      <c r="C186" s="77">
        <v>-4.5454545499999999E-2</v>
      </c>
      <c r="D186" s="15">
        <v>2310</v>
      </c>
      <c r="E186" s="32">
        <f t="shared" si="98"/>
        <v>0</v>
      </c>
      <c r="F186" s="18">
        <f>IF(ISNUMBER(D186), $B199 * E186, "")</f>
        <v>0</v>
      </c>
      <c r="G186" s="31">
        <v>2300</v>
      </c>
      <c r="H186" s="32">
        <f t="shared" si="99"/>
        <v>-4.329004329004329E-3</v>
      </c>
      <c r="I186" s="101">
        <f>IF(ISNUMBER(G186), $B199 * H186, "")</f>
        <v>-649.35064935064941</v>
      </c>
      <c r="J186" s="15">
        <v>2315</v>
      </c>
      <c r="K186" s="32">
        <f t="shared" si="100"/>
        <v>2.1645021645021645E-3</v>
      </c>
      <c r="L186" s="18">
        <f>IF(ISNUMBER(J186), $B199 * K186, "")</f>
        <v>324.6753246753247</v>
      </c>
      <c r="M186" s="31">
        <v>2290</v>
      </c>
      <c r="N186" s="32">
        <f t="shared" si="101"/>
        <v>-8.658008658008658E-3</v>
      </c>
      <c r="O186" s="18">
        <f>IF(ISNUMBER(M186), $B199 * N186, "")</f>
        <v>-1298.7012987012988</v>
      </c>
      <c r="Q186" s="291"/>
      <c r="R186" s="291"/>
      <c r="S186" s="291"/>
    </row>
    <row r="187" spans="1:19" ht="17.25" thickBot="1">
      <c r="A187" s="125" t="s">
        <v>231</v>
      </c>
      <c r="B187" s="126">
        <v>87.2</v>
      </c>
      <c r="C187" s="77">
        <v>-4.8034934500000001E-2</v>
      </c>
      <c r="D187" s="15">
        <v>86.8</v>
      </c>
      <c r="E187" s="32">
        <f t="shared" si="98"/>
        <v>-4.5871559633028176E-3</v>
      </c>
      <c r="F187" s="18">
        <f>IF(ISNUMBER(D187), $B199 * E187, "")</f>
        <v>-688.07339449542269</v>
      </c>
      <c r="G187" s="31">
        <v>86.9</v>
      </c>
      <c r="H187" s="32">
        <f t="shared" si="99"/>
        <v>-3.4403669724770315E-3</v>
      </c>
      <c r="I187" s="101">
        <f>IF(ISNUMBER(G187), $B199 * H187, "")</f>
        <v>-516.05504587155474</v>
      </c>
      <c r="J187" s="15">
        <v>86.6</v>
      </c>
      <c r="K187" s="32">
        <f t="shared" si="100"/>
        <v>-6.880733944954226E-3</v>
      </c>
      <c r="L187" s="18">
        <f>IF(ISNUMBER(J187), $B199 * K187, "")</f>
        <v>-1032.1100917431338</v>
      </c>
      <c r="M187" s="31">
        <v>86.9</v>
      </c>
      <c r="N187" s="32">
        <f t="shared" si="101"/>
        <v>-3.4403669724770315E-3</v>
      </c>
      <c r="O187" s="18">
        <f>IF(ISNUMBER(M187), $B199 * N187, "")</f>
        <v>-516.05504587155474</v>
      </c>
      <c r="Q187" s="33"/>
      <c r="R187" s="33"/>
    </row>
    <row r="188" spans="1:19" ht="17.25" thickBot="1">
      <c r="A188" s="130" t="s">
        <v>133</v>
      </c>
      <c r="B188" s="131">
        <v>2370</v>
      </c>
      <c r="C188" s="79">
        <v>-5.1999999999999998E-2</v>
      </c>
      <c r="D188" s="24">
        <v>2380</v>
      </c>
      <c r="E188" s="25">
        <f t="shared" si="98"/>
        <v>4.2194092827004216E-3</v>
      </c>
      <c r="F188" s="104">
        <f>IF(ISNUMBER(D188), $B199 * E188, "")</f>
        <v>632.91139240506322</v>
      </c>
      <c r="G188" s="102">
        <v>2365</v>
      </c>
      <c r="H188" s="25">
        <f t="shared" si="99"/>
        <v>-2.1097046413502108E-3</v>
      </c>
      <c r="I188" s="103">
        <f>IF(ISNUMBER(G188), $B199 * H188, "")</f>
        <v>-316.45569620253161</v>
      </c>
      <c r="J188" s="24">
        <v>2365</v>
      </c>
      <c r="K188" s="25">
        <f t="shared" si="100"/>
        <v>-2.1097046413502108E-3</v>
      </c>
      <c r="L188" s="104">
        <f>IF(ISNUMBER(J188), $B199 * K188, "")</f>
        <v>-316.45569620253161</v>
      </c>
      <c r="M188" s="102">
        <v>2360</v>
      </c>
      <c r="N188" s="25">
        <f t="shared" si="101"/>
        <v>-4.2194092827004216E-3</v>
      </c>
      <c r="O188" s="104">
        <f>IF(ISNUMBER(M188), $B199 * N188, "")</f>
        <v>-632.91139240506322</v>
      </c>
      <c r="Q188" s="300"/>
      <c r="R188" s="301"/>
      <c r="S188" s="302"/>
    </row>
    <row r="189" spans="1:19">
      <c r="A189" s="123" t="s">
        <v>219</v>
      </c>
      <c r="B189" s="124">
        <v>218</v>
      </c>
      <c r="C189" s="76">
        <v>-5.2173913000000002E-2</v>
      </c>
      <c r="D189" s="13">
        <v>227</v>
      </c>
      <c r="E189" s="14">
        <f>IF(ISNUMBER(D189), (D189 - $B189) / $B189, "")</f>
        <v>4.1284403669724773E-2</v>
      </c>
      <c r="F189" s="16">
        <f>IF(ISNUMBER(D189), $B199 * E189, "")</f>
        <v>6192.660550458716</v>
      </c>
      <c r="G189" s="29">
        <v>234</v>
      </c>
      <c r="H189" s="14">
        <f>IF(ISNUMBER(G189), (G189 - $B189) / $B189, "")</f>
        <v>7.3394495412844041E-2</v>
      </c>
      <c r="I189" s="100">
        <f>IF(ISNUMBER(G189), $B199 * H189, "")</f>
        <v>11009.174311926607</v>
      </c>
      <c r="J189" s="13">
        <v>231</v>
      </c>
      <c r="K189" s="14">
        <f>IF(ISNUMBER(J189), (J189 - $B189) / $B189, "")</f>
        <v>5.9633027522935783E-2</v>
      </c>
      <c r="L189" s="16">
        <f>IF(ISNUMBER(J189), $B199 * K189, "")</f>
        <v>8944.9541284403676</v>
      </c>
      <c r="M189" s="29">
        <v>226</v>
      </c>
      <c r="N189" s="14">
        <f>IF(ISNUMBER(M189), (M189 - $B189) / $B189, "")</f>
        <v>3.669724770642202E-2</v>
      </c>
      <c r="O189" s="16">
        <f>IF(ISNUMBER(M189), $B199 * N189, "")</f>
        <v>5504.5871559633033</v>
      </c>
      <c r="Q189" s="303"/>
      <c r="R189" s="304"/>
      <c r="S189" s="305"/>
    </row>
    <row r="190" spans="1:19" ht="17.25" thickBot="1">
      <c r="A190" s="125" t="s">
        <v>235</v>
      </c>
      <c r="B190" s="126">
        <v>133</v>
      </c>
      <c r="C190" s="77">
        <v>-5.6737588700000001E-2</v>
      </c>
      <c r="D190" s="15">
        <v>134</v>
      </c>
      <c r="E190" s="32">
        <f t="shared" ref="E190:E193" si="102">IF(ISNUMBER(D190), (D190 - $B190) / $B190, "")</f>
        <v>7.5187969924812026E-3</v>
      </c>
      <c r="F190" s="18">
        <f>IF(ISNUMBER(D190), $B199 * E190, "")</f>
        <v>1127.8195488721803</v>
      </c>
      <c r="G190" s="31">
        <v>134</v>
      </c>
      <c r="H190" s="32">
        <f t="shared" ref="H190:H193" si="103">IF(ISNUMBER(G190), (G190 - $B190) / $B190, "")</f>
        <v>7.5187969924812026E-3</v>
      </c>
      <c r="I190" s="101">
        <f>IF(ISNUMBER(G190), $B199 * H190, "")</f>
        <v>1127.8195488721803</v>
      </c>
      <c r="J190" s="15">
        <v>133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134</v>
      </c>
      <c r="N190" s="32">
        <f t="shared" ref="N190:N193" si="105">IF(ISNUMBER(M190), (M190 - $B190) / $B190, "")</f>
        <v>7.5187969924812026E-3</v>
      </c>
      <c r="O190" s="18">
        <f>IF(ISNUMBER(M190), $B199 * N190, "")</f>
        <v>1127.8195488721803</v>
      </c>
      <c r="Q190" s="306"/>
      <c r="R190" s="307"/>
      <c r="S190" s="308"/>
    </row>
    <row r="191" spans="1:19" ht="17.25" thickBot="1">
      <c r="A191" s="125" t="s">
        <v>157</v>
      </c>
      <c r="B191" s="126">
        <v>1910</v>
      </c>
      <c r="C191" s="77">
        <v>-5.91133005E-2</v>
      </c>
      <c r="D191" s="15">
        <v>1990</v>
      </c>
      <c r="E191" s="32">
        <f t="shared" si="102"/>
        <v>4.1884816753926704E-2</v>
      </c>
      <c r="F191" s="18">
        <f>IF(ISNUMBER(D191), $B199 * E191, "")</f>
        <v>6282.7225130890056</v>
      </c>
      <c r="G191" s="31">
        <v>2020</v>
      </c>
      <c r="H191" s="32">
        <f t="shared" si="103"/>
        <v>5.7591623036649213E-2</v>
      </c>
      <c r="I191" s="101">
        <f>IF(ISNUMBER(G191), $B199 * H191, "")</f>
        <v>8638.7434554973825</v>
      </c>
      <c r="J191" s="15">
        <v>2040</v>
      </c>
      <c r="K191" s="32">
        <f t="shared" si="104"/>
        <v>6.8062827225130892E-2</v>
      </c>
      <c r="L191" s="18">
        <f>IF(ISNUMBER(J191), $B199 * K191, "")</f>
        <v>10209.424083769634</v>
      </c>
      <c r="M191" s="31">
        <v>1980</v>
      </c>
      <c r="N191" s="32">
        <f t="shared" si="105"/>
        <v>3.6649214659685861E-2</v>
      </c>
      <c r="O191" s="18">
        <f>IF(ISNUMBER(M191), $B199 * N191, "")</f>
        <v>5497.3821989528788</v>
      </c>
      <c r="Q191" s="291"/>
      <c r="R191" s="291"/>
      <c r="S191" s="291"/>
    </row>
    <row r="192" spans="1:19" ht="17.25" thickBot="1">
      <c r="A192" s="125" t="s">
        <v>209</v>
      </c>
      <c r="B192" s="126">
        <v>1540</v>
      </c>
      <c r="C192" s="77">
        <v>-6.3829787200000002E-2</v>
      </c>
      <c r="D192" s="15">
        <v>1480</v>
      </c>
      <c r="E192" s="32">
        <f t="shared" si="102"/>
        <v>-3.896103896103896E-2</v>
      </c>
      <c r="F192" s="18">
        <f>IF(ISNUMBER(D192), $B199 * E192, "")</f>
        <v>-5844.1558441558436</v>
      </c>
      <c r="G192" s="31">
        <v>1480</v>
      </c>
      <c r="H192" s="32">
        <f t="shared" si="103"/>
        <v>-3.896103896103896E-2</v>
      </c>
      <c r="I192" s="101">
        <f>IF(ISNUMBER(G192), $B199 * H192, "")</f>
        <v>-5844.1558441558436</v>
      </c>
      <c r="J192" s="15">
        <v>1470</v>
      </c>
      <c r="K192" s="32">
        <f t="shared" si="104"/>
        <v>-4.5454545454545456E-2</v>
      </c>
      <c r="L192" s="18">
        <f>IF(ISNUMBER(J192), $B199 * K192, "")</f>
        <v>-6818.181818181818</v>
      </c>
      <c r="M192" s="31">
        <v>1465</v>
      </c>
      <c r="N192" s="32">
        <f t="shared" si="105"/>
        <v>-4.8701298701298704E-2</v>
      </c>
      <c r="O192" s="18">
        <f>IF(ISNUMBER(M192), $B199 * N192, "")</f>
        <v>-7305.1948051948057</v>
      </c>
      <c r="Q192" s="286"/>
      <c r="R192" s="286"/>
      <c r="S192" s="286"/>
    </row>
    <row r="193" spans="1:19" ht="17.25" thickBot="1">
      <c r="A193" s="127" t="s">
        <v>68</v>
      </c>
      <c r="B193" s="128">
        <v>9480</v>
      </c>
      <c r="C193" s="78">
        <v>-8.1395348800000003E-2</v>
      </c>
      <c r="D193" s="20">
        <v>9530</v>
      </c>
      <c r="E193" s="21">
        <f t="shared" si="102"/>
        <v>5.2742616033755272E-3</v>
      </c>
      <c r="F193" s="22">
        <f>IF(ISNUMBER(D193), $B199 * E193, "")</f>
        <v>791.13924050632909</v>
      </c>
      <c r="G193" s="30">
        <v>9390</v>
      </c>
      <c r="H193" s="21">
        <f t="shared" si="103"/>
        <v>-9.4936708860759497E-3</v>
      </c>
      <c r="I193" s="105">
        <f>IF(ISNUMBER(G193), $B199 * H193, "")</f>
        <v>-1424.0506329113925</v>
      </c>
      <c r="J193" s="20">
        <v>9435</v>
      </c>
      <c r="K193" s="21">
        <f t="shared" si="104"/>
        <v>-4.7468354430379748E-3</v>
      </c>
      <c r="L193" s="22">
        <f>IF(ISNUMBER(J193), $B199 * K193, "")</f>
        <v>-712.02531645569627</v>
      </c>
      <c r="M193" s="30">
        <v>9355</v>
      </c>
      <c r="N193" s="21">
        <f t="shared" si="105"/>
        <v>-1.3185654008438819E-2</v>
      </c>
      <c r="O193" s="22">
        <f>IF(ISNUMBER(M193), $B199 * N193, "")</f>
        <v>-1977.8481012658228</v>
      </c>
      <c r="Q193" s="286"/>
      <c r="R193" s="286"/>
      <c r="S193" s="286"/>
    </row>
    <row r="194" spans="1:19" ht="17.25" thickBot="1">
      <c r="A194" s="125" t="s">
        <v>211</v>
      </c>
      <c r="B194" s="129">
        <v>1840</v>
      </c>
      <c r="C194" s="80">
        <v>-8.9108910900000005E-2</v>
      </c>
      <c r="D194" s="106">
        <v>1890</v>
      </c>
      <c r="E194" s="107">
        <f>IF(ISNUMBER(D194), (D194 - $B194) / $B194, "")</f>
        <v>2.717391304347826E-2</v>
      </c>
      <c r="F194" s="108">
        <f>IF(ISNUMBER(D194), $B199 * E194, "")</f>
        <v>4076.086956521739</v>
      </c>
      <c r="G194" s="109">
        <v>1935</v>
      </c>
      <c r="H194" s="107">
        <f>IF(ISNUMBER(G194), (G194 - $B194) / $B194, "")</f>
        <v>5.1630434782608696E-2</v>
      </c>
      <c r="I194" s="110">
        <f>IF(ISNUMBER(G194), $B199 * H194, "")</f>
        <v>7744.565217391304</v>
      </c>
      <c r="J194" s="106">
        <v>1880</v>
      </c>
      <c r="K194" s="107">
        <f>IF(ISNUMBER(J194), (J194 - $B194) / $B194, "")</f>
        <v>2.1739130434782608E-2</v>
      </c>
      <c r="L194" s="108">
        <f>IF(ISNUMBER(J194), $B199 * K194, "")</f>
        <v>3260.869565217391</v>
      </c>
      <c r="M194" s="109">
        <v>1820</v>
      </c>
      <c r="N194" s="107">
        <f>IF(ISNUMBER(M194), (M194 - $B194) / $B194, "")</f>
        <v>-1.0869565217391304E-2</v>
      </c>
      <c r="O194" s="108">
        <f>IF(ISNUMBER(M194), $B199 * N194, "")</f>
        <v>-1630.4347826086955</v>
      </c>
      <c r="Q194" s="291"/>
      <c r="R194" s="291"/>
      <c r="S194" s="291"/>
    </row>
    <row r="195" spans="1:19" ht="17.25" thickBot="1">
      <c r="A195" s="125" t="s">
        <v>60</v>
      </c>
      <c r="B195" s="126">
        <v>3055</v>
      </c>
      <c r="C195" s="77">
        <v>-0.1014705882</v>
      </c>
      <c r="D195" s="15">
        <v>3145</v>
      </c>
      <c r="E195" s="32">
        <f t="shared" ref="E195:E198" si="106">IF(ISNUMBER(D195), (D195 - $B195) / $B195, "")</f>
        <v>2.9459901800327332E-2</v>
      </c>
      <c r="F195" s="18">
        <f>IF(ISNUMBER(D195), $B199 * E195, "")</f>
        <v>4418.9852700491001</v>
      </c>
      <c r="G195" s="31">
        <v>3080</v>
      </c>
      <c r="H195" s="32">
        <f t="shared" ref="H195:H198" si="107">IF(ISNUMBER(G195), (G195 - $B195) / $B195, "")</f>
        <v>8.1833060556464818E-3</v>
      </c>
      <c r="I195" s="101">
        <f>IF(ISNUMBER(G195), $B199 * H195, "")</f>
        <v>1227.4959083469723</v>
      </c>
      <c r="J195" s="15">
        <v>3040</v>
      </c>
      <c r="K195" s="32">
        <f t="shared" ref="K195:K198" si="108">IF(ISNUMBER(J195), (J195 - $B195) / $B195, "")</f>
        <v>-4.9099836333878887E-3</v>
      </c>
      <c r="L195" s="18">
        <f>IF(ISNUMBER(J195), $B199 * K195, "")</f>
        <v>-736.49754500818335</v>
      </c>
      <c r="M195" s="31">
        <v>2970</v>
      </c>
      <c r="N195" s="32">
        <f t="shared" ref="N195:N198" si="109">IF(ISNUMBER(M195), (M195 - $B195) / $B195, "")</f>
        <v>-2.7823240589198037E-2</v>
      </c>
      <c r="O195" s="18">
        <f>IF(ISNUMBER(M195), $B199 * N195, "")</f>
        <v>-4173.4860883797055</v>
      </c>
      <c r="Q195" s="291"/>
      <c r="R195" s="291"/>
      <c r="S195" s="291"/>
    </row>
    <row r="196" spans="1:19" ht="17.25" thickBot="1">
      <c r="A196" s="125" t="s">
        <v>111</v>
      </c>
      <c r="B196" s="126">
        <v>3350</v>
      </c>
      <c r="C196" s="77">
        <v>-0.1207349081</v>
      </c>
      <c r="D196" s="15">
        <v>3315</v>
      </c>
      <c r="E196" s="32">
        <f t="shared" si="106"/>
        <v>-1.0447761194029851E-2</v>
      </c>
      <c r="F196" s="18">
        <f>IF(ISNUMBER(D196), $B199 * E196, "")</f>
        <v>-1567.1641791044776</v>
      </c>
      <c r="G196" s="31">
        <v>3230</v>
      </c>
      <c r="H196" s="32">
        <f t="shared" si="107"/>
        <v>-3.5820895522388062E-2</v>
      </c>
      <c r="I196" s="101">
        <f>IF(ISNUMBER(G196), $B199 * H196, "")</f>
        <v>-5373.1343283582091</v>
      </c>
      <c r="J196" s="15">
        <v>3130</v>
      </c>
      <c r="K196" s="32">
        <f t="shared" si="108"/>
        <v>-6.5671641791044774E-2</v>
      </c>
      <c r="L196" s="18">
        <f>IF(ISNUMBER(J196), $B199 * K196, "")</f>
        <v>-9850.746268656716</v>
      </c>
      <c r="M196" s="31">
        <v>3080</v>
      </c>
      <c r="N196" s="32">
        <f t="shared" si="109"/>
        <v>-8.0597014925373134E-2</v>
      </c>
      <c r="O196" s="18">
        <f>IF(ISNUMBER(M196), $B199 * N196, "")</f>
        <v>-12089.552238805971</v>
      </c>
      <c r="Q196" s="291"/>
      <c r="R196" s="291"/>
      <c r="S196" s="291"/>
    </row>
    <row r="197" spans="1:19">
      <c r="A197" s="125" t="s">
        <v>163</v>
      </c>
      <c r="B197" s="126">
        <v>440</v>
      </c>
      <c r="C197" s="77">
        <v>-0.13385826770000001</v>
      </c>
      <c r="D197" s="15">
        <v>445</v>
      </c>
      <c r="E197" s="32">
        <f t="shared" si="106"/>
        <v>1.1363636363636364E-2</v>
      </c>
      <c r="F197" s="18">
        <f>IF(ISNUMBER(D197), $B199 * E197, "")</f>
        <v>1704.5454545454545</v>
      </c>
      <c r="G197" s="31">
        <v>448</v>
      </c>
      <c r="H197" s="32">
        <f t="shared" si="107"/>
        <v>1.8181818181818181E-2</v>
      </c>
      <c r="I197" s="101">
        <f>IF(ISNUMBER(G197), $B199 * H197, "")</f>
        <v>2727.272727272727</v>
      </c>
      <c r="J197" s="15">
        <v>447</v>
      </c>
      <c r="K197" s="32">
        <f t="shared" si="108"/>
        <v>1.5909090909090907E-2</v>
      </c>
      <c r="L197" s="18">
        <f>IF(ISNUMBER(J197), $B199 * K197, "")</f>
        <v>2386.363636363636</v>
      </c>
      <c r="M197" s="31">
        <v>420</v>
      </c>
      <c r="N197" s="32">
        <f t="shared" si="109"/>
        <v>-4.5454545454545456E-2</v>
      </c>
      <c r="O197" s="18">
        <f>IF(ISNUMBER(M197), $B199 * N197, "")</f>
        <v>-6818.181818181818</v>
      </c>
      <c r="Q197" s="313"/>
      <c r="R197" s="314"/>
      <c r="S197" s="315"/>
    </row>
    <row r="198" spans="1:19" ht="17.25" thickBot="1">
      <c r="A198" s="130" t="s">
        <v>107</v>
      </c>
      <c r="B198" s="131">
        <v>210</v>
      </c>
      <c r="C198" s="79">
        <v>-0.14285714290000001</v>
      </c>
      <c r="D198" s="24">
        <v>201</v>
      </c>
      <c r="E198" s="25">
        <f t="shared" si="106"/>
        <v>-4.2857142857142858E-2</v>
      </c>
      <c r="F198" s="104">
        <f>IF(ISNUMBER(D198), $B199 * E198, "")</f>
        <v>-6428.5714285714284</v>
      </c>
      <c r="G198" s="102">
        <v>200</v>
      </c>
      <c r="H198" s="25">
        <f t="shared" si="107"/>
        <v>-4.7619047619047616E-2</v>
      </c>
      <c r="I198" s="103">
        <f>IF(ISNUMBER(G198), $B199 * H198, "")</f>
        <v>-7142.8571428571422</v>
      </c>
      <c r="J198" s="24">
        <v>201</v>
      </c>
      <c r="K198" s="25">
        <f t="shared" si="108"/>
        <v>-4.2857142857142858E-2</v>
      </c>
      <c r="L198" s="104">
        <f>IF(ISNUMBER(J198), $B199 * K198, "")</f>
        <v>-6428.5714285714284</v>
      </c>
      <c r="M198" s="102">
        <v>198</v>
      </c>
      <c r="N198" s="25">
        <f t="shared" si="109"/>
        <v>-5.7142857142857141E-2</v>
      </c>
      <c r="O198" s="104">
        <f>IF(ISNUMBER(M198), $B199 * N198, "")</f>
        <v>-8571.4285714285706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7.3107809748309324E-3</v>
      </c>
      <c r="F199" s="28">
        <f>SUM(F179:F198)</f>
        <v>21932.342924492794</v>
      </c>
      <c r="G199" s="26" t="s">
        <v>268</v>
      </c>
      <c r="H199" s="27">
        <f>IF(COUNT(H179:H198), SUM(H179:H198) / COUNT(H179:H198), 0)</f>
        <v>7.5560021851405548E-3</v>
      </c>
      <c r="I199" s="28">
        <f>SUM(I179:I198)</f>
        <v>22668.00655542166</v>
      </c>
      <c r="J199" s="26" t="s">
        <v>268</v>
      </c>
      <c r="K199" s="27">
        <f>IF(COUNT(K179:K198), SUM(K179:K198) / COUNT(K179:K198), 0)</f>
        <v>3.945591751820212E-3</v>
      </c>
      <c r="L199" s="28">
        <f>SUM(L179:L198)</f>
        <v>11836.775255460634</v>
      </c>
      <c r="M199" s="26" t="s">
        <v>268</v>
      </c>
      <c r="N199" s="27">
        <f>IF(COUNT(N179:N198), SUM(N179:N198) / COUNT(N179:N198), 0)</f>
        <v>1.2823320144678923E-3</v>
      </c>
      <c r="O199" s="28">
        <f>SUM(O179:O198)</f>
        <v>3846.9960434036839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129F-6B67-4874-B049-23895CAF1D1A}">
  <sheetPr codeName="Sheet12"/>
  <dimension ref="A1:S199"/>
  <sheetViews>
    <sheetView topLeftCell="A190" zoomScaleNormal="100" workbookViewId="0">
      <selection activeCell="J218" sqref="J218:J2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44506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-71,813 KRW (-2.39%)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-6,038 KRW (-0.25%)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-59,310 KRW (-1.98%)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320 KRW (0.01%)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8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2021-11-06(토) 오전 00:00</v>
      </c>
      <c r="C15" s="332"/>
      <c r="D15" s="288" t="str">
        <f>TEXT($G$1, "[$-ko-KR]yyyy-mm-dd(ddd) ") &amp; "오후 14:00"</f>
        <v>2021-11-06(토) 오후 14:00</v>
      </c>
      <c r="E15" s="289"/>
      <c r="F15" s="290"/>
      <c r="G15" s="288" t="str">
        <f>TEXT($G$1, "[$-ko-KR]yyyy-mm-dd(ddd) ") &amp; "오후 19:00"</f>
        <v>2021-11-06(토) 오후 19:00</v>
      </c>
      <c r="H15" s="289"/>
      <c r="I15" s="290"/>
      <c r="J15" s="288" t="str">
        <f>TEXT($G$1, "[$-ko-KR]yyyy-mm-dd(ddd) ") &amp; "오후 21:00"</f>
        <v>2021-11-06(토) 오후 21:00</v>
      </c>
      <c r="K15" s="289"/>
      <c r="L15" s="290"/>
      <c r="M15" s="288" t="str">
        <f>TEXT($G$1+1, "[$-ko-KR]yyyy-mm-dd(ddd) ") &amp; "오전 00:00"</f>
        <v>2021-11-07(일)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89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2021-11-06(토) 오전 00:00</v>
      </c>
      <c r="C42" s="329"/>
      <c r="D42" s="288" t="str">
        <f>TEXT($G$1, "[$-ko-KR]yyyy-mm-dd(ddd) ") &amp; "오후 14:00"</f>
        <v>2021-11-06(토) 오후 14:00</v>
      </c>
      <c r="E42" s="289"/>
      <c r="F42" s="290"/>
      <c r="G42" s="288" t="str">
        <f>TEXT($G$1, "[$-ko-KR]yyyy-mm-dd(ddd) ") &amp; "오후 19:00"</f>
        <v>2021-11-06(토) 오후 19:00</v>
      </c>
      <c r="H42" s="289"/>
      <c r="I42" s="290"/>
      <c r="J42" s="288" t="str">
        <f>TEXT($G$1, "[$-ko-KR]yyyy-mm-dd(ddd) ") &amp; "오후 21:00"</f>
        <v>2021-11-06(토) 오후 21:00</v>
      </c>
      <c r="K42" s="289"/>
      <c r="L42" s="290"/>
      <c r="M42" s="288" t="str">
        <f>TEXT($G$1+1, "[$-ko-KR]yyyy-mm-dd(ddd) ") &amp; "오전 00:00"</f>
        <v>2021-11-07(일)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0" t="s">
        <v>57</v>
      </c>
      <c r="H43" s="191" t="s">
        <v>265</v>
      </c>
      <c r="I43" s="19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147</v>
      </c>
      <c r="B44" s="124">
        <v>15</v>
      </c>
      <c r="C44" s="76">
        <v>4.16666667E-2</v>
      </c>
      <c r="D44" s="13">
        <v>15.1</v>
      </c>
      <c r="E44" s="14">
        <f>IF(ISNUMBER(D44), (D44 - $B44) / $B44, "")</f>
        <v>6.6666666666666428E-3</v>
      </c>
      <c r="F44" s="16">
        <f>IF(ISNUMBER(D44), $B64 * E44, "")</f>
        <v>999.99999999999648</v>
      </c>
      <c r="G44" s="29">
        <v>14.9</v>
      </c>
      <c r="H44" s="14">
        <f>IF(ISNUMBER(G44), (G44 - $B44) / $B44, "")</f>
        <v>-6.6666666666666428E-3</v>
      </c>
      <c r="I44" s="100">
        <f>IF(ISNUMBER(G44), $B64 * H44, "")</f>
        <v>-999.99999999999648</v>
      </c>
      <c r="J44" s="13">
        <v>14.8</v>
      </c>
      <c r="K44" s="14">
        <f>IF(ISNUMBER(J44), (J44 - $B44) / $B44, "")</f>
        <v>-1.3333333333333286E-2</v>
      </c>
      <c r="L44" s="16">
        <f>IF(ISNUMBER(J44), $B64 * K44, "")</f>
        <v>-1999.999999999993</v>
      </c>
      <c r="M44" s="29">
        <v>14.8</v>
      </c>
      <c r="N44" s="14">
        <f>IF(ISNUMBER(M44), (M44 - $B44) / $B44, "")</f>
        <v>-1.3333333333333286E-2</v>
      </c>
      <c r="O44" s="16">
        <f>IF(ISNUMBER(M44), $B64 * N44, "")</f>
        <v>-1999.999999999993</v>
      </c>
      <c r="Q44" s="286"/>
      <c r="R44" s="286"/>
      <c r="S44" s="286"/>
    </row>
    <row r="45" spans="1:19" ht="17.25" customHeight="1" thickBot="1">
      <c r="A45" s="125" t="s">
        <v>207</v>
      </c>
      <c r="B45" s="126">
        <v>20.3</v>
      </c>
      <c r="C45" s="77">
        <v>1.4999999999999999E-2</v>
      </c>
      <c r="D45" s="15">
        <v>21.3</v>
      </c>
      <c r="E45" s="32">
        <f t="shared" ref="E45:E48" si="14">IF(ISNUMBER(D45), (D45 - $B45) / $B45, "")</f>
        <v>4.926108374384236E-2</v>
      </c>
      <c r="F45" s="18">
        <f>IF(ISNUMBER(D45), $B64 * E45, "")</f>
        <v>7389.1625615763542</v>
      </c>
      <c r="G45" s="31">
        <v>21.3</v>
      </c>
      <c r="H45" s="32">
        <f t="shared" ref="H45:H48" si="15">IF(ISNUMBER(G45), (G45 - $B45) / $B45, "")</f>
        <v>4.926108374384236E-2</v>
      </c>
      <c r="I45" s="101">
        <f>IF(ISNUMBER(G45), $B64 * H45, "")</f>
        <v>7389.1625615763542</v>
      </c>
      <c r="J45" s="15">
        <v>21.4</v>
      </c>
      <c r="K45" s="32">
        <f t="shared" ref="K45:K48" si="16">IF(ISNUMBER(J45), (J45 - $B45) / $B45, "")</f>
        <v>5.4187192118226493E-2</v>
      </c>
      <c r="L45" s="18">
        <f>IF(ISNUMBER(J45), $B64 * K45, "")</f>
        <v>8128.0788177339737</v>
      </c>
      <c r="M45" s="31">
        <v>21.9</v>
      </c>
      <c r="N45" s="32">
        <f t="shared" ref="N45:N48" si="17">IF(ISNUMBER(M45), (M45 - $B45) / $B45, "")</f>
        <v>7.8817733990147673E-2</v>
      </c>
      <c r="O45" s="18">
        <f>IF(ISNUMBER(M45), $B64 * N45, "")</f>
        <v>11822.66009852215</v>
      </c>
      <c r="Q45" s="286"/>
      <c r="R45" s="286"/>
      <c r="S45" s="286"/>
    </row>
    <row r="46" spans="1:19" ht="17.25" customHeight="1" thickBot="1">
      <c r="A46" s="125" t="s">
        <v>175</v>
      </c>
      <c r="B46" s="126">
        <v>22.4</v>
      </c>
      <c r="C46" s="77">
        <v>4.4843048999999996E-3</v>
      </c>
      <c r="D46" s="15">
        <v>23.1</v>
      </c>
      <c r="E46" s="32">
        <f t="shared" si="14"/>
        <v>3.1250000000000132E-2</v>
      </c>
      <c r="F46" s="18">
        <f>IF(ISNUMBER(D46), $B64 * E46, "")</f>
        <v>4687.50000000002</v>
      </c>
      <c r="G46" s="31">
        <v>22.8</v>
      </c>
      <c r="H46" s="32">
        <f t="shared" si="15"/>
        <v>1.7857142857142953E-2</v>
      </c>
      <c r="I46" s="101">
        <f>IF(ISNUMBER(G46), $B64 * H46, "")</f>
        <v>2678.571428571443</v>
      </c>
      <c r="J46" s="15">
        <v>22.7</v>
      </c>
      <c r="K46" s="32">
        <f t="shared" si="16"/>
        <v>1.3392857142857175E-2</v>
      </c>
      <c r="L46" s="18">
        <f>IF(ISNUMBER(J46), $B64 * K46, "")</f>
        <v>2008.9285714285763</v>
      </c>
      <c r="M46" s="31">
        <v>23</v>
      </c>
      <c r="N46" s="32">
        <f t="shared" si="17"/>
        <v>2.678571428571435E-2</v>
      </c>
      <c r="O46" s="18">
        <f>IF(ISNUMBER(M46), $B64 * N46, "")</f>
        <v>4017.8571428571527</v>
      </c>
      <c r="Q46" s="291"/>
      <c r="R46" s="291"/>
      <c r="S46" s="291"/>
    </row>
    <row r="47" spans="1:19" ht="17.25" customHeight="1" thickBot="1">
      <c r="A47" s="125" t="s">
        <v>199</v>
      </c>
      <c r="B47" s="126">
        <v>88.7</v>
      </c>
      <c r="C47" s="77">
        <v>-2.2497188000000002E-3</v>
      </c>
      <c r="D47" s="15">
        <v>88.8</v>
      </c>
      <c r="E47" s="32">
        <f t="shared" si="14"/>
        <v>1.1273957158962156E-3</v>
      </c>
      <c r="F47" s="18">
        <f>IF(ISNUMBER(D47), $B64 * E47, "")</f>
        <v>169.10935738443234</v>
      </c>
      <c r="G47" s="31">
        <v>87.3</v>
      </c>
      <c r="H47" s="32">
        <f t="shared" si="15"/>
        <v>-1.578354002254798E-2</v>
      </c>
      <c r="I47" s="101">
        <f>IF(ISNUMBER(G47), $B64 * H47, "")</f>
        <v>-2367.531003382197</v>
      </c>
      <c r="J47" s="15">
        <v>86.7</v>
      </c>
      <c r="K47" s="32">
        <f t="shared" si="16"/>
        <v>-2.2547914317925591E-2</v>
      </c>
      <c r="L47" s="18">
        <f>IF(ISNUMBER(J47), $B64 * K47, "")</f>
        <v>-3382.1871476888386</v>
      </c>
      <c r="M47" s="31">
        <v>87</v>
      </c>
      <c r="N47" s="32">
        <f t="shared" si="17"/>
        <v>-1.9165727170236783E-2</v>
      </c>
      <c r="O47" s="18">
        <f>IF(ISNUMBER(M47), $B64 * N47, "")</f>
        <v>-2874.8590755355176</v>
      </c>
      <c r="Q47" s="291"/>
      <c r="R47" s="291"/>
      <c r="S47" s="291"/>
    </row>
    <row r="48" spans="1:19" ht="17.25" customHeight="1" thickBot="1">
      <c r="A48" s="127" t="s">
        <v>97</v>
      </c>
      <c r="B48" s="128">
        <v>4.7</v>
      </c>
      <c r="C48" s="78">
        <v>-6.3424947000000004E-3</v>
      </c>
      <c r="D48" s="20">
        <v>4.7</v>
      </c>
      <c r="E48" s="21">
        <f t="shared" si="14"/>
        <v>0</v>
      </c>
      <c r="F48" s="22">
        <f>IF(ISNUMBER(D48), $B64 * E48, "")</f>
        <v>0</v>
      </c>
      <c r="G48" s="30">
        <v>4.6500000000000004</v>
      </c>
      <c r="H48" s="21">
        <f t="shared" si="15"/>
        <v>-1.0638297872340387E-2</v>
      </c>
      <c r="I48" s="105">
        <f>IF(ISNUMBER(G48), $B64 * H48, "")</f>
        <v>-1595.7446808510581</v>
      </c>
      <c r="J48" s="20">
        <v>4.6100000000000003</v>
      </c>
      <c r="K48" s="21">
        <f t="shared" si="16"/>
        <v>-1.9148936170212735E-2</v>
      </c>
      <c r="L48" s="22">
        <f>IF(ISNUMBER(J48), $B64 * K48, "")</f>
        <v>-2872.3404255319101</v>
      </c>
      <c r="M48" s="30">
        <v>4.63</v>
      </c>
      <c r="N48" s="21">
        <f t="shared" si="17"/>
        <v>-1.4893617021276655E-2</v>
      </c>
      <c r="O48" s="22">
        <f>IF(ISNUMBER(M48), $B64 * N48, "")</f>
        <v>-2234.0425531914984</v>
      </c>
      <c r="Q48" s="291"/>
      <c r="R48" s="291"/>
      <c r="S48" s="291"/>
    </row>
    <row r="49" spans="1:19" ht="17.25" customHeight="1" thickBot="1">
      <c r="A49" s="125" t="s">
        <v>205</v>
      </c>
      <c r="B49" s="129">
        <v>15.5</v>
      </c>
      <c r="C49" s="80">
        <v>-6.4102563999999997E-3</v>
      </c>
      <c r="D49" s="106">
        <v>15.9</v>
      </c>
      <c r="E49" s="107">
        <f>IF(ISNUMBER(D49), (D49 - $B49) / $B49, "")</f>
        <v>2.580645161290325E-2</v>
      </c>
      <c r="F49" s="108">
        <f>IF(ISNUMBER(D49), $B64 * E49, "")</f>
        <v>3870.9677419354875</v>
      </c>
      <c r="G49" s="109">
        <v>15.6</v>
      </c>
      <c r="H49" s="107">
        <f>IF(ISNUMBER(G49), (G49 - $B49) / $B49, "")</f>
        <v>6.4516129032257839E-3</v>
      </c>
      <c r="I49" s="110">
        <f>IF(ISNUMBER(G49), $B64 * H49, "")</f>
        <v>967.74193548386756</v>
      </c>
      <c r="J49" s="106">
        <v>15.5</v>
      </c>
      <c r="K49" s="107">
        <f>IF(ISNUMBER(J49), (J49 - $B49) / $B49, "")</f>
        <v>0</v>
      </c>
      <c r="L49" s="108">
        <f>IF(ISNUMBER(J49), $B64 * K49, "")</f>
        <v>0</v>
      </c>
      <c r="M49" s="109">
        <v>15.6</v>
      </c>
      <c r="N49" s="107">
        <f>IF(ISNUMBER(M49), (M49 - $B49) / $B49, "")</f>
        <v>6.4516129032257839E-3</v>
      </c>
      <c r="O49" s="108">
        <f>IF(ISNUMBER(M49), $B64 * N49, "")</f>
        <v>967.74193548386756</v>
      </c>
      <c r="Q49" s="291"/>
      <c r="R49" s="291"/>
      <c r="S49" s="291"/>
    </row>
    <row r="50" spans="1:19" ht="17.25" customHeight="1" thickBot="1">
      <c r="A50" s="125" t="s">
        <v>213</v>
      </c>
      <c r="B50" s="126">
        <v>12.5</v>
      </c>
      <c r="C50" s="77">
        <v>-7.9365079000000005E-3</v>
      </c>
      <c r="D50" s="15">
        <v>12.8</v>
      </c>
      <c r="E50" s="32">
        <f t="shared" ref="E50:E53" si="18">IF(ISNUMBER(D50), (D50 - $B50) / $B50, "")</f>
        <v>2.4000000000000056E-2</v>
      </c>
      <c r="F50" s="18">
        <f>IF(ISNUMBER(D50), $B64 * E50, "")</f>
        <v>3600.0000000000082</v>
      </c>
      <c r="G50" s="31">
        <v>12.6</v>
      </c>
      <c r="H50" s="32">
        <f t="shared" ref="H50:H53" si="19">IF(ISNUMBER(G50), (G50 - $B50) / $B50, "")</f>
        <v>7.9999999999999724E-3</v>
      </c>
      <c r="I50" s="101">
        <f>IF(ISNUMBER(G50), $B64 * H50, "")</f>
        <v>1199.9999999999959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91"/>
      <c r="R50" s="291"/>
      <c r="S50" s="291"/>
    </row>
    <row r="51" spans="1:19" ht="17.25" customHeight="1" thickBot="1">
      <c r="A51" s="125" t="s">
        <v>145</v>
      </c>
      <c r="B51" s="126">
        <v>23.9</v>
      </c>
      <c r="C51" s="77">
        <v>-8.2987552000000006E-3</v>
      </c>
      <c r="D51" s="15">
        <v>24.1</v>
      </c>
      <c r="E51" s="32">
        <f t="shared" si="18"/>
        <v>8.3682008368202027E-3</v>
      </c>
      <c r="F51" s="18">
        <f>IF(ISNUMBER(D51), $B64 * E51, "")</f>
        <v>1255.2301255230304</v>
      </c>
      <c r="G51" s="31">
        <v>23.6</v>
      </c>
      <c r="H51" s="32">
        <f t="shared" si="19"/>
        <v>-1.2552301255230007E-2</v>
      </c>
      <c r="I51" s="101">
        <f>IF(ISNUMBER(G51), $B64 * H51, "")</f>
        <v>-1882.8451882845011</v>
      </c>
      <c r="J51" s="15">
        <v>23.4</v>
      </c>
      <c r="K51" s="32">
        <f t="shared" si="20"/>
        <v>-2.0920502092050212E-2</v>
      </c>
      <c r="L51" s="18">
        <f>IF(ISNUMBER(J51), $B64 * K51, "")</f>
        <v>-3138.075313807532</v>
      </c>
      <c r="M51" s="31">
        <v>23.3</v>
      </c>
      <c r="N51" s="32">
        <f t="shared" si="21"/>
        <v>-2.5104602510460164E-2</v>
      </c>
      <c r="O51" s="18">
        <f>IF(ISNUMBER(M51), $B64 * N51, "")</f>
        <v>-3765.6903765690245</v>
      </c>
      <c r="Q51" s="291"/>
      <c r="R51" s="291"/>
      <c r="S51" s="291"/>
    </row>
    <row r="52" spans="1:19" ht="17.25" customHeight="1" thickBot="1">
      <c r="A52" s="125" t="s">
        <v>201</v>
      </c>
      <c r="B52" s="126">
        <v>20.9</v>
      </c>
      <c r="C52" s="77">
        <v>-9.478673E-3</v>
      </c>
      <c r="D52" s="15">
        <v>21.1</v>
      </c>
      <c r="E52" s="32">
        <f t="shared" si="18"/>
        <v>9.5693779904307587E-3</v>
      </c>
      <c r="F52" s="18">
        <f>IF(ISNUMBER(D52), $B64 * E52, "")</f>
        <v>1435.4066985646139</v>
      </c>
      <c r="G52" s="31">
        <v>20.6</v>
      </c>
      <c r="H52" s="32">
        <f t="shared" si="19"/>
        <v>-1.4354066985645798E-2</v>
      </c>
      <c r="I52" s="101">
        <f>IF(ISNUMBER(G52), $B64 * H52, "")</f>
        <v>-2153.1100478468697</v>
      </c>
      <c r="J52" s="15">
        <v>20.6</v>
      </c>
      <c r="K52" s="32">
        <f t="shared" si="20"/>
        <v>-1.4354066985645798E-2</v>
      </c>
      <c r="L52" s="18">
        <f>IF(ISNUMBER(J52), $B64 * K52, "")</f>
        <v>-2153.1100478468697</v>
      </c>
      <c r="M52" s="31">
        <v>20.6</v>
      </c>
      <c r="N52" s="32">
        <f t="shared" si="21"/>
        <v>-1.4354066985645798E-2</v>
      </c>
      <c r="O52" s="18">
        <f>IF(ISNUMBER(M52), $B64 * N52, "")</f>
        <v>-2153.1100478468697</v>
      </c>
      <c r="Q52" s="33"/>
      <c r="R52" s="33"/>
    </row>
    <row r="53" spans="1:19" ht="17.25" customHeight="1" thickBot="1">
      <c r="A53" s="130" t="s">
        <v>185</v>
      </c>
      <c r="B53" s="131">
        <v>15.8</v>
      </c>
      <c r="C53" s="79">
        <v>-1.2500000000000001E-2</v>
      </c>
      <c r="D53" s="24">
        <v>16</v>
      </c>
      <c r="E53" s="25">
        <f t="shared" si="18"/>
        <v>1.2658227848101221E-2</v>
      </c>
      <c r="F53" s="104">
        <f>IF(ISNUMBER(D53), $B64 * E53, "")</f>
        <v>1898.7341772151831</v>
      </c>
      <c r="G53" s="102">
        <v>15.8</v>
      </c>
      <c r="H53" s="25">
        <f t="shared" si="19"/>
        <v>0</v>
      </c>
      <c r="I53" s="103">
        <f>IF(ISNUMBER(G53), $B64 * H53, "")</f>
        <v>0</v>
      </c>
      <c r="J53" s="24">
        <v>15.8</v>
      </c>
      <c r="K53" s="25">
        <f t="shared" si="20"/>
        <v>0</v>
      </c>
      <c r="L53" s="104">
        <f>IF(ISNUMBER(J53), $B64 * K53, "")</f>
        <v>0</v>
      </c>
      <c r="M53" s="102">
        <v>15.8</v>
      </c>
      <c r="N53" s="25">
        <f t="shared" si="21"/>
        <v>0</v>
      </c>
      <c r="O53" s="104">
        <f>IF(ISNUMBER(M53), $B64 * N53, "")</f>
        <v>0</v>
      </c>
      <c r="Q53" s="300"/>
      <c r="R53" s="301"/>
      <c r="S53" s="302"/>
    </row>
    <row r="54" spans="1:19" ht="17.25" customHeight="1">
      <c r="A54" s="123" t="s">
        <v>231</v>
      </c>
      <c r="B54" s="124">
        <v>86.9</v>
      </c>
      <c r="C54" s="76">
        <v>-1.2500000000000001E-2</v>
      </c>
      <c r="D54" s="13">
        <v>86.6</v>
      </c>
      <c r="E54" s="14">
        <f>IF(ISNUMBER(D54), (D54 - $B54) / $B54, "")</f>
        <v>-3.4522439585732033E-3</v>
      </c>
      <c r="F54" s="16">
        <f>IF(ISNUMBER(D54), $B64 * E54, "")</f>
        <v>-517.83659378598054</v>
      </c>
      <c r="G54" s="29">
        <v>85.5</v>
      </c>
      <c r="H54" s="14">
        <f>IF(ISNUMBER(G54), (G54 - $B54) / $B54, "")</f>
        <v>-1.6110471806674402E-2</v>
      </c>
      <c r="I54" s="100">
        <f>IF(ISNUMBER(G54), $B64 * H54, "")</f>
        <v>-2416.5707710011602</v>
      </c>
      <c r="J54" s="13">
        <v>85.2</v>
      </c>
      <c r="K54" s="14">
        <f>IF(ISNUMBER(J54), (J54 - $B54) / $B54, "")</f>
        <v>-1.9562715765247443E-2</v>
      </c>
      <c r="L54" s="16">
        <f>IF(ISNUMBER(J54), $B64 * K54, "")</f>
        <v>-2934.4073647871164</v>
      </c>
      <c r="M54" s="29">
        <v>85.2</v>
      </c>
      <c r="N54" s="14">
        <f>IF(ISNUMBER(M54), (M54 - $B54) / $B54, "")</f>
        <v>-1.9562715765247443E-2</v>
      </c>
      <c r="O54" s="16">
        <f>IF(ISNUMBER(M54), $B64 * N54, "")</f>
        <v>-2934.4073647871164</v>
      </c>
      <c r="Q54" s="303"/>
      <c r="R54" s="304"/>
      <c r="S54" s="305"/>
    </row>
    <row r="55" spans="1:19" ht="17.25" customHeight="1" thickBot="1">
      <c r="A55" s="125" t="s">
        <v>187</v>
      </c>
      <c r="B55" s="126">
        <v>19.2</v>
      </c>
      <c r="C55" s="77">
        <v>-2.0408163300000001E-2</v>
      </c>
      <c r="D55" s="15">
        <v>19.2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19.100000000000001</v>
      </c>
      <c r="H55" s="32">
        <f t="shared" ref="H55:H58" si="23">IF(ISNUMBER(G55), (G55 - $B55) / $B55, "")</f>
        <v>-5.2083333333332229E-3</v>
      </c>
      <c r="I55" s="101">
        <f>IF(ISNUMBER(G55), $B64 * H55, "")</f>
        <v>-781.2499999999834</v>
      </c>
      <c r="J55" s="15">
        <v>19</v>
      </c>
      <c r="K55" s="32">
        <f t="shared" ref="K55:K58" si="24">IF(ISNUMBER(J55), (J55 - $B55) / $B55, "")</f>
        <v>-1.041666666666663E-2</v>
      </c>
      <c r="L55" s="18">
        <f>IF(ISNUMBER(J55), $B64 * K55, "")</f>
        <v>-1562.4999999999945</v>
      </c>
      <c r="M55" s="31">
        <v>18.8</v>
      </c>
      <c r="N55" s="32">
        <f t="shared" ref="N55:N58" si="25">IF(ISNUMBER(M55), (M55 - $B55) / $B55, "")</f>
        <v>-2.0833333333333259E-2</v>
      </c>
      <c r="O55" s="18">
        <f>IF(ISNUMBER(M55), $B64 * N55, "")</f>
        <v>-3124.9999999999891</v>
      </c>
      <c r="Q55" s="306"/>
      <c r="R55" s="307"/>
      <c r="S55" s="308"/>
    </row>
    <row r="56" spans="1:19" ht="17.25" customHeight="1" thickBot="1">
      <c r="A56" s="125" t="s">
        <v>333</v>
      </c>
      <c r="B56" s="126">
        <v>0.23699999999999999</v>
      </c>
      <c r="C56" s="77">
        <v>-2.0661156999999999E-2</v>
      </c>
      <c r="D56" s="15">
        <v>0.24</v>
      </c>
      <c r="E56" s="32">
        <f t="shared" si="22"/>
        <v>1.2658227848101278E-2</v>
      </c>
      <c r="F56" s="18">
        <f>IF(ISNUMBER(D56), $B64 * E56, "")</f>
        <v>1898.7341772151917</v>
      </c>
      <c r="G56" s="31">
        <v>0.23</v>
      </c>
      <c r="H56" s="32">
        <f t="shared" si="23"/>
        <v>-2.9535864978902863E-2</v>
      </c>
      <c r="I56" s="101">
        <f>IF(ISNUMBER(G56), $B64 * H56, "")</f>
        <v>-4430.3797468354296</v>
      </c>
      <c r="J56" s="15">
        <v>0.23400000000000001</v>
      </c>
      <c r="K56" s="32">
        <f t="shared" si="24"/>
        <v>-1.265822784810116E-2</v>
      </c>
      <c r="L56" s="18">
        <f>IF(ISNUMBER(J56), $B64 * K56, "")</f>
        <v>-1898.734177215174</v>
      </c>
      <c r="M56" s="31">
        <v>0.23599999999999999</v>
      </c>
      <c r="N56" s="32">
        <f t="shared" si="25"/>
        <v>-4.2194092827004259E-3</v>
      </c>
      <c r="O56" s="18">
        <f>IF(ISNUMBER(M56), $B64 * N56, "")</f>
        <v>-632.91139240506391</v>
      </c>
      <c r="Q56" s="291"/>
      <c r="R56" s="291"/>
      <c r="S56" s="291"/>
    </row>
    <row r="57" spans="1:19" ht="17.25" customHeight="1" thickBot="1">
      <c r="A57" s="125" t="s">
        <v>119</v>
      </c>
      <c r="B57" s="126">
        <v>38.700000000000003</v>
      </c>
      <c r="C57" s="77">
        <v>-2.2727272699999999E-2</v>
      </c>
      <c r="D57" s="15">
        <v>39.6</v>
      </c>
      <c r="E57" s="32">
        <f t="shared" si="22"/>
        <v>2.3255813953488334E-2</v>
      </c>
      <c r="F57" s="18">
        <f>IF(ISNUMBER(D57), $B64 * E57, "")</f>
        <v>3488.3720930232498</v>
      </c>
      <c r="G57" s="31">
        <v>39.700000000000003</v>
      </c>
      <c r="H57" s="32">
        <f t="shared" si="23"/>
        <v>2.5839793281653745E-2</v>
      </c>
      <c r="I57" s="101">
        <f>IF(ISNUMBER(G57), $B64 * H57, "")</f>
        <v>3875.9689922480616</v>
      </c>
      <c r="J57" s="15">
        <v>39.4</v>
      </c>
      <c r="K57" s="32">
        <f t="shared" si="24"/>
        <v>1.808785529715751E-2</v>
      </c>
      <c r="L57" s="18">
        <f>IF(ISNUMBER(J57), $B64 * K57, "")</f>
        <v>2713.1782945736268</v>
      </c>
      <c r="M57" s="31">
        <v>39.5</v>
      </c>
      <c r="N57" s="32">
        <f t="shared" si="25"/>
        <v>2.0671834625322922E-2</v>
      </c>
      <c r="O57" s="18">
        <f>IF(ISNUMBER(M57), $B64 * N57, "")</f>
        <v>3100.7751937984381</v>
      </c>
      <c r="Q57" s="286"/>
      <c r="R57" s="286"/>
      <c r="S57" s="286"/>
    </row>
    <row r="58" spans="1:19" ht="17.25" customHeight="1" thickBot="1">
      <c r="A58" s="127" t="s">
        <v>71</v>
      </c>
      <c r="B58" s="128">
        <v>36</v>
      </c>
      <c r="C58" s="78">
        <v>-3.4852546900000003E-2</v>
      </c>
      <c r="D58" s="20">
        <v>36</v>
      </c>
      <c r="E58" s="21">
        <f t="shared" si="22"/>
        <v>0</v>
      </c>
      <c r="F58" s="22">
        <f>IF(ISNUMBER(D58), $B64 * E58, "")</f>
        <v>0</v>
      </c>
      <c r="G58" s="30">
        <v>35.6</v>
      </c>
      <c r="H58" s="21">
        <f t="shared" si="23"/>
        <v>-1.1111111111111072E-2</v>
      </c>
      <c r="I58" s="105">
        <f>IF(ISNUMBER(G58), $B64 * H58, "")</f>
        <v>-1666.6666666666608</v>
      </c>
      <c r="J58" s="20">
        <v>35.4</v>
      </c>
      <c r="K58" s="21">
        <f t="shared" si="24"/>
        <v>-1.6666666666666705E-2</v>
      </c>
      <c r="L58" s="22">
        <f>IF(ISNUMBER(J58), $B64 * K58, "")</f>
        <v>-2500.0000000000059</v>
      </c>
      <c r="M58" s="30">
        <v>35.6</v>
      </c>
      <c r="N58" s="21">
        <f t="shared" si="25"/>
        <v>-1.1111111111111072E-2</v>
      </c>
      <c r="O58" s="22">
        <f>IF(ISNUMBER(M58), $B64 * N58, "")</f>
        <v>-1666.6666666666608</v>
      </c>
      <c r="Q58" s="286"/>
      <c r="R58" s="286"/>
      <c r="S58" s="286"/>
    </row>
    <row r="59" spans="1:19" ht="17.25" customHeight="1" thickBot="1">
      <c r="A59" s="125" t="s">
        <v>64</v>
      </c>
      <c r="B59" s="129">
        <v>62.5</v>
      </c>
      <c r="C59" s="80">
        <v>-3.8461538500000003E-2</v>
      </c>
      <c r="D59" s="106">
        <v>61.9</v>
      </c>
      <c r="E59" s="107">
        <f>IF(ISNUMBER(D59), (D59 - $B59) / $B59, "")</f>
        <v>-9.6000000000000234E-3</v>
      </c>
      <c r="F59" s="108">
        <f>IF(ISNUMBER(D59), $B64 * E59, "")</f>
        <v>-1440.0000000000034</v>
      </c>
      <c r="G59" s="109">
        <v>61.1</v>
      </c>
      <c r="H59" s="107">
        <f>IF(ISNUMBER(G59), (G59 - $B59) / $B59, "")</f>
        <v>-2.2399999999999979E-2</v>
      </c>
      <c r="I59" s="110">
        <f>IF(ISNUMBER(G59), $B64 * H59, "")</f>
        <v>-3359.9999999999968</v>
      </c>
      <c r="J59" s="106">
        <v>60.5</v>
      </c>
      <c r="K59" s="107">
        <f>IF(ISNUMBER(J59), (J59 - $B59) / $B59, "")</f>
        <v>-3.2000000000000001E-2</v>
      </c>
      <c r="L59" s="108">
        <f>IF(ISNUMBER(J59), $B64 * K59, "")</f>
        <v>-4800</v>
      </c>
      <c r="M59" s="109">
        <v>60.6</v>
      </c>
      <c r="N59" s="107">
        <f>IF(ISNUMBER(M59), (M59 - $B59) / $B59, "")</f>
        <v>-3.0399999999999976E-2</v>
      </c>
      <c r="O59" s="108">
        <f>IF(ISNUMBER(M59), $B64 * N59, "")</f>
        <v>-4559.9999999999964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1.1973075141104825E-2</v>
      </c>
      <c r="F64" s="28">
        <f>SUM(F44:F63)</f>
        <v>28735.380338651583</v>
      </c>
      <c r="G64" s="26" t="s">
        <v>268</v>
      </c>
      <c r="H64" s="27">
        <f>IF(COUNT(H44:H63), SUM(H44:H63) / COUNT(H44:H63), 0)</f>
        <v>-2.3094388279117214E-3</v>
      </c>
      <c r="I64" s="28">
        <f>SUM(I44:I63)</f>
        <v>-5542.653186988131</v>
      </c>
      <c r="J64" s="26" t="s">
        <v>268</v>
      </c>
      <c r="K64" s="27">
        <f>IF(COUNT(K44:K63), SUM(K44:K63) / COUNT(K44:K63), 0)</f>
        <v>-5.996320330475524E-3</v>
      </c>
      <c r="L64" s="28">
        <f>SUM(L44:L63)</f>
        <v>-14391.168793141256</v>
      </c>
      <c r="M64" s="26" t="s">
        <v>268</v>
      </c>
      <c r="N64" s="27">
        <f>IF(COUNT(N44:N63), SUM(N44:N63) / COUNT(N44:N63), 0)</f>
        <v>-2.5156887943083841E-3</v>
      </c>
      <c r="O64" s="28">
        <f>SUM(O44:O63)</f>
        <v>-6037.6531063401217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89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2021-11-06(토) 오전 00:00</v>
      </c>
      <c r="C69" s="329"/>
      <c r="D69" s="288" t="str">
        <f>TEXT($G$1, "[$-ko-KR]yyyy-mm-dd(ddd) ") &amp; "오후 14:00"</f>
        <v>2021-11-06(토) 오후 14:00</v>
      </c>
      <c r="E69" s="289"/>
      <c r="F69" s="290"/>
      <c r="G69" s="288" t="str">
        <f>TEXT($G$1, "[$-ko-KR]yyyy-mm-dd(ddd) ") &amp; "오후 19:00"</f>
        <v>2021-11-06(토) 오후 19:00</v>
      </c>
      <c r="H69" s="289"/>
      <c r="I69" s="290"/>
      <c r="J69" s="288" t="str">
        <f>TEXT($G$1, "[$-ko-KR]yyyy-mm-dd(ddd) ") &amp; "오후 21:00"</f>
        <v>2021-11-06(토) 오후 21:00</v>
      </c>
      <c r="K69" s="289"/>
      <c r="L69" s="290"/>
      <c r="M69" s="288" t="str">
        <f>TEXT($G$1+1, "[$-ko-KR]yyyy-mm-dd(ddd) ") &amp; "오전 00:00"</f>
        <v>2021-11-07(일)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0" t="s">
        <v>57</v>
      </c>
      <c r="H70" s="191" t="s">
        <v>265</v>
      </c>
      <c r="I70" s="19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115</v>
      </c>
      <c r="B71" s="124">
        <v>477</v>
      </c>
      <c r="C71" s="76">
        <v>0.39067055389999999</v>
      </c>
      <c r="D71" s="13">
        <v>405</v>
      </c>
      <c r="E71" s="14">
        <f>IF(ISNUMBER(D71), (D71 - $B71) / $B71, "")</f>
        <v>-0.15094339622641509</v>
      </c>
      <c r="F71" s="16">
        <f>IF(ISNUMBER(D71), $B91 * E71, "")</f>
        <v>-22641.509433962263</v>
      </c>
      <c r="G71" s="29">
        <v>419</v>
      </c>
      <c r="H71" s="14">
        <f>IF(ISNUMBER(G71), (G71 - $B71) / $B71, "")</f>
        <v>-0.12159329140461216</v>
      </c>
      <c r="I71" s="100">
        <f>IF(ISNUMBER(G71), $B91 * H71, "")</f>
        <v>-18238.993710691822</v>
      </c>
      <c r="J71" s="13">
        <v>404</v>
      </c>
      <c r="K71" s="14">
        <f>IF(ISNUMBER(J71), (J71 - $B71) / $B71, "")</f>
        <v>-0.15303983228511531</v>
      </c>
      <c r="L71" s="16">
        <f>IF(ISNUMBER(J71), $B91 * K71, "")</f>
        <v>-22955.974842767297</v>
      </c>
      <c r="M71" s="29">
        <v>404</v>
      </c>
      <c r="N71" s="14">
        <f>IF(ISNUMBER(M71), (M71 - $B71) / $B71, "")</f>
        <v>-0.15303983228511531</v>
      </c>
      <c r="O71" s="16">
        <f>IF(ISNUMBER(M71), $B91 * N71, "")</f>
        <v>-22955.974842767297</v>
      </c>
      <c r="Q71" s="286"/>
      <c r="R71" s="286"/>
      <c r="S71" s="286"/>
    </row>
    <row r="72" spans="1:19" ht="17.25" thickBot="1">
      <c r="A72" s="125" t="s">
        <v>56</v>
      </c>
      <c r="B72" s="126">
        <v>280</v>
      </c>
      <c r="C72" s="77">
        <v>0.16182572610000001</v>
      </c>
      <c r="D72" s="15">
        <v>267</v>
      </c>
      <c r="E72" s="32">
        <f t="shared" ref="E72:E75" si="30">IF(ISNUMBER(D72), (D72 - $B72) / $B72, "")</f>
        <v>-4.642857142857143E-2</v>
      </c>
      <c r="F72" s="18">
        <f>IF(ISNUMBER(D72), $B91 * E72, "")</f>
        <v>-6964.2857142857147</v>
      </c>
      <c r="G72" s="31">
        <v>267</v>
      </c>
      <c r="H72" s="32">
        <f t="shared" ref="H72:H75" si="31">IF(ISNUMBER(G72), (G72 - $B72) / $B72, "")</f>
        <v>-4.642857142857143E-2</v>
      </c>
      <c r="I72" s="101">
        <f>IF(ISNUMBER(G72), $B91 * H72, "")</f>
        <v>-6964.2857142857147</v>
      </c>
      <c r="J72" s="15">
        <v>266</v>
      </c>
      <c r="K72" s="32">
        <f t="shared" ref="K72:K75" si="32">IF(ISNUMBER(J72), (J72 - $B72) / $B72, "")</f>
        <v>-0.05</v>
      </c>
      <c r="L72" s="18">
        <f>IF(ISNUMBER(J72), $B91 * K72, "")</f>
        <v>-7500</v>
      </c>
      <c r="M72" s="31">
        <v>266</v>
      </c>
      <c r="N72" s="32">
        <f t="shared" ref="N72:N75" si="33">IF(ISNUMBER(M72), (M72 - $B72) / $B72, "")</f>
        <v>-0.05</v>
      </c>
      <c r="O72" s="18">
        <f>IF(ISNUMBER(M72), $B91 * N72, "")</f>
        <v>-7500</v>
      </c>
      <c r="Q72" s="286"/>
      <c r="R72" s="286"/>
      <c r="S72" s="286"/>
    </row>
    <row r="73" spans="1:19" ht="17.25" thickBot="1">
      <c r="A73" s="125" t="s">
        <v>227</v>
      </c>
      <c r="B73" s="126">
        <v>632</v>
      </c>
      <c r="C73" s="77">
        <v>0.10683012259999999</v>
      </c>
      <c r="D73" s="15">
        <v>651</v>
      </c>
      <c r="E73" s="32">
        <f t="shared" si="30"/>
        <v>3.0063291139240507E-2</v>
      </c>
      <c r="F73" s="18">
        <f>IF(ISNUMBER(D73), $B91 * E73, "")</f>
        <v>4509.493670886076</v>
      </c>
      <c r="G73" s="31">
        <v>647</v>
      </c>
      <c r="H73" s="32">
        <f t="shared" si="31"/>
        <v>2.3734177215189875E-2</v>
      </c>
      <c r="I73" s="101">
        <f>IF(ISNUMBER(G73), $B91 * H73, "")</f>
        <v>3560.1265822784812</v>
      </c>
      <c r="J73" s="15">
        <v>644</v>
      </c>
      <c r="K73" s="32">
        <f t="shared" si="32"/>
        <v>1.8987341772151899E-2</v>
      </c>
      <c r="L73" s="18">
        <f>IF(ISNUMBER(J73), $B91 * K73, "")</f>
        <v>2848.1012658227851</v>
      </c>
      <c r="M73" s="31">
        <v>638</v>
      </c>
      <c r="N73" s="32">
        <f t="shared" si="33"/>
        <v>9.4936708860759497E-3</v>
      </c>
      <c r="O73" s="18">
        <f>IF(ISNUMBER(M73), $B91 * N73, "")</f>
        <v>1424.0506329113925</v>
      </c>
      <c r="Q73" s="291"/>
      <c r="R73" s="291"/>
      <c r="S73" s="291"/>
    </row>
    <row r="74" spans="1:19" ht="17.25" thickBot="1">
      <c r="A74" s="125" t="s">
        <v>141</v>
      </c>
      <c r="B74" s="126">
        <v>156</v>
      </c>
      <c r="C74" s="77">
        <v>4.6979865799999999E-2</v>
      </c>
      <c r="D74" s="15">
        <v>154</v>
      </c>
      <c r="E74" s="32">
        <f t="shared" si="30"/>
        <v>-1.282051282051282E-2</v>
      </c>
      <c r="F74" s="18">
        <f>IF(ISNUMBER(D74), $B91 * E74, "")</f>
        <v>-1923.0769230769231</v>
      </c>
      <c r="G74" s="31">
        <v>151</v>
      </c>
      <c r="H74" s="32">
        <f t="shared" si="31"/>
        <v>-3.2051282051282048E-2</v>
      </c>
      <c r="I74" s="101">
        <f>IF(ISNUMBER(G74), $B91 * H74, "")</f>
        <v>-4807.6923076923076</v>
      </c>
      <c r="J74" s="15">
        <v>150</v>
      </c>
      <c r="K74" s="32">
        <f t="shared" si="32"/>
        <v>-3.8461538461538464E-2</v>
      </c>
      <c r="L74" s="18">
        <f>IF(ISNUMBER(J74), $B91 * K74, "")</f>
        <v>-5769.2307692307695</v>
      </c>
      <c r="M74" s="31">
        <v>150</v>
      </c>
      <c r="N74" s="32">
        <f t="shared" si="33"/>
        <v>-3.8461538461538464E-2</v>
      </c>
      <c r="O74" s="18">
        <f>IF(ISNUMBER(M74), $B91 * N74, "")</f>
        <v>-5769.2307692307695</v>
      </c>
      <c r="Q74" s="291"/>
      <c r="R74" s="291"/>
      <c r="S74" s="291"/>
    </row>
    <row r="75" spans="1:19" ht="17.25" thickBot="1">
      <c r="A75" s="127" t="s">
        <v>125</v>
      </c>
      <c r="B75" s="128">
        <v>190</v>
      </c>
      <c r="C75" s="78">
        <v>3.8251366100000003E-2</v>
      </c>
      <c r="D75" s="20">
        <v>196</v>
      </c>
      <c r="E75" s="21">
        <f t="shared" si="30"/>
        <v>3.1578947368421054E-2</v>
      </c>
      <c r="F75" s="22">
        <f>IF(ISNUMBER(D75), $B91 * E75, "")</f>
        <v>4736.8421052631584</v>
      </c>
      <c r="G75" s="30">
        <v>190</v>
      </c>
      <c r="H75" s="21">
        <f t="shared" si="31"/>
        <v>0</v>
      </c>
      <c r="I75" s="105">
        <f>IF(ISNUMBER(G75), $B91 * H75, "")</f>
        <v>0</v>
      </c>
      <c r="J75" s="20">
        <v>189</v>
      </c>
      <c r="K75" s="21">
        <f t="shared" si="32"/>
        <v>-5.263157894736842E-3</v>
      </c>
      <c r="L75" s="22">
        <f>IF(ISNUMBER(J75), $B91 * K75, "")</f>
        <v>-789.47368421052624</v>
      </c>
      <c r="M75" s="30">
        <v>189</v>
      </c>
      <c r="N75" s="21">
        <f t="shared" si="33"/>
        <v>-5.263157894736842E-3</v>
      </c>
      <c r="O75" s="22">
        <f>IF(ISNUMBER(M75), $B91 * N75, "")</f>
        <v>-789.47368421052624</v>
      </c>
      <c r="Q75" s="291"/>
      <c r="R75" s="291"/>
      <c r="S75" s="291"/>
    </row>
    <row r="76" spans="1:19" ht="17.25" thickBot="1">
      <c r="A76" s="125" t="s">
        <v>191</v>
      </c>
      <c r="B76" s="129">
        <v>150</v>
      </c>
      <c r="C76" s="80">
        <v>3.4482758600000003E-2</v>
      </c>
      <c r="D76" s="106">
        <v>151</v>
      </c>
      <c r="E76" s="107">
        <f>IF(ISNUMBER(D76), (D76 - $B76) / $B76, "")</f>
        <v>6.6666666666666671E-3</v>
      </c>
      <c r="F76" s="108">
        <f>IF(ISNUMBER(D76), $B91 * E76, "")</f>
        <v>1000.0000000000001</v>
      </c>
      <c r="G76" s="109">
        <v>149</v>
      </c>
      <c r="H76" s="107">
        <f>IF(ISNUMBER(G76), (G76 - $B76) / $B76, "")</f>
        <v>-6.6666666666666671E-3</v>
      </c>
      <c r="I76" s="110">
        <f>IF(ISNUMBER(G76), $B91 * H76, "")</f>
        <v>-1000.0000000000001</v>
      </c>
      <c r="J76" s="106">
        <v>147</v>
      </c>
      <c r="K76" s="107">
        <f>IF(ISNUMBER(J76), (J76 - $B76) / $B76, "")</f>
        <v>-0.02</v>
      </c>
      <c r="L76" s="108">
        <f>IF(ISNUMBER(J76), $B91 * K76, "")</f>
        <v>-3000</v>
      </c>
      <c r="M76" s="109">
        <v>147</v>
      </c>
      <c r="N76" s="107">
        <f>IF(ISNUMBER(M76), (M76 - $B76) / $B76, "")</f>
        <v>-0.02</v>
      </c>
      <c r="O76" s="108">
        <f>IF(ISNUMBER(M76), $B91 * N76, "")</f>
        <v>-3000</v>
      </c>
      <c r="Q76" s="291"/>
      <c r="R76" s="291"/>
      <c r="S76" s="291"/>
    </row>
    <row r="77" spans="1:19" ht="17.25" thickBot="1">
      <c r="A77" s="125" t="s">
        <v>219</v>
      </c>
      <c r="B77" s="126">
        <v>226</v>
      </c>
      <c r="C77" s="77">
        <v>2.7272727300000001E-2</v>
      </c>
      <c r="D77" s="15">
        <v>234</v>
      </c>
      <c r="E77" s="32">
        <f t="shared" ref="E77:E80" si="34">IF(ISNUMBER(D77), (D77 - $B77) / $B77, "")</f>
        <v>3.5398230088495575E-2</v>
      </c>
      <c r="F77" s="18">
        <f>IF(ISNUMBER(D77), $B91 * E77, "")</f>
        <v>5309.7345132743358</v>
      </c>
      <c r="G77" s="31">
        <v>234</v>
      </c>
      <c r="H77" s="32">
        <f t="shared" ref="H77:H80" si="35">IF(ISNUMBER(G77), (G77 - $B77) / $B77, "")</f>
        <v>3.5398230088495575E-2</v>
      </c>
      <c r="I77" s="101">
        <f>IF(ISNUMBER(G77), $B91 * H77, "")</f>
        <v>5309.7345132743358</v>
      </c>
      <c r="J77" s="15">
        <v>234</v>
      </c>
      <c r="K77" s="32">
        <f t="shared" ref="K77:K80" si="36">IF(ISNUMBER(J77), (J77 - $B77) / $B77, "")</f>
        <v>3.5398230088495575E-2</v>
      </c>
      <c r="L77" s="18">
        <f>IF(ISNUMBER(J77), $B91 * K77, "")</f>
        <v>5309.7345132743358</v>
      </c>
      <c r="M77" s="31">
        <v>237</v>
      </c>
      <c r="N77" s="32">
        <f t="shared" ref="N77:N80" si="37">IF(ISNUMBER(M77), (M77 - $B77) / $B77, "")</f>
        <v>4.8672566371681415E-2</v>
      </c>
      <c r="O77" s="18">
        <f>IF(ISNUMBER(M77), $B91 * N77, "")</f>
        <v>7300.8849557522126</v>
      </c>
      <c r="Q77" s="291"/>
      <c r="R77" s="291"/>
      <c r="S77" s="291"/>
    </row>
    <row r="78" spans="1:19" ht="17.25" thickBot="1">
      <c r="A78" s="125" t="s">
        <v>129</v>
      </c>
      <c r="B78" s="126">
        <v>134</v>
      </c>
      <c r="C78" s="77">
        <v>2.2900763399999999E-2</v>
      </c>
      <c r="D78" s="15">
        <v>133</v>
      </c>
      <c r="E78" s="32">
        <f t="shared" si="34"/>
        <v>-7.462686567164179E-3</v>
      </c>
      <c r="F78" s="18">
        <f>IF(ISNUMBER(D78), $B91 * E78, "")</f>
        <v>-1119.4029850746269</v>
      </c>
      <c r="G78" s="31">
        <v>130</v>
      </c>
      <c r="H78" s="32">
        <f t="shared" si="35"/>
        <v>-2.9850746268656716E-2</v>
      </c>
      <c r="I78" s="101">
        <f>IF(ISNUMBER(G78), $B91 * H78, "")</f>
        <v>-4477.6119402985078</v>
      </c>
      <c r="J78" s="15">
        <v>130</v>
      </c>
      <c r="K78" s="32">
        <f t="shared" si="36"/>
        <v>-2.9850746268656716E-2</v>
      </c>
      <c r="L78" s="18">
        <f>IF(ISNUMBER(J78), $B91 * K78, "")</f>
        <v>-4477.6119402985078</v>
      </c>
      <c r="M78" s="31">
        <v>130</v>
      </c>
      <c r="N78" s="32">
        <f t="shared" si="37"/>
        <v>-2.9850746268656716E-2</v>
      </c>
      <c r="O78" s="18">
        <f>IF(ISNUMBER(M78), $B91 * N78, "")</f>
        <v>-4477.6119402985078</v>
      </c>
      <c r="Q78" s="291"/>
      <c r="R78" s="291"/>
      <c r="S78" s="291"/>
    </row>
    <row r="79" spans="1:19" ht="17.25" thickBot="1">
      <c r="A79" s="125" t="s">
        <v>85</v>
      </c>
      <c r="B79" s="126">
        <v>538</v>
      </c>
      <c r="C79" s="77">
        <v>2.2813688200000001E-2</v>
      </c>
      <c r="D79" s="15">
        <v>562</v>
      </c>
      <c r="E79" s="32">
        <f t="shared" si="34"/>
        <v>4.4609665427509292E-2</v>
      </c>
      <c r="F79" s="18">
        <f>IF(ISNUMBER(D79), $B91 * E79, "")</f>
        <v>6691.4498141263939</v>
      </c>
      <c r="G79" s="31">
        <v>554</v>
      </c>
      <c r="H79" s="32">
        <f t="shared" si="35"/>
        <v>2.9739776951672861E-2</v>
      </c>
      <c r="I79" s="101">
        <f>IF(ISNUMBER(G79), $B91 * H79, "")</f>
        <v>4460.966542750929</v>
      </c>
      <c r="J79" s="15">
        <v>550</v>
      </c>
      <c r="K79" s="32">
        <f t="shared" si="36"/>
        <v>2.2304832713754646E-2</v>
      </c>
      <c r="L79" s="18">
        <f>IF(ISNUMBER(J79), $B91 * K79, "")</f>
        <v>3345.724907063197</v>
      </c>
      <c r="M79" s="31">
        <v>561</v>
      </c>
      <c r="N79" s="32">
        <f t="shared" si="37"/>
        <v>4.2750929368029739E-2</v>
      </c>
      <c r="O79" s="18">
        <f>IF(ISNUMBER(M79), $B91 * N79, "")</f>
        <v>6412.6394052044607</v>
      </c>
      <c r="Q79" s="33"/>
      <c r="R79" s="33"/>
    </row>
    <row r="80" spans="1:19" ht="17.25" thickBot="1">
      <c r="A80" s="130" t="s">
        <v>239</v>
      </c>
      <c r="B80" s="131">
        <v>696</v>
      </c>
      <c r="C80" s="79">
        <v>1.75438596E-2</v>
      </c>
      <c r="D80" s="24">
        <v>681</v>
      </c>
      <c r="E80" s="25">
        <f t="shared" si="34"/>
        <v>-2.1551724137931036E-2</v>
      </c>
      <c r="F80" s="104">
        <f>IF(ISNUMBER(D80), $B91 * E80, "")</f>
        <v>-3232.7586206896553</v>
      </c>
      <c r="G80" s="102">
        <v>676</v>
      </c>
      <c r="H80" s="25">
        <f t="shared" si="35"/>
        <v>-2.8735632183908046E-2</v>
      </c>
      <c r="I80" s="103">
        <f>IF(ISNUMBER(G80), $B91 * H80, "")</f>
        <v>-4310.3448275862065</v>
      </c>
      <c r="J80" s="24">
        <v>670</v>
      </c>
      <c r="K80" s="25">
        <f t="shared" si="36"/>
        <v>-3.7356321839080463E-2</v>
      </c>
      <c r="L80" s="104">
        <f>IF(ISNUMBER(J80), $B91 * K80, "")</f>
        <v>-5603.4482758620697</v>
      </c>
      <c r="M80" s="102">
        <v>673</v>
      </c>
      <c r="N80" s="25">
        <f t="shared" si="37"/>
        <v>-3.3045977011494254E-2</v>
      </c>
      <c r="O80" s="104">
        <f>IF(ISNUMBER(M80), $B91 * N80, "")</f>
        <v>-4956.8965517241377</v>
      </c>
      <c r="Q80" s="300"/>
      <c r="R80" s="301"/>
      <c r="S80" s="302"/>
    </row>
    <row r="81" spans="1:19">
      <c r="A81" s="123" t="s">
        <v>121</v>
      </c>
      <c r="B81" s="124">
        <v>602</v>
      </c>
      <c r="C81" s="76">
        <v>1.6891891900000001E-2</v>
      </c>
      <c r="D81" s="13">
        <v>603</v>
      </c>
      <c r="E81" s="14">
        <f>IF(ISNUMBER(D81), (D81 - $B81) / $B81, "")</f>
        <v>1.6611295681063123E-3</v>
      </c>
      <c r="F81" s="16">
        <f>IF(ISNUMBER(D81), $B91 * E81, "")</f>
        <v>249.16943521594686</v>
      </c>
      <c r="G81" s="29">
        <v>600</v>
      </c>
      <c r="H81" s="14">
        <f>IF(ISNUMBER(G81), (G81 - $B81) / $B81, "")</f>
        <v>-3.3222591362126247E-3</v>
      </c>
      <c r="I81" s="100">
        <f>IF(ISNUMBER(G81), $B91 * H81, "")</f>
        <v>-498.33887043189372</v>
      </c>
      <c r="J81" s="13">
        <v>595</v>
      </c>
      <c r="K81" s="14">
        <f>IF(ISNUMBER(J81), (J81 - $B81) / $B81, "")</f>
        <v>-1.1627906976744186E-2</v>
      </c>
      <c r="L81" s="16">
        <f>IF(ISNUMBER(J81), $B91 * K81, "")</f>
        <v>-1744.1860465116279</v>
      </c>
      <c r="M81" s="29">
        <v>595</v>
      </c>
      <c r="N81" s="14">
        <f>IF(ISNUMBER(M81), (M81 - $B81) / $B81, "")</f>
        <v>-1.1627906976744186E-2</v>
      </c>
      <c r="O81" s="16">
        <f>IF(ISNUMBER(M81), $B91 * N81, "")</f>
        <v>-1744.1860465116279</v>
      </c>
      <c r="Q81" s="303"/>
      <c r="R81" s="304"/>
      <c r="S81" s="305"/>
    </row>
    <row r="82" spans="1:19" ht="17.25" thickBot="1">
      <c r="A82" s="125" t="s">
        <v>197</v>
      </c>
      <c r="B82" s="126">
        <v>224</v>
      </c>
      <c r="C82" s="77">
        <v>1.35746606E-2</v>
      </c>
      <c r="D82" s="15">
        <v>228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-669.64285714285711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-1339.2857142857142</v>
      </c>
      <c r="M82" s="31">
        <v>223</v>
      </c>
      <c r="N82" s="32">
        <f t="shared" ref="N82:N85" si="41">IF(ISNUMBER(M82), (M82 - $B82) / $B82, "")</f>
        <v>-4.464285714285714E-3</v>
      </c>
      <c r="O82" s="18">
        <f>IF(ISNUMBER(M82), $B91 * N82, "")</f>
        <v>-669.64285714285711</v>
      </c>
      <c r="Q82" s="306"/>
      <c r="R82" s="307"/>
      <c r="S82" s="308"/>
    </row>
    <row r="83" spans="1:19" ht="17.25" thickBot="1">
      <c r="A83" s="125" t="s">
        <v>127</v>
      </c>
      <c r="B83" s="126">
        <v>153</v>
      </c>
      <c r="C83" s="77">
        <v>1.3245033099999999E-2</v>
      </c>
      <c r="D83" s="15">
        <v>154</v>
      </c>
      <c r="E83" s="32">
        <f t="shared" si="38"/>
        <v>6.5359477124183009E-3</v>
      </c>
      <c r="F83" s="18">
        <f>IF(ISNUMBER(D83), $B91 * E83, "")</f>
        <v>980.39215686274508</v>
      </c>
      <c r="G83" s="31">
        <v>150</v>
      </c>
      <c r="H83" s="32">
        <f t="shared" si="39"/>
        <v>-1.9607843137254902E-2</v>
      </c>
      <c r="I83" s="101">
        <f>IF(ISNUMBER(G83), $B91 * H83, "")</f>
        <v>-2941.1764705882351</v>
      </c>
      <c r="J83" s="15">
        <v>150</v>
      </c>
      <c r="K83" s="32">
        <f t="shared" si="40"/>
        <v>-1.9607843137254902E-2</v>
      </c>
      <c r="L83" s="18">
        <f>IF(ISNUMBER(J83), $B91 * K83, "")</f>
        <v>-2941.1764705882351</v>
      </c>
      <c r="M83" s="31">
        <v>150</v>
      </c>
      <c r="N83" s="32">
        <f t="shared" si="41"/>
        <v>-1.9607843137254902E-2</v>
      </c>
      <c r="O83" s="18">
        <f>IF(ISNUMBER(M83), $B91 * N83, "")</f>
        <v>-2941.1764705882351</v>
      </c>
      <c r="Q83" s="291"/>
      <c r="R83" s="291"/>
      <c r="S83" s="291"/>
    </row>
    <row r="84" spans="1:19" ht="17.25" thickBot="1">
      <c r="A84" s="125" t="s">
        <v>159</v>
      </c>
      <c r="B84" s="126">
        <v>118</v>
      </c>
      <c r="C84" s="77">
        <v>8.5470084999999998E-3</v>
      </c>
      <c r="D84" s="15">
        <v>118</v>
      </c>
      <c r="E84" s="32">
        <f t="shared" si="38"/>
        <v>0</v>
      </c>
      <c r="F84" s="18">
        <f>IF(ISNUMBER(D84), $B91 * E84, "")</f>
        <v>0</v>
      </c>
      <c r="G84" s="31">
        <v>115</v>
      </c>
      <c r="H84" s="32">
        <f t="shared" si="39"/>
        <v>-2.5423728813559324E-2</v>
      </c>
      <c r="I84" s="101">
        <f>IF(ISNUMBER(G84), $B91 * H84, "")</f>
        <v>-3813.5593220338988</v>
      </c>
      <c r="J84" s="15">
        <v>114</v>
      </c>
      <c r="K84" s="32">
        <f t="shared" si="40"/>
        <v>-3.3898305084745763E-2</v>
      </c>
      <c r="L84" s="18">
        <f>IF(ISNUMBER(J84), $B91 * K84, "")</f>
        <v>-5084.7457627118647</v>
      </c>
      <c r="M84" s="31">
        <v>114</v>
      </c>
      <c r="N84" s="32">
        <f t="shared" si="41"/>
        <v>-3.3898305084745763E-2</v>
      </c>
      <c r="O84" s="18">
        <f>IF(ISNUMBER(M84), $B91 * N84, "")</f>
        <v>-5084.7457627118647</v>
      </c>
      <c r="Q84" s="286"/>
      <c r="R84" s="286"/>
      <c r="S84" s="286"/>
    </row>
    <row r="85" spans="1:19" ht="17.25" thickBot="1">
      <c r="A85" s="127" t="s">
        <v>149</v>
      </c>
      <c r="B85" s="128">
        <v>126</v>
      </c>
      <c r="C85" s="78">
        <v>8.0000000000000002E-3</v>
      </c>
      <c r="D85" s="20">
        <v>126</v>
      </c>
      <c r="E85" s="21">
        <f t="shared" si="38"/>
        <v>0</v>
      </c>
      <c r="F85" s="22">
        <f>IF(ISNUMBER(D85), $B91 * E85, "")</f>
        <v>0</v>
      </c>
      <c r="G85" s="30">
        <v>125</v>
      </c>
      <c r="H85" s="21">
        <f t="shared" si="39"/>
        <v>-7.9365079365079361E-3</v>
      </c>
      <c r="I85" s="105">
        <f>IF(ISNUMBER(G85), $B91 * H85, "")</f>
        <v>-1190.4761904761904</v>
      </c>
      <c r="J85" s="20">
        <v>123</v>
      </c>
      <c r="K85" s="21">
        <f t="shared" si="40"/>
        <v>-2.3809523809523808E-2</v>
      </c>
      <c r="L85" s="22">
        <f>IF(ISNUMBER(J85), $B91 * K85, "")</f>
        <v>-3571.4285714285711</v>
      </c>
      <c r="M85" s="30">
        <v>124</v>
      </c>
      <c r="N85" s="21">
        <f t="shared" si="41"/>
        <v>-1.5873015873015872E-2</v>
      </c>
      <c r="O85" s="22">
        <f>IF(ISNUMBER(M85), $B91 * N85, "")</f>
        <v>-2380.9523809523807</v>
      </c>
      <c r="Q85" s="286"/>
      <c r="R85" s="286"/>
      <c r="S85" s="286"/>
    </row>
    <row r="86" spans="1:19" ht="17.25" thickBot="1">
      <c r="A86" s="125" t="s">
        <v>334</v>
      </c>
      <c r="B86" s="129">
        <v>477</v>
      </c>
      <c r="C86" s="80">
        <v>4.2105262999999997E-3</v>
      </c>
      <c r="D86" s="106">
        <v>473</v>
      </c>
      <c r="E86" s="107">
        <f>IF(ISNUMBER(D86), (D86 - $B86) / $B86, "")</f>
        <v>-8.385744234800839E-3</v>
      </c>
      <c r="F86" s="108">
        <f>IF(ISNUMBER(D86), $B91 * E86, "")</f>
        <v>-1257.8616352201259</v>
      </c>
      <c r="G86" s="109">
        <v>467</v>
      </c>
      <c r="H86" s="107">
        <f>IF(ISNUMBER(G86), (G86 - $B86) / $B86, "")</f>
        <v>-2.0964360587002098E-2</v>
      </c>
      <c r="I86" s="110">
        <f>IF(ISNUMBER(G86), $B91 * H86, "")</f>
        <v>-3144.6540880503148</v>
      </c>
      <c r="J86" s="106">
        <v>463</v>
      </c>
      <c r="K86" s="107">
        <f>IF(ISNUMBER(J86), (J86 - $B86) / $B86, "")</f>
        <v>-2.9350104821802937E-2</v>
      </c>
      <c r="L86" s="108">
        <f>IF(ISNUMBER(J86), $B91 * K86, "")</f>
        <v>-4402.5157232704405</v>
      </c>
      <c r="M86" s="109">
        <v>465</v>
      </c>
      <c r="N86" s="107">
        <f>IF(ISNUMBER(M86), (M86 - $B86) / $B86, "")</f>
        <v>-2.5157232704402517E-2</v>
      </c>
      <c r="O86" s="108">
        <f>IF(ISNUMBER(M86), $B91 * N86, "")</f>
        <v>-3773.5849056603774</v>
      </c>
      <c r="Q86" s="291"/>
      <c r="R86" s="291"/>
      <c r="S86" s="291"/>
    </row>
    <row r="87" spans="1:19" ht="17.25" thickBot="1">
      <c r="A87" s="125" t="s">
        <v>233</v>
      </c>
      <c r="B87" s="126">
        <v>755</v>
      </c>
      <c r="C87" s="77">
        <v>0</v>
      </c>
      <c r="D87" s="15">
        <v>741</v>
      </c>
      <c r="E87" s="32">
        <f t="shared" ref="E87:E90" si="42">IF(ISNUMBER(D87), (D87 - $B87) / $B87, "")</f>
        <v>-1.8543046357615896E-2</v>
      </c>
      <c r="F87" s="18">
        <f>IF(ISNUMBER(D87), $B91 * E87, "")</f>
        <v>-2781.4569536423842</v>
      </c>
      <c r="G87" s="31">
        <v>738</v>
      </c>
      <c r="H87" s="32">
        <f t="shared" ref="H87:H90" si="43">IF(ISNUMBER(G87), (G87 - $B87) / $B87, "")</f>
        <v>-2.2516556291390728E-2</v>
      </c>
      <c r="I87" s="101">
        <f>IF(ISNUMBER(G87), $B91 * H87, "")</f>
        <v>-3377.4834437086092</v>
      </c>
      <c r="J87" s="15">
        <v>735</v>
      </c>
      <c r="K87" s="32">
        <f t="shared" ref="K87:K90" si="44">IF(ISNUMBER(J87), (J87 - $B87) / $B87, "")</f>
        <v>-2.6490066225165563E-2</v>
      </c>
      <c r="L87" s="18">
        <f>IF(ISNUMBER(J87), $B91 * K87, "")</f>
        <v>-3973.5099337748343</v>
      </c>
      <c r="M87" s="31">
        <v>732</v>
      </c>
      <c r="N87" s="32">
        <f t="shared" ref="N87:N90" si="45">IF(ISNUMBER(M87), (M87 - $B87) / $B87, "")</f>
        <v>-3.0463576158940398E-2</v>
      </c>
      <c r="O87" s="18">
        <f>IF(ISNUMBER(M87), $B91 * N87, "")</f>
        <v>-4569.5364238410593</v>
      </c>
      <c r="Q87" s="291"/>
      <c r="R87" s="291"/>
      <c r="S87" s="291"/>
    </row>
    <row r="88" spans="1:19" ht="17.25" thickBot="1">
      <c r="A88" s="125" t="s">
        <v>235</v>
      </c>
      <c r="B88" s="126">
        <v>134</v>
      </c>
      <c r="C88" s="77">
        <v>0</v>
      </c>
      <c r="D88" s="15">
        <v>133</v>
      </c>
      <c r="E88" s="32">
        <f t="shared" si="42"/>
        <v>-7.462686567164179E-3</v>
      </c>
      <c r="F88" s="18">
        <f>IF(ISNUMBER(D88), $B91 * E88, "")</f>
        <v>-1119.4029850746269</v>
      </c>
      <c r="G88" s="31">
        <v>131</v>
      </c>
      <c r="H88" s="32">
        <f t="shared" si="43"/>
        <v>-2.2388059701492536E-2</v>
      </c>
      <c r="I88" s="101">
        <f>IF(ISNUMBER(G88), $B91 * H88, "")</f>
        <v>-3358.2089552238804</v>
      </c>
      <c r="J88" s="15">
        <v>131</v>
      </c>
      <c r="K88" s="32">
        <f t="shared" si="44"/>
        <v>-2.2388059701492536E-2</v>
      </c>
      <c r="L88" s="18">
        <f>IF(ISNUMBER(J88), $B91 * K88, "")</f>
        <v>-3358.2089552238804</v>
      </c>
      <c r="M88" s="31">
        <v>131</v>
      </c>
      <c r="N88" s="32">
        <f t="shared" si="45"/>
        <v>-2.2388059701492536E-2</v>
      </c>
      <c r="O88" s="18">
        <f>IF(ISNUMBER(M88), $B91 * N88, "")</f>
        <v>-3358.2089552238804</v>
      </c>
      <c r="Q88" s="291"/>
      <c r="R88" s="291"/>
      <c r="S88" s="291"/>
    </row>
    <row r="89" spans="1:19">
      <c r="A89" s="125" t="s">
        <v>247</v>
      </c>
      <c r="B89" s="126">
        <v>101</v>
      </c>
      <c r="C89" s="77">
        <v>0</v>
      </c>
      <c r="D89" s="15">
        <v>102</v>
      </c>
      <c r="E89" s="32">
        <f t="shared" si="42"/>
        <v>9.9009900990099011E-3</v>
      </c>
      <c r="F89" s="18">
        <f>IF(ISNUMBER(D89), $B91 * E89, "")</f>
        <v>1485.1485148514851</v>
      </c>
      <c r="G89" s="31">
        <v>100</v>
      </c>
      <c r="H89" s="32">
        <f t="shared" si="43"/>
        <v>-9.9009900990099011E-3</v>
      </c>
      <c r="I89" s="101">
        <f>IF(ISNUMBER(G89), $B91 * H89, "")</f>
        <v>-1485.1485148514851</v>
      </c>
      <c r="J89" s="15">
        <v>99.8</v>
      </c>
      <c r="K89" s="32">
        <f t="shared" si="44"/>
        <v>-1.1881188118811909E-2</v>
      </c>
      <c r="L89" s="18">
        <f>IF(ISNUMBER(J89), $B91 * K89, "")</f>
        <v>-1782.1782178217863</v>
      </c>
      <c r="M89" s="31">
        <v>101</v>
      </c>
      <c r="N89" s="32">
        <f t="shared" si="45"/>
        <v>0</v>
      </c>
      <c r="O89" s="18">
        <f>IF(ISNUMBER(M89), $B91 * N89, "")</f>
        <v>0</v>
      </c>
      <c r="Q89" s="313"/>
      <c r="R89" s="314"/>
      <c r="S89" s="315"/>
    </row>
    <row r="90" spans="1:19" ht="17.25" thickBot="1">
      <c r="A90" s="130" t="s">
        <v>263</v>
      </c>
      <c r="B90" s="131">
        <v>315</v>
      </c>
      <c r="C90" s="79">
        <v>-3.1645570000000001E-3</v>
      </c>
      <c r="D90" s="24">
        <v>319</v>
      </c>
      <c r="E90" s="25">
        <f t="shared" si="42"/>
        <v>1.2698412698412698E-2</v>
      </c>
      <c r="F90" s="104">
        <f>IF(ISNUMBER(D90), $B91 * E90, "")</f>
        <v>1904.7619047619048</v>
      </c>
      <c r="G90" s="102">
        <v>315</v>
      </c>
      <c r="H90" s="25">
        <f t="shared" si="43"/>
        <v>0</v>
      </c>
      <c r="I90" s="103">
        <f>IF(ISNUMBER(G90), $B91 * H90, "")</f>
        <v>0</v>
      </c>
      <c r="J90" s="24">
        <v>313</v>
      </c>
      <c r="K90" s="25">
        <f t="shared" si="44"/>
        <v>-6.3492063492063492E-3</v>
      </c>
      <c r="L90" s="104">
        <f>IF(ISNUMBER(J90), $B91 * K90, "")</f>
        <v>-952.38095238095241</v>
      </c>
      <c r="M90" s="102">
        <v>314</v>
      </c>
      <c r="N90" s="25">
        <f t="shared" si="45"/>
        <v>-3.1746031746031746E-3</v>
      </c>
      <c r="O90" s="104">
        <f>IF(ISNUMBER(M90), $B91 * N90, "")</f>
        <v>-476.1904761904762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-3.8313972357376159E-3</v>
      </c>
      <c r="F91" s="28">
        <f>SUM(F71:F90)</f>
        <v>-11494.191707212842</v>
      </c>
      <c r="G91" s="26" t="s">
        <v>268</v>
      </c>
      <c r="H91" s="27">
        <f>IF(COUNT(H71:H90), SUM(H71:H90) / COUNT(H71:H90), 0)</f>
        <v>-1.5648929858252725E-2</v>
      </c>
      <c r="I91" s="28">
        <f>SUM(I71:I90)</f>
        <v>-46946.789574758186</v>
      </c>
      <c r="J91" s="26" t="s">
        <v>268</v>
      </c>
      <c r="K91" s="27">
        <f>IF(COUNT(K71:K90), SUM(K71:K90) / COUNT(K71:K90), 0)</f>
        <v>-2.2580598391402258E-2</v>
      </c>
      <c r="L91" s="28">
        <f>SUM(L71:L90)</f>
        <v>-67741.795174206767</v>
      </c>
      <c r="M91" s="26" t="s">
        <v>268</v>
      </c>
      <c r="N91" s="27">
        <f>IF(COUNT(N71:N90), SUM(N71:N90) / COUNT(N71:N90), 0)</f>
        <v>-1.9769945691061979E-2</v>
      </c>
      <c r="O91" s="28">
        <f>SUM(O71:O90)</f>
        <v>-59309.837073185932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89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2021-11-06(토) 오전 00:00</v>
      </c>
      <c r="C96" s="329"/>
      <c r="D96" s="288" t="str">
        <f>TEXT($G$1, "[$-ko-KR]yyyy-mm-dd(ddd) ") &amp; "오후 14:00"</f>
        <v>2021-11-06(토) 오후 14:00</v>
      </c>
      <c r="E96" s="289"/>
      <c r="F96" s="290"/>
      <c r="G96" s="288" t="str">
        <f>TEXT($G$1, "[$-ko-KR]yyyy-mm-dd(ddd) ") &amp; "오후 19:00"</f>
        <v>2021-11-06(토) 오후 19:00</v>
      </c>
      <c r="H96" s="289"/>
      <c r="I96" s="290"/>
      <c r="J96" s="288" t="str">
        <f>TEXT($G$1, "[$-ko-KR]yyyy-mm-dd(ddd) ") &amp; "오후 21:00"</f>
        <v>2021-11-06(토) 오후 21:00</v>
      </c>
      <c r="K96" s="289"/>
      <c r="L96" s="290"/>
      <c r="M96" s="288" t="str">
        <f>TEXT($G$1+1, "[$-ko-KR]yyyy-mm-dd(ddd) ") &amp; "오전 00:00"</f>
        <v>2021-11-07(일)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0" t="s">
        <v>57</v>
      </c>
      <c r="H97" s="191" t="s">
        <v>265</v>
      </c>
      <c r="I97" s="19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115</v>
      </c>
      <c r="B98" s="124">
        <v>477</v>
      </c>
      <c r="C98" s="76">
        <v>0.39067055389999999</v>
      </c>
      <c r="D98" s="13">
        <v>405</v>
      </c>
      <c r="E98" s="14">
        <f>IF(ISNUMBER(D98), (D98 - $B98) / $B98, "")</f>
        <v>-0.15094339622641509</v>
      </c>
      <c r="F98" s="16">
        <f>IF(ISNUMBER(D98), $B118 * E98, "")</f>
        <v>-22641.509433962263</v>
      </c>
      <c r="G98" s="29">
        <v>419</v>
      </c>
      <c r="H98" s="14">
        <f>IF(ISNUMBER(G98), (G98 - $B98) / $B98, "")</f>
        <v>-0.12159329140461216</v>
      </c>
      <c r="I98" s="100">
        <f>IF(ISNUMBER(G98), $B118 * H98, "")</f>
        <v>-18238.993710691822</v>
      </c>
      <c r="J98" s="13">
        <v>404</v>
      </c>
      <c r="K98" s="14">
        <f>IF(ISNUMBER(J98), (J98 - $B98) / $B98, "")</f>
        <v>-0.15303983228511531</v>
      </c>
      <c r="L98" s="16">
        <f>IF(ISNUMBER(J98), $B118 * K98, "")</f>
        <v>-22955.974842767297</v>
      </c>
      <c r="M98" s="29">
        <v>404</v>
      </c>
      <c r="N98" s="14">
        <f>IF(ISNUMBER(M98), (M98 - $B98) / $B98, "")</f>
        <v>-0.15303983228511531</v>
      </c>
      <c r="O98" s="16">
        <f>IF(ISNUMBER(M98), $B118 * N98, "")</f>
        <v>-22955.974842767297</v>
      </c>
      <c r="Q98" s="286"/>
      <c r="R98" s="286"/>
      <c r="S98" s="286"/>
    </row>
    <row r="99" spans="1:19" ht="17.25" thickBot="1">
      <c r="A99" s="125" t="s">
        <v>56</v>
      </c>
      <c r="B99" s="126">
        <v>280</v>
      </c>
      <c r="C99" s="77">
        <v>0.16182572610000001</v>
      </c>
      <c r="D99" s="15">
        <v>267</v>
      </c>
      <c r="E99" s="32">
        <f t="shared" ref="E99:E102" si="46">IF(ISNUMBER(D99), (D99 - $B99) / $B99, "")</f>
        <v>-4.642857142857143E-2</v>
      </c>
      <c r="F99" s="18">
        <f>IF(ISNUMBER(D99), $B118 * E99, "")</f>
        <v>-6964.2857142857147</v>
      </c>
      <c r="G99" s="31">
        <v>267</v>
      </c>
      <c r="H99" s="32">
        <f t="shared" ref="H99:H102" si="47">IF(ISNUMBER(G99), (G99 - $B99) / $B99, "")</f>
        <v>-4.642857142857143E-2</v>
      </c>
      <c r="I99" s="101">
        <f>IF(ISNUMBER(G99), $B118 * H99, "")</f>
        <v>-6964.2857142857147</v>
      </c>
      <c r="J99" s="15">
        <v>266</v>
      </c>
      <c r="K99" s="32">
        <f t="shared" ref="K99:K102" si="48">IF(ISNUMBER(J99), (J99 - $B99) / $B99, "")</f>
        <v>-0.05</v>
      </c>
      <c r="L99" s="18">
        <f>IF(ISNUMBER(J99), $B118 * K99, "")</f>
        <v>-7500</v>
      </c>
      <c r="M99" s="31">
        <v>266</v>
      </c>
      <c r="N99" s="32">
        <f t="shared" ref="N99:N102" si="49">IF(ISNUMBER(M99), (M99 - $B99) / $B99, "")</f>
        <v>-0.05</v>
      </c>
      <c r="O99" s="18">
        <f>IF(ISNUMBER(M99), $B118 * N99, "")</f>
        <v>-7500</v>
      </c>
      <c r="Q99" s="286"/>
      <c r="R99" s="286"/>
      <c r="S99" s="286"/>
    </row>
    <row r="100" spans="1:19" ht="17.25" thickBot="1">
      <c r="A100" s="125" t="s">
        <v>227</v>
      </c>
      <c r="B100" s="126">
        <v>632</v>
      </c>
      <c r="C100" s="77">
        <v>0.10683012259999999</v>
      </c>
      <c r="D100" s="15">
        <v>651</v>
      </c>
      <c r="E100" s="32">
        <f t="shared" si="46"/>
        <v>3.0063291139240507E-2</v>
      </c>
      <c r="F100" s="18">
        <f>IF(ISNUMBER(D100), $B118 * E100, "")</f>
        <v>4509.493670886076</v>
      </c>
      <c r="G100" s="31">
        <v>647</v>
      </c>
      <c r="H100" s="32">
        <f t="shared" si="47"/>
        <v>2.3734177215189875E-2</v>
      </c>
      <c r="I100" s="101">
        <f>IF(ISNUMBER(G100), $B118 * H100, "")</f>
        <v>3560.1265822784812</v>
      </c>
      <c r="J100" s="15">
        <v>644</v>
      </c>
      <c r="K100" s="32">
        <f t="shared" si="48"/>
        <v>1.8987341772151899E-2</v>
      </c>
      <c r="L100" s="18">
        <f>IF(ISNUMBER(J100), $B118 * K100, "")</f>
        <v>2848.1012658227851</v>
      </c>
      <c r="M100" s="31">
        <v>638</v>
      </c>
      <c r="N100" s="32">
        <f t="shared" si="49"/>
        <v>9.4936708860759497E-3</v>
      </c>
      <c r="O100" s="18">
        <f>IF(ISNUMBER(M100), $B118 * N100, "")</f>
        <v>1424.0506329113925</v>
      </c>
      <c r="Q100" s="291"/>
      <c r="R100" s="291"/>
      <c r="S100" s="291"/>
    </row>
    <row r="101" spans="1:19" ht="17.25" thickBot="1">
      <c r="A101" s="125" t="s">
        <v>75</v>
      </c>
      <c r="B101" s="126">
        <v>39760</v>
      </c>
      <c r="C101" s="77">
        <v>6.6237597199999998E-2</v>
      </c>
      <c r="D101" s="15">
        <v>39200</v>
      </c>
      <c r="E101" s="32">
        <f t="shared" si="46"/>
        <v>-1.4084507042253521E-2</v>
      </c>
      <c r="F101" s="18">
        <f>IF(ISNUMBER(D101), $B118 * E101, "")</f>
        <v>-2112.676056338028</v>
      </c>
      <c r="G101" s="31">
        <v>38440</v>
      </c>
      <c r="H101" s="32">
        <f t="shared" si="47"/>
        <v>-3.3199195171026159E-2</v>
      </c>
      <c r="I101" s="101">
        <f>IF(ISNUMBER(G101), $B118 * H101, "")</f>
        <v>-4979.8792756539242</v>
      </c>
      <c r="J101" s="15">
        <v>38240</v>
      </c>
      <c r="K101" s="32">
        <f t="shared" si="48"/>
        <v>-3.8229376257545272E-2</v>
      </c>
      <c r="L101" s="18">
        <f>IF(ISNUMBER(J101), $B118 * K101, "")</f>
        <v>-5734.4064386317905</v>
      </c>
      <c r="M101" s="31">
        <v>38250</v>
      </c>
      <c r="N101" s="32">
        <f t="shared" si="49"/>
        <v>-3.7977867203219315E-2</v>
      </c>
      <c r="O101" s="18">
        <f>IF(ISNUMBER(M101), $B118 * N101, "")</f>
        <v>-5696.6800804828972</v>
      </c>
      <c r="Q101" s="291"/>
      <c r="R101" s="291"/>
      <c r="S101" s="291"/>
    </row>
    <row r="102" spans="1:19" ht="17.25" thickBot="1">
      <c r="A102" s="127" t="s">
        <v>143</v>
      </c>
      <c r="B102" s="128">
        <v>3015</v>
      </c>
      <c r="C102" s="78">
        <v>5.2356020900000001E-2</v>
      </c>
      <c r="D102" s="20">
        <v>3040</v>
      </c>
      <c r="E102" s="21">
        <f t="shared" si="46"/>
        <v>8.291873963515755E-3</v>
      </c>
      <c r="F102" s="22">
        <f>IF(ISNUMBER(D102), $B118 * E102, "")</f>
        <v>1243.7810945273632</v>
      </c>
      <c r="G102" s="30">
        <v>2950</v>
      </c>
      <c r="H102" s="21">
        <f t="shared" si="47"/>
        <v>-2.1558872305140961E-2</v>
      </c>
      <c r="I102" s="105">
        <f>IF(ISNUMBER(G102), $B118 * H102, "")</f>
        <v>-3233.8308457711441</v>
      </c>
      <c r="J102" s="20">
        <v>2920</v>
      </c>
      <c r="K102" s="21">
        <f t="shared" si="48"/>
        <v>-3.150912106135987E-2</v>
      </c>
      <c r="L102" s="22">
        <f>IF(ISNUMBER(J102), $B118 * K102, "")</f>
        <v>-4726.3681592039802</v>
      </c>
      <c r="M102" s="30">
        <v>2925</v>
      </c>
      <c r="N102" s="21">
        <f t="shared" si="49"/>
        <v>-2.9850746268656716E-2</v>
      </c>
      <c r="O102" s="22">
        <f>IF(ISNUMBER(M102), $B118 * N102, "")</f>
        <v>-4477.6119402985078</v>
      </c>
      <c r="Q102" s="291"/>
      <c r="R102" s="291"/>
      <c r="S102" s="291"/>
    </row>
    <row r="103" spans="1:19" ht="17.25" thickBot="1">
      <c r="A103" s="125" t="s">
        <v>95</v>
      </c>
      <c r="B103" s="129">
        <v>8020</v>
      </c>
      <c r="C103" s="80">
        <v>4.9051667799999997E-2</v>
      </c>
      <c r="D103" s="106">
        <v>8130</v>
      </c>
      <c r="E103" s="107">
        <f>IF(ISNUMBER(D103), (D103 - $B103) / $B103, "")</f>
        <v>1.3715710723192019E-2</v>
      </c>
      <c r="F103" s="108">
        <f>IF(ISNUMBER(D103), $B118 * E103, "")</f>
        <v>2057.3566084788031</v>
      </c>
      <c r="G103" s="109">
        <v>7930</v>
      </c>
      <c r="H103" s="107">
        <f>IF(ISNUMBER(G103), (G103 - $B103) / $B103, "")</f>
        <v>-1.1221945137157107E-2</v>
      </c>
      <c r="I103" s="110">
        <f>IF(ISNUMBER(G103), $B118 * H103, "")</f>
        <v>-1683.2917705735661</v>
      </c>
      <c r="J103" s="106">
        <v>7810</v>
      </c>
      <c r="K103" s="107">
        <f>IF(ISNUMBER(J103), (J103 - $B103) / $B103, "")</f>
        <v>-2.6184538653366583E-2</v>
      </c>
      <c r="L103" s="108">
        <f>IF(ISNUMBER(J103), $B118 * K103, "")</f>
        <v>-3927.6807980049875</v>
      </c>
      <c r="M103" s="109">
        <v>7740</v>
      </c>
      <c r="N103" s="107">
        <f>IF(ISNUMBER(M103), (M103 - $B103) / $B103, "")</f>
        <v>-3.4912718204488775E-2</v>
      </c>
      <c r="O103" s="108">
        <f>IF(ISNUMBER(M103), $B118 * N103, "")</f>
        <v>-5236.9077306733161</v>
      </c>
      <c r="Q103" s="291"/>
      <c r="R103" s="291"/>
      <c r="S103" s="291"/>
    </row>
    <row r="104" spans="1:19" ht="17.25" thickBot="1">
      <c r="A104" s="125" t="s">
        <v>141</v>
      </c>
      <c r="B104" s="126">
        <v>156</v>
      </c>
      <c r="C104" s="77">
        <v>4.6979865799999999E-2</v>
      </c>
      <c r="D104" s="15">
        <v>154</v>
      </c>
      <c r="E104" s="32">
        <f t="shared" ref="E104:E107" si="50">IF(ISNUMBER(D104), (D104 - $B104) / $B104, "")</f>
        <v>-1.282051282051282E-2</v>
      </c>
      <c r="F104" s="18">
        <f>IF(ISNUMBER(D104), $B118 * E104, "")</f>
        <v>-1923.0769230769231</v>
      </c>
      <c r="G104" s="31">
        <v>151</v>
      </c>
      <c r="H104" s="32">
        <f t="shared" ref="H104:H107" si="51">IF(ISNUMBER(G104), (G104 - $B104) / $B104, "")</f>
        <v>-3.2051282051282048E-2</v>
      </c>
      <c r="I104" s="101">
        <f>IF(ISNUMBER(G104), $B118 * H104, "")</f>
        <v>-4807.6923076923076</v>
      </c>
      <c r="J104" s="15">
        <v>150</v>
      </c>
      <c r="K104" s="32">
        <f t="shared" ref="K104:K107" si="52">IF(ISNUMBER(J104), (J104 - $B104) / $B104, "")</f>
        <v>-3.8461538461538464E-2</v>
      </c>
      <c r="L104" s="18">
        <f>IF(ISNUMBER(J104), $B118 * K104, "")</f>
        <v>-5769.2307692307695</v>
      </c>
      <c r="M104" s="31">
        <v>150</v>
      </c>
      <c r="N104" s="32">
        <f t="shared" ref="N104:N107" si="53">IF(ISNUMBER(M104), (M104 - $B104) / $B104, "")</f>
        <v>-3.8461538461538464E-2</v>
      </c>
      <c r="O104" s="18">
        <f>IF(ISNUMBER(M104), $B118 * N104, "")</f>
        <v>-5769.2307692307695</v>
      </c>
      <c r="Q104" s="291"/>
      <c r="R104" s="291"/>
      <c r="S104" s="291"/>
    </row>
    <row r="105" spans="1:19" ht="17.25" thickBot="1">
      <c r="A105" s="125" t="s">
        <v>151</v>
      </c>
      <c r="B105" s="126">
        <v>182400</v>
      </c>
      <c r="C105" s="77">
        <v>4.3179868500000003E-2</v>
      </c>
      <c r="D105" s="15">
        <v>182850</v>
      </c>
      <c r="E105" s="32">
        <f t="shared" si="50"/>
        <v>2.4671052631578946E-3</v>
      </c>
      <c r="F105" s="18">
        <f>IF(ISNUMBER(D105), $B118 * E105, "")</f>
        <v>370.06578947368416</v>
      </c>
      <c r="G105" s="31">
        <v>188050</v>
      </c>
      <c r="H105" s="32">
        <f t="shared" si="51"/>
        <v>3.0975877192982455E-2</v>
      </c>
      <c r="I105" s="101">
        <f>IF(ISNUMBER(G105), $B118 * H105, "")</f>
        <v>4646.3815789473683</v>
      </c>
      <c r="J105" s="15">
        <v>187300</v>
      </c>
      <c r="K105" s="32">
        <f t="shared" si="52"/>
        <v>2.6864035087719298E-2</v>
      </c>
      <c r="L105" s="18">
        <f>IF(ISNUMBER(J105), $B118 * K105, "")</f>
        <v>4029.6052631578946</v>
      </c>
      <c r="M105" s="31">
        <v>190400</v>
      </c>
      <c r="N105" s="32">
        <f t="shared" si="53"/>
        <v>4.3859649122807015E-2</v>
      </c>
      <c r="O105" s="18">
        <f>IF(ISNUMBER(M105), $B118 * N105, "")</f>
        <v>6578.9473684210525</v>
      </c>
      <c r="Q105" s="291"/>
      <c r="R105" s="291"/>
      <c r="S105" s="291"/>
    </row>
    <row r="106" spans="1:19" ht="17.25" thickBot="1">
      <c r="A106" s="125" t="s">
        <v>147</v>
      </c>
      <c r="B106" s="126">
        <v>15</v>
      </c>
      <c r="C106" s="77">
        <v>4.16666667E-2</v>
      </c>
      <c r="D106" s="15">
        <v>15.1</v>
      </c>
      <c r="E106" s="32">
        <f t="shared" si="50"/>
        <v>6.6666666666666428E-3</v>
      </c>
      <c r="F106" s="18">
        <f>IF(ISNUMBER(D106), $B118 * E106, "")</f>
        <v>999.99999999999648</v>
      </c>
      <c r="G106" s="31">
        <v>14.9</v>
      </c>
      <c r="H106" s="32">
        <f t="shared" si="51"/>
        <v>-6.6666666666666428E-3</v>
      </c>
      <c r="I106" s="101">
        <f>IF(ISNUMBER(G106), $B118 * H106, "")</f>
        <v>-999.99999999999648</v>
      </c>
      <c r="J106" s="15">
        <v>14.8</v>
      </c>
      <c r="K106" s="32">
        <f t="shared" si="52"/>
        <v>-1.3333333333333286E-2</v>
      </c>
      <c r="L106" s="18">
        <f>IF(ISNUMBER(J106), $B118 * K106, "")</f>
        <v>-1999.999999999993</v>
      </c>
      <c r="M106" s="31">
        <v>14.8</v>
      </c>
      <c r="N106" s="32">
        <f t="shared" si="53"/>
        <v>-1.3333333333333286E-2</v>
      </c>
      <c r="O106" s="18">
        <f>IF(ISNUMBER(M106), $B118 * N106, "")</f>
        <v>-1999.999999999993</v>
      </c>
      <c r="Q106" s="33"/>
      <c r="R106" s="33"/>
    </row>
    <row r="107" spans="1:19" ht="17.25" thickBot="1">
      <c r="A107" s="130" t="s">
        <v>66</v>
      </c>
      <c r="B107" s="131">
        <v>5540</v>
      </c>
      <c r="C107" s="79">
        <v>4.13533835E-2</v>
      </c>
      <c r="D107" s="24">
        <v>5530</v>
      </c>
      <c r="E107" s="25">
        <f t="shared" si="50"/>
        <v>-1.8050541516245488E-3</v>
      </c>
      <c r="F107" s="104">
        <f>IF(ISNUMBER(D107), $B118 * E107, "")</f>
        <v>-270.75812274368229</v>
      </c>
      <c r="G107" s="102">
        <v>5500</v>
      </c>
      <c r="H107" s="25">
        <f t="shared" si="51"/>
        <v>-7.2202166064981952E-3</v>
      </c>
      <c r="I107" s="103">
        <f>IF(ISNUMBER(G107), $B118 * H107, "")</f>
        <v>-1083.0324909747292</v>
      </c>
      <c r="J107" s="24">
        <v>5445</v>
      </c>
      <c r="K107" s="25">
        <f t="shared" si="52"/>
        <v>-1.7148014440433214E-2</v>
      </c>
      <c r="L107" s="104">
        <f>IF(ISNUMBER(J107), $B118 * K107, "")</f>
        <v>-2572.2021660649821</v>
      </c>
      <c r="M107" s="102">
        <v>5485</v>
      </c>
      <c r="N107" s="25">
        <f t="shared" si="53"/>
        <v>-9.9277978339350186E-3</v>
      </c>
      <c r="O107" s="104">
        <f>IF(ISNUMBER(M107), $B118 * N107, "")</f>
        <v>-1489.1696750902529</v>
      </c>
      <c r="Q107" s="300"/>
      <c r="R107" s="301"/>
      <c r="S107" s="302"/>
    </row>
    <row r="108" spans="1:19">
      <c r="A108" s="123" t="s">
        <v>221</v>
      </c>
      <c r="B108" s="124">
        <v>5065</v>
      </c>
      <c r="C108" s="76">
        <v>4.0041067800000003E-2</v>
      </c>
      <c r="D108" s="13">
        <v>4970</v>
      </c>
      <c r="E108" s="14">
        <f>IF(ISNUMBER(D108), (D108 - $B108) / $B108, "")</f>
        <v>-1.8756169792694965E-2</v>
      </c>
      <c r="F108" s="16">
        <f>IF(ISNUMBER(D108), $B118 * E108, "")</f>
        <v>-2813.4254689042446</v>
      </c>
      <c r="G108" s="29">
        <v>4930</v>
      </c>
      <c r="H108" s="14">
        <f>IF(ISNUMBER(G108), (G108 - $B108) / $B108, "")</f>
        <v>-2.6653504442250741E-2</v>
      </c>
      <c r="I108" s="100">
        <f>IF(ISNUMBER(G108), $B118 * H108, "")</f>
        <v>-3998.0256663376113</v>
      </c>
      <c r="J108" s="13">
        <v>4880</v>
      </c>
      <c r="K108" s="14">
        <f>IF(ISNUMBER(J108), (J108 - $B108) / $B108, "")</f>
        <v>-3.6525172754195458E-2</v>
      </c>
      <c r="L108" s="16">
        <f>IF(ISNUMBER(J108), $B118 * K108, "")</f>
        <v>-5478.7759131293187</v>
      </c>
      <c r="M108" s="29">
        <v>4870</v>
      </c>
      <c r="N108" s="14">
        <f>IF(ISNUMBER(M108), (M108 - $B108) / $B108, "")</f>
        <v>-3.8499506416584402E-2</v>
      </c>
      <c r="O108" s="16">
        <f>IF(ISNUMBER(M108), $B118 * N108, "")</f>
        <v>-5774.9259624876604</v>
      </c>
      <c r="Q108" s="303"/>
      <c r="R108" s="304"/>
      <c r="S108" s="305"/>
    </row>
    <row r="109" spans="1:19" ht="17.25" thickBot="1">
      <c r="A109" s="125" t="s">
        <v>125</v>
      </c>
      <c r="B109" s="126">
        <v>190</v>
      </c>
      <c r="C109" s="77">
        <v>3.8251366100000003E-2</v>
      </c>
      <c r="D109" s="15">
        <v>196</v>
      </c>
      <c r="E109" s="32">
        <f t="shared" ref="E109:E112" si="54">IF(ISNUMBER(D109), (D109 - $B109) / $B109, "")</f>
        <v>3.1578947368421054E-2</v>
      </c>
      <c r="F109" s="18">
        <f>IF(ISNUMBER(D109), $B118 * E109, "")</f>
        <v>4736.8421052631584</v>
      </c>
      <c r="G109" s="31">
        <v>190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189</v>
      </c>
      <c r="K109" s="32">
        <f t="shared" ref="K109:K112" si="56">IF(ISNUMBER(J109), (J109 - $B109) / $B109, "")</f>
        <v>-5.263157894736842E-3</v>
      </c>
      <c r="L109" s="18">
        <f>IF(ISNUMBER(J109), $B118 * K109, "")</f>
        <v>-789.47368421052624</v>
      </c>
      <c r="M109" s="31">
        <v>189</v>
      </c>
      <c r="N109" s="32">
        <f t="shared" ref="N109:N112" si="57">IF(ISNUMBER(M109), (M109 - $B109) / $B109, "")</f>
        <v>-5.263157894736842E-3</v>
      </c>
      <c r="O109" s="18">
        <f>IF(ISNUMBER(M109), $B118 * N109, "")</f>
        <v>-789.47368421052624</v>
      </c>
      <c r="Q109" s="306"/>
      <c r="R109" s="307"/>
      <c r="S109" s="308"/>
    </row>
    <row r="110" spans="1:19" ht="17.25" thickBot="1">
      <c r="A110" s="125" t="s">
        <v>191</v>
      </c>
      <c r="B110" s="126">
        <v>150</v>
      </c>
      <c r="C110" s="77">
        <v>3.4482758600000003E-2</v>
      </c>
      <c r="D110" s="15">
        <v>151</v>
      </c>
      <c r="E110" s="32">
        <f t="shared" si="54"/>
        <v>6.6666666666666671E-3</v>
      </c>
      <c r="F110" s="18">
        <f>IF(ISNUMBER(D110), $B118 * E110, "")</f>
        <v>1000.0000000000001</v>
      </c>
      <c r="G110" s="31">
        <v>149</v>
      </c>
      <c r="H110" s="32">
        <f t="shared" si="55"/>
        <v>-6.6666666666666671E-3</v>
      </c>
      <c r="I110" s="101">
        <f>IF(ISNUMBER(G110), $B118 * H110, "")</f>
        <v>-1000.0000000000001</v>
      </c>
      <c r="J110" s="15">
        <v>147</v>
      </c>
      <c r="K110" s="32">
        <f t="shared" si="56"/>
        <v>-0.02</v>
      </c>
      <c r="L110" s="18">
        <f>IF(ISNUMBER(J110), $B118 * K110, "")</f>
        <v>-3000</v>
      </c>
      <c r="M110" s="31">
        <v>147</v>
      </c>
      <c r="N110" s="32">
        <f t="shared" si="57"/>
        <v>-0.02</v>
      </c>
      <c r="O110" s="18">
        <f>IF(ISNUMBER(M110), $B118 * N110, "")</f>
        <v>-3000</v>
      </c>
      <c r="Q110" s="291"/>
      <c r="R110" s="291"/>
      <c r="S110" s="291"/>
    </row>
    <row r="111" spans="1:19" ht="17.25" thickBot="1">
      <c r="A111" s="125" t="s">
        <v>165</v>
      </c>
      <c r="B111" s="126">
        <v>2415</v>
      </c>
      <c r="C111" s="77">
        <v>3.4261241999999997E-2</v>
      </c>
      <c r="D111" s="15">
        <v>2435</v>
      </c>
      <c r="E111" s="32">
        <f t="shared" si="54"/>
        <v>8.2815734989648039E-3</v>
      </c>
      <c r="F111" s="18">
        <f>IF(ISNUMBER(D111), $B118 * E111, "")</f>
        <v>1242.2360248447205</v>
      </c>
      <c r="G111" s="31">
        <v>2390</v>
      </c>
      <c r="H111" s="32">
        <f t="shared" si="55"/>
        <v>-1.0351966873706004E-2</v>
      </c>
      <c r="I111" s="101">
        <f>IF(ISNUMBER(G111), $B118 * H111, "")</f>
        <v>-1552.7950310559006</v>
      </c>
      <c r="J111" s="15">
        <v>2370</v>
      </c>
      <c r="K111" s="32">
        <f t="shared" si="56"/>
        <v>-1.8633540372670808E-2</v>
      </c>
      <c r="L111" s="18">
        <f>IF(ISNUMBER(J111), $B118 * K111, "")</f>
        <v>-2795.0310559006211</v>
      </c>
      <c r="M111" s="31">
        <v>2385</v>
      </c>
      <c r="N111" s="32">
        <f t="shared" si="57"/>
        <v>-1.2422360248447204E-2</v>
      </c>
      <c r="O111" s="18">
        <f>IF(ISNUMBER(M111), $B118 * N111, "")</f>
        <v>-1863.3540372670807</v>
      </c>
      <c r="Q111" s="286"/>
      <c r="R111" s="286"/>
      <c r="S111" s="286"/>
    </row>
    <row r="112" spans="1:19" ht="17.25" thickBot="1">
      <c r="A112" s="127" t="s">
        <v>101</v>
      </c>
      <c r="B112" s="128">
        <v>1395</v>
      </c>
      <c r="C112" s="78">
        <v>3.3333333299999997E-2</v>
      </c>
      <c r="D112" s="20">
        <v>1345</v>
      </c>
      <c r="E112" s="21">
        <f t="shared" si="54"/>
        <v>-3.5842293906810034E-2</v>
      </c>
      <c r="F112" s="22">
        <f>IF(ISNUMBER(D112), $B118 * E112, "")</f>
        <v>-5376.3440860215051</v>
      </c>
      <c r="G112" s="30">
        <v>1310</v>
      </c>
      <c r="H112" s="21">
        <f t="shared" si="55"/>
        <v>-6.093189964157706E-2</v>
      </c>
      <c r="I112" s="105">
        <f>IF(ISNUMBER(G112), $B118 * H112, "")</f>
        <v>-9139.7849462365593</v>
      </c>
      <c r="J112" s="20">
        <v>1295</v>
      </c>
      <c r="K112" s="21">
        <f t="shared" si="56"/>
        <v>-7.1684587813620068E-2</v>
      </c>
      <c r="L112" s="22">
        <f>IF(ISNUMBER(J112), $B118 * K112, "")</f>
        <v>-10752.68817204301</v>
      </c>
      <c r="M112" s="30">
        <v>1295</v>
      </c>
      <c r="N112" s="21">
        <f t="shared" si="57"/>
        <v>-7.1684587813620068E-2</v>
      </c>
      <c r="O112" s="22">
        <f>IF(ISNUMBER(M112), $B118 * N112, "")</f>
        <v>-10752.68817204301</v>
      </c>
      <c r="Q112" s="286"/>
      <c r="R112" s="286"/>
      <c r="S112" s="286"/>
    </row>
    <row r="113" spans="1:19" ht="17.25" thickBot="1">
      <c r="A113" s="125" t="s">
        <v>219</v>
      </c>
      <c r="B113" s="129">
        <v>226</v>
      </c>
      <c r="C113" s="80">
        <v>2.7272727300000001E-2</v>
      </c>
      <c r="D113" s="106">
        <v>234</v>
      </c>
      <c r="E113" s="107">
        <f>IF(ISNUMBER(D113), (D113 - $B113) / $B113, "")</f>
        <v>3.5398230088495575E-2</v>
      </c>
      <c r="F113" s="108">
        <f>IF(ISNUMBER(D113), $B118 * E113, "")</f>
        <v>5309.7345132743358</v>
      </c>
      <c r="G113" s="109">
        <v>234</v>
      </c>
      <c r="H113" s="107">
        <f>IF(ISNUMBER(G113), (G113 - $B113) / $B113, "")</f>
        <v>3.5398230088495575E-2</v>
      </c>
      <c r="I113" s="110">
        <f>IF(ISNUMBER(G113), $B118 * H113, "")</f>
        <v>5309.7345132743358</v>
      </c>
      <c r="J113" s="106">
        <v>234</v>
      </c>
      <c r="K113" s="107">
        <f>IF(ISNUMBER(J113), (J113 - $B113) / $B113, "")</f>
        <v>3.5398230088495575E-2</v>
      </c>
      <c r="L113" s="108">
        <f>IF(ISNUMBER(J113), $B118 * K113, "")</f>
        <v>5309.7345132743358</v>
      </c>
      <c r="M113" s="109">
        <v>237</v>
      </c>
      <c r="N113" s="107">
        <f>IF(ISNUMBER(M113), (M113 - $B113) / $B113, "")</f>
        <v>4.8672566371681415E-2</v>
      </c>
      <c r="O113" s="108">
        <f>IF(ISNUMBER(M113), $B118 * N113, "")</f>
        <v>7300.8849557522126</v>
      </c>
      <c r="Q113" s="291"/>
      <c r="R113" s="291"/>
      <c r="S113" s="291"/>
    </row>
    <row r="114" spans="1:19" ht="17.25" thickBot="1">
      <c r="A114" s="125" t="s">
        <v>129</v>
      </c>
      <c r="B114" s="126">
        <v>134</v>
      </c>
      <c r="C114" s="77">
        <v>2.2900763399999999E-2</v>
      </c>
      <c r="D114" s="15">
        <v>133</v>
      </c>
      <c r="E114" s="32">
        <f t="shared" ref="E114:E117" si="58">IF(ISNUMBER(D114), (D114 - $B114) / $B114, "")</f>
        <v>-7.462686567164179E-3</v>
      </c>
      <c r="F114" s="18">
        <f>IF(ISNUMBER(D114), $B118 * E114, "")</f>
        <v>-1119.4029850746269</v>
      </c>
      <c r="G114" s="31">
        <v>130</v>
      </c>
      <c r="H114" s="32">
        <f t="shared" ref="H114:H117" si="59">IF(ISNUMBER(G114), (G114 - $B114) / $B114, "")</f>
        <v>-2.9850746268656716E-2</v>
      </c>
      <c r="I114" s="101">
        <f>IF(ISNUMBER(G114), $B118 * H114, "")</f>
        <v>-4477.6119402985078</v>
      </c>
      <c r="J114" s="15">
        <v>130</v>
      </c>
      <c r="K114" s="32">
        <f t="shared" ref="K114:K117" si="60">IF(ISNUMBER(J114), (J114 - $B114) / $B114, "")</f>
        <v>-2.9850746268656716E-2</v>
      </c>
      <c r="L114" s="18">
        <f>IF(ISNUMBER(J114), $B118 * K114, "")</f>
        <v>-4477.6119402985078</v>
      </c>
      <c r="M114" s="31">
        <v>130</v>
      </c>
      <c r="N114" s="32">
        <f t="shared" ref="N114:N117" si="61">IF(ISNUMBER(M114), (M114 - $B114) / $B114, "")</f>
        <v>-2.9850746268656716E-2</v>
      </c>
      <c r="O114" s="18">
        <f>IF(ISNUMBER(M114), $B118 * N114, "")</f>
        <v>-4477.6119402985078</v>
      </c>
      <c r="Q114" s="291"/>
      <c r="R114" s="291"/>
      <c r="S114" s="291"/>
    </row>
    <row r="115" spans="1:19" ht="17.25" thickBot="1">
      <c r="A115" s="125" t="s">
        <v>85</v>
      </c>
      <c r="B115" s="126">
        <v>538</v>
      </c>
      <c r="C115" s="77">
        <v>2.2813688200000001E-2</v>
      </c>
      <c r="D115" s="15">
        <v>562</v>
      </c>
      <c r="E115" s="32">
        <f t="shared" si="58"/>
        <v>4.4609665427509292E-2</v>
      </c>
      <c r="F115" s="18">
        <f>IF(ISNUMBER(D115), $B118 * E115, "")</f>
        <v>6691.4498141263939</v>
      </c>
      <c r="G115" s="31">
        <v>554</v>
      </c>
      <c r="H115" s="32">
        <f t="shared" si="59"/>
        <v>2.9739776951672861E-2</v>
      </c>
      <c r="I115" s="101">
        <f>IF(ISNUMBER(G115), $B118 * H115, "")</f>
        <v>4460.966542750929</v>
      </c>
      <c r="J115" s="15">
        <v>550</v>
      </c>
      <c r="K115" s="32">
        <f t="shared" si="60"/>
        <v>2.2304832713754646E-2</v>
      </c>
      <c r="L115" s="18">
        <f>IF(ISNUMBER(J115), $B118 * K115, "")</f>
        <v>3345.724907063197</v>
      </c>
      <c r="M115" s="31">
        <v>561</v>
      </c>
      <c r="N115" s="32">
        <f t="shared" si="61"/>
        <v>4.2750929368029739E-2</v>
      </c>
      <c r="O115" s="18">
        <f>IF(ISNUMBER(M115), $B118 * N115, "")</f>
        <v>6412.6394052044607</v>
      </c>
      <c r="Q115" s="291"/>
      <c r="R115" s="291"/>
      <c r="S115" s="291"/>
    </row>
    <row r="116" spans="1:19">
      <c r="A116" s="125" t="s">
        <v>109</v>
      </c>
      <c r="B116" s="126">
        <v>9500</v>
      </c>
      <c r="C116" s="77">
        <v>2.15053763E-2</v>
      </c>
      <c r="D116" s="15">
        <v>9245</v>
      </c>
      <c r="E116" s="32">
        <f t="shared" si="58"/>
        <v>-2.6842105263157896E-2</v>
      </c>
      <c r="F116" s="18">
        <f>IF(ISNUMBER(D116), $B118 * E116, "")</f>
        <v>-4026.3157894736846</v>
      </c>
      <c r="G116" s="31">
        <v>9150</v>
      </c>
      <c r="H116" s="32">
        <f t="shared" si="59"/>
        <v>-3.6842105263157891E-2</v>
      </c>
      <c r="I116" s="101">
        <f>IF(ISNUMBER(G116), $B118 * H116, "")</f>
        <v>-5526.3157894736833</v>
      </c>
      <c r="J116" s="15">
        <v>9120</v>
      </c>
      <c r="K116" s="32">
        <f t="shared" si="60"/>
        <v>-0.04</v>
      </c>
      <c r="L116" s="18">
        <f>IF(ISNUMBER(J116), $B118 * K116, "")</f>
        <v>-6000</v>
      </c>
      <c r="M116" s="31">
        <v>9070</v>
      </c>
      <c r="N116" s="32">
        <f t="shared" si="61"/>
        <v>-4.5263157894736845E-2</v>
      </c>
      <c r="O116" s="18">
        <f>IF(ISNUMBER(M116), $B118 * N116, "")</f>
        <v>-6789.4736842105267</v>
      </c>
      <c r="Q116" s="313"/>
      <c r="R116" s="314"/>
      <c r="S116" s="315"/>
    </row>
    <row r="117" spans="1:19" ht="17.25" thickBot="1">
      <c r="A117" s="130" t="s">
        <v>239</v>
      </c>
      <c r="B117" s="131">
        <v>696</v>
      </c>
      <c r="C117" s="79">
        <v>1.75438596E-2</v>
      </c>
      <c r="D117" s="24">
        <v>681</v>
      </c>
      <c r="E117" s="25">
        <f t="shared" si="58"/>
        <v>-2.1551724137931036E-2</v>
      </c>
      <c r="F117" s="104">
        <f>IF(ISNUMBER(D117), $B118 * E117, "")</f>
        <v>-3232.7586206896553</v>
      </c>
      <c r="G117" s="102">
        <v>676</v>
      </c>
      <c r="H117" s="25">
        <f t="shared" si="59"/>
        <v>-2.8735632183908046E-2</v>
      </c>
      <c r="I117" s="103">
        <f>IF(ISNUMBER(G117), $B118 * H117, "")</f>
        <v>-4310.3448275862065</v>
      </c>
      <c r="J117" s="24">
        <v>670</v>
      </c>
      <c r="K117" s="25">
        <f t="shared" si="60"/>
        <v>-3.7356321839080463E-2</v>
      </c>
      <c r="L117" s="104">
        <f>IF(ISNUMBER(J117), $B118 * K117, "")</f>
        <v>-5603.4482758620697</v>
      </c>
      <c r="M117" s="102">
        <v>673</v>
      </c>
      <c r="N117" s="25">
        <f t="shared" si="61"/>
        <v>-3.3045977011494254E-2</v>
      </c>
      <c r="O117" s="104">
        <f>IF(ISNUMBER(M117), $B118 * N117, "")</f>
        <v>-4956.8965517241377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-7.439864526565268E-3</v>
      </c>
      <c r="F118" s="28">
        <f>SUM(F98:F117)</f>
        <v>-22319.593579695786</v>
      </c>
      <c r="G118" s="26" t="s">
        <v>268</v>
      </c>
      <c r="H118" s="27">
        <f>IF(COUNT(H98:H117), SUM(H98:H117) / COUNT(H98:H117), 0)</f>
        <v>-1.8006225033126856E-2</v>
      </c>
      <c r="I118" s="28">
        <f>SUM(I98:I117)</f>
        <v>-54018.675099380562</v>
      </c>
      <c r="J118" s="26" t="s">
        <v>268</v>
      </c>
      <c r="K118" s="27">
        <f>IF(COUNT(K98:K117), SUM(K98:K117) / COUNT(K98:K117), 0)</f>
        <v>-2.6183242088676551E-2</v>
      </c>
      <c r="L118" s="28">
        <f>SUM(L98:L117)</f>
        <v>-78549.72626602964</v>
      </c>
      <c r="M118" s="26" t="s">
        <v>268</v>
      </c>
      <c r="N118" s="27">
        <f>IF(COUNT(N98:N117), SUM(N98:N117) / COUNT(N98:N117), 0)</f>
        <v>-2.3937825569498451E-2</v>
      </c>
      <c r="O118" s="28">
        <f>SUM(O98:O117)</f>
        <v>-71813.476708495378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89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2021-11-06(토) 오전 00:00</v>
      </c>
      <c r="C123" s="329"/>
      <c r="D123" s="288" t="str">
        <f>TEXT($G$1, "[$-ko-KR]yyyy-mm-dd(ddd) ") &amp; "오후 14:00"</f>
        <v>2021-11-06(토) 오후 14:00</v>
      </c>
      <c r="E123" s="289"/>
      <c r="F123" s="290"/>
      <c r="G123" s="288" t="str">
        <f>TEXT($G$1, "[$-ko-KR]yyyy-mm-dd(ddd) ") &amp; "오후 19:00"</f>
        <v>2021-11-06(토) 오후 19:00</v>
      </c>
      <c r="H123" s="289"/>
      <c r="I123" s="290"/>
      <c r="J123" s="288" t="str">
        <f>TEXT($G$1, "[$-ko-KR]yyyy-mm-dd(ddd) ") &amp; "오후 21:00"</f>
        <v>2021-11-06(토) 오후 21:00</v>
      </c>
      <c r="K123" s="289"/>
      <c r="L123" s="290"/>
      <c r="M123" s="288" t="str">
        <f>TEXT($G$1+1, "[$-ko-KR]yyyy-mm-dd(ddd) ") &amp; "오전 00:00"</f>
        <v>2021-11-07(일)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0" t="s">
        <v>57</v>
      </c>
      <c r="H124" s="191" t="s">
        <v>265</v>
      </c>
      <c r="I124" s="19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147</v>
      </c>
      <c r="B125" s="124">
        <v>15</v>
      </c>
      <c r="C125" s="76">
        <v>4.16666667E-2</v>
      </c>
      <c r="D125" s="13">
        <v>15.1</v>
      </c>
      <c r="E125" s="14">
        <f>IF(ISNUMBER(D125), (D125 - $B125) / $B125, "")</f>
        <v>6.6666666666666428E-3</v>
      </c>
      <c r="F125" s="16">
        <f>IF(ISNUMBER(D125), $B145 * E125, "")</f>
        <v>999.99999999999648</v>
      </c>
      <c r="G125" s="29">
        <v>14.9</v>
      </c>
      <c r="H125" s="14">
        <f>IF(ISNUMBER(G125), (G125 - $B125) / $B125, "")</f>
        <v>-6.6666666666666428E-3</v>
      </c>
      <c r="I125" s="100">
        <f>IF(ISNUMBER(G125), $B145 * H125, "")</f>
        <v>-999.99999999999648</v>
      </c>
      <c r="J125" s="13">
        <v>14.8</v>
      </c>
      <c r="K125" s="14">
        <f>IF(ISNUMBER(J125), (J125 - $B125) / $B125, "")</f>
        <v>-1.3333333333333286E-2</v>
      </c>
      <c r="L125" s="16">
        <f>IF(ISNUMBER(J125), $B145 * K125, "")</f>
        <v>-1999.999999999993</v>
      </c>
      <c r="M125" s="29">
        <v>14.8</v>
      </c>
      <c r="N125" s="14">
        <f>IF(ISNUMBER(M125), (M125 - $B125) / $B125, "")</f>
        <v>-1.3333333333333286E-2</v>
      </c>
      <c r="O125" s="16">
        <f>IF(ISNUMBER(M125), $B145 * N125, "")</f>
        <v>-1999.999999999993</v>
      </c>
      <c r="Q125" s="286"/>
      <c r="R125" s="286"/>
      <c r="S125" s="286"/>
    </row>
    <row r="126" spans="1:19" ht="17.25" thickBot="1">
      <c r="A126" s="125" t="s">
        <v>207</v>
      </c>
      <c r="B126" s="126">
        <v>20.3</v>
      </c>
      <c r="C126" s="77">
        <v>1.4999999999999999E-2</v>
      </c>
      <c r="D126" s="15">
        <v>21.3</v>
      </c>
      <c r="E126" s="32">
        <f t="shared" ref="E126:E129" si="62">IF(ISNUMBER(D126), (D126 - $B126) / $B126, "")</f>
        <v>4.926108374384236E-2</v>
      </c>
      <c r="F126" s="18">
        <f>IF(ISNUMBER(D126), $B145 * E126, "")</f>
        <v>7389.1625615763542</v>
      </c>
      <c r="G126" s="31">
        <v>21.3</v>
      </c>
      <c r="H126" s="32">
        <f t="shared" ref="H126:H129" si="63">IF(ISNUMBER(G126), (G126 - $B126) / $B126, "")</f>
        <v>4.926108374384236E-2</v>
      </c>
      <c r="I126" s="101">
        <f>IF(ISNUMBER(G126), $B145 * H126, "")</f>
        <v>7389.1625615763542</v>
      </c>
      <c r="J126" s="15">
        <v>21.4</v>
      </c>
      <c r="K126" s="32">
        <f t="shared" ref="K126:K129" si="64">IF(ISNUMBER(J126), (J126 - $B126) / $B126, "")</f>
        <v>5.4187192118226493E-2</v>
      </c>
      <c r="L126" s="18">
        <f>IF(ISNUMBER(J126), $B145 * K126, "")</f>
        <v>8128.0788177339737</v>
      </c>
      <c r="M126" s="31">
        <v>21.9</v>
      </c>
      <c r="N126" s="32">
        <f t="shared" ref="N126:N129" si="65">IF(ISNUMBER(M126), (M126 - $B126) / $B126, "")</f>
        <v>7.8817733990147673E-2</v>
      </c>
      <c r="O126" s="18">
        <f>IF(ISNUMBER(M126), $B145 * N126, "")</f>
        <v>11822.66009852215</v>
      </c>
      <c r="Q126" s="286"/>
      <c r="R126" s="286"/>
      <c r="S126" s="286"/>
    </row>
    <row r="127" spans="1:19" ht="17.25" thickBot="1">
      <c r="A127" s="125" t="s">
        <v>175</v>
      </c>
      <c r="B127" s="126">
        <v>22.4</v>
      </c>
      <c r="C127" s="77">
        <v>4.4843048999999996E-3</v>
      </c>
      <c r="D127" s="15">
        <v>23.1</v>
      </c>
      <c r="E127" s="32">
        <f t="shared" si="62"/>
        <v>3.1250000000000132E-2</v>
      </c>
      <c r="F127" s="18">
        <f>IF(ISNUMBER(D127), $B145 * E127, "")</f>
        <v>4687.50000000002</v>
      </c>
      <c r="G127" s="31">
        <v>22.8</v>
      </c>
      <c r="H127" s="32">
        <f t="shared" si="63"/>
        <v>1.7857142857142953E-2</v>
      </c>
      <c r="I127" s="101">
        <f>IF(ISNUMBER(G127), $B145 * H127, "")</f>
        <v>2678.571428571443</v>
      </c>
      <c r="J127" s="15">
        <v>22.7</v>
      </c>
      <c r="K127" s="32">
        <f t="shared" si="64"/>
        <v>1.3392857142857175E-2</v>
      </c>
      <c r="L127" s="18">
        <f>IF(ISNUMBER(J127), $B145 * K127, "")</f>
        <v>2008.9285714285763</v>
      </c>
      <c r="M127" s="31">
        <v>23</v>
      </c>
      <c r="N127" s="32">
        <f t="shared" si="65"/>
        <v>2.678571428571435E-2</v>
      </c>
      <c r="O127" s="18">
        <f>IF(ISNUMBER(M127), $B145 * N127, "")</f>
        <v>4017.8571428571527</v>
      </c>
      <c r="Q127" s="291"/>
      <c r="R127" s="291"/>
      <c r="S127" s="291"/>
    </row>
    <row r="128" spans="1:19" ht="17.25" thickBot="1">
      <c r="A128" s="125" t="s">
        <v>199</v>
      </c>
      <c r="B128" s="126">
        <v>88.7</v>
      </c>
      <c r="C128" s="77">
        <v>-2.2497188000000002E-3</v>
      </c>
      <c r="D128" s="15">
        <v>88.8</v>
      </c>
      <c r="E128" s="32">
        <f t="shared" si="62"/>
        <v>1.1273957158962156E-3</v>
      </c>
      <c r="F128" s="18">
        <f>IF(ISNUMBER(D128), $B145 * E128, "")</f>
        <v>169.10935738443234</v>
      </c>
      <c r="G128" s="31">
        <v>87.3</v>
      </c>
      <c r="H128" s="32">
        <f t="shared" si="63"/>
        <v>-1.578354002254798E-2</v>
      </c>
      <c r="I128" s="101">
        <f>IF(ISNUMBER(G128), $B145 * H128, "")</f>
        <v>-2367.531003382197</v>
      </c>
      <c r="J128" s="15">
        <v>86.7</v>
      </c>
      <c r="K128" s="32">
        <f t="shared" si="64"/>
        <v>-2.2547914317925591E-2</v>
      </c>
      <c r="L128" s="18">
        <f>IF(ISNUMBER(J128), $B145 * K128, "")</f>
        <v>-3382.1871476888386</v>
      </c>
      <c r="M128" s="31">
        <v>87</v>
      </c>
      <c r="N128" s="32">
        <f t="shared" si="65"/>
        <v>-1.9165727170236783E-2</v>
      </c>
      <c r="O128" s="18">
        <f>IF(ISNUMBER(M128), $B145 * N128, "")</f>
        <v>-2874.8590755355176</v>
      </c>
      <c r="Q128" s="291"/>
      <c r="R128" s="291"/>
      <c r="S128" s="291"/>
    </row>
    <row r="129" spans="1:19" ht="17.25" thickBot="1">
      <c r="A129" s="127" t="s">
        <v>97</v>
      </c>
      <c r="B129" s="128">
        <v>4.7</v>
      </c>
      <c r="C129" s="78">
        <v>-6.3424947000000004E-3</v>
      </c>
      <c r="D129" s="20">
        <v>4.7</v>
      </c>
      <c r="E129" s="21">
        <f t="shared" si="62"/>
        <v>0</v>
      </c>
      <c r="F129" s="22">
        <f>IF(ISNUMBER(D129), $B145 * E129, "")</f>
        <v>0</v>
      </c>
      <c r="G129" s="30">
        <v>4.6500000000000004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4.6100000000000003</v>
      </c>
      <c r="K129" s="21">
        <f t="shared" si="64"/>
        <v>-1.9148936170212735E-2</v>
      </c>
      <c r="L129" s="22">
        <f>IF(ISNUMBER(J129), $B145 * K129, "")</f>
        <v>-2872.3404255319101</v>
      </c>
      <c r="M129" s="30">
        <v>4.63</v>
      </c>
      <c r="N129" s="21">
        <f t="shared" si="65"/>
        <v>-1.4893617021276655E-2</v>
      </c>
      <c r="O129" s="22">
        <f>IF(ISNUMBER(M129), $B145 * N129, "")</f>
        <v>-2234.0425531914984</v>
      </c>
      <c r="Q129" s="291"/>
      <c r="R129" s="291"/>
      <c r="S129" s="291"/>
    </row>
    <row r="130" spans="1:19" ht="17.25" thickBot="1">
      <c r="A130" s="125" t="s">
        <v>205</v>
      </c>
      <c r="B130" s="129">
        <v>15.5</v>
      </c>
      <c r="C130" s="80">
        <v>-6.4102563999999997E-3</v>
      </c>
      <c r="D130" s="106">
        <v>15.9</v>
      </c>
      <c r="E130" s="107">
        <f>IF(ISNUMBER(D130), (D130 - $B130) / $B130, "")</f>
        <v>2.580645161290325E-2</v>
      </c>
      <c r="F130" s="108">
        <f>IF(ISNUMBER(D130), $B145 * E130, "")</f>
        <v>3870.9677419354875</v>
      </c>
      <c r="G130" s="109">
        <v>15.6</v>
      </c>
      <c r="H130" s="107">
        <f>IF(ISNUMBER(G130), (G130 - $B130) / $B130, "")</f>
        <v>6.4516129032257839E-3</v>
      </c>
      <c r="I130" s="110">
        <f>IF(ISNUMBER(G130), $B145 * H130, "")</f>
        <v>967.74193548386756</v>
      </c>
      <c r="J130" s="106">
        <v>15.5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15.6</v>
      </c>
      <c r="N130" s="107">
        <f>IF(ISNUMBER(M130), (M130 - $B130) / $B130, "")</f>
        <v>6.4516129032257839E-3</v>
      </c>
      <c r="O130" s="108">
        <f>IF(ISNUMBER(M130), $B145 * N130, "")</f>
        <v>967.74193548386756</v>
      </c>
      <c r="Q130" s="291"/>
      <c r="R130" s="291"/>
      <c r="S130" s="291"/>
    </row>
    <row r="131" spans="1:19" ht="17.25" thickBot="1">
      <c r="A131" s="125" t="s">
        <v>213</v>
      </c>
      <c r="B131" s="126">
        <v>12.5</v>
      </c>
      <c r="C131" s="77">
        <v>-7.9365079000000005E-3</v>
      </c>
      <c r="D131" s="15">
        <v>12.8</v>
      </c>
      <c r="E131" s="32">
        <f t="shared" ref="E131:E134" si="66">IF(ISNUMBER(D131), (D131 - $B131) / $B131, "")</f>
        <v>2.4000000000000056E-2</v>
      </c>
      <c r="F131" s="18">
        <f>IF(ISNUMBER(D131), $B145 * E131, "")</f>
        <v>3600.0000000000082</v>
      </c>
      <c r="G131" s="31">
        <v>12.6</v>
      </c>
      <c r="H131" s="32">
        <f t="shared" ref="H131:H134" si="67">IF(ISNUMBER(G131), (G131 - $B131) / $B131, "")</f>
        <v>7.9999999999999724E-3</v>
      </c>
      <c r="I131" s="101">
        <f>IF(ISNUMBER(G131), $B145 * H131, "")</f>
        <v>1199.9999999999959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12.5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91"/>
      <c r="R131" s="291"/>
      <c r="S131" s="291"/>
    </row>
    <row r="132" spans="1:19" ht="17.25" thickBot="1">
      <c r="A132" s="125" t="s">
        <v>145</v>
      </c>
      <c r="B132" s="126">
        <v>23.9</v>
      </c>
      <c r="C132" s="77">
        <v>-8.2987552000000006E-3</v>
      </c>
      <c r="D132" s="15">
        <v>24.1</v>
      </c>
      <c r="E132" s="32">
        <f t="shared" si="66"/>
        <v>8.3682008368202027E-3</v>
      </c>
      <c r="F132" s="18">
        <f>IF(ISNUMBER(D132), $B145 * E132, "")</f>
        <v>1255.2301255230304</v>
      </c>
      <c r="G132" s="31">
        <v>23.6</v>
      </c>
      <c r="H132" s="32">
        <f t="shared" si="67"/>
        <v>-1.2552301255230007E-2</v>
      </c>
      <c r="I132" s="101">
        <f>IF(ISNUMBER(G132), $B145 * H132, "")</f>
        <v>-1882.8451882845011</v>
      </c>
      <c r="J132" s="15">
        <v>23.4</v>
      </c>
      <c r="K132" s="32">
        <f t="shared" si="68"/>
        <v>-2.0920502092050212E-2</v>
      </c>
      <c r="L132" s="18">
        <f>IF(ISNUMBER(J132), $B145 * K132, "")</f>
        <v>-3138.075313807532</v>
      </c>
      <c r="M132" s="31">
        <v>23.3</v>
      </c>
      <c r="N132" s="32">
        <f t="shared" si="69"/>
        <v>-2.5104602510460164E-2</v>
      </c>
      <c r="O132" s="18">
        <f>IF(ISNUMBER(M132), $B145 * N132, "")</f>
        <v>-3765.6903765690245</v>
      </c>
      <c r="Q132" s="291"/>
      <c r="R132" s="291"/>
      <c r="S132" s="291"/>
    </row>
    <row r="133" spans="1:19" ht="17.25" thickBot="1">
      <c r="A133" s="125" t="s">
        <v>201</v>
      </c>
      <c r="B133" s="126">
        <v>20.9</v>
      </c>
      <c r="C133" s="77">
        <v>-9.478673E-3</v>
      </c>
      <c r="D133" s="15">
        <v>21.1</v>
      </c>
      <c r="E133" s="32">
        <f t="shared" si="66"/>
        <v>9.5693779904307587E-3</v>
      </c>
      <c r="F133" s="18">
        <f>IF(ISNUMBER(D133), $B145 * E133, "")</f>
        <v>1435.4066985646139</v>
      </c>
      <c r="G133" s="31">
        <v>20.6</v>
      </c>
      <c r="H133" s="32">
        <f t="shared" si="67"/>
        <v>-1.4354066985645798E-2</v>
      </c>
      <c r="I133" s="101">
        <f>IF(ISNUMBER(G133), $B145 * H133, "")</f>
        <v>-2153.1100478468697</v>
      </c>
      <c r="J133" s="15">
        <v>20.6</v>
      </c>
      <c r="K133" s="32">
        <f t="shared" si="68"/>
        <v>-1.4354066985645798E-2</v>
      </c>
      <c r="L133" s="18">
        <f>IF(ISNUMBER(J133), $B145 * K133, "")</f>
        <v>-2153.1100478468697</v>
      </c>
      <c r="M133" s="31">
        <v>20.6</v>
      </c>
      <c r="N133" s="32">
        <f t="shared" si="69"/>
        <v>-1.4354066985645798E-2</v>
      </c>
      <c r="O133" s="18">
        <f>IF(ISNUMBER(M133), $B145 * N133, "")</f>
        <v>-2153.1100478468697</v>
      </c>
      <c r="Q133" s="33"/>
      <c r="R133" s="33"/>
    </row>
    <row r="134" spans="1:19" ht="17.25" thickBot="1">
      <c r="A134" s="130" t="s">
        <v>185</v>
      </c>
      <c r="B134" s="131">
        <v>15.8</v>
      </c>
      <c r="C134" s="79">
        <v>-1.2500000000000001E-2</v>
      </c>
      <c r="D134" s="24">
        <v>16</v>
      </c>
      <c r="E134" s="25">
        <f t="shared" si="66"/>
        <v>1.2658227848101221E-2</v>
      </c>
      <c r="F134" s="104">
        <f>IF(ISNUMBER(D134), $B145 * E134, "")</f>
        <v>1898.7341772151831</v>
      </c>
      <c r="G134" s="102">
        <v>15.8</v>
      </c>
      <c r="H134" s="25">
        <f t="shared" si="67"/>
        <v>0</v>
      </c>
      <c r="I134" s="103">
        <f>IF(ISNUMBER(G134), $B145 * H134, "")</f>
        <v>0</v>
      </c>
      <c r="J134" s="24">
        <v>15.8</v>
      </c>
      <c r="K134" s="25">
        <f t="shared" si="68"/>
        <v>0</v>
      </c>
      <c r="L134" s="104">
        <f>IF(ISNUMBER(J134), $B145 * K134, "")</f>
        <v>0</v>
      </c>
      <c r="M134" s="102">
        <v>15.8</v>
      </c>
      <c r="N134" s="25">
        <f t="shared" si="69"/>
        <v>0</v>
      </c>
      <c r="O134" s="104">
        <f>IF(ISNUMBER(M134), $B145 * N134, "")</f>
        <v>0</v>
      </c>
      <c r="Q134" s="300"/>
      <c r="R134" s="301"/>
      <c r="S134" s="302"/>
    </row>
    <row r="135" spans="1:19">
      <c r="A135" s="123" t="s">
        <v>231</v>
      </c>
      <c r="B135" s="124">
        <v>86.9</v>
      </c>
      <c r="C135" s="76">
        <v>-1.2500000000000001E-2</v>
      </c>
      <c r="D135" s="13">
        <v>86.6</v>
      </c>
      <c r="E135" s="14">
        <f>IF(ISNUMBER(D135), (D135 - $B135) / $B135, "")</f>
        <v>-3.4522439585732033E-3</v>
      </c>
      <c r="F135" s="16">
        <f>IF(ISNUMBER(D135), $B145 * E135, "")</f>
        <v>-517.83659378598054</v>
      </c>
      <c r="G135" s="29">
        <v>85.5</v>
      </c>
      <c r="H135" s="14">
        <f>IF(ISNUMBER(G135), (G135 - $B135) / $B135, "")</f>
        <v>-1.6110471806674402E-2</v>
      </c>
      <c r="I135" s="100">
        <f>IF(ISNUMBER(G135), $B145 * H135, "")</f>
        <v>-2416.5707710011602</v>
      </c>
      <c r="J135" s="13">
        <v>85.2</v>
      </c>
      <c r="K135" s="14">
        <f>IF(ISNUMBER(J135), (J135 - $B135) / $B135, "")</f>
        <v>-1.9562715765247443E-2</v>
      </c>
      <c r="L135" s="16">
        <f>IF(ISNUMBER(J135), $B145 * K135, "")</f>
        <v>-2934.4073647871164</v>
      </c>
      <c r="M135" s="29">
        <v>85.2</v>
      </c>
      <c r="N135" s="14">
        <f>IF(ISNUMBER(M135), (M135 - $B135) / $B135, "")</f>
        <v>-1.9562715765247443E-2</v>
      </c>
      <c r="O135" s="16">
        <f>IF(ISNUMBER(M135), $B145 * N135, "")</f>
        <v>-2934.4073647871164</v>
      </c>
      <c r="Q135" s="303"/>
      <c r="R135" s="304"/>
      <c r="S135" s="305"/>
    </row>
    <row r="136" spans="1:19" ht="17.25" thickBot="1">
      <c r="A136" s="125" t="s">
        <v>187</v>
      </c>
      <c r="B136" s="126">
        <v>19.2</v>
      </c>
      <c r="C136" s="77">
        <v>-2.0408163300000001E-2</v>
      </c>
      <c r="D136" s="15">
        <v>19.2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19.100000000000001</v>
      </c>
      <c r="H136" s="32">
        <f t="shared" ref="H136:H139" si="71">IF(ISNUMBER(G136), (G136 - $B136) / $B136, "")</f>
        <v>-5.2083333333332229E-3</v>
      </c>
      <c r="I136" s="101">
        <f>IF(ISNUMBER(G136), $B145 * H136, "")</f>
        <v>-781.2499999999834</v>
      </c>
      <c r="J136" s="15">
        <v>19</v>
      </c>
      <c r="K136" s="32">
        <f t="shared" ref="K136:K139" si="72">IF(ISNUMBER(J136), (J136 - $B136) / $B136, "")</f>
        <v>-1.041666666666663E-2</v>
      </c>
      <c r="L136" s="18">
        <f>IF(ISNUMBER(J136), $B145 * K136, "")</f>
        <v>-1562.4999999999945</v>
      </c>
      <c r="M136" s="31">
        <v>18.8</v>
      </c>
      <c r="N136" s="32">
        <f t="shared" ref="N136:N139" si="73">IF(ISNUMBER(M136), (M136 - $B136) / $B136, "")</f>
        <v>-2.0833333333333259E-2</v>
      </c>
      <c r="O136" s="18">
        <f>IF(ISNUMBER(M136), $B145 * N136, "")</f>
        <v>-3124.9999999999891</v>
      </c>
      <c r="Q136" s="306"/>
      <c r="R136" s="307"/>
      <c r="S136" s="308"/>
    </row>
    <row r="137" spans="1:19" ht="17.25" thickBot="1">
      <c r="A137" s="125" t="s">
        <v>333</v>
      </c>
      <c r="B137" s="126">
        <v>0.23699999999999999</v>
      </c>
      <c r="C137" s="77">
        <v>-2.0661156999999999E-2</v>
      </c>
      <c r="D137" s="15">
        <v>0.24</v>
      </c>
      <c r="E137" s="32">
        <f t="shared" si="70"/>
        <v>1.2658227848101278E-2</v>
      </c>
      <c r="F137" s="18">
        <f>IF(ISNUMBER(D137), $B145 * E137, "")</f>
        <v>1898.7341772151917</v>
      </c>
      <c r="G137" s="31">
        <v>0.23</v>
      </c>
      <c r="H137" s="32">
        <f t="shared" si="71"/>
        <v>-2.9535864978902863E-2</v>
      </c>
      <c r="I137" s="101">
        <f>IF(ISNUMBER(G137), $B145 * H137, "")</f>
        <v>-4430.3797468354296</v>
      </c>
      <c r="J137" s="15">
        <v>0.23400000000000001</v>
      </c>
      <c r="K137" s="32">
        <f t="shared" si="72"/>
        <v>-1.265822784810116E-2</v>
      </c>
      <c r="L137" s="18">
        <f>IF(ISNUMBER(J137), $B145 * K137, "")</f>
        <v>-1898.734177215174</v>
      </c>
      <c r="M137" s="31">
        <v>0.23599999999999999</v>
      </c>
      <c r="N137" s="32">
        <f t="shared" si="73"/>
        <v>-4.2194092827004259E-3</v>
      </c>
      <c r="O137" s="18">
        <f>IF(ISNUMBER(M137), $B145 * N137, "")</f>
        <v>-632.91139240506391</v>
      </c>
      <c r="Q137" s="291"/>
      <c r="R137" s="291"/>
      <c r="S137" s="291"/>
    </row>
    <row r="138" spans="1:19" ht="17.25" thickBot="1">
      <c r="A138" s="125" t="s">
        <v>119</v>
      </c>
      <c r="B138" s="126">
        <v>38.700000000000003</v>
      </c>
      <c r="C138" s="77">
        <v>-2.2727272699999999E-2</v>
      </c>
      <c r="D138" s="15">
        <v>39.6</v>
      </c>
      <c r="E138" s="32">
        <f t="shared" si="70"/>
        <v>2.3255813953488334E-2</v>
      </c>
      <c r="F138" s="18">
        <f>IF(ISNUMBER(D138), $B145 * E138, "")</f>
        <v>3488.3720930232498</v>
      </c>
      <c r="G138" s="31">
        <v>39.700000000000003</v>
      </c>
      <c r="H138" s="32">
        <f t="shared" si="71"/>
        <v>2.5839793281653745E-2</v>
      </c>
      <c r="I138" s="101">
        <f>IF(ISNUMBER(G138), $B145 * H138, "")</f>
        <v>3875.9689922480616</v>
      </c>
      <c r="J138" s="15">
        <v>39.4</v>
      </c>
      <c r="K138" s="32">
        <f t="shared" si="72"/>
        <v>1.808785529715751E-2</v>
      </c>
      <c r="L138" s="18">
        <f>IF(ISNUMBER(J138), $B145 * K138, "")</f>
        <v>2713.1782945736268</v>
      </c>
      <c r="M138" s="31">
        <v>39.5</v>
      </c>
      <c r="N138" s="32">
        <f t="shared" si="73"/>
        <v>2.0671834625322922E-2</v>
      </c>
      <c r="O138" s="18">
        <f>IF(ISNUMBER(M138), $B145 * N138, "")</f>
        <v>3100.7751937984381</v>
      </c>
      <c r="Q138" s="286"/>
      <c r="R138" s="286"/>
      <c r="S138" s="286"/>
    </row>
    <row r="139" spans="1:19" ht="17.25" thickBot="1">
      <c r="A139" s="127" t="s">
        <v>71</v>
      </c>
      <c r="B139" s="128">
        <v>36</v>
      </c>
      <c r="C139" s="78">
        <v>-3.4852546900000003E-2</v>
      </c>
      <c r="D139" s="20">
        <v>36</v>
      </c>
      <c r="E139" s="21">
        <f t="shared" si="70"/>
        <v>0</v>
      </c>
      <c r="F139" s="22">
        <f>IF(ISNUMBER(D139), $B145 * E139, "")</f>
        <v>0</v>
      </c>
      <c r="G139" s="30">
        <v>35.6</v>
      </c>
      <c r="H139" s="21">
        <f t="shared" si="71"/>
        <v>-1.1111111111111072E-2</v>
      </c>
      <c r="I139" s="105">
        <f>IF(ISNUMBER(G139), $B145 * H139, "")</f>
        <v>-1666.6666666666608</v>
      </c>
      <c r="J139" s="20">
        <v>35.4</v>
      </c>
      <c r="K139" s="21">
        <f t="shared" si="72"/>
        <v>-1.6666666666666705E-2</v>
      </c>
      <c r="L139" s="22">
        <f>IF(ISNUMBER(J139), $B145 * K139, "")</f>
        <v>-2500.0000000000059</v>
      </c>
      <c r="M139" s="30">
        <v>35.6</v>
      </c>
      <c r="N139" s="21">
        <f t="shared" si="73"/>
        <v>-1.1111111111111072E-2</v>
      </c>
      <c r="O139" s="22">
        <f>IF(ISNUMBER(M139), $B145 * N139, "")</f>
        <v>-1666.6666666666608</v>
      </c>
      <c r="Q139" s="286"/>
      <c r="R139" s="286"/>
      <c r="S139" s="286"/>
    </row>
    <row r="140" spans="1:19" ht="17.25" thickBot="1">
      <c r="A140" s="125" t="s">
        <v>64</v>
      </c>
      <c r="B140" s="129">
        <v>62.5</v>
      </c>
      <c r="C140" s="80">
        <v>-3.8461538500000003E-2</v>
      </c>
      <c r="D140" s="106">
        <v>61.9</v>
      </c>
      <c r="E140" s="107">
        <f>IF(ISNUMBER(D140), (D140 - $B140) / $B140, "")</f>
        <v>-9.6000000000000234E-3</v>
      </c>
      <c r="F140" s="108">
        <f>IF(ISNUMBER(D140), $B145 * E140, "")</f>
        <v>-1440.0000000000034</v>
      </c>
      <c r="G140" s="109">
        <v>61.1</v>
      </c>
      <c r="H140" s="107">
        <f>IF(ISNUMBER(G140), (G140 - $B140) / $B140, "")</f>
        <v>-2.2399999999999979E-2</v>
      </c>
      <c r="I140" s="110">
        <f>IF(ISNUMBER(G140), $B145 * H140, "")</f>
        <v>-3359.9999999999968</v>
      </c>
      <c r="J140" s="106">
        <v>60.5</v>
      </c>
      <c r="K140" s="107">
        <f>IF(ISNUMBER(J140), (J140 - $B140) / $B140, "")</f>
        <v>-3.2000000000000001E-2</v>
      </c>
      <c r="L140" s="108">
        <f>IF(ISNUMBER(J140), $B145 * K140, "")</f>
        <v>-4800</v>
      </c>
      <c r="M140" s="109">
        <v>60.6</v>
      </c>
      <c r="N140" s="107">
        <f>IF(ISNUMBER(M140), (M140 - $B140) / $B140, "")</f>
        <v>-3.0399999999999976E-2</v>
      </c>
      <c r="O140" s="108">
        <f>IF(ISNUMBER(M140), $B145 * N140, "")</f>
        <v>-4559.9999999999964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1.1973075141104825E-2</v>
      </c>
      <c r="F145" s="28">
        <f>SUM(F125:F144)</f>
        <v>28735.380338651583</v>
      </c>
      <c r="G145" s="26" t="s">
        <v>268</v>
      </c>
      <c r="H145" s="27">
        <f>IF(COUNT(H125:H144), SUM(H125:H144) / COUNT(H125:H144), 0)</f>
        <v>-2.3094388279117214E-3</v>
      </c>
      <c r="I145" s="28">
        <f>SUM(I125:I144)</f>
        <v>-5542.653186988131</v>
      </c>
      <c r="J145" s="26" t="s">
        <v>268</v>
      </c>
      <c r="K145" s="27">
        <f>IF(COUNT(K125:K144), SUM(K125:K144) / COUNT(K125:K144), 0)</f>
        <v>-5.996320330475524E-3</v>
      </c>
      <c r="L145" s="28">
        <f>SUM(L125:L144)</f>
        <v>-14391.168793141256</v>
      </c>
      <c r="M145" s="26" t="s">
        <v>268</v>
      </c>
      <c r="N145" s="27">
        <f>IF(COUNT(N125:N144), SUM(N125:N144) / COUNT(N125:N144), 0)</f>
        <v>-2.5156887943083841E-3</v>
      </c>
      <c r="O145" s="28">
        <f>SUM(O125:O144)</f>
        <v>-6037.6531063401217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89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2021-11-06(토) 오전 00:00</v>
      </c>
      <c r="C150" s="329"/>
      <c r="D150" s="288" t="str">
        <f>TEXT($G$1, "[$-ko-KR]yyyy-mm-dd(ddd) ") &amp; "오후 14:00"</f>
        <v>2021-11-06(토) 오후 14:00</v>
      </c>
      <c r="E150" s="289"/>
      <c r="F150" s="290"/>
      <c r="G150" s="288" t="str">
        <f>TEXT($G$1, "[$-ko-KR]yyyy-mm-dd(ddd) ") &amp; "오후 19:00"</f>
        <v>2021-11-06(토) 오후 19:00</v>
      </c>
      <c r="H150" s="289"/>
      <c r="I150" s="290"/>
      <c r="J150" s="288" t="str">
        <f>TEXT($G$1, "[$-ko-KR]yyyy-mm-dd(ddd) ") &amp; "오후 21:00"</f>
        <v>2021-11-06(토) 오후 21:00</v>
      </c>
      <c r="K150" s="289"/>
      <c r="L150" s="290"/>
      <c r="M150" s="288" t="str">
        <f>TEXT($G$1+1, "[$-ko-KR]yyyy-mm-dd(ddd) ") &amp; "오전 00:00"</f>
        <v>2021-11-07(일)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0" t="s">
        <v>57</v>
      </c>
      <c r="H151" s="191" t="s">
        <v>265</v>
      </c>
      <c r="I151" s="19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149</v>
      </c>
      <c r="B152" s="124">
        <v>126</v>
      </c>
      <c r="C152" s="76">
        <v>8.0000000000000002E-3</v>
      </c>
      <c r="D152" s="13">
        <v>126</v>
      </c>
      <c r="E152" s="14">
        <f>IF(ISNUMBER(D152), (D152 - $B152) / $B152, "")</f>
        <v>0</v>
      </c>
      <c r="F152" s="16">
        <f>IF(ISNUMBER(D152), $B172 * E152, "")</f>
        <v>0</v>
      </c>
      <c r="G152" s="29">
        <v>125</v>
      </c>
      <c r="H152" s="14">
        <f>IF(ISNUMBER(G152), (G152 - $B152) / $B152, "")</f>
        <v>-7.9365079365079361E-3</v>
      </c>
      <c r="I152" s="100">
        <f>IF(ISNUMBER(G152), $B172 * H152, "")</f>
        <v>-1190.4761904761904</v>
      </c>
      <c r="J152" s="13">
        <v>123</v>
      </c>
      <c r="K152" s="14">
        <f>IF(ISNUMBER(J152), (J152 - $B152) / $B152, "")</f>
        <v>-2.3809523809523808E-2</v>
      </c>
      <c r="L152" s="16">
        <f>IF(ISNUMBER(J152), $B172 * K152, "")</f>
        <v>-3571.4285714285711</v>
      </c>
      <c r="M152" s="29">
        <v>124</v>
      </c>
      <c r="N152" s="14">
        <f>IF(ISNUMBER(M152), (M152 - $B152) / $B152, "")</f>
        <v>-1.5873015873015872E-2</v>
      </c>
      <c r="O152" s="16">
        <f>IF(ISNUMBER(M152), $B172 * N152, "")</f>
        <v>-2380.9523809523807</v>
      </c>
      <c r="Q152" s="286"/>
      <c r="R152" s="286"/>
      <c r="S152" s="286"/>
    </row>
    <row r="153" spans="1:19" ht="17.25" thickBot="1">
      <c r="A153" s="125" t="s">
        <v>334</v>
      </c>
      <c r="B153" s="126">
        <v>477</v>
      </c>
      <c r="C153" s="77">
        <v>4.2105262999999997E-3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467</v>
      </c>
      <c r="H153" s="32">
        <f t="shared" ref="H153:H156" si="79">IF(ISNUMBER(G153), (G153 - $B153) / $B153, "")</f>
        <v>-2.0964360587002098E-2</v>
      </c>
      <c r="I153" s="101">
        <f>IF(ISNUMBER(G153), $B172 * H153, "")</f>
        <v>-3144.6540880503148</v>
      </c>
      <c r="J153" s="15">
        <v>463</v>
      </c>
      <c r="K153" s="32">
        <f t="shared" ref="K153:K156" si="80">IF(ISNUMBER(J153), (J153 - $B153) / $B153, "")</f>
        <v>-2.9350104821802937E-2</v>
      </c>
      <c r="L153" s="18">
        <f>IF(ISNUMBER(J153), $B172 * K153, "")</f>
        <v>-4402.5157232704405</v>
      </c>
      <c r="M153" s="31">
        <v>465</v>
      </c>
      <c r="N153" s="32">
        <f t="shared" ref="N153:N156" si="81">IF(ISNUMBER(M153), (M153 - $B153) / $B153, "")</f>
        <v>-2.5157232704402517E-2</v>
      </c>
      <c r="O153" s="18">
        <f>IF(ISNUMBER(M153), $B172 * N153, "")</f>
        <v>-3773.5849056603774</v>
      </c>
      <c r="Q153" s="286"/>
      <c r="R153" s="286"/>
      <c r="S153" s="286"/>
    </row>
    <row r="154" spans="1:19" ht="17.25" thickBot="1">
      <c r="A154" s="125" t="s">
        <v>233</v>
      </c>
      <c r="B154" s="126">
        <v>755</v>
      </c>
      <c r="C154" s="77">
        <v>0</v>
      </c>
      <c r="D154" s="15">
        <v>741</v>
      </c>
      <c r="E154" s="32">
        <f t="shared" si="78"/>
        <v>-1.8543046357615896E-2</v>
      </c>
      <c r="F154" s="18">
        <f>IF(ISNUMBER(D154), $B172 * E154, "")</f>
        <v>-2781.4569536423842</v>
      </c>
      <c r="G154" s="31">
        <v>738</v>
      </c>
      <c r="H154" s="32">
        <f t="shared" si="79"/>
        <v>-2.2516556291390728E-2</v>
      </c>
      <c r="I154" s="101">
        <f>IF(ISNUMBER(G154), $B172 * H154, "")</f>
        <v>-3377.4834437086092</v>
      </c>
      <c r="J154" s="15">
        <v>735</v>
      </c>
      <c r="K154" s="32">
        <f t="shared" si="80"/>
        <v>-2.6490066225165563E-2</v>
      </c>
      <c r="L154" s="18">
        <f>IF(ISNUMBER(J154), $B172 * K154, "")</f>
        <v>-3973.5099337748343</v>
      </c>
      <c r="M154" s="31">
        <v>732</v>
      </c>
      <c r="N154" s="32">
        <f t="shared" si="81"/>
        <v>-3.0463576158940398E-2</v>
      </c>
      <c r="O154" s="18">
        <f>IF(ISNUMBER(M154), $B172 * N154, "")</f>
        <v>-4569.5364238410593</v>
      </c>
      <c r="Q154" s="291"/>
      <c r="R154" s="291"/>
      <c r="S154" s="291"/>
    </row>
    <row r="155" spans="1:19" ht="17.25" thickBot="1">
      <c r="A155" s="125" t="s">
        <v>235</v>
      </c>
      <c r="B155" s="126">
        <v>134</v>
      </c>
      <c r="C155" s="77">
        <v>0</v>
      </c>
      <c r="D155" s="15">
        <v>133</v>
      </c>
      <c r="E155" s="32">
        <f t="shared" si="78"/>
        <v>-7.462686567164179E-3</v>
      </c>
      <c r="F155" s="18">
        <f>IF(ISNUMBER(D155), $B172 * E155, "")</f>
        <v>-1119.4029850746269</v>
      </c>
      <c r="G155" s="31">
        <v>131</v>
      </c>
      <c r="H155" s="32">
        <f t="shared" si="79"/>
        <v>-2.2388059701492536E-2</v>
      </c>
      <c r="I155" s="101">
        <f>IF(ISNUMBER(G155), $B172 * H155, "")</f>
        <v>-3358.2089552238804</v>
      </c>
      <c r="J155" s="15">
        <v>131</v>
      </c>
      <c r="K155" s="32">
        <f t="shared" si="80"/>
        <v>-2.2388059701492536E-2</v>
      </c>
      <c r="L155" s="18">
        <f>IF(ISNUMBER(J155), $B172 * K155, "")</f>
        <v>-3358.2089552238804</v>
      </c>
      <c r="M155" s="31">
        <v>131</v>
      </c>
      <c r="N155" s="32">
        <f t="shared" si="81"/>
        <v>-2.2388059701492536E-2</v>
      </c>
      <c r="O155" s="18">
        <f>IF(ISNUMBER(M155), $B172 * N155, "")</f>
        <v>-3358.2089552238804</v>
      </c>
      <c r="Q155" s="291"/>
      <c r="R155" s="291"/>
      <c r="S155" s="291"/>
    </row>
    <row r="156" spans="1:19" ht="17.25" thickBot="1">
      <c r="A156" s="127" t="s">
        <v>247</v>
      </c>
      <c r="B156" s="128">
        <v>101</v>
      </c>
      <c r="C156" s="78">
        <v>0</v>
      </c>
      <c r="D156" s="20">
        <v>102</v>
      </c>
      <c r="E156" s="21">
        <f t="shared" si="78"/>
        <v>9.9009900990099011E-3</v>
      </c>
      <c r="F156" s="22">
        <f>IF(ISNUMBER(D156), $B172 * E156, "")</f>
        <v>1485.1485148514851</v>
      </c>
      <c r="G156" s="30">
        <v>100</v>
      </c>
      <c r="H156" s="21">
        <f t="shared" si="79"/>
        <v>-9.9009900990099011E-3</v>
      </c>
      <c r="I156" s="105">
        <f>IF(ISNUMBER(G156), $B172 * H156, "")</f>
        <v>-1485.1485148514851</v>
      </c>
      <c r="J156" s="20">
        <v>99.8</v>
      </c>
      <c r="K156" s="21">
        <f t="shared" si="80"/>
        <v>-1.1881188118811909E-2</v>
      </c>
      <c r="L156" s="22">
        <f>IF(ISNUMBER(J156), $B172 * K156, "")</f>
        <v>-1782.1782178217863</v>
      </c>
      <c r="M156" s="30">
        <v>101</v>
      </c>
      <c r="N156" s="21">
        <f t="shared" si="81"/>
        <v>0</v>
      </c>
      <c r="O156" s="22">
        <f>IF(ISNUMBER(M156), $B172 * N156, "")</f>
        <v>0</v>
      </c>
      <c r="Q156" s="291"/>
      <c r="R156" s="291"/>
      <c r="S156" s="291"/>
    </row>
    <row r="157" spans="1:19" ht="17.25" thickBot="1">
      <c r="A157" s="125" t="s">
        <v>263</v>
      </c>
      <c r="B157" s="129">
        <v>315</v>
      </c>
      <c r="C157" s="80">
        <v>-3.1645570000000001E-3</v>
      </c>
      <c r="D157" s="106">
        <v>319</v>
      </c>
      <c r="E157" s="107">
        <f>IF(ISNUMBER(D157), (D157 - $B157) / $B157, "")</f>
        <v>1.2698412698412698E-2</v>
      </c>
      <c r="F157" s="108">
        <f>IF(ISNUMBER(D157), $B172 * E157, "")</f>
        <v>1904.7619047619048</v>
      </c>
      <c r="G157" s="109">
        <v>315</v>
      </c>
      <c r="H157" s="107">
        <f>IF(ISNUMBER(G157), (G157 - $B157) / $B157, "")</f>
        <v>0</v>
      </c>
      <c r="I157" s="110">
        <f>IF(ISNUMBER(G157), $B172 * H157, "")</f>
        <v>0</v>
      </c>
      <c r="J157" s="106">
        <v>313</v>
      </c>
      <c r="K157" s="107">
        <f>IF(ISNUMBER(J157), (J157 - $B157) / $B157, "")</f>
        <v>-6.3492063492063492E-3</v>
      </c>
      <c r="L157" s="108">
        <f>IF(ISNUMBER(J157), $B172 * K157, "")</f>
        <v>-952.38095238095241</v>
      </c>
      <c r="M157" s="109">
        <v>314</v>
      </c>
      <c r="N157" s="107">
        <f>IF(ISNUMBER(M157), (M157 - $B157) / $B157, "")</f>
        <v>-3.1746031746031746E-3</v>
      </c>
      <c r="O157" s="108">
        <f>IF(ISNUMBER(M157), $B172 * N157, "")</f>
        <v>-476.1904761904762</v>
      </c>
      <c r="Q157" s="291"/>
      <c r="R157" s="291"/>
      <c r="S157" s="291"/>
    </row>
    <row r="158" spans="1:19" ht="17.25" thickBot="1">
      <c r="A158" s="125" t="s">
        <v>51</v>
      </c>
      <c r="B158" s="126">
        <v>444</v>
      </c>
      <c r="C158" s="77">
        <v>-1.11358575E-2</v>
      </c>
      <c r="D158" s="15">
        <v>445</v>
      </c>
      <c r="E158" s="32">
        <f t="shared" ref="E158:E161" si="82">IF(ISNUMBER(D158), (D158 - $B158) / $B158, "")</f>
        <v>2.2522522522522522E-3</v>
      </c>
      <c r="F158" s="18">
        <f>IF(ISNUMBER(D158), $B172 * E158, "")</f>
        <v>337.83783783783781</v>
      </c>
      <c r="G158" s="31">
        <v>440</v>
      </c>
      <c r="H158" s="32">
        <f t="shared" ref="H158:H161" si="83">IF(ISNUMBER(G158), (G158 - $B158) / $B158, "")</f>
        <v>-9.0090090090090089E-3</v>
      </c>
      <c r="I158" s="101">
        <f>IF(ISNUMBER(G158), $B172 * H158, "")</f>
        <v>-1351.3513513513512</v>
      </c>
      <c r="J158" s="15">
        <v>439</v>
      </c>
      <c r="K158" s="32">
        <f t="shared" ref="K158:K161" si="84">IF(ISNUMBER(J158), (J158 - $B158) / $B158, "")</f>
        <v>-1.1261261261261261E-2</v>
      </c>
      <c r="L158" s="18">
        <f>IF(ISNUMBER(J158), $B172 * K158, "")</f>
        <v>-1689.1891891891892</v>
      </c>
      <c r="M158" s="31">
        <v>439</v>
      </c>
      <c r="N158" s="32">
        <f t="shared" ref="N158:N161" si="85">IF(ISNUMBER(M158), (M158 - $B158) / $B158, "")</f>
        <v>-1.1261261261261261E-2</v>
      </c>
      <c r="O158" s="18">
        <f>IF(ISNUMBER(M158), $B172 * N158, "")</f>
        <v>-1689.1891891891892</v>
      </c>
      <c r="Q158" s="291"/>
      <c r="R158" s="291"/>
      <c r="S158" s="291"/>
    </row>
    <row r="159" spans="1:19" ht="17.25" thickBot="1">
      <c r="A159" s="125" t="s">
        <v>161</v>
      </c>
      <c r="B159" s="126">
        <v>705</v>
      </c>
      <c r="C159" s="77">
        <v>-1.12201964E-2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702</v>
      </c>
      <c r="H159" s="32">
        <f t="shared" si="83"/>
        <v>-4.2553191489361703E-3</v>
      </c>
      <c r="I159" s="101">
        <f>IF(ISNUMBER(G159), $B172 * H159, "")</f>
        <v>-638.29787234042556</v>
      </c>
      <c r="J159" s="15">
        <v>699</v>
      </c>
      <c r="K159" s="32">
        <f t="shared" si="84"/>
        <v>-8.5106382978723406E-3</v>
      </c>
      <c r="L159" s="18">
        <f>IF(ISNUMBER(J159), $B172 * K159, "")</f>
        <v>-1276.5957446808511</v>
      </c>
      <c r="M159" s="31">
        <v>696</v>
      </c>
      <c r="N159" s="32">
        <f t="shared" si="85"/>
        <v>-1.276595744680851E-2</v>
      </c>
      <c r="O159" s="18">
        <f>IF(ISNUMBER(M159), $B172 * N159, "")</f>
        <v>-1914.8936170212764</v>
      </c>
      <c r="Q159" s="291"/>
      <c r="R159" s="291"/>
      <c r="S159" s="291"/>
    </row>
    <row r="160" spans="1:19" ht="17.25" thickBot="1">
      <c r="A160" s="125" t="s">
        <v>203</v>
      </c>
      <c r="B160" s="126">
        <v>838</v>
      </c>
      <c r="C160" s="77">
        <v>-1.17924528E-2</v>
      </c>
      <c r="D160" s="15">
        <v>832</v>
      </c>
      <c r="E160" s="32">
        <f t="shared" si="82"/>
        <v>-7.1599045346062056E-3</v>
      </c>
      <c r="F160" s="18">
        <f>IF(ISNUMBER(D160), $B172 * E160, "")</f>
        <v>-1073.9856801909309</v>
      </c>
      <c r="G160" s="31">
        <v>828</v>
      </c>
      <c r="H160" s="32">
        <f t="shared" si="83"/>
        <v>-1.1933174224343675E-2</v>
      </c>
      <c r="I160" s="101">
        <f>IF(ISNUMBER(G160), $B172 * H160, "")</f>
        <v>-1789.9761336515512</v>
      </c>
      <c r="J160" s="15">
        <v>825</v>
      </c>
      <c r="K160" s="32">
        <f t="shared" si="84"/>
        <v>-1.5513126491646777E-2</v>
      </c>
      <c r="L160" s="18">
        <f>IF(ISNUMBER(J160), $B172 * K160, "")</f>
        <v>-2326.9689737470167</v>
      </c>
      <c r="M160" s="31">
        <v>825</v>
      </c>
      <c r="N160" s="32">
        <f t="shared" si="85"/>
        <v>-1.5513126491646777E-2</v>
      </c>
      <c r="O160" s="18">
        <f>IF(ISNUMBER(M160), $B172 * N160, "")</f>
        <v>-2326.9689737470167</v>
      </c>
      <c r="Q160" s="33"/>
      <c r="R160" s="33"/>
    </row>
    <row r="161" spans="1:19" ht="17.25" thickBot="1">
      <c r="A161" s="130" t="s">
        <v>135</v>
      </c>
      <c r="B161" s="131">
        <v>455</v>
      </c>
      <c r="C161" s="79">
        <v>-1.3015184399999999E-2</v>
      </c>
      <c r="D161" s="24">
        <v>464</v>
      </c>
      <c r="E161" s="25">
        <f t="shared" si="82"/>
        <v>1.9780219780219779E-2</v>
      </c>
      <c r="F161" s="104">
        <f>IF(ISNUMBER(D161), $B172 * E161, "")</f>
        <v>2967.032967032967</v>
      </c>
      <c r="G161" s="102">
        <v>462</v>
      </c>
      <c r="H161" s="25">
        <f t="shared" si="83"/>
        <v>1.5384615384615385E-2</v>
      </c>
      <c r="I161" s="103">
        <f>IF(ISNUMBER(G161), $B172 * H161, "")</f>
        <v>2307.6923076923076</v>
      </c>
      <c r="J161" s="24">
        <v>458</v>
      </c>
      <c r="K161" s="25">
        <f t="shared" si="84"/>
        <v>6.5934065934065934E-3</v>
      </c>
      <c r="L161" s="104">
        <f>IF(ISNUMBER(J161), $B172 * K161, "")</f>
        <v>989.01098901098896</v>
      </c>
      <c r="M161" s="102">
        <v>456</v>
      </c>
      <c r="N161" s="25">
        <f t="shared" si="85"/>
        <v>2.1978021978021978E-3</v>
      </c>
      <c r="O161" s="104">
        <f>IF(ISNUMBER(M161), $B172 * N161, "")</f>
        <v>329.67032967032969</v>
      </c>
      <c r="Q161" s="300"/>
      <c r="R161" s="301"/>
      <c r="S161" s="302"/>
    </row>
    <row r="162" spans="1:19">
      <c r="A162" s="123" t="s">
        <v>163</v>
      </c>
      <c r="B162" s="124">
        <v>420</v>
      </c>
      <c r="C162" s="76">
        <v>-1.4084507E-2</v>
      </c>
      <c r="D162" s="13">
        <v>438</v>
      </c>
      <c r="E162" s="14">
        <f>IF(ISNUMBER(D162), (D162 - $B162) / $B162, "")</f>
        <v>4.2857142857142858E-2</v>
      </c>
      <c r="F162" s="16">
        <f>IF(ISNUMBER(D162), $B172 * E162, "")</f>
        <v>6428.5714285714284</v>
      </c>
      <c r="G162" s="29">
        <v>429</v>
      </c>
      <c r="H162" s="14">
        <f>IF(ISNUMBER(G162), (G162 - $B162) / $B162, "")</f>
        <v>2.1428571428571429E-2</v>
      </c>
      <c r="I162" s="100">
        <f>IF(ISNUMBER(G162), $B172 * H162, "")</f>
        <v>3214.2857142857142</v>
      </c>
      <c r="J162" s="13">
        <v>426</v>
      </c>
      <c r="K162" s="14">
        <f>IF(ISNUMBER(J162), (J162 - $B162) / $B162, "")</f>
        <v>1.4285714285714285E-2</v>
      </c>
      <c r="L162" s="16">
        <f>IF(ISNUMBER(J162), $B172 * K162, "")</f>
        <v>2142.8571428571427</v>
      </c>
      <c r="M162" s="29">
        <v>430</v>
      </c>
      <c r="N162" s="14">
        <f>IF(ISNUMBER(M162), (M162 - $B162) / $B162, "")</f>
        <v>2.3809523809523808E-2</v>
      </c>
      <c r="O162" s="16">
        <f>IF(ISNUMBER(M162), $B172 * N162, "")</f>
        <v>3571.4285714285711</v>
      </c>
      <c r="Q162" s="303"/>
      <c r="R162" s="304"/>
      <c r="S162" s="305"/>
    </row>
    <row r="163" spans="1:19" ht="17.25" thickBot="1">
      <c r="A163" s="125" t="s">
        <v>251</v>
      </c>
      <c r="B163" s="126">
        <v>409</v>
      </c>
      <c r="C163" s="77">
        <v>-1.6826923099999998E-2</v>
      </c>
      <c r="D163" s="15">
        <v>436</v>
      </c>
      <c r="E163" s="32">
        <f t="shared" ref="E163:E166" si="86">IF(ISNUMBER(D163), (D163 - $B163) / $B163, "")</f>
        <v>6.6014669926650366E-2</v>
      </c>
      <c r="F163" s="18">
        <f>IF(ISNUMBER(D163), $B172 * E163, "")</f>
        <v>9902.2004889975542</v>
      </c>
      <c r="G163" s="31">
        <v>434</v>
      </c>
      <c r="H163" s="32">
        <f t="shared" ref="H163:H166" si="87">IF(ISNUMBER(G163), (G163 - $B163) / $B163, "")</f>
        <v>6.1124694376528114E-2</v>
      </c>
      <c r="I163" s="101">
        <f>IF(ISNUMBER(G163), $B172 * H163, "")</f>
        <v>9168.704156479218</v>
      </c>
      <c r="J163" s="15">
        <v>431</v>
      </c>
      <c r="K163" s="32">
        <f t="shared" ref="K163:K166" si="88">IF(ISNUMBER(J163), (J163 - $B163) / $B163, "")</f>
        <v>5.3789731051344741E-2</v>
      </c>
      <c r="L163" s="18">
        <f>IF(ISNUMBER(J163), $B172 * K163, "")</f>
        <v>8068.459657701711</v>
      </c>
      <c r="M163" s="31">
        <v>432</v>
      </c>
      <c r="N163" s="32">
        <f t="shared" ref="N163:N166" si="89">IF(ISNUMBER(M163), (M163 - $B163) / $B163, "")</f>
        <v>5.623471882640587E-2</v>
      </c>
      <c r="O163" s="18">
        <f>IF(ISNUMBER(M163), $B172 * N163, "")</f>
        <v>8435.20782396088</v>
      </c>
      <c r="Q163" s="306"/>
      <c r="R163" s="307"/>
      <c r="S163" s="308"/>
    </row>
    <row r="164" spans="1:19" ht="17.25" thickBot="1">
      <c r="A164" s="125" t="s">
        <v>237</v>
      </c>
      <c r="B164" s="126">
        <v>158</v>
      </c>
      <c r="C164" s="77">
        <v>-1.8633540399999999E-2</v>
      </c>
      <c r="D164" s="15">
        <v>157</v>
      </c>
      <c r="E164" s="32">
        <f t="shared" si="86"/>
        <v>-6.3291139240506328E-3</v>
      </c>
      <c r="F164" s="18">
        <f>IF(ISNUMBER(D164), $B172 * E164, "")</f>
        <v>-949.36708860759495</v>
      </c>
      <c r="G164" s="31">
        <v>156</v>
      </c>
      <c r="H164" s="32">
        <f t="shared" si="87"/>
        <v>-1.2658227848101266E-2</v>
      </c>
      <c r="I164" s="101">
        <f>IF(ISNUMBER(G164), $B172 * H164, "")</f>
        <v>-1898.7341772151899</v>
      </c>
      <c r="J164" s="15">
        <v>155</v>
      </c>
      <c r="K164" s="32">
        <f t="shared" si="88"/>
        <v>-1.8987341772151899E-2</v>
      </c>
      <c r="L164" s="18">
        <f>IF(ISNUMBER(J164), $B172 * K164, "")</f>
        <v>-2848.1012658227851</v>
      </c>
      <c r="M164" s="31">
        <v>155</v>
      </c>
      <c r="N164" s="32">
        <f t="shared" si="89"/>
        <v>-1.8987341772151899E-2</v>
      </c>
      <c r="O164" s="18">
        <f>IF(ISNUMBER(M164), $B172 * N164, "")</f>
        <v>-2848.1012658227851</v>
      </c>
      <c r="Q164" s="291"/>
      <c r="R164" s="291"/>
      <c r="S164" s="291"/>
    </row>
    <row r="165" spans="1:19" ht="17.25" thickBot="1">
      <c r="A165" s="125" t="s">
        <v>217</v>
      </c>
      <c r="B165" s="126">
        <v>251</v>
      </c>
      <c r="C165" s="77">
        <v>-1.953125E-2</v>
      </c>
      <c r="D165" s="15">
        <v>249</v>
      </c>
      <c r="E165" s="32">
        <f t="shared" si="86"/>
        <v>-7.9681274900398405E-3</v>
      </c>
      <c r="F165" s="18">
        <f>IF(ISNUMBER(D165), $B172 * E165, "")</f>
        <v>-1195.2191235059761</v>
      </c>
      <c r="G165" s="31">
        <v>245</v>
      </c>
      <c r="H165" s="32">
        <f t="shared" si="87"/>
        <v>-2.3904382470119521E-2</v>
      </c>
      <c r="I165" s="101">
        <f>IF(ISNUMBER(G165), $B172 * H165, "")</f>
        <v>-3585.657370517928</v>
      </c>
      <c r="J165" s="15">
        <v>243</v>
      </c>
      <c r="K165" s="32">
        <f t="shared" si="88"/>
        <v>-3.1872509960159362E-2</v>
      </c>
      <c r="L165" s="18">
        <f>IF(ISNUMBER(J165), $B172 * K165, "")</f>
        <v>-4780.8764940239043</v>
      </c>
      <c r="M165" s="31">
        <v>244</v>
      </c>
      <c r="N165" s="32">
        <f t="shared" si="89"/>
        <v>-2.7888446215139442E-2</v>
      </c>
      <c r="O165" s="18">
        <f>IF(ISNUMBER(M165), $B172 * N165, "")</f>
        <v>-4183.2669322709162</v>
      </c>
      <c r="Q165" s="286"/>
      <c r="R165" s="286"/>
      <c r="S165" s="286"/>
    </row>
    <row r="166" spans="1:19" ht="17.25" thickBot="1">
      <c r="A166" s="127" t="s">
        <v>189</v>
      </c>
      <c r="B166" s="128">
        <v>394</v>
      </c>
      <c r="C166" s="78">
        <v>-1.9900497499999999E-2</v>
      </c>
      <c r="D166" s="20">
        <v>399</v>
      </c>
      <c r="E166" s="21">
        <f t="shared" si="86"/>
        <v>1.2690355329949238E-2</v>
      </c>
      <c r="F166" s="22">
        <f>IF(ISNUMBER(D166), $B172 * E166, "")</f>
        <v>1903.5532994923858</v>
      </c>
      <c r="G166" s="30">
        <v>395</v>
      </c>
      <c r="H166" s="21">
        <f t="shared" si="87"/>
        <v>2.5380710659898475E-3</v>
      </c>
      <c r="I166" s="105">
        <f>IF(ISNUMBER(G166), $B172 * H166, "")</f>
        <v>380.7106598984771</v>
      </c>
      <c r="J166" s="20">
        <v>389</v>
      </c>
      <c r="K166" s="21">
        <f t="shared" si="88"/>
        <v>-1.2690355329949238E-2</v>
      </c>
      <c r="L166" s="22">
        <f>IF(ISNUMBER(J166), $B172 * K166, "")</f>
        <v>-1903.5532994923858</v>
      </c>
      <c r="M166" s="30">
        <v>390</v>
      </c>
      <c r="N166" s="21">
        <f t="shared" si="89"/>
        <v>-1.015228426395939E-2</v>
      </c>
      <c r="O166" s="22">
        <f>IF(ISNUMBER(M166), $B172 * N166, "")</f>
        <v>-1522.8426395939084</v>
      </c>
      <c r="Q166" s="286"/>
      <c r="R166" s="286"/>
      <c r="S166" s="286"/>
    </row>
    <row r="167" spans="1:19" ht="17.25" thickBot="1">
      <c r="A167" s="125" t="s">
        <v>171</v>
      </c>
      <c r="B167" s="129">
        <v>466</v>
      </c>
      <c r="C167" s="80">
        <v>-3.1185031200000001E-2</v>
      </c>
      <c r="D167" s="106">
        <v>490</v>
      </c>
      <c r="E167" s="107">
        <f>IF(ISNUMBER(D167), (D167 - $B167) / $B167, "")</f>
        <v>5.1502145922746781E-2</v>
      </c>
      <c r="F167" s="108">
        <f>IF(ISNUMBER(D167), $B172 * E167, "")</f>
        <v>7725.321888412017</v>
      </c>
      <c r="G167" s="109">
        <v>489</v>
      </c>
      <c r="H167" s="107">
        <f>IF(ISNUMBER(G167), (G167 - $B167) / $B167, "")</f>
        <v>4.9356223175965663E-2</v>
      </c>
      <c r="I167" s="110">
        <f>IF(ISNUMBER(G167), $B172 * H167, "")</f>
        <v>7403.4334763948491</v>
      </c>
      <c r="J167" s="106">
        <v>483</v>
      </c>
      <c r="K167" s="107">
        <f>IF(ISNUMBER(J167), (J167 - $B167) / $B167, "")</f>
        <v>3.6480686695278972E-2</v>
      </c>
      <c r="L167" s="108">
        <f>IF(ISNUMBER(J167), $B172 * K167, "")</f>
        <v>5472.1030042918455</v>
      </c>
      <c r="M167" s="109">
        <v>479</v>
      </c>
      <c r="N167" s="107">
        <f>IF(ISNUMBER(M167), (M167 - $B167) / $B167, "")</f>
        <v>2.7896995708154508E-2</v>
      </c>
      <c r="O167" s="108">
        <f>IF(ISNUMBER(M167), $B172 * N167, "")</f>
        <v>4184.5493562231759</v>
      </c>
      <c r="Q167" s="291"/>
      <c r="R167" s="291"/>
      <c r="S167" s="291"/>
    </row>
    <row r="168" spans="1:19" ht="17.25" thickBot="1">
      <c r="A168" s="125" t="s">
        <v>225</v>
      </c>
      <c r="B168" s="126">
        <v>988</v>
      </c>
      <c r="C168" s="77">
        <v>-4.0776699E-2</v>
      </c>
      <c r="D168" s="15">
        <v>977</v>
      </c>
      <c r="E168" s="32">
        <f t="shared" ref="E168:E171" si="90">IF(ISNUMBER(D168), (D168 - $B168) / $B168, "")</f>
        <v>-1.1133603238866396E-2</v>
      </c>
      <c r="F168" s="18">
        <f>IF(ISNUMBER(D168), $B172 * E168, "")</f>
        <v>-1670.0404858299594</v>
      </c>
      <c r="G168" s="31">
        <v>971</v>
      </c>
      <c r="H168" s="32">
        <f t="shared" ref="H168:H171" si="91">IF(ISNUMBER(G168), (G168 - $B168) / $B168, "")</f>
        <v>-1.7206477732793522E-2</v>
      </c>
      <c r="I168" s="101">
        <f>IF(ISNUMBER(G168), $B172 * H168, "")</f>
        <v>-2580.9716599190283</v>
      </c>
      <c r="J168" s="15">
        <v>967</v>
      </c>
      <c r="K168" s="32">
        <f t="shared" ref="K168:K171" si="92">IF(ISNUMBER(J168), (J168 - $B168) / $B168, "")</f>
        <v>-2.1255060728744939E-2</v>
      </c>
      <c r="L168" s="18">
        <f>IF(ISNUMBER(J168), $B172 * K168, "")</f>
        <v>-3188.2591093117408</v>
      </c>
      <c r="M168" s="31">
        <v>967</v>
      </c>
      <c r="N168" s="32">
        <f t="shared" ref="N168:N171" si="93">IF(ISNUMBER(M168), (M168 - $B168) / $B168, "")</f>
        <v>-2.1255060728744939E-2</v>
      </c>
      <c r="O168" s="18">
        <f>IF(ISNUMBER(M168), $B172 * N168, "")</f>
        <v>-3188.2591093117408</v>
      </c>
      <c r="Q168" s="291"/>
      <c r="R168" s="291"/>
      <c r="S168" s="291"/>
    </row>
    <row r="169" spans="1:19" ht="17.25" thickBot="1">
      <c r="A169" s="125" t="s">
        <v>215</v>
      </c>
      <c r="B169" s="126">
        <v>294</v>
      </c>
      <c r="C169" s="77">
        <v>-4.5454545499999999E-2</v>
      </c>
      <c r="D169" s="15">
        <v>293</v>
      </c>
      <c r="E169" s="32">
        <f t="shared" si="90"/>
        <v>-3.4013605442176869E-3</v>
      </c>
      <c r="F169" s="18">
        <f>IF(ISNUMBER(D169), $B172 * E169, "")</f>
        <v>-510.20408163265301</v>
      </c>
      <c r="G169" s="31">
        <v>293</v>
      </c>
      <c r="H169" s="32">
        <f t="shared" si="91"/>
        <v>-3.4013605442176869E-3</v>
      </c>
      <c r="I169" s="101">
        <f>IF(ISNUMBER(G169), $B172 * H169, "")</f>
        <v>-510.20408163265301</v>
      </c>
      <c r="J169" s="15">
        <v>287</v>
      </c>
      <c r="K169" s="32">
        <f t="shared" si="92"/>
        <v>-2.3809523809523808E-2</v>
      </c>
      <c r="L169" s="18">
        <f>IF(ISNUMBER(J169), $B172 * K169, "")</f>
        <v>-3571.4285714285711</v>
      </c>
      <c r="M169" s="31">
        <v>291</v>
      </c>
      <c r="N169" s="32">
        <f t="shared" si="93"/>
        <v>-1.020408163265306E-2</v>
      </c>
      <c r="O169" s="18">
        <f>IF(ISNUMBER(M169), $B172 * N169, "")</f>
        <v>-1530.612244897959</v>
      </c>
      <c r="Q169" s="291"/>
      <c r="R169" s="291"/>
      <c r="S169" s="291"/>
    </row>
    <row r="170" spans="1:19">
      <c r="A170" s="125" t="s">
        <v>107</v>
      </c>
      <c r="B170" s="126">
        <v>198</v>
      </c>
      <c r="C170" s="77">
        <v>-4.8076923100000002E-2</v>
      </c>
      <c r="D170" s="15">
        <v>204</v>
      </c>
      <c r="E170" s="32">
        <f t="shared" si="90"/>
        <v>3.0303030303030304E-2</v>
      </c>
      <c r="F170" s="18">
        <f>IF(ISNUMBER(D170), $B172 * E170, "")</f>
        <v>4545.454545454546</v>
      </c>
      <c r="G170" s="31">
        <v>201</v>
      </c>
      <c r="H170" s="32">
        <f t="shared" si="91"/>
        <v>1.5151515151515152E-2</v>
      </c>
      <c r="I170" s="101">
        <f>IF(ISNUMBER(G170), $B172 * H170, "")</f>
        <v>2272.727272727273</v>
      </c>
      <c r="J170" s="15">
        <v>201</v>
      </c>
      <c r="K170" s="32">
        <f t="shared" si="92"/>
        <v>1.5151515151515152E-2</v>
      </c>
      <c r="L170" s="18">
        <f>IF(ISNUMBER(J170), $B172 * K170, "")</f>
        <v>2272.727272727273</v>
      </c>
      <c r="M170" s="31">
        <v>201</v>
      </c>
      <c r="N170" s="32">
        <f t="shared" si="93"/>
        <v>1.5151515151515152E-2</v>
      </c>
      <c r="O170" s="18">
        <f>IF(ISNUMBER(M170), $B172 * N170, "")</f>
        <v>2272.727272727273</v>
      </c>
      <c r="Q170" s="313"/>
      <c r="R170" s="314"/>
      <c r="S170" s="315"/>
    </row>
    <row r="171" spans="1:19" ht="17.25" thickBot="1">
      <c r="A171" s="130" t="s">
        <v>229</v>
      </c>
      <c r="B171" s="131">
        <v>993</v>
      </c>
      <c r="C171" s="79">
        <v>-5.4285714300000003E-2</v>
      </c>
      <c r="D171" s="24">
        <v>987</v>
      </c>
      <c r="E171" s="25">
        <f t="shared" si="90"/>
        <v>-6.0422960725075529E-3</v>
      </c>
      <c r="F171" s="104">
        <f>IF(ISNUMBER(D171), $B172 * E171, "")</f>
        <v>-906.34441087613288</v>
      </c>
      <c r="G171" s="102">
        <v>979</v>
      </c>
      <c r="H171" s="25">
        <f t="shared" si="91"/>
        <v>-1.4098690835850957E-2</v>
      </c>
      <c r="I171" s="103">
        <f>IF(ISNUMBER(G171), $B172 * H171, "")</f>
        <v>-2114.8036253776436</v>
      </c>
      <c r="J171" s="24">
        <v>976</v>
      </c>
      <c r="K171" s="25">
        <f t="shared" si="92"/>
        <v>-1.7119838872104734E-2</v>
      </c>
      <c r="L171" s="104">
        <f>IF(ISNUMBER(J171), $B172 * K171, "")</f>
        <v>-2567.9758308157102</v>
      </c>
      <c r="M171" s="102">
        <v>982</v>
      </c>
      <c r="N171" s="25">
        <f t="shared" si="93"/>
        <v>-1.1077542799597181E-2</v>
      </c>
      <c r="O171" s="104">
        <f>IF(ISNUMBER(M171), $B172 * N171, "")</f>
        <v>-1661.6314199395772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8.5077448244616442E-3</v>
      </c>
      <c r="F172" s="28">
        <f>SUM(F152:F171)</f>
        <v>25523.234473384931</v>
      </c>
      <c r="G172" s="26" t="s">
        <v>268</v>
      </c>
      <c r="H172" s="27">
        <f>IF(COUNT(H152:H171), SUM(H152:H171) / COUNT(H152:H171), 0)</f>
        <v>-7.5947129227947022E-4</v>
      </c>
      <c r="I172" s="28">
        <f>SUM(I152:I171)</f>
        <v>-2278.4138768384109</v>
      </c>
      <c r="J172" s="26" t="s">
        <v>268</v>
      </c>
      <c r="K172" s="27">
        <f>IF(COUNT(K152:K171), SUM(K152:K171) / COUNT(K152:K171), 0)</f>
        <v>-7.7493375886078849E-3</v>
      </c>
      <c r="L172" s="28">
        <f>SUM(L152:L171)</f>
        <v>-23248.012765823663</v>
      </c>
      <c r="M172" s="26" t="s">
        <v>268</v>
      </c>
      <c r="N172" s="27">
        <f>IF(COUNT(N152:N171), SUM(N152:N171) / COUNT(N152:N171), 0)</f>
        <v>-5.5435517265507725E-3</v>
      </c>
      <c r="O172" s="28">
        <f>SUM(O152:O171)</f>
        <v>-16630.655179652316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89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2021-11-06(토) 오전 00:00</v>
      </c>
      <c r="C177" s="329"/>
      <c r="D177" s="288" t="str">
        <f>TEXT($G$1, "[$-ko-KR]yyyy-mm-dd(ddd) ") &amp; "오후 14:00"</f>
        <v>2021-11-06(토) 오후 14:00</v>
      </c>
      <c r="E177" s="289"/>
      <c r="F177" s="290"/>
      <c r="G177" s="288" t="str">
        <f>TEXT($G$1, "[$-ko-KR]yyyy-mm-dd(ddd) ") &amp; "오후 19:00"</f>
        <v>2021-11-06(토) 오후 19:00</v>
      </c>
      <c r="H177" s="289"/>
      <c r="I177" s="290"/>
      <c r="J177" s="288" t="str">
        <f>TEXT($G$1, "[$-ko-KR]yyyy-mm-dd(ddd) ") &amp; "오후 21:00"</f>
        <v>2021-11-06(토) 오후 21:00</v>
      </c>
      <c r="K177" s="289"/>
      <c r="L177" s="290"/>
      <c r="M177" s="288" t="str">
        <f>TEXT($G$1+1, "[$-ko-KR]yyyy-mm-dd(ddd) ") &amp; "오전 00:00"</f>
        <v>2021-11-07(일)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0" t="s">
        <v>57</v>
      </c>
      <c r="H178" s="191" t="s">
        <v>265</v>
      </c>
      <c r="I178" s="19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217</v>
      </c>
      <c r="B179" s="124">
        <v>251</v>
      </c>
      <c r="C179" s="76">
        <v>-1.953125E-2</v>
      </c>
      <c r="D179" s="13">
        <v>249</v>
      </c>
      <c r="E179" s="14">
        <f>IF(ISNUMBER(D179), (D179 - $B179) / $B179, "")</f>
        <v>-7.9681274900398405E-3</v>
      </c>
      <c r="F179" s="16">
        <f>IF(ISNUMBER(D179), $B199 * E179, "")</f>
        <v>-1195.2191235059761</v>
      </c>
      <c r="G179" s="29">
        <v>245</v>
      </c>
      <c r="H179" s="14">
        <f>IF(ISNUMBER(G179), (G179 - $B179) / $B179, "")</f>
        <v>-2.3904382470119521E-2</v>
      </c>
      <c r="I179" s="100">
        <f>IF(ISNUMBER(G179), $B199 * H179, "")</f>
        <v>-3585.657370517928</v>
      </c>
      <c r="J179" s="13">
        <v>243</v>
      </c>
      <c r="K179" s="14">
        <f>IF(ISNUMBER(J179), (J179 - $B179) / $B179, "")</f>
        <v>-3.1872509960159362E-2</v>
      </c>
      <c r="L179" s="16">
        <f>IF(ISNUMBER(J179), $B199 * K179, "")</f>
        <v>-4780.8764940239043</v>
      </c>
      <c r="M179" s="29">
        <v>244</v>
      </c>
      <c r="N179" s="14">
        <f>IF(ISNUMBER(M179), (M179 - $B179) / $B179, "")</f>
        <v>-2.7888446215139442E-2</v>
      </c>
      <c r="O179" s="16">
        <f>IF(ISNUMBER(M179), $B199 * N179, "")</f>
        <v>-4183.2669322709162</v>
      </c>
      <c r="Q179" s="286"/>
      <c r="R179" s="286"/>
      <c r="S179" s="286"/>
    </row>
    <row r="180" spans="1:19" ht="17.25" thickBot="1">
      <c r="A180" s="125" t="s">
        <v>189</v>
      </c>
      <c r="B180" s="126">
        <v>394</v>
      </c>
      <c r="C180" s="77">
        <v>-1.9900497499999999E-2</v>
      </c>
      <c r="D180" s="15">
        <v>399</v>
      </c>
      <c r="E180" s="32">
        <f t="shared" ref="E180:E183" si="94">IF(ISNUMBER(D180), (D180 - $B180) / $B180, "")</f>
        <v>1.2690355329949238E-2</v>
      </c>
      <c r="F180" s="18">
        <f>IF(ISNUMBER(D180), $B199 * E180, "")</f>
        <v>1903.5532994923858</v>
      </c>
      <c r="G180" s="31">
        <v>395</v>
      </c>
      <c r="H180" s="32">
        <f t="shared" ref="H180:H183" si="95">IF(ISNUMBER(G180), (G180 - $B180) / $B180, "")</f>
        <v>2.5380710659898475E-3</v>
      </c>
      <c r="I180" s="101">
        <f>IF(ISNUMBER(G180), $B199 * H180, "")</f>
        <v>380.7106598984771</v>
      </c>
      <c r="J180" s="15">
        <v>389</v>
      </c>
      <c r="K180" s="32">
        <f t="shared" ref="K180:K183" si="96">IF(ISNUMBER(J180), (J180 - $B180) / $B180, "")</f>
        <v>-1.2690355329949238E-2</v>
      </c>
      <c r="L180" s="18">
        <f>IF(ISNUMBER(J180), $B199 * K180, "")</f>
        <v>-1903.5532994923858</v>
      </c>
      <c r="M180" s="31">
        <v>390</v>
      </c>
      <c r="N180" s="32">
        <f t="shared" ref="N180:N183" si="97">IF(ISNUMBER(M180), (M180 - $B180) / $B180, "")</f>
        <v>-1.015228426395939E-2</v>
      </c>
      <c r="O180" s="18">
        <f>IF(ISNUMBER(M180), $B199 * N180, "")</f>
        <v>-1522.8426395939084</v>
      </c>
      <c r="Q180" s="286"/>
      <c r="R180" s="286"/>
      <c r="S180" s="286"/>
    </row>
    <row r="181" spans="1:19" ht="17.25" thickBot="1">
      <c r="A181" s="125" t="s">
        <v>187</v>
      </c>
      <c r="B181" s="126">
        <v>19.2</v>
      </c>
      <c r="C181" s="77">
        <v>-2.0408163300000001E-2</v>
      </c>
      <c r="D181" s="15">
        <v>19.2</v>
      </c>
      <c r="E181" s="32">
        <f t="shared" si="94"/>
        <v>0</v>
      </c>
      <c r="F181" s="18">
        <f>IF(ISNUMBER(D181), $B199 * E181, "")</f>
        <v>0</v>
      </c>
      <c r="G181" s="31">
        <v>19.100000000000001</v>
      </c>
      <c r="H181" s="32">
        <f t="shared" si="95"/>
        <v>-5.2083333333332229E-3</v>
      </c>
      <c r="I181" s="101">
        <f>IF(ISNUMBER(G181), $B199 * H181, "")</f>
        <v>-781.2499999999834</v>
      </c>
      <c r="J181" s="15">
        <v>19</v>
      </c>
      <c r="K181" s="32">
        <f t="shared" si="96"/>
        <v>-1.041666666666663E-2</v>
      </c>
      <c r="L181" s="18">
        <f>IF(ISNUMBER(J181), $B199 * K181, "")</f>
        <v>-1562.4999999999945</v>
      </c>
      <c r="M181" s="31">
        <v>18.8</v>
      </c>
      <c r="N181" s="32">
        <f t="shared" si="97"/>
        <v>-2.0833333333333259E-2</v>
      </c>
      <c r="O181" s="18">
        <f>IF(ISNUMBER(M181), $B199 * N181, "")</f>
        <v>-3124.9999999999891</v>
      </c>
      <c r="Q181" s="291"/>
      <c r="R181" s="291"/>
      <c r="S181" s="291"/>
    </row>
    <row r="182" spans="1:19" ht="17.25" thickBot="1">
      <c r="A182" s="125" t="s">
        <v>333</v>
      </c>
      <c r="B182" s="126">
        <v>0.23699999999999999</v>
      </c>
      <c r="C182" s="77">
        <v>-2.0661156999999999E-2</v>
      </c>
      <c r="D182" s="15">
        <v>0.24</v>
      </c>
      <c r="E182" s="32">
        <f t="shared" si="94"/>
        <v>1.2658227848101278E-2</v>
      </c>
      <c r="F182" s="18">
        <f>IF(ISNUMBER(D182), $B199 * E182, "")</f>
        <v>1898.7341772151917</v>
      </c>
      <c r="G182" s="31">
        <v>0.23</v>
      </c>
      <c r="H182" s="32">
        <f t="shared" si="95"/>
        <v>-2.9535864978902863E-2</v>
      </c>
      <c r="I182" s="101">
        <f>IF(ISNUMBER(G182), $B199 * H182, "")</f>
        <v>-4430.3797468354296</v>
      </c>
      <c r="J182" s="15">
        <v>0.23400000000000001</v>
      </c>
      <c r="K182" s="32">
        <f t="shared" si="96"/>
        <v>-1.265822784810116E-2</v>
      </c>
      <c r="L182" s="18">
        <f>IF(ISNUMBER(J182), $B199 * K182, "")</f>
        <v>-1898.734177215174</v>
      </c>
      <c r="M182" s="31">
        <v>0.23599999999999999</v>
      </c>
      <c r="N182" s="32">
        <f t="shared" si="97"/>
        <v>-4.2194092827004259E-3</v>
      </c>
      <c r="O182" s="18">
        <f>IF(ISNUMBER(M182), $B199 * N182, "")</f>
        <v>-632.91139240506391</v>
      </c>
      <c r="Q182" s="291"/>
      <c r="R182" s="291"/>
      <c r="S182" s="291"/>
    </row>
    <row r="183" spans="1:19" ht="17.25" thickBot="1">
      <c r="A183" s="127" t="s">
        <v>338</v>
      </c>
      <c r="B183" s="128">
        <v>1115</v>
      </c>
      <c r="C183" s="78">
        <v>-2.1929824600000002E-2</v>
      </c>
      <c r="D183" s="20">
        <v>1130</v>
      </c>
      <c r="E183" s="21">
        <f t="shared" si="94"/>
        <v>1.3452914798206279E-2</v>
      </c>
      <c r="F183" s="22">
        <f>IF(ISNUMBER(D183), $B199 * E183, "")</f>
        <v>2017.9372197309417</v>
      </c>
      <c r="G183" s="30">
        <v>1120</v>
      </c>
      <c r="H183" s="21">
        <f t="shared" si="95"/>
        <v>4.4843049327354259E-3</v>
      </c>
      <c r="I183" s="105">
        <f>IF(ISNUMBER(G183), $B199 * H183, "")</f>
        <v>672.64573991031386</v>
      </c>
      <c r="J183" s="20">
        <v>1120</v>
      </c>
      <c r="K183" s="21">
        <f t="shared" si="96"/>
        <v>4.4843049327354259E-3</v>
      </c>
      <c r="L183" s="22">
        <f>IF(ISNUMBER(J183), $B199 * K183, "")</f>
        <v>672.64573991031386</v>
      </c>
      <c r="M183" s="30">
        <v>1120</v>
      </c>
      <c r="N183" s="21">
        <f t="shared" si="97"/>
        <v>4.4843049327354259E-3</v>
      </c>
      <c r="O183" s="22">
        <f>IF(ISNUMBER(M183), $B199 * N183, "")</f>
        <v>672.64573991031386</v>
      </c>
      <c r="Q183" s="291"/>
      <c r="R183" s="291"/>
      <c r="S183" s="291"/>
    </row>
    <row r="184" spans="1:19" ht="17.25" thickBot="1">
      <c r="A184" s="125" t="s">
        <v>119</v>
      </c>
      <c r="B184" s="129">
        <v>38.700000000000003</v>
      </c>
      <c r="C184" s="80">
        <v>-2.2727272699999999E-2</v>
      </c>
      <c r="D184" s="106">
        <v>39.6</v>
      </c>
      <c r="E184" s="107">
        <f>IF(ISNUMBER(D184), (D184 - $B184) / $B184, "")</f>
        <v>2.3255813953488334E-2</v>
      </c>
      <c r="F184" s="108">
        <f>IF(ISNUMBER(D184), $B199 * E184, "")</f>
        <v>3488.3720930232498</v>
      </c>
      <c r="G184" s="109">
        <v>39.700000000000003</v>
      </c>
      <c r="H184" s="107">
        <f>IF(ISNUMBER(G184), (G184 - $B184) / $B184, "")</f>
        <v>2.5839793281653745E-2</v>
      </c>
      <c r="I184" s="110">
        <f>IF(ISNUMBER(G184), $B199 * H184, "")</f>
        <v>3875.9689922480616</v>
      </c>
      <c r="J184" s="106">
        <v>39.4</v>
      </c>
      <c r="K184" s="107">
        <f>IF(ISNUMBER(J184), (J184 - $B184) / $B184, "")</f>
        <v>1.808785529715751E-2</v>
      </c>
      <c r="L184" s="108">
        <f>IF(ISNUMBER(J184), $B199 * K184, "")</f>
        <v>2713.1782945736268</v>
      </c>
      <c r="M184" s="109">
        <v>39.5</v>
      </c>
      <c r="N184" s="107">
        <f>IF(ISNUMBER(M184), (M184 - $B184) / $B184, "")</f>
        <v>2.0671834625322922E-2</v>
      </c>
      <c r="O184" s="108">
        <f>IF(ISNUMBER(M184), $B199 * N184, "")</f>
        <v>3100.7751937984381</v>
      </c>
      <c r="Q184" s="291"/>
      <c r="R184" s="291"/>
      <c r="S184" s="291"/>
    </row>
    <row r="185" spans="1:19" ht="17.25" thickBot="1">
      <c r="A185" s="125" t="s">
        <v>89</v>
      </c>
      <c r="B185" s="126">
        <v>1400</v>
      </c>
      <c r="C185" s="77">
        <v>-3.1141868499999999E-2</v>
      </c>
      <c r="D185" s="15">
        <v>1410</v>
      </c>
      <c r="E185" s="32">
        <f t="shared" ref="E185:E188" si="98">IF(ISNUMBER(D185), (D185 - $B185) / $B185, "")</f>
        <v>7.1428571428571426E-3</v>
      </c>
      <c r="F185" s="18">
        <f>IF(ISNUMBER(D185), $B199 * E185, "")</f>
        <v>1071.4285714285713</v>
      </c>
      <c r="G185" s="31">
        <v>1395</v>
      </c>
      <c r="H185" s="32">
        <f t="shared" ref="H185:H188" si="99">IF(ISNUMBER(G185), (G185 - $B185) / $B185, "")</f>
        <v>-3.5714285714285713E-3</v>
      </c>
      <c r="I185" s="101">
        <f>IF(ISNUMBER(G185), $B199 * H185, "")</f>
        <v>-535.71428571428567</v>
      </c>
      <c r="J185" s="15">
        <v>1385</v>
      </c>
      <c r="K185" s="32">
        <f t="shared" ref="K185:K188" si="100">IF(ISNUMBER(J185), (J185 - $B185) / $B185, "")</f>
        <v>-1.0714285714285714E-2</v>
      </c>
      <c r="L185" s="18">
        <f>IF(ISNUMBER(J185), $B199 * K185, "")</f>
        <v>-1607.1428571428571</v>
      </c>
      <c r="M185" s="31">
        <v>1390</v>
      </c>
      <c r="N185" s="32">
        <f t="shared" ref="N185:N188" si="101">IF(ISNUMBER(M185), (M185 - $B185) / $B185, "")</f>
        <v>-7.1428571428571426E-3</v>
      </c>
      <c r="O185" s="18">
        <f>IF(ISNUMBER(M185), $B199 * N185, "")</f>
        <v>-1071.4285714285713</v>
      </c>
      <c r="Q185" s="291"/>
      <c r="R185" s="291"/>
      <c r="S185" s="291"/>
    </row>
    <row r="186" spans="1:19" ht="17.25" thickBot="1">
      <c r="A186" s="125" t="s">
        <v>171</v>
      </c>
      <c r="B186" s="126">
        <v>466</v>
      </c>
      <c r="C186" s="77">
        <v>-3.1185031200000001E-2</v>
      </c>
      <c r="D186" s="15">
        <v>490</v>
      </c>
      <c r="E186" s="32">
        <f t="shared" si="98"/>
        <v>5.1502145922746781E-2</v>
      </c>
      <c r="F186" s="18">
        <f>IF(ISNUMBER(D186), $B199 * E186, "")</f>
        <v>7725.321888412017</v>
      </c>
      <c r="G186" s="31">
        <v>489</v>
      </c>
      <c r="H186" s="32">
        <f t="shared" si="99"/>
        <v>4.9356223175965663E-2</v>
      </c>
      <c r="I186" s="101">
        <f>IF(ISNUMBER(G186), $B199 * H186, "")</f>
        <v>7403.4334763948491</v>
      </c>
      <c r="J186" s="15">
        <v>483</v>
      </c>
      <c r="K186" s="32">
        <f t="shared" si="100"/>
        <v>3.6480686695278972E-2</v>
      </c>
      <c r="L186" s="18">
        <f>IF(ISNUMBER(J186), $B199 * K186, "")</f>
        <v>5472.1030042918455</v>
      </c>
      <c r="M186" s="31">
        <v>479</v>
      </c>
      <c r="N186" s="32">
        <f t="shared" si="101"/>
        <v>2.7896995708154508E-2</v>
      </c>
      <c r="O186" s="18">
        <f>IF(ISNUMBER(M186), $B199 * N186, "")</f>
        <v>4184.5493562231759</v>
      </c>
      <c r="Q186" s="291"/>
      <c r="R186" s="291"/>
      <c r="S186" s="291"/>
    </row>
    <row r="187" spans="1:19" ht="17.25" thickBot="1">
      <c r="A187" s="125" t="s">
        <v>71</v>
      </c>
      <c r="B187" s="126">
        <v>36</v>
      </c>
      <c r="C187" s="77">
        <v>-3.4852546900000003E-2</v>
      </c>
      <c r="D187" s="15">
        <v>36</v>
      </c>
      <c r="E187" s="32">
        <f t="shared" si="98"/>
        <v>0</v>
      </c>
      <c r="F187" s="18">
        <f>IF(ISNUMBER(D187), $B199 * E187, "")</f>
        <v>0</v>
      </c>
      <c r="G187" s="31">
        <v>35.6</v>
      </c>
      <c r="H187" s="32">
        <f t="shared" si="99"/>
        <v>-1.1111111111111072E-2</v>
      </c>
      <c r="I187" s="101">
        <f>IF(ISNUMBER(G187), $B199 * H187, "")</f>
        <v>-1666.6666666666608</v>
      </c>
      <c r="J187" s="15">
        <v>35.4</v>
      </c>
      <c r="K187" s="32">
        <f t="shared" si="100"/>
        <v>-1.6666666666666705E-2</v>
      </c>
      <c r="L187" s="18">
        <f>IF(ISNUMBER(J187), $B199 * K187, "")</f>
        <v>-2500.0000000000059</v>
      </c>
      <c r="M187" s="31">
        <v>35.6</v>
      </c>
      <c r="N187" s="32">
        <f t="shared" si="101"/>
        <v>-1.1111111111111072E-2</v>
      </c>
      <c r="O187" s="18">
        <f>IF(ISNUMBER(M187), $B199 * N187, "")</f>
        <v>-1666.6666666666608</v>
      </c>
      <c r="Q187" s="33"/>
      <c r="R187" s="33"/>
    </row>
    <row r="188" spans="1:19" ht="17.25" thickBot="1">
      <c r="A188" s="130" t="s">
        <v>64</v>
      </c>
      <c r="B188" s="131">
        <v>62.5</v>
      </c>
      <c r="C188" s="79">
        <v>-3.8461538500000003E-2</v>
      </c>
      <c r="D188" s="24">
        <v>61.9</v>
      </c>
      <c r="E188" s="25">
        <f t="shared" si="98"/>
        <v>-9.6000000000000234E-3</v>
      </c>
      <c r="F188" s="104">
        <f>IF(ISNUMBER(D188), $B199 * E188, "")</f>
        <v>-1440.0000000000034</v>
      </c>
      <c r="G188" s="102">
        <v>61.1</v>
      </c>
      <c r="H188" s="25">
        <f t="shared" si="99"/>
        <v>-2.2399999999999979E-2</v>
      </c>
      <c r="I188" s="103">
        <f>IF(ISNUMBER(G188), $B199 * H188, "")</f>
        <v>-3359.9999999999968</v>
      </c>
      <c r="J188" s="24">
        <v>60.5</v>
      </c>
      <c r="K188" s="25">
        <f t="shared" si="100"/>
        <v>-3.2000000000000001E-2</v>
      </c>
      <c r="L188" s="104">
        <f>IF(ISNUMBER(J188), $B199 * K188, "")</f>
        <v>-4800</v>
      </c>
      <c r="M188" s="102">
        <v>60.6</v>
      </c>
      <c r="N188" s="25">
        <f t="shared" si="101"/>
        <v>-3.0399999999999976E-2</v>
      </c>
      <c r="O188" s="104">
        <f>IF(ISNUMBER(M188), $B199 * N188, "")</f>
        <v>-4559.9999999999964</v>
      </c>
      <c r="Q188" s="300"/>
      <c r="R188" s="301"/>
      <c r="S188" s="302"/>
    </row>
    <row r="189" spans="1:19">
      <c r="A189" s="123" t="s">
        <v>131</v>
      </c>
      <c r="B189" s="124">
        <v>62200</v>
      </c>
      <c r="C189" s="76">
        <v>-3.8639876400000002E-2</v>
      </c>
      <c r="D189" s="13">
        <v>62050</v>
      </c>
      <c r="E189" s="14">
        <f>IF(ISNUMBER(D189), (D189 - $B189) / $B189, "")</f>
        <v>-2.4115755627009648E-3</v>
      </c>
      <c r="F189" s="16">
        <f>IF(ISNUMBER(D189), $B199 * E189, "")</f>
        <v>-361.7363344051447</v>
      </c>
      <c r="G189" s="29">
        <v>61100</v>
      </c>
      <c r="H189" s="14">
        <f>IF(ISNUMBER(G189), (G189 - $B189) / $B189, "")</f>
        <v>-1.7684887459807074E-2</v>
      </c>
      <c r="I189" s="100">
        <f>IF(ISNUMBER(G189), $B199 * H189, "")</f>
        <v>-2652.7331189710612</v>
      </c>
      <c r="J189" s="13">
        <v>60870</v>
      </c>
      <c r="K189" s="14">
        <f>IF(ISNUMBER(J189), (J189 - $B189) / $B189, "")</f>
        <v>-2.1382636655948552E-2</v>
      </c>
      <c r="L189" s="16">
        <f>IF(ISNUMBER(J189), $B199 * K189, "")</f>
        <v>-3207.3954983922827</v>
      </c>
      <c r="M189" s="29">
        <v>61670</v>
      </c>
      <c r="N189" s="14">
        <f>IF(ISNUMBER(M189), (M189 - $B189) / $B189, "")</f>
        <v>-8.5209003215434079E-3</v>
      </c>
      <c r="O189" s="16">
        <f>IF(ISNUMBER(M189), $B199 * N189, "")</f>
        <v>-1278.1350482315113</v>
      </c>
      <c r="Q189" s="303"/>
      <c r="R189" s="304"/>
      <c r="S189" s="305"/>
    </row>
    <row r="190" spans="1:19" ht="17.25" thickBot="1">
      <c r="A190" s="125" t="s">
        <v>209</v>
      </c>
      <c r="B190" s="126">
        <v>1465</v>
      </c>
      <c r="C190" s="77">
        <v>-3.9344262300000002E-2</v>
      </c>
      <c r="D190" s="15">
        <v>1500</v>
      </c>
      <c r="E190" s="32">
        <f t="shared" ref="E190:E193" si="102">IF(ISNUMBER(D190), (D190 - $B190) / $B190, "")</f>
        <v>2.3890784982935155E-2</v>
      </c>
      <c r="F190" s="18">
        <f>IF(ISNUMBER(D190), $B199 * E190, "")</f>
        <v>3583.6177474402734</v>
      </c>
      <c r="G190" s="31">
        <v>1495</v>
      </c>
      <c r="H190" s="32">
        <f t="shared" ref="H190:H193" si="103">IF(ISNUMBER(G190), (G190 - $B190) / $B190, "")</f>
        <v>2.0477815699658702E-2</v>
      </c>
      <c r="I190" s="101">
        <f>IF(ISNUMBER(G190), $B199 * H190, "")</f>
        <v>3071.6723549488052</v>
      </c>
      <c r="J190" s="15">
        <v>1485</v>
      </c>
      <c r="K190" s="32">
        <f t="shared" ref="K190:K193" si="104">IF(ISNUMBER(J190), (J190 - $B190) / $B190, "")</f>
        <v>1.3651877133105802E-2</v>
      </c>
      <c r="L190" s="18">
        <f>IF(ISNUMBER(J190), $B199 * K190, "")</f>
        <v>2047.7815699658704</v>
      </c>
      <c r="M190" s="31">
        <v>1495</v>
      </c>
      <c r="N190" s="32">
        <f t="shared" ref="N190:N193" si="105">IF(ISNUMBER(M190), (M190 - $B190) / $B190, "")</f>
        <v>2.0477815699658702E-2</v>
      </c>
      <c r="O190" s="18">
        <f>IF(ISNUMBER(M190), $B199 * N190, "")</f>
        <v>3071.6723549488052</v>
      </c>
      <c r="Q190" s="306"/>
      <c r="R190" s="307"/>
      <c r="S190" s="308"/>
    </row>
    <row r="191" spans="1:19" ht="17.25" thickBot="1">
      <c r="A191" s="125" t="s">
        <v>225</v>
      </c>
      <c r="B191" s="126">
        <v>988</v>
      </c>
      <c r="C191" s="77">
        <v>-4.0776699E-2</v>
      </c>
      <c r="D191" s="15">
        <v>977</v>
      </c>
      <c r="E191" s="32">
        <f t="shared" si="102"/>
        <v>-1.1133603238866396E-2</v>
      </c>
      <c r="F191" s="18">
        <f>IF(ISNUMBER(D191), $B199 * E191, "")</f>
        <v>-1670.0404858299594</v>
      </c>
      <c r="G191" s="31">
        <v>971</v>
      </c>
      <c r="H191" s="32">
        <f t="shared" si="103"/>
        <v>-1.7206477732793522E-2</v>
      </c>
      <c r="I191" s="101">
        <f>IF(ISNUMBER(G191), $B199 * H191, "")</f>
        <v>-2580.9716599190283</v>
      </c>
      <c r="J191" s="15">
        <v>967</v>
      </c>
      <c r="K191" s="32">
        <f t="shared" si="104"/>
        <v>-2.1255060728744939E-2</v>
      </c>
      <c r="L191" s="18">
        <f>IF(ISNUMBER(J191), $B199 * K191, "")</f>
        <v>-3188.2591093117408</v>
      </c>
      <c r="M191" s="31">
        <v>967</v>
      </c>
      <c r="N191" s="32">
        <f t="shared" si="105"/>
        <v>-2.1255060728744939E-2</v>
      </c>
      <c r="O191" s="18">
        <f>IF(ISNUMBER(M191), $B199 * N191, "")</f>
        <v>-3188.2591093117408</v>
      </c>
      <c r="Q191" s="291"/>
      <c r="R191" s="291"/>
      <c r="S191" s="291"/>
    </row>
    <row r="192" spans="1:19" ht="17.25" thickBot="1">
      <c r="A192" s="125" t="s">
        <v>68</v>
      </c>
      <c r="B192" s="126">
        <v>9355</v>
      </c>
      <c r="C192" s="77">
        <v>-4.1495901600000003E-2</v>
      </c>
      <c r="D192" s="15">
        <v>9445</v>
      </c>
      <c r="E192" s="32">
        <f t="shared" si="102"/>
        <v>9.6205237840726876E-3</v>
      </c>
      <c r="F192" s="18">
        <f>IF(ISNUMBER(D192), $B199 * E192, "")</f>
        <v>1443.0785676109031</v>
      </c>
      <c r="G192" s="31">
        <v>9290</v>
      </c>
      <c r="H192" s="32">
        <f t="shared" si="103"/>
        <v>-6.9481560662747197E-3</v>
      </c>
      <c r="I192" s="101">
        <f>IF(ISNUMBER(G192), $B199 * H192, "")</f>
        <v>-1042.223409941208</v>
      </c>
      <c r="J192" s="15">
        <v>9195</v>
      </c>
      <c r="K192" s="32">
        <f t="shared" si="104"/>
        <v>-1.7103153393907E-2</v>
      </c>
      <c r="L192" s="18">
        <f>IF(ISNUMBER(J192), $B199 * K192, "")</f>
        <v>-2565.4730090860498</v>
      </c>
      <c r="M192" s="31">
        <v>9275</v>
      </c>
      <c r="N192" s="32">
        <f t="shared" si="105"/>
        <v>-8.5515766969535001E-3</v>
      </c>
      <c r="O192" s="18">
        <f>IF(ISNUMBER(M192), $B199 * N192, "")</f>
        <v>-1282.7365045430249</v>
      </c>
      <c r="Q192" s="286"/>
      <c r="R192" s="286"/>
      <c r="S192" s="286"/>
    </row>
    <row r="193" spans="1:19" ht="17.25" thickBot="1">
      <c r="A193" s="127" t="s">
        <v>215</v>
      </c>
      <c r="B193" s="128">
        <v>294</v>
      </c>
      <c r="C193" s="78">
        <v>-4.5454545499999999E-2</v>
      </c>
      <c r="D193" s="20">
        <v>293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</v>
      </c>
      <c r="H193" s="21">
        <f t="shared" si="103"/>
        <v>-3.4013605442176869E-3</v>
      </c>
      <c r="I193" s="105">
        <f>IF(ISNUMBER(G193), $B199 * H193, "")</f>
        <v>-510.20408163265301</v>
      </c>
      <c r="J193" s="20">
        <v>287</v>
      </c>
      <c r="K193" s="21">
        <f t="shared" si="104"/>
        <v>-2.3809523809523808E-2</v>
      </c>
      <c r="L193" s="22">
        <f>IF(ISNUMBER(J193), $B199 * K193, "")</f>
        <v>-3571.4285714285711</v>
      </c>
      <c r="M193" s="30">
        <v>291</v>
      </c>
      <c r="N193" s="21">
        <f t="shared" si="105"/>
        <v>-1.020408163265306E-2</v>
      </c>
      <c r="O193" s="22">
        <f>IF(ISNUMBER(M193), $B199 * N193, "")</f>
        <v>-1530.612244897959</v>
      </c>
      <c r="Q193" s="286"/>
      <c r="R193" s="286"/>
      <c r="S193" s="286"/>
    </row>
    <row r="194" spans="1:19" ht="17.25" thickBot="1">
      <c r="A194" s="125" t="s">
        <v>107</v>
      </c>
      <c r="B194" s="129">
        <v>198</v>
      </c>
      <c r="C194" s="80">
        <v>-4.8076923100000002E-2</v>
      </c>
      <c r="D194" s="106">
        <v>204</v>
      </c>
      <c r="E194" s="107">
        <f>IF(ISNUMBER(D194), (D194 - $B194) / $B194, "")</f>
        <v>3.0303030303030304E-2</v>
      </c>
      <c r="F194" s="108">
        <f>IF(ISNUMBER(D194), $B199 * E194, "")</f>
        <v>4545.454545454546</v>
      </c>
      <c r="G194" s="109">
        <v>201</v>
      </c>
      <c r="H194" s="107">
        <f>IF(ISNUMBER(G194), (G194 - $B194) / $B194, "")</f>
        <v>1.5151515151515152E-2</v>
      </c>
      <c r="I194" s="110">
        <f>IF(ISNUMBER(G194), $B199 * H194, "")</f>
        <v>2272.727272727273</v>
      </c>
      <c r="J194" s="106">
        <v>201</v>
      </c>
      <c r="K194" s="107">
        <f>IF(ISNUMBER(J194), (J194 - $B194) / $B194, "")</f>
        <v>1.5151515151515152E-2</v>
      </c>
      <c r="L194" s="108">
        <f>IF(ISNUMBER(J194), $B199 * K194, "")</f>
        <v>2272.727272727273</v>
      </c>
      <c r="M194" s="109">
        <v>201</v>
      </c>
      <c r="N194" s="107">
        <f>IF(ISNUMBER(M194), (M194 - $B194) / $B194, "")</f>
        <v>1.5151515151515152E-2</v>
      </c>
      <c r="O194" s="108">
        <f>IF(ISNUMBER(M194), $B199 * N194, "")</f>
        <v>2272.727272727273</v>
      </c>
      <c r="Q194" s="291"/>
      <c r="R194" s="291"/>
      <c r="S194" s="291"/>
    </row>
    <row r="195" spans="1:19" ht="17.25" thickBot="1">
      <c r="A195" s="125" t="s">
        <v>327</v>
      </c>
      <c r="B195" s="126">
        <v>282600</v>
      </c>
      <c r="C195" s="77">
        <v>-5.0722203600000001E-2</v>
      </c>
      <c r="D195" s="15">
        <v>300550</v>
      </c>
      <c r="E195" s="32">
        <f t="shared" ref="E195:E198" si="106">IF(ISNUMBER(D195), (D195 - $B195) / $B195, "")</f>
        <v>6.3517338995045997E-2</v>
      </c>
      <c r="F195" s="18">
        <f>IF(ISNUMBER(D195), $B199 * E195, "")</f>
        <v>9527.6008492568999</v>
      </c>
      <c r="G195" s="31">
        <v>297700</v>
      </c>
      <c r="H195" s="32">
        <f t="shared" ref="H195:H198" si="107">IF(ISNUMBER(G195), (G195 - $B195) / $B195, "")</f>
        <v>5.3432413305024767E-2</v>
      </c>
      <c r="I195" s="101">
        <f>IF(ISNUMBER(G195), $B199 * H195, "")</f>
        <v>8014.8619957537148</v>
      </c>
      <c r="J195" s="15">
        <v>298150</v>
      </c>
      <c r="K195" s="32">
        <f t="shared" ref="K195:K198" si="108">IF(ISNUMBER(J195), (J195 - $B195) / $B195, "")</f>
        <v>5.5024769992922856E-2</v>
      </c>
      <c r="L195" s="18">
        <f>IF(ISNUMBER(J195), $B199 * K195, "")</f>
        <v>8253.7154989384289</v>
      </c>
      <c r="M195" s="31">
        <v>302350</v>
      </c>
      <c r="N195" s="32">
        <f t="shared" ref="N195:N198" si="109">IF(ISNUMBER(M195), (M195 - $B195) / $B195, "")</f>
        <v>6.9886765746638352E-2</v>
      </c>
      <c r="O195" s="18">
        <f>IF(ISNUMBER(M195), $B199 * N195, "")</f>
        <v>10483.014861995753</v>
      </c>
      <c r="Q195" s="291"/>
      <c r="R195" s="291"/>
      <c r="S195" s="291"/>
    </row>
    <row r="196" spans="1:19" ht="17.25" thickBot="1">
      <c r="A196" s="125" t="s">
        <v>111</v>
      </c>
      <c r="B196" s="126">
        <v>3080</v>
      </c>
      <c r="C196" s="77">
        <v>-5.08474576E-2</v>
      </c>
      <c r="D196" s="15">
        <v>3355</v>
      </c>
      <c r="E196" s="32">
        <f t="shared" si="106"/>
        <v>8.9285714285714288E-2</v>
      </c>
      <c r="F196" s="18">
        <f>IF(ISNUMBER(D196), $B199 * E196, "")</f>
        <v>13392.857142857143</v>
      </c>
      <c r="G196" s="31">
        <v>3260</v>
      </c>
      <c r="H196" s="32">
        <f t="shared" si="107"/>
        <v>5.844155844155844E-2</v>
      </c>
      <c r="I196" s="101">
        <f>IF(ISNUMBER(G196), $B199 * H196, "")</f>
        <v>8766.2337662337668</v>
      </c>
      <c r="J196" s="15">
        <v>3215</v>
      </c>
      <c r="K196" s="32">
        <f t="shared" si="108"/>
        <v>4.3831168831168832E-2</v>
      </c>
      <c r="L196" s="18">
        <f>IF(ISNUMBER(J196), $B199 * K196, "")</f>
        <v>6574.6753246753251</v>
      </c>
      <c r="M196" s="31">
        <v>3305</v>
      </c>
      <c r="N196" s="32">
        <f t="shared" si="109"/>
        <v>7.3051948051948049E-2</v>
      </c>
      <c r="O196" s="18">
        <f>IF(ISNUMBER(M196), $B199 * N196, "")</f>
        <v>10957.792207792207</v>
      </c>
      <c r="Q196" s="291"/>
      <c r="R196" s="291"/>
      <c r="S196" s="291"/>
    </row>
    <row r="197" spans="1:19">
      <c r="A197" s="125" t="s">
        <v>229</v>
      </c>
      <c r="B197" s="126">
        <v>993</v>
      </c>
      <c r="C197" s="77">
        <v>-5.4285714300000003E-2</v>
      </c>
      <c r="D197" s="15">
        <v>987</v>
      </c>
      <c r="E197" s="32">
        <f t="shared" si="106"/>
        <v>-6.0422960725075529E-3</v>
      </c>
      <c r="F197" s="18">
        <f>IF(ISNUMBER(D197), $B199 * E197, "")</f>
        <v>-906.34441087613288</v>
      </c>
      <c r="G197" s="31">
        <v>979</v>
      </c>
      <c r="H197" s="32">
        <f t="shared" si="107"/>
        <v>-1.4098690835850957E-2</v>
      </c>
      <c r="I197" s="101">
        <f>IF(ISNUMBER(G197), $B199 * H197, "")</f>
        <v>-2114.8036253776436</v>
      </c>
      <c r="J197" s="15">
        <v>976</v>
      </c>
      <c r="K197" s="32">
        <f t="shared" si="108"/>
        <v>-1.7119838872104734E-2</v>
      </c>
      <c r="L197" s="18">
        <f>IF(ISNUMBER(J197), $B199 * K197, "")</f>
        <v>-2567.9758308157102</v>
      </c>
      <c r="M197" s="31">
        <v>982</v>
      </c>
      <c r="N197" s="32">
        <f t="shared" si="109"/>
        <v>-1.1077542799597181E-2</v>
      </c>
      <c r="O197" s="18">
        <f>IF(ISNUMBER(M197), $B199 * N197, "")</f>
        <v>-1661.6314199395772</v>
      </c>
      <c r="Q197" s="313"/>
      <c r="R197" s="314"/>
      <c r="S197" s="315"/>
    </row>
    <row r="198" spans="1:19" ht="17.25" thickBot="1">
      <c r="A198" s="130" t="s">
        <v>137</v>
      </c>
      <c r="B198" s="131">
        <v>21160</v>
      </c>
      <c r="C198" s="79">
        <v>-8.5961123099999995E-2</v>
      </c>
      <c r="D198" s="24">
        <v>20380</v>
      </c>
      <c r="E198" s="25">
        <f t="shared" si="106"/>
        <v>-3.6862003780718335E-2</v>
      </c>
      <c r="F198" s="104">
        <f>IF(ISNUMBER(D198), $B199 * E198, "")</f>
        <v>-5529.3005671077499</v>
      </c>
      <c r="G198" s="102">
        <v>20030</v>
      </c>
      <c r="H198" s="25">
        <f t="shared" si="107"/>
        <v>-5.3402646502835542E-2</v>
      </c>
      <c r="I198" s="103">
        <f>IF(ISNUMBER(G198), $B199 * H198, "")</f>
        <v>-8010.3969754253312</v>
      </c>
      <c r="J198" s="24">
        <v>19800</v>
      </c>
      <c r="K198" s="25">
        <f t="shared" si="108"/>
        <v>-6.4272211720226846E-2</v>
      </c>
      <c r="L198" s="104">
        <f>IF(ISNUMBER(J198), $B199 * K198, "")</f>
        <v>-9640.8317580340263</v>
      </c>
      <c r="M198" s="102">
        <v>19930</v>
      </c>
      <c r="N198" s="25">
        <f t="shared" si="109"/>
        <v>-5.8128544423440454E-2</v>
      </c>
      <c r="O198" s="104">
        <f>IF(ISNUMBER(M198), $B199 * N198, "")</f>
        <v>-8719.2816635160689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1.2995037032854834E-2</v>
      </c>
      <c r="F199" s="28">
        <f>SUM(F179:F198)</f>
        <v>38985.111098564514</v>
      </c>
      <c r="G199" s="26" t="s">
        <v>268</v>
      </c>
      <c r="H199" s="27">
        <f>IF(COUNT(H179:H198), SUM(H179:H198) / COUNT(H179:H198), 0)</f>
        <v>1.0624177723713509E-3</v>
      </c>
      <c r="I199" s="28">
        <f>SUM(I179:I198)</f>
        <v>3187.2533171140522</v>
      </c>
      <c r="J199" s="26" t="s">
        <v>268</v>
      </c>
      <c r="K199" s="27">
        <f>IF(COUNT(K179:K198), SUM(K179:K198) / COUNT(K179:K198), 0)</f>
        <v>-5.2624479666200071E-3</v>
      </c>
      <c r="L199" s="28">
        <f>SUM(L179:L198)</f>
        <v>-15787.343899860021</v>
      </c>
      <c r="M199" s="26" t="s">
        <v>268</v>
      </c>
      <c r="N199" s="27">
        <f>IF(COUNT(N179:N198), SUM(N179:N198) / COUNT(N179:N198), 0)</f>
        <v>1.0680159819699241E-4</v>
      </c>
      <c r="O199" s="28">
        <f>SUM(O179:O198)</f>
        <v>320.40479459097696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728A-0285-4449-B2FA-A355C437A840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44507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-33,476 KRW (-1.12%)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24,396 KRW (1.02%)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-2,637 KRW (-0.09%)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47,624 KRW (1.59%)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93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2021-11-07(일) 오전 00:00</v>
      </c>
      <c r="C15" s="332"/>
      <c r="D15" s="288" t="str">
        <f>TEXT($G$1, "[$-ko-KR]yyyy-mm-dd(ddd) ") &amp; "오후 14:00"</f>
        <v>2021-11-07(일) 오후 14:00</v>
      </c>
      <c r="E15" s="289"/>
      <c r="F15" s="290"/>
      <c r="G15" s="288" t="str">
        <f>TEXT($G$1, "[$-ko-KR]yyyy-mm-dd(ddd) ") &amp; "오후 19:00"</f>
        <v>2021-11-07(일) 오후 19:00</v>
      </c>
      <c r="H15" s="289"/>
      <c r="I15" s="290"/>
      <c r="J15" s="288" t="str">
        <f>TEXT($G$1, "[$-ko-KR]yyyy-mm-dd(ddd) ") &amp; "오후 21:00"</f>
        <v>2021-11-07(일) 오후 21:00</v>
      </c>
      <c r="K15" s="289"/>
      <c r="L15" s="290"/>
      <c r="M15" s="288" t="str">
        <f>TEXT($G$1+1, "[$-ko-KR]yyyy-mm-dd(ddd) ") &amp; "오전 00:00"</f>
        <v>2021-11-08(월)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93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2021-11-07(일) 오전 00:00</v>
      </c>
      <c r="C42" s="329"/>
      <c r="D42" s="288" t="str">
        <f>TEXT($G$1, "[$-ko-KR]yyyy-mm-dd(ddd) ") &amp; "오후 14:00"</f>
        <v>2021-11-07(일) 오후 14:00</v>
      </c>
      <c r="E42" s="289"/>
      <c r="F42" s="290"/>
      <c r="G42" s="288" t="str">
        <f>TEXT($G$1, "[$-ko-KR]yyyy-mm-dd(ddd) ") &amp; "오후 19:00"</f>
        <v>2021-11-07(일) 오후 19:00</v>
      </c>
      <c r="H42" s="289"/>
      <c r="I42" s="290"/>
      <c r="J42" s="288" t="str">
        <f>TEXT($G$1, "[$-ko-KR]yyyy-mm-dd(ddd) ") &amp; "오후 21:00"</f>
        <v>2021-11-07(일) 오후 21:00</v>
      </c>
      <c r="K42" s="289"/>
      <c r="L42" s="290"/>
      <c r="M42" s="288" t="str">
        <f>TEXT($G$1+1, "[$-ko-KR]yyyy-mm-dd(ddd) ") &amp; "오전 00:00"</f>
        <v>2021-11-08(월)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207</v>
      </c>
      <c r="B44" s="124">
        <v>21.9</v>
      </c>
      <c r="C44" s="76">
        <v>7.35294118E-2</v>
      </c>
      <c r="D44" s="13">
        <v>21.3</v>
      </c>
      <c r="E44" s="14">
        <f>IF(ISNUMBER(D44), (D44 - $B44) / $B44, "")</f>
        <v>-2.7397260273972508E-2</v>
      </c>
      <c r="F44" s="16">
        <f>IF(ISNUMBER(D44), $B64 * E44, "")</f>
        <v>-4109.5890410958764</v>
      </c>
      <c r="G44" s="29">
        <v>21.3</v>
      </c>
      <c r="H44" s="14">
        <f>IF(ISNUMBER(G44), (G44 - $B44) / $B44, "")</f>
        <v>-2.7397260273972508E-2</v>
      </c>
      <c r="I44" s="100">
        <f>IF(ISNUMBER(G44), $B64 * H44, "")</f>
        <v>-4109.5890410958764</v>
      </c>
      <c r="J44" s="13">
        <v>21.2</v>
      </c>
      <c r="K44" s="14">
        <f>IF(ISNUMBER(J44), (J44 - $B44) / $B44, "")</f>
        <v>-3.1963470319634674E-2</v>
      </c>
      <c r="L44" s="16">
        <f>IF(ISNUMBER(J44), $B64 * K44, "")</f>
        <v>-4794.5205479452006</v>
      </c>
      <c r="M44" s="29">
        <v>21</v>
      </c>
      <c r="N44" s="14">
        <f>IF(ISNUMBER(M44), (M44 - $B44) / $B44, "")</f>
        <v>-4.1095890410958839E-2</v>
      </c>
      <c r="O44" s="16">
        <f>IF(ISNUMBER(M44), $B64 * N44, "")</f>
        <v>-6164.3835616438255</v>
      </c>
      <c r="Q44" s="286"/>
      <c r="R44" s="286"/>
      <c r="S44" s="286"/>
    </row>
    <row r="45" spans="1:19" ht="17.25" customHeight="1" thickBot="1">
      <c r="A45" s="125" t="s">
        <v>175</v>
      </c>
      <c r="B45" s="126">
        <v>23</v>
      </c>
      <c r="C45" s="77">
        <v>1.3215859E-2</v>
      </c>
      <c r="D45" s="15">
        <v>22.2</v>
      </c>
      <c r="E45" s="32">
        <f t="shared" ref="E45:E48" si="14">IF(ISNUMBER(D45), (D45 - $B45) / $B45, "")</f>
        <v>-3.4782608695652202E-2</v>
      </c>
      <c r="F45" s="18">
        <f>IF(ISNUMBER(D45), $B64 * E45, "")</f>
        <v>-5217.3913043478306</v>
      </c>
      <c r="G45" s="31">
        <v>22.8</v>
      </c>
      <c r="H45" s="32">
        <f t="shared" ref="H45:H48" si="15">IF(ISNUMBER(G45), (G45 - $B45) / $B45, "")</f>
        <v>-8.6956521739130124E-3</v>
      </c>
      <c r="I45" s="101">
        <f>IF(ISNUMBER(G45), $B64 * H45, "")</f>
        <v>-1304.347826086952</v>
      </c>
      <c r="J45" s="15">
        <v>22.8</v>
      </c>
      <c r="K45" s="32">
        <f t="shared" ref="K45:K48" si="16">IF(ISNUMBER(J45), (J45 - $B45) / $B45, "")</f>
        <v>-8.6956521739130124E-3</v>
      </c>
      <c r="L45" s="18">
        <f>IF(ISNUMBER(J45), $B64 * K45, "")</f>
        <v>-1304.347826086952</v>
      </c>
      <c r="M45" s="31">
        <v>22.8</v>
      </c>
      <c r="N45" s="32">
        <f t="shared" ref="N45:N48" si="17">IF(ISNUMBER(M45), (M45 - $B45) / $B45, "")</f>
        <v>-8.6956521739130124E-3</v>
      </c>
      <c r="O45" s="18">
        <f>IF(ISNUMBER(M45), $B64 * N45, "")</f>
        <v>-1304.347826086952</v>
      </c>
      <c r="Q45" s="286"/>
      <c r="R45" s="286"/>
      <c r="S45" s="286"/>
    </row>
    <row r="46" spans="1:19" ht="17.25" customHeight="1" thickBot="1">
      <c r="A46" s="125" t="s">
        <v>213</v>
      </c>
      <c r="B46" s="126">
        <v>12.5</v>
      </c>
      <c r="C46" s="77">
        <v>-7.9365079000000005E-3</v>
      </c>
      <c r="D46" s="15">
        <v>12.5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7.9999999999999724E-3</v>
      </c>
      <c r="I46" s="101">
        <f>IF(ISNUMBER(G46), $B64 * H46, "")</f>
        <v>1199.9999999999959</v>
      </c>
      <c r="J46" s="15">
        <v>12.7</v>
      </c>
      <c r="K46" s="32">
        <f t="shared" si="16"/>
        <v>1.5999999999999945E-2</v>
      </c>
      <c r="L46" s="18">
        <f>IF(ISNUMBER(J46), $B64 * K46, "")</f>
        <v>2399.9999999999918</v>
      </c>
      <c r="M46" s="31">
        <v>12.6</v>
      </c>
      <c r="N46" s="32">
        <f t="shared" si="17"/>
        <v>7.9999999999999724E-3</v>
      </c>
      <c r="O46" s="18">
        <f>IF(ISNUMBER(M46), $B64 * N46, "")</f>
        <v>1199.9999999999959</v>
      </c>
      <c r="Q46" s="291"/>
      <c r="R46" s="291"/>
      <c r="S46" s="291"/>
    </row>
    <row r="47" spans="1:19" ht="17.25" customHeight="1" thickBot="1">
      <c r="A47" s="125" t="s">
        <v>333</v>
      </c>
      <c r="B47" s="126">
        <v>0.23599999999999999</v>
      </c>
      <c r="C47" s="77">
        <v>-8.4033613000000004E-3</v>
      </c>
      <c r="D47" s="15">
        <v>0.23699999999999999</v>
      </c>
      <c r="E47" s="32">
        <f t="shared" si="14"/>
        <v>4.2372881355932247E-3</v>
      </c>
      <c r="F47" s="18">
        <f>IF(ISNUMBER(D47), $B64 * E47, "")</f>
        <v>635.59322033898366</v>
      </c>
      <c r="G47" s="31">
        <v>0.23599999999999999</v>
      </c>
      <c r="H47" s="32">
        <f t="shared" si="15"/>
        <v>0</v>
      </c>
      <c r="I47" s="101">
        <f>IF(ISNUMBER(G47), $B64 * H47, "")</f>
        <v>0</v>
      </c>
      <c r="J47" s="15">
        <v>0.23599999999999999</v>
      </c>
      <c r="K47" s="32">
        <f t="shared" si="16"/>
        <v>0</v>
      </c>
      <c r="L47" s="18">
        <f>IF(ISNUMBER(J47), $B64 * K47, "")</f>
        <v>0</v>
      </c>
      <c r="M47" s="31">
        <v>0.23400000000000001</v>
      </c>
      <c r="N47" s="32">
        <f t="shared" si="17"/>
        <v>-8.4745762711863314E-3</v>
      </c>
      <c r="O47" s="18">
        <f>IF(ISNUMBER(M47), $B64 * N47, "")</f>
        <v>-1271.1864406779498</v>
      </c>
      <c r="Q47" s="291"/>
      <c r="R47" s="291"/>
      <c r="S47" s="291"/>
    </row>
    <row r="48" spans="1:19" ht="17.25" customHeight="1" thickBot="1">
      <c r="A48" s="127" t="s">
        <v>97</v>
      </c>
      <c r="B48" s="128">
        <v>4.63</v>
      </c>
      <c r="C48" s="78">
        <v>-1.0683760699999999E-2</v>
      </c>
      <c r="D48" s="20">
        <v>4.83</v>
      </c>
      <c r="E48" s="21">
        <f t="shared" si="14"/>
        <v>4.3196544276457922E-2</v>
      </c>
      <c r="F48" s="22">
        <f>IF(ISNUMBER(D48), $B64 * E48, "")</f>
        <v>6479.4816414686884</v>
      </c>
      <c r="G48" s="30">
        <v>4.7</v>
      </c>
      <c r="H48" s="21">
        <f t="shared" si="15"/>
        <v>1.511879049676032E-2</v>
      </c>
      <c r="I48" s="105">
        <f>IF(ISNUMBER(G48), $B64 * H48, "")</f>
        <v>2267.8185745140481</v>
      </c>
      <c r="J48" s="20">
        <v>4.71</v>
      </c>
      <c r="K48" s="21">
        <f t="shared" si="16"/>
        <v>1.7278617710583168E-2</v>
      </c>
      <c r="L48" s="22">
        <f>IF(ISNUMBER(J48), $B64 * K48, "")</f>
        <v>2591.7926565874754</v>
      </c>
      <c r="M48" s="30">
        <v>4.72</v>
      </c>
      <c r="N48" s="21">
        <f t="shared" si="17"/>
        <v>1.9438444924406016E-2</v>
      </c>
      <c r="O48" s="22">
        <f>IF(ISNUMBER(M48), $B64 * N48, "")</f>
        <v>2915.7667386609023</v>
      </c>
      <c r="Q48" s="291"/>
      <c r="R48" s="291"/>
      <c r="S48" s="291"/>
    </row>
    <row r="49" spans="1:19" ht="17.25" customHeight="1" thickBot="1">
      <c r="A49" s="125" t="s">
        <v>205</v>
      </c>
      <c r="B49" s="129">
        <v>15.6</v>
      </c>
      <c r="C49" s="80">
        <v>-1.26582278E-2</v>
      </c>
      <c r="D49" s="106">
        <v>15.8</v>
      </c>
      <c r="E49" s="107">
        <f>IF(ISNUMBER(D49), (D49 - $B49) / $B49, "")</f>
        <v>1.2820512820512889E-2</v>
      </c>
      <c r="F49" s="108">
        <f>IF(ISNUMBER(D49), $B64 * E49, "")</f>
        <v>1923.0769230769333</v>
      </c>
      <c r="G49" s="109">
        <v>16.5</v>
      </c>
      <c r="H49" s="107">
        <f>IF(ISNUMBER(G49), (G49 - $B49) / $B49, "")</f>
        <v>5.7692307692307716E-2</v>
      </c>
      <c r="I49" s="110">
        <f>IF(ISNUMBER(G49), $B64 * H49, "")</f>
        <v>8653.8461538461579</v>
      </c>
      <c r="J49" s="106">
        <v>16.3</v>
      </c>
      <c r="K49" s="107">
        <f>IF(ISNUMBER(J49), (J49 - $B49) / $B49, "")</f>
        <v>4.4871794871794941E-2</v>
      </c>
      <c r="L49" s="108">
        <f>IF(ISNUMBER(J49), $B64 * K49, "")</f>
        <v>6730.7692307692414</v>
      </c>
      <c r="M49" s="109">
        <v>16.2</v>
      </c>
      <c r="N49" s="107">
        <f>IF(ISNUMBER(M49), (M49 - $B49) / $B49, "")</f>
        <v>3.8461538461538443E-2</v>
      </c>
      <c r="O49" s="108">
        <f>IF(ISNUMBER(M49), $B64 * N49, "")</f>
        <v>5769.2307692307668</v>
      </c>
      <c r="Q49" s="291"/>
      <c r="R49" s="291"/>
      <c r="S49" s="291"/>
    </row>
    <row r="50" spans="1:19" ht="17.25" customHeight="1" thickBot="1">
      <c r="A50" s="125" t="s">
        <v>199</v>
      </c>
      <c r="B50" s="126">
        <v>87</v>
      </c>
      <c r="C50" s="77">
        <v>-1.5837104099999999E-2</v>
      </c>
      <c r="D50" s="15">
        <v>87.1</v>
      </c>
      <c r="E50" s="32">
        <f t="shared" ref="E50:E53" si="18">IF(ISNUMBER(D50), (D50 - $B50) / $B50, "")</f>
        <v>1.1494252873562566E-3</v>
      </c>
      <c r="F50" s="18">
        <f>IF(ISNUMBER(D50), $B64 * E50, "")</f>
        <v>172.41379310343848</v>
      </c>
      <c r="G50" s="31">
        <v>87.7</v>
      </c>
      <c r="H50" s="32">
        <f t="shared" ref="H50:H53" si="19">IF(ISNUMBER(G50), (G50 - $B50) / $B50, "")</f>
        <v>8.0459770114942857E-3</v>
      </c>
      <c r="I50" s="101">
        <f>IF(ISNUMBER(G50), $B64 * H50, "")</f>
        <v>1206.8965517241429</v>
      </c>
      <c r="J50" s="15">
        <v>87.6</v>
      </c>
      <c r="K50" s="32">
        <f t="shared" ref="K50:K53" si="20">IF(ISNUMBER(J50), (J50 - $B50) / $B50, "")</f>
        <v>6.8965517241378659E-3</v>
      </c>
      <c r="L50" s="18">
        <f>IF(ISNUMBER(J50), $B64 * K50, "")</f>
        <v>1034.48275862068</v>
      </c>
      <c r="M50" s="31">
        <v>88.6</v>
      </c>
      <c r="N50" s="32">
        <f t="shared" ref="N50:N53" si="21">IF(ISNUMBER(M50), (M50 - $B50) / $B50, "")</f>
        <v>1.8390804597701083E-2</v>
      </c>
      <c r="O50" s="18">
        <f>IF(ISNUMBER(M50), $B64 * N50, "")</f>
        <v>2758.6206896551626</v>
      </c>
      <c r="Q50" s="291"/>
      <c r="R50" s="291"/>
      <c r="S50" s="291"/>
    </row>
    <row r="51" spans="1:19" ht="17.25" customHeight="1" thickBot="1">
      <c r="A51" s="125" t="s">
        <v>71</v>
      </c>
      <c r="B51" s="126">
        <v>35.6</v>
      </c>
      <c r="C51" s="77">
        <v>-1.65745856E-2</v>
      </c>
      <c r="D51" s="15">
        <v>35.299999999999997</v>
      </c>
      <c r="E51" s="32">
        <f t="shared" si="18"/>
        <v>-8.4269662921349509E-3</v>
      </c>
      <c r="F51" s="18">
        <f>IF(ISNUMBER(D51), $B64 * E51, "")</f>
        <v>-1264.0449438202427</v>
      </c>
      <c r="G51" s="31">
        <v>36</v>
      </c>
      <c r="H51" s="32">
        <f t="shared" si="19"/>
        <v>1.1235955056179735E-2</v>
      </c>
      <c r="I51" s="101">
        <f>IF(ISNUMBER(G51), $B64 * H51, "")</f>
        <v>1685.3932584269603</v>
      </c>
      <c r="J51" s="15">
        <v>35.9</v>
      </c>
      <c r="K51" s="32">
        <f t="shared" si="20"/>
        <v>8.4269662921347514E-3</v>
      </c>
      <c r="L51" s="18">
        <f>IF(ISNUMBER(J51), $B64 * K51, "")</f>
        <v>1264.0449438202127</v>
      </c>
      <c r="M51" s="31">
        <v>35.799999999999997</v>
      </c>
      <c r="N51" s="32">
        <f t="shared" si="21"/>
        <v>5.6179775280897678E-3</v>
      </c>
      <c r="O51" s="18">
        <f>IF(ISNUMBER(M51), $B64 * N51, "")</f>
        <v>842.69662921346514</v>
      </c>
      <c r="Q51" s="291"/>
      <c r="R51" s="291"/>
      <c r="S51" s="291"/>
    </row>
    <row r="52" spans="1:19" ht="17.25" customHeight="1" thickBot="1">
      <c r="A52" s="125" t="s">
        <v>185</v>
      </c>
      <c r="B52" s="126">
        <v>15.8</v>
      </c>
      <c r="C52" s="77">
        <v>-1.8633540399999999E-2</v>
      </c>
      <c r="D52" s="15">
        <v>16.600000000000001</v>
      </c>
      <c r="E52" s="32">
        <f t="shared" si="18"/>
        <v>5.0632911392405104E-2</v>
      </c>
      <c r="F52" s="18">
        <f>IF(ISNUMBER(D52), $B64 * E52, "")</f>
        <v>7594.936708860766</v>
      </c>
      <c r="G52" s="31">
        <v>16.7</v>
      </c>
      <c r="H52" s="32">
        <f t="shared" si="19"/>
        <v>5.6962025316455604E-2</v>
      </c>
      <c r="I52" s="101">
        <f>IF(ISNUMBER(G52), $B64 * H52, "")</f>
        <v>8544.3037974683411</v>
      </c>
      <c r="J52" s="15">
        <v>16.399999999999999</v>
      </c>
      <c r="K52" s="32">
        <f t="shared" si="20"/>
        <v>3.797468354430366E-2</v>
      </c>
      <c r="L52" s="18">
        <f>IF(ISNUMBER(J52), $B64 * K52, "")</f>
        <v>5696.2025316455492</v>
      </c>
      <c r="M52" s="31">
        <v>16.399999999999999</v>
      </c>
      <c r="N52" s="32">
        <f t="shared" si="21"/>
        <v>3.797468354430366E-2</v>
      </c>
      <c r="O52" s="18">
        <f>IF(ISNUMBER(M52), $B64 * N52, "")</f>
        <v>5696.2025316455492</v>
      </c>
      <c r="Q52" s="33"/>
      <c r="R52" s="33"/>
    </row>
    <row r="53" spans="1:19" ht="17.25" customHeight="1" thickBot="1">
      <c r="A53" s="130" t="s">
        <v>119</v>
      </c>
      <c r="B53" s="131">
        <v>39.5</v>
      </c>
      <c r="C53" s="79">
        <v>-1.98511166E-2</v>
      </c>
      <c r="D53" s="24">
        <v>38.5</v>
      </c>
      <c r="E53" s="25">
        <f t="shared" si="18"/>
        <v>-2.5316455696202531E-2</v>
      </c>
      <c r="F53" s="104">
        <f>IF(ISNUMBER(D53), $B64 * E53, "")</f>
        <v>-3797.4683544303798</v>
      </c>
      <c r="G53" s="102">
        <v>40.1</v>
      </c>
      <c r="H53" s="25">
        <f t="shared" si="19"/>
        <v>1.5189873417721555E-2</v>
      </c>
      <c r="I53" s="103">
        <f>IF(ISNUMBER(G53), $B64 * H53, "")</f>
        <v>2278.4810126582333</v>
      </c>
      <c r="J53" s="24">
        <v>39.799999999999997</v>
      </c>
      <c r="K53" s="25">
        <f t="shared" si="20"/>
        <v>7.5949367088606872E-3</v>
      </c>
      <c r="L53" s="104">
        <f>IF(ISNUMBER(J53), $B64 * K53, "")</f>
        <v>1139.240506329103</v>
      </c>
      <c r="M53" s="102">
        <v>39.4</v>
      </c>
      <c r="N53" s="25">
        <f t="shared" si="21"/>
        <v>-2.5316455696202892E-3</v>
      </c>
      <c r="O53" s="104">
        <f>IF(ISNUMBER(M53), $B64 * N53, "")</f>
        <v>-379.74683544304338</v>
      </c>
      <c r="Q53" s="300"/>
      <c r="R53" s="301"/>
      <c r="S53" s="302"/>
    </row>
    <row r="54" spans="1:19" ht="17.25" customHeight="1">
      <c r="A54" s="123" t="s">
        <v>145</v>
      </c>
      <c r="B54" s="124">
        <v>23.3</v>
      </c>
      <c r="C54" s="76">
        <v>-2.10084034E-2</v>
      </c>
      <c r="D54" s="13">
        <v>24.5</v>
      </c>
      <c r="E54" s="14">
        <f>IF(ISNUMBER(D54), (D54 - $B54) / $B54, "")</f>
        <v>5.1502145922746746E-2</v>
      </c>
      <c r="F54" s="16">
        <f>IF(ISNUMBER(D54), $B64 * E54, "")</f>
        <v>7725.3218884120115</v>
      </c>
      <c r="G54" s="29">
        <v>24</v>
      </c>
      <c r="H54" s="14">
        <f>IF(ISNUMBER(G54), (G54 - $B54) / $B54, "")</f>
        <v>3.0042918454935591E-2</v>
      </c>
      <c r="I54" s="100">
        <f>IF(ISNUMBER(G54), $B64 * H54, "")</f>
        <v>4506.4377682403383</v>
      </c>
      <c r="J54" s="13">
        <v>23.8</v>
      </c>
      <c r="K54" s="14">
        <f>IF(ISNUMBER(J54), (J54 - $B54) / $B54, "")</f>
        <v>2.1459227467811159E-2</v>
      </c>
      <c r="L54" s="16">
        <f>IF(ISNUMBER(J54), $B64 * K54, "")</f>
        <v>3218.8841201716737</v>
      </c>
      <c r="M54" s="29">
        <v>24.2</v>
      </c>
      <c r="N54" s="14">
        <f>IF(ISNUMBER(M54), (M54 - $B54) / $B54, "")</f>
        <v>3.8626609442060027E-2</v>
      </c>
      <c r="O54" s="16">
        <f>IF(ISNUMBER(M54), $B64 * N54, "")</f>
        <v>5793.9914163090043</v>
      </c>
      <c r="Q54" s="303"/>
      <c r="R54" s="304"/>
      <c r="S54" s="305"/>
    </row>
    <row r="55" spans="1:19" ht="17.25" customHeight="1" thickBot="1">
      <c r="A55" s="125" t="s">
        <v>231</v>
      </c>
      <c r="B55" s="126">
        <v>85.2</v>
      </c>
      <c r="C55" s="77">
        <v>-2.1814006899999999E-2</v>
      </c>
      <c r="D55" s="15">
        <v>85.7</v>
      </c>
      <c r="E55" s="32">
        <f t="shared" ref="E55:E58" si="22">IF(ISNUMBER(D55), (D55 - $B55) / $B55, "")</f>
        <v>5.8685446009389668E-3</v>
      </c>
      <c r="F55" s="18">
        <f>IF(ISNUMBER(D55), $B64 * E55, "")</f>
        <v>880.28169014084506</v>
      </c>
      <c r="G55" s="31">
        <v>86.2</v>
      </c>
      <c r="H55" s="32">
        <f t="shared" ref="H55:H58" si="23">IF(ISNUMBER(G55), (G55 - $B55) / $B55, "")</f>
        <v>1.1737089201877934E-2</v>
      </c>
      <c r="I55" s="101">
        <f>IF(ISNUMBER(G55), $B64 * H55, "")</f>
        <v>1760.5633802816901</v>
      </c>
      <c r="J55" s="15">
        <v>86.3</v>
      </c>
      <c r="K55" s="32">
        <f t="shared" ref="K55:K58" si="24">IF(ISNUMBER(J55), (J55 - $B55) / $B55, "")</f>
        <v>1.2910798122065661E-2</v>
      </c>
      <c r="L55" s="18">
        <f>IF(ISNUMBER(J55), $B64 * K55, "")</f>
        <v>1936.6197183098491</v>
      </c>
      <c r="M55" s="31">
        <v>86.4</v>
      </c>
      <c r="N55" s="32">
        <f t="shared" ref="N55:N58" si="25">IF(ISNUMBER(M55), (M55 - $B55) / $B55, "")</f>
        <v>1.4084507042253554E-2</v>
      </c>
      <c r="O55" s="18">
        <f>IF(ISNUMBER(M55), $B64 * N55, "")</f>
        <v>2112.676056338033</v>
      </c>
      <c r="Q55" s="306"/>
      <c r="R55" s="307"/>
      <c r="S55" s="308"/>
    </row>
    <row r="56" spans="1:19" ht="17.25" customHeight="1" thickBot="1">
      <c r="A56" s="125" t="s">
        <v>201</v>
      </c>
      <c r="B56" s="126">
        <v>20.6</v>
      </c>
      <c r="C56" s="77">
        <v>-2.36966825E-2</v>
      </c>
      <c r="D56" s="15">
        <v>20.5</v>
      </c>
      <c r="E56" s="32">
        <f t="shared" si="22"/>
        <v>-4.8543689320389039E-3</v>
      </c>
      <c r="F56" s="18">
        <f>IF(ISNUMBER(D56), $B64 * E56, "")</f>
        <v>-728.15533980583564</v>
      </c>
      <c r="G56" s="31">
        <v>20.8</v>
      </c>
      <c r="H56" s="32">
        <f t="shared" si="23"/>
        <v>9.7087378640776344E-3</v>
      </c>
      <c r="I56" s="101">
        <f>IF(ISNUMBER(G56), $B64 * H56, "")</f>
        <v>1456.3106796116451</v>
      </c>
      <c r="J56" s="15">
        <v>20.7</v>
      </c>
      <c r="K56" s="32">
        <f t="shared" si="24"/>
        <v>4.8543689320387313E-3</v>
      </c>
      <c r="L56" s="18">
        <f>IF(ISNUMBER(J56), $B64 * K56, "")</f>
        <v>728.15533980580972</v>
      </c>
      <c r="M56" s="31">
        <v>20.7</v>
      </c>
      <c r="N56" s="32">
        <f t="shared" si="25"/>
        <v>4.8543689320387313E-3</v>
      </c>
      <c r="O56" s="18">
        <f>IF(ISNUMBER(M56), $B64 * N56, "")</f>
        <v>728.15533980580972</v>
      </c>
      <c r="Q56" s="291"/>
      <c r="R56" s="291"/>
      <c r="S56" s="291"/>
    </row>
    <row r="57" spans="1:19" ht="17.25" customHeight="1" thickBot="1">
      <c r="A57" s="125" t="s">
        <v>187</v>
      </c>
      <c r="B57" s="126">
        <v>18.8</v>
      </c>
      <c r="C57" s="77">
        <v>-2.59067358E-2</v>
      </c>
      <c r="D57" s="15">
        <v>19</v>
      </c>
      <c r="E57" s="32">
        <f t="shared" si="22"/>
        <v>1.0638297872340387E-2</v>
      </c>
      <c r="F57" s="18">
        <f>IF(ISNUMBER(D57), $B64 * E57, "")</f>
        <v>1595.7446808510581</v>
      </c>
      <c r="G57" s="31">
        <v>19.100000000000001</v>
      </c>
      <c r="H57" s="32">
        <f t="shared" si="23"/>
        <v>1.5957446808510675E-2</v>
      </c>
      <c r="I57" s="101">
        <f>IF(ISNUMBER(G57), $B64 * H57, "")</f>
        <v>2393.6170212766015</v>
      </c>
      <c r="J57" s="15">
        <v>19.100000000000001</v>
      </c>
      <c r="K57" s="32">
        <f t="shared" si="24"/>
        <v>1.5957446808510675E-2</v>
      </c>
      <c r="L57" s="18">
        <f>IF(ISNUMBER(J57), $B64 * K57, "")</f>
        <v>2393.6170212766015</v>
      </c>
      <c r="M57" s="31">
        <v>19.3</v>
      </c>
      <c r="N57" s="32">
        <f t="shared" si="25"/>
        <v>2.6595744680851064E-2</v>
      </c>
      <c r="O57" s="18">
        <f>IF(ISNUMBER(M57), $B64 * N57, "")</f>
        <v>3989.3617021276596</v>
      </c>
      <c r="Q57" s="286"/>
      <c r="R57" s="286"/>
      <c r="S57" s="286"/>
    </row>
    <row r="58" spans="1:19" ht="17.25" customHeight="1" thickBot="1">
      <c r="A58" s="127" t="s">
        <v>64</v>
      </c>
      <c r="B58" s="128">
        <v>60.6</v>
      </c>
      <c r="C58" s="78">
        <v>-3.04E-2</v>
      </c>
      <c r="D58" s="20">
        <v>60.7</v>
      </c>
      <c r="E58" s="21">
        <f t="shared" si="22"/>
        <v>1.6501650165016736E-3</v>
      </c>
      <c r="F58" s="22">
        <f>IF(ISNUMBER(D58), $B64 * E58, "")</f>
        <v>247.52475247525103</v>
      </c>
      <c r="G58" s="30">
        <v>61.6</v>
      </c>
      <c r="H58" s="21">
        <f t="shared" si="23"/>
        <v>1.65016501650165E-2</v>
      </c>
      <c r="I58" s="105">
        <f>IF(ISNUMBER(G58), $B64 * H58, "")</f>
        <v>2475.2475247524749</v>
      </c>
      <c r="J58" s="20">
        <v>61.4</v>
      </c>
      <c r="K58" s="21">
        <f t="shared" si="24"/>
        <v>1.3201320132013155E-2</v>
      </c>
      <c r="L58" s="22">
        <f>IF(ISNUMBER(J58), $B64 * K58, "")</f>
        <v>1980.1980198019733</v>
      </c>
      <c r="M58" s="30">
        <v>61.7</v>
      </c>
      <c r="N58" s="21">
        <f t="shared" si="25"/>
        <v>1.8151815181518174E-2</v>
      </c>
      <c r="O58" s="22">
        <f>IF(ISNUMBER(M58), $B64 * N58, "")</f>
        <v>2722.7722772277261</v>
      </c>
      <c r="Q58" s="286"/>
      <c r="R58" s="286"/>
      <c r="S58" s="286"/>
    </row>
    <row r="59" spans="1:19" ht="17.25" customHeight="1" thickBot="1">
      <c r="A59" s="125" t="s">
        <v>147</v>
      </c>
      <c r="B59" s="129">
        <v>14.8</v>
      </c>
      <c r="C59" s="80">
        <v>-3.2679738600000001E-2</v>
      </c>
      <c r="D59" s="106">
        <v>14.3</v>
      </c>
      <c r="E59" s="107">
        <f>IF(ISNUMBER(D59), (D59 - $B59) / $B59, "")</f>
        <v>-3.3783783783783779E-2</v>
      </c>
      <c r="F59" s="108">
        <f>IF(ISNUMBER(D59), $B64 * E59, "")</f>
        <v>-5067.5675675675666</v>
      </c>
      <c r="G59" s="109">
        <v>14.7</v>
      </c>
      <c r="H59" s="107">
        <f>IF(ISNUMBER(G59), (G59 - $B59) / $B59, "")</f>
        <v>-6.7567567567568525E-3</v>
      </c>
      <c r="I59" s="110">
        <f>IF(ISNUMBER(G59), $B64 * H59, "")</f>
        <v>-1013.5135135135279</v>
      </c>
      <c r="J59" s="106">
        <v>14.7</v>
      </c>
      <c r="K59" s="107">
        <f>IF(ISNUMBER(J59), (J59 - $B59) / $B59, "")</f>
        <v>-6.7567567567568525E-3</v>
      </c>
      <c r="L59" s="108">
        <f>IF(ISNUMBER(J59), $B64 * K59, "")</f>
        <v>-1013.5135135135279</v>
      </c>
      <c r="M59" s="109">
        <v>14.7</v>
      </c>
      <c r="N59" s="107">
        <f>IF(ISNUMBER(M59), (M59 - $B59) / $B59, "")</f>
        <v>-6.7567567567568525E-3</v>
      </c>
      <c r="O59" s="108">
        <f>IF(ISNUMBER(M59), $B64 * N59, "")</f>
        <v>-1013.5135135135279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2.945899478191768E-3</v>
      </c>
      <c r="F64" s="28">
        <f>SUM(F44:F63)</f>
        <v>7070.1587476602454</v>
      </c>
      <c r="G64" s="26" t="s">
        <v>268</v>
      </c>
      <c r="H64" s="27">
        <f>IF(COUNT(H44:H63), SUM(H44:H63) / COUNT(H44:H63), 0)</f>
        <v>1.3333943892543448E-2</v>
      </c>
      <c r="I64" s="28">
        <f>SUM(I44:I63)</f>
        <v>32001.465342104275</v>
      </c>
      <c r="J64" s="26" t="s">
        <v>268</v>
      </c>
      <c r="K64" s="27">
        <f>IF(COUNT(K44:K63), SUM(K44:K63) / COUNT(K44:K63), 0)</f>
        <v>1.0000677066496865E-2</v>
      </c>
      <c r="L64" s="28">
        <f>SUM(L44:L63)</f>
        <v>24001.624959592482</v>
      </c>
      <c r="M64" s="26" t="s">
        <v>268</v>
      </c>
      <c r="N64" s="27">
        <f>IF(COUNT(N44:N63), SUM(N44:N63) / COUNT(N44:N63), 0)</f>
        <v>1.0165123322020323E-2</v>
      </c>
      <c r="O64" s="28">
        <f>SUM(O44:O63)</f>
        <v>24396.295972848777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93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2021-11-07(일) 오전 00:00</v>
      </c>
      <c r="C69" s="329"/>
      <c r="D69" s="288" t="str">
        <f>TEXT($G$1, "[$-ko-KR]yyyy-mm-dd(ddd) ") &amp; "오후 14:00"</f>
        <v>2021-11-07(일) 오후 14:00</v>
      </c>
      <c r="E69" s="289"/>
      <c r="F69" s="290"/>
      <c r="G69" s="288" t="str">
        <f>TEXT($G$1, "[$-ko-KR]yyyy-mm-dd(ddd) ") &amp; "오후 19:00"</f>
        <v>2021-11-07(일) 오후 19:00</v>
      </c>
      <c r="H69" s="289"/>
      <c r="I69" s="290"/>
      <c r="J69" s="288" t="str">
        <f>TEXT($G$1, "[$-ko-KR]yyyy-mm-dd(ddd) ") &amp; "오후 21:00"</f>
        <v>2021-11-07(일) 오후 21:00</v>
      </c>
      <c r="K69" s="289"/>
      <c r="L69" s="290"/>
      <c r="M69" s="288" t="str">
        <f>TEXT($G$1+1, "[$-ko-KR]yyyy-mm-dd(ddd) ") &amp; "오전 00:00"</f>
        <v>2021-11-08(월)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251</v>
      </c>
      <c r="B71" s="124">
        <v>432</v>
      </c>
      <c r="C71" s="76">
        <v>5.1094890499999997E-2</v>
      </c>
      <c r="D71" s="13">
        <v>403</v>
      </c>
      <c r="E71" s="14">
        <f>IF(ISNUMBER(D71), (D71 - $B71) / $B71, "")</f>
        <v>-6.7129629629629636E-2</v>
      </c>
      <c r="F71" s="16">
        <f>IF(ISNUMBER(D71), $B91 * E71, "")</f>
        <v>-10069.444444444445</v>
      </c>
      <c r="G71" s="29">
        <v>415</v>
      </c>
      <c r="H71" s="14">
        <f>IF(ISNUMBER(G71), (G71 - $B71) / $B71, "")</f>
        <v>-3.9351851851851853E-2</v>
      </c>
      <c r="I71" s="100">
        <f>IF(ISNUMBER(G71), $B91 * H71, "")</f>
        <v>-5902.7777777777783</v>
      </c>
      <c r="J71" s="13">
        <v>415</v>
      </c>
      <c r="K71" s="14">
        <f>IF(ISNUMBER(J71), (J71 - $B71) / $B71, "")</f>
        <v>-3.9351851851851853E-2</v>
      </c>
      <c r="L71" s="16">
        <f>IF(ISNUMBER(J71), $B91 * K71, "")</f>
        <v>-5902.7777777777783</v>
      </c>
      <c r="M71" s="29">
        <v>414</v>
      </c>
      <c r="N71" s="14">
        <f>IF(ISNUMBER(M71), (M71 - $B71) / $B71, "")</f>
        <v>-4.1666666666666664E-2</v>
      </c>
      <c r="O71" s="16">
        <f>IF(ISNUMBER(M71), $B91 * N71, "")</f>
        <v>-6250</v>
      </c>
      <c r="Q71" s="286"/>
      <c r="R71" s="286"/>
      <c r="S71" s="286"/>
    </row>
    <row r="72" spans="1:19" ht="17.25" thickBot="1">
      <c r="A72" s="125" t="s">
        <v>219</v>
      </c>
      <c r="B72" s="126">
        <v>237</v>
      </c>
      <c r="C72" s="77">
        <v>3.9473684199999998E-2</v>
      </c>
      <c r="D72" s="15">
        <v>225</v>
      </c>
      <c r="E72" s="32">
        <f t="shared" ref="E72:E75" si="30">IF(ISNUMBER(D72), (D72 - $B72) / $B72, "")</f>
        <v>-5.0632911392405063E-2</v>
      </c>
      <c r="F72" s="18">
        <f>IF(ISNUMBER(D72), $B91 * E72, "")</f>
        <v>-7594.9367088607596</v>
      </c>
      <c r="G72" s="31">
        <v>233</v>
      </c>
      <c r="H72" s="32">
        <f t="shared" ref="H72:H75" si="31">IF(ISNUMBER(G72), (G72 - $B72) / $B72, "")</f>
        <v>-1.6877637130801686E-2</v>
      </c>
      <c r="I72" s="101">
        <f>IF(ISNUMBER(G72), $B91 * H72, "")</f>
        <v>-2531.6455696202529</v>
      </c>
      <c r="J72" s="15">
        <v>234</v>
      </c>
      <c r="K72" s="32">
        <f t="shared" ref="K72:K75" si="32">IF(ISNUMBER(J72), (J72 - $B72) / $B72, "")</f>
        <v>-1.2658227848101266E-2</v>
      </c>
      <c r="L72" s="18">
        <f>IF(ISNUMBER(J72), $B91 * K72, "")</f>
        <v>-1898.7341772151899</v>
      </c>
      <c r="M72" s="31">
        <v>230</v>
      </c>
      <c r="N72" s="32">
        <f t="shared" ref="N72:N75" si="33">IF(ISNUMBER(M72), (M72 - $B72) / $B72, "")</f>
        <v>-2.9535864978902954E-2</v>
      </c>
      <c r="O72" s="18">
        <f>IF(ISNUMBER(M72), $B91 * N72, "")</f>
        <v>-4430.3797468354433</v>
      </c>
      <c r="Q72" s="286"/>
      <c r="R72" s="286"/>
      <c r="S72" s="286"/>
    </row>
    <row r="73" spans="1:19" ht="17.25" thickBot="1">
      <c r="A73" s="125" t="s">
        <v>56</v>
      </c>
      <c r="B73" s="126">
        <v>266</v>
      </c>
      <c r="C73" s="77">
        <v>7.5757576E-3</v>
      </c>
      <c r="D73" s="15">
        <v>252</v>
      </c>
      <c r="E73" s="32">
        <f t="shared" si="30"/>
        <v>-5.2631578947368418E-2</v>
      </c>
      <c r="F73" s="18">
        <f>IF(ISNUMBER(D73), $B91 * E73, "")</f>
        <v>-7894.7368421052624</v>
      </c>
      <c r="G73" s="31">
        <v>262</v>
      </c>
      <c r="H73" s="32">
        <f t="shared" si="31"/>
        <v>-1.5037593984962405E-2</v>
      </c>
      <c r="I73" s="101">
        <f>IF(ISNUMBER(G73), $B91 * H73, "")</f>
        <v>-2255.6390977443607</v>
      </c>
      <c r="J73" s="15">
        <v>262</v>
      </c>
      <c r="K73" s="32">
        <f t="shared" si="32"/>
        <v>-1.5037593984962405E-2</v>
      </c>
      <c r="L73" s="18">
        <f>IF(ISNUMBER(J73), $B91 * K73, "")</f>
        <v>-2255.6390977443607</v>
      </c>
      <c r="M73" s="31">
        <v>258</v>
      </c>
      <c r="N73" s="32">
        <f t="shared" si="33"/>
        <v>-3.007518796992481E-2</v>
      </c>
      <c r="O73" s="18">
        <f>IF(ISNUMBER(M73), $B91 * N73, "")</f>
        <v>-4511.2781954887214</v>
      </c>
      <c r="Q73" s="291"/>
      <c r="R73" s="291"/>
      <c r="S73" s="291"/>
    </row>
    <row r="74" spans="1:19" ht="17.25" thickBot="1">
      <c r="A74" s="125" t="s">
        <v>171</v>
      </c>
      <c r="B74" s="126">
        <v>479</v>
      </c>
      <c r="C74" s="77">
        <v>6.3025210000000002E-3</v>
      </c>
      <c r="D74" s="15">
        <v>458</v>
      </c>
      <c r="E74" s="32">
        <f t="shared" si="30"/>
        <v>-4.3841336116910233E-2</v>
      </c>
      <c r="F74" s="18">
        <f>IF(ISNUMBER(D74), $B91 * E74, "")</f>
        <v>-6576.2004175365346</v>
      </c>
      <c r="G74" s="31">
        <v>473</v>
      </c>
      <c r="H74" s="32">
        <f t="shared" si="31"/>
        <v>-1.2526096033402923E-2</v>
      </c>
      <c r="I74" s="101">
        <f>IF(ISNUMBER(G74), $B91 * H74, "")</f>
        <v>-1878.9144050104385</v>
      </c>
      <c r="J74" s="15">
        <v>473</v>
      </c>
      <c r="K74" s="32">
        <f t="shared" si="32"/>
        <v>-1.2526096033402923E-2</v>
      </c>
      <c r="L74" s="18">
        <f>IF(ISNUMBER(J74), $B91 * K74, "")</f>
        <v>-1878.9144050104385</v>
      </c>
      <c r="M74" s="31">
        <v>473</v>
      </c>
      <c r="N74" s="32">
        <f t="shared" si="33"/>
        <v>-1.2526096033402923E-2</v>
      </c>
      <c r="O74" s="18">
        <f>IF(ISNUMBER(M74), $B91 * N74, "")</f>
        <v>-1878.9144050104385</v>
      </c>
      <c r="Q74" s="291"/>
      <c r="R74" s="291"/>
      <c r="S74" s="291"/>
    </row>
    <row r="75" spans="1:19" ht="17.25" thickBot="1">
      <c r="A75" s="127" t="s">
        <v>85</v>
      </c>
      <c r="B75" s="128">
        <v>561</v>
      </c>
      <c r="C75" s="78">
        <v>3.5778174999999998E-3</v>
      </c>
      <c r="D75" s="20">
        <v>570</v>
      </c>
      <c r="E75" s="21">
        <f t="shared" si="30"/>
        <v>1.6042780748663103E-2</v>
      </c>
      <c r="F75" s="22">
        <f>IF(ISNUMBER(D75), $B91 * E75, "")</f>
        <v>2406.4171122994653</v>
      </c>
      <c r="G75" s="30">
        <v>598</v>
      </c>
      <c r="H75" s="21">
        <f t="shared" si="31"/>
        <v>6.5953654188948302E-2</v>
      </c>
      <c r="I75" s="105">
        <f>IF(ISNUMBER(G75), $B91 * H75, "")</f>
        <v>9893.048128342245</v>
      </c>
      <c r="J75" s="20">
        <v>590</v>
      </c>
      <c r="K75" s="21">
        <f t="shared" si="32"/>
        <v>5.1693404634581108E-2</v>
      </c>
      <c r="L75" s="22">
        <f>IF(ISNUMBER(J75), $B91 * K75, "")</f>
        <v>7754.0106951871667</v>
      </c>
      <c r="M75" s="30">
        <v>589</v>
      </c>
      <c r="N75" s="21">
        <f t="shared" si="33"/>
        <v>4.9910873440285206E-2</v>
      </c>
      <c r="O75" s="22">
        <f>IF(ISNUMBER(M75), $B91 * N75, "")</f>
        <v>7486.6310160427811</v>
      </c>
      <c r="Q75" s="291"/>
      <c r="R75" s="291"/>
      <c r="S75" s="291"/>
    </row>
    <row r="76" spans="1:19" ht="17.25" thickBot="1">
      <c r="A76" s="125" t="s">
        <v>135</v>
      </c>
      <c r="B76" s="129">
        <v>456</v>
      </c>
      <c r="C76" s="80">
        <v>0</v>
      </c>
      <c r="D76" s="106">
        <v>460</v>
      </c>
      <c r="E76" s="107">
        <f>IF(ISNUMBER(D76), (D76 - $B76) / $B76, "")</f>
        <v>8.771929824561403E-3</v>
      </c>
      <c r="F76" s="108">
        <f>IF(ISNUMBER(D76), $B91 * E76, "")</f>
        <v>1315.7894736842104</v>
      </c>
      <c r="G76" s="109">
        <v>462</v>
      </c>
      <c r="H76" s="107">
        <f>IF(ISNUMBER(G76), (G76 - $B76) / $B76, "")</f>
        <v>1.3157894736842105E-2</v>
      </c>
      <c r="I76" s="110">
        <f>IF(ISNUMBER(G76), $B91 * H76, "")</f>
        <v>1973.6842105263156</v>
      </c>
      <c r="J76" s="106">
        <v>460</v>
      </c>
      <c r="K76" s="107">
        <f>IF(ISNUMBER(J76), (J76 - $B76) / $B76, "")</f>
        <v>8.771929824561403E-3</v>
      </c>
      <c r="L76" s="108">
        <f>IF(ISNUMBER(J76), $B91 * K76, "")</f>
        <v>1315.7894736842104</v>
      </c>
      <c r="M76" s="109">
        <v>458</v>
      </c>
      <c r="N76" s="107">
        <f>IF(ISNUMBER(M76), (M76 - $B76) / $B76, "")</f>
        <v>4.3859649122807015E-3</v>
      </c>
      <c r="O76" s="108">
        <f>IF(ISNUMBER(M76), $B91 * N76, "")</f>
        <v>657.8947368421052</v>
      </c>
      <c r="Q76" s="291"/>
      <c r="R76" s="291"/>
      <c r="S76" s="291"/>
    </row>
    <row r="77" spans="1:19" ht="17.25" thickBot="1">
      <c r="A77" s="125" t="s">
        <v>107</v>
      </c>
      <c r="B77" s="126">
        <v>201</v>
      </c>
      <c r="C77" s="77">
        <v>0</v>
      </c>
      <c r="D77" s="15">
        <v>191</v>
      </c>
      <c r="E77" s="32">
        <f t="shared" ref="E77:E80" si="34">IF(ISNUMBER(D77), (D77 - $B77) / $B77, "")</f>
        <v>-4.975124378109453E-2</v>
      </c>
      <c r="F77" s="18">
        <f>IF(ISNUMBER(D77), $B91 * E77, "")</f>
        <v>-7462.6865671641799</v>
      </c>
      <c r="G77" s="31">
        <v>196</v>
      </c>
      <c r="H77" s="32">
        <f t="shared" ref="H77:H80" si="35">IF(ISNUMBER(G77), (G77 - $B77) / $B77, "")</f>
        <v>-2.4875621890547265E-2</v>
      </c>
      <c r="I77" s="101">
        <f>IF(ISNUMBER(G77), $B91 * H77, "")</f>
        <v>-3731.34328358209</v>
      </c>
      <c r="J77" s="15">
        <v>195</v>
      </c>
      <c r="K77" s="32">
        <f t="shared" ref="K77:K80" si="36">IF(ISNUMBER(J77), (J77 - $B77) / $B77, "")</f>
        <v>-2.9850746268656716E-2</v>
      </c>
      <c r="L77" s="18">
        <f>IF(ISNUMBER(J77), $B91 * K77, "")</f>
        <v>-4477.6119402985078</v>
      </c>
      <c r="M77" s="31">
        <v>195</v>
      </c>
      <c r="N77" s="32">
        <f t="shared" ref="N77:N80" si="37">IF(ISNUMBER(M77), (M77 - $B77) / $B77, "")</f>
        <v>-2.9850746268656716E-2</v>
      </c>
      <c r="O77" s="18">
        <f>IF(ISNUMBER(M77), $B91 * N77, "")</f>
        <v>-4477.6119402985078</v>
      </c>
      <c r="Q77" s="291"/>
      <c r="R77" s="291"/>
      <c r="S77" s="291"/>
    </row>
    <row r="78" spans="1:19" ht="17.25" thickBot="1">
      <c r="A78" s="125" t="s">
        <v>163</v>
      </c>
      <c r="B78" s="126">
        <v>430</v>
      </c>
      <c r="C78" s="77">
        <v>-2.3201856E-3</v>
      </c>
      <c r="D78" s="15">
        <v>392</v>
      </c>
      <c r="E78" s="32">
        <f t="shared" si="34"/>
        <v>-8.8372093023255813E-2</v>
      </c>
      <c r="F78" s="18">
        <f>IF(ISNUMBER(D78), $B91 * E78, "")</f>
        <v>-13255.813953488372</v>
      </c>
      <c r="G78" s="31">
        <v>421</v>
      </c>
      <c r="H78" s="32">
        <f t="shared" si="35"/>
        <v>-2.0930232558139535E-2</v>
      </c>
      <c r="I78" s="101">
        <f>IF(ISNUMBER(G78), $B91 * H78, "")</f>
        <v>-3139.5348837209303</v>
      </c>
      <c r="J78" s="15">
        <v>419</v>
      </c>
      <c r="K78" s="32">
        <f t="shared" si="36"/>
        <v>-2.5581395348837209E-2</v>
      </c>
      <c r="L78" s="18">
        <f>IF(ISNUMBER(J78), $B91 * K78, "")</f>
        <v>-3837.2093023255811</v>
      </c>
      <c r="M78" s="31">
        <v>419</v>
      </c>
      <c r="N78" s="32">
        <f t="shared" si="37"/>
        <v>-2.5581395348837209E-2</v>
      </c>
      <c r="O78" s="18">
        <f>IF(ISNUMBER(M78), $B91 * N78, "")</f>
        <v>-3837.2093023255811</v>
      </c>
      <c r="Q78" s="291"/>
      <c r="R78" s="291"/>
      <c r="S78" s="291"/>
    </row>
    <row r="79" spans="1:19" ht="17.25" thickBot="1">
      <c r="A79" s="125" t="s">
        <v>197</v>
      </c>
      <c r="B79" s="126">
        <v>223</v>
      </c>
      <c r="C79" s="77">
        <v>-4.4642856999999999E-3</v>
      </c>
      <c r="D79" s="15">
        <v>218</v>
      </c>
      <c r="E79" s="32">
        <f t="shared" si="34"/>
        <v>-2.2421524663677129E-2</v>
      </c>
      <c r="F79" s="18">
        <f>IF(ISNUMBER(D79), $B91 * E79, "")</f>
        <v>-3363.2286995515692</v>
      </c>
      <c r="G79" s="31">
        <v>221</v>
      </c>
      <c r="H79" s="32">
        <f t="shared" si="35"/>
        <v>-8.9686098654708519E-3</v>
      </c>
      <c r="I79" s="101">
        <f>IF(ISNUMBER(G79), $B91 * H79, "")</f>
        <v>-1345.2914798206277</v>
      </c>
      <c r="J79" s="15">
        <v>221</v>
      </c>
      <c r="K79" s="32">
        <f t="shared" si="36"/>
        <v>-8.9686098654708519E-3</v>
      </c>
      <c r="L79" s="18">
        <f>IF(ISNUMBER(J79), $B91 * K79, "")</f>
        <v>-1345.2914798206277</v>
      </c>
      <c r="M79" s="31">
        <v>221</v>
      </c>
      <c r="N79" s="32">
        <f t="shared" si="37"/>
        <v>-8.9686098654708519E-3</v>
      </c>
      <c r="O79" s="18">
        <f>IF(ISNUMBER(M79), $B91 * N79, "")</f>
        <v>-1345.2914798206277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131</v>
      </c>
      <c r="E80" s="25">
        <f t="shared" si="34"/>
        <v>0</v>
      </c>
      <c r="F80" s="104">
        <f>IF(ISNUMBER(D80), $B91 * E80, "")</f>
        <v>0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132</v>
      </c>
      <c r="N80" s="25">
        <f t="shared" si="37"/>
        <v>7.6335877862595417E-3</v>
      </c>
      <c r="O80" s="104">
        <f>IF(ISNUMBER(M80), $B91 * N80, "")</f>
        <v>1145.0381679389313</v>
      </c>
      <c r="Q80" s="300"/>
      <c r="R80" s="301"/>
      <c r="S80" s="302"/>
    </row>
    <row r="81" spans="1:19">
      <c r="A81" s="123" t="s">
        <v>149</v>
      </c>
      <c r="B81" s="124">
        <v>124</v>
      </c>
      <c r="C81" s="76">
        <v>-8.0000000000000002E-3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6048.3870967741932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1209.6774193548388</v>
      </c>
      <c r="J81" s="13">
        <v>125</v>
      </c>
      <c r="K81" s="14">
        <f>IF(ISNUMBER(J81), (J81 - $B81) / $B81, "")</f>
        <v>8.0645161290322578E-3</v>
      </c>
      <c r="L81" s="16">
        <f>IF(ISNUMBER(J81), $B91 * K81, "")</f>
        <v>1209.6774193548388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3629.0322580645161</v>
      </c>
      <c r="Q81" s="303"/>
      <c r="R81" s="304"/>
      <c r="S81" s="305"/>
    </row>
    <row r="82" spans="1:19" ht="17.25" thickBot="1">
      <c r="A82" s="125" t="s">
        <v>51</v>
      </c>
      <c r="B82" s="126">
        <v>439</v>
      </c>
      <c r="C82" s="77">
        <v>-9.0293453999999995E-3</v>
      </c>
      <c r="D82" s="15">
        <v>457</v>
      </c>
      <c r="E82" s="32">
        <f t="shared" ref="E82:E85" si="38">IF(ISNUMBER(D82), (D82 - $B82) / $B82, "")</f>
        <v>4.1002277904328019E-2</v>
      </c>
      <c r="F82" s="18">
        <f>IF(ISNUMBER(D82), $B91 * E82, "")</f>
        <v>6150.3416856492031</v>
      </c>
      <c r="G82" s="31">
        <v>444</v>
      </c>
      <c r="H82" s="32">
        <f t="shared" ref="H82:H85" si="39">IF(ISNUMBER(G82), (G82 - $B82) / $B82, "")</f>
        <v>1.1389521640091117E-2</v>
      </c>
      <c r="I82" s="101">
        <f>IF(ISNUMBER(G82), $B91 * H82, "")</f>
        <v>1708.4282460136676</v>
      </c>
      <c r="J82" s="15">
        <v>445</v>
      </c>
      <c r="K82" s="32">
        <f t="shared" ref="K82:K85" si="40">IF(ISNUMBER(J82), (J82 - $B82) / $B82, "")</f>
        <v>1.366742596810934E-2</v>
      </c>
      <c r="L82" s="18">
        <f>IF(ISNUMBER(J82), $B91 * K82, "")</f>
        <v>2050.113895216401</v>
      </c>
      <c r="M82" s="31">
        <v>451</v>
      </c>
      <c r="N82" s="32">
        <f t="shared" ref="N82:N85" si="41">IF(ISNUMBER(M82), (M82 - $B82) / $B82, "")</f>
        <v>2.7334851936218679E-2</v>
      </c>
      <c r="O82" s="18">
        <f>IF(ISNUMBER(M82), $B91 * N82, "")</f>
        <v>4100.2277904328021</v>
      </c>
      <c r="Q82" s="306"/>
      <c r="R82" s="307"/>
      <c r="S82" s="308"/>
    </row>
    <row r="83" spans="1:19" ht="17.25" thickBot="1">
      <c r="A83" s="125" t="s">
        <v>247</v>
      </c>
      <c r="B83" s="126">
        <v>101</v>
      </c>
      <c r="C83" s="77">
        <v>-9.8039215999999995E-3</v>
      </c>
      <c r="D83" s="15">
        <v>103</v>
      </c>
      <c r="E83" s="32">
        <f t="shared" si="38"/>
        <v>1.9801980198019802E-2</v>
      </c>
      <c r="F83" s="18">
        <f>IF(ISNUMBER(D83), $B91 * E83, "")</f>
        <v>2970.2970297029701</v>
      </c>
      <c r="G83" s="31">
        <v>101</v>
      </c>
      <c r="H83" s="32">
        <f t="shared" si="39"/>
        <v>0</v>
      </c>
      <c r="I83" s="101">
        <f>IF(ISNUMBER(G83), $B91 * H83, "")</f>
        <v>0</v>
      </c>
      <c r="J83" s="15">
        <v>100</v>
      </c>
      <c r="K83" s="32">
        <f t="shared" si="40"/>
        <v>-9.9009900990099011E-3</v>
      </c>
      <c r="L83" s="18">
        <f>IF(ISNUMBER(J83), $B91 * K83, "")</f>
        <v>-1485.1485148514851</v>
      </c>
      <c r="M83" s="31">
        <v>101</v>
      </c>
      <c r="N83" s="32">
        <f t="shared" si="41"/>
        <v>0</v>
      </c>
      <c r="O83" s="18">
        <f>IF(ISNUMBER(M83), $B91 * N83, "")</f>
        <v>0</v>
      </c>
      <c r="Q83" s="291"/>
      <c r="R83" s="291"/>
      <c r="S83" s="291"/>
    </row>
    <row r="84" spans="1:19" ht="17.25" thickBot="1">
      <c r="A84" s="125" t="s">
        <v>263</v>
      </c>
      <c r="B84" s="126">
        <v>314</v>
      </c>
      <c r="C84" s="77">
        <v>-1.2578616399999999E-2</v>
      </c>
      <c r="D84" s="15">
        <v>331</v>
      </c>
      <c r="E84" s="32">
        <f t="shared" si="38"/>
        <v>5.4140127388535034E-2</v>
      </c>
      <c r="F84" s="18">
        <f>IF(ISNUMBER(D84), $B91 * E84, "")</f>
        <v>8121.0191082802548</v>
      </c>
      <c r="G84" s="31">
        <v>319</v>
      </c>
      <c r="H84" s="32">
        <f t="shared" si="39"/>
        <v>1.5923566878980892E-2</v>
      </c>
      <c r="I84" s="101">
        <f>IF(ISNUMBER(G84), $B91 * H84, "")</f>
        <v>2388.5350318471337</v>
      </c>
      <c r="J84" s="15">
        <v>319</v>
      </c>
      <c r="K84" s="32">
        <f t="shared" si="40"/>
        <v>1.5923566878980892E-2</v>
      </c>
      <c r="L84" s="18">
        <f>IF(ISNUMBER(J84), $B91 * K84, "")</f>
        <v>2388.5350318471337</v>
      </c>
      <c r="M84" s="31">
        <v>321</v>
      </c>
      <c r="N84" s="32">
        <f t="shared" si="41"/>
        <v>2.2292993630573247E-2</v>
      </c>
      <c r="O84" s="18">
        <f>IF(ISNUMBER(M84), $B91 * N84, "")</f>
        <v>3343.9490445859869</v>
      </c>
      <c r="Q84" s="286"/>
      <c r="R84" s="286"/>
      <c r="S84" s="286"/>
    </row>
    <row r="85" spans="1:19" ht="17.25" thickBot="1">
      <c r="A85" s="127" t="s">
        <v>191</v>
      </c>
      <c r="B85" s="128">
        <v>147</v>
      </c>
      <c r="C85" s="78">
        <v>-1.34228188E-2</v>
      </c>
      <c r="D85" s="20">
        <v>143</v>
      </c>
      <c r="E85" s="21">
        <f t="shared" si="38"/>
        <v>-2.7210884353741496E-2</v>
      </c>
      <c r="F85" s="22">
        <f>IF(ISNUMBER(D85), $B91 * E85, "")</f>
        <v>-4081.6326530612241</v>
      </c>
      <c r="G85" s="30">
        <v>148</v>
      </c>
      <c r="H85" s="21">
        <f t="shared" si="39"/>
        <v>6.8027210884353739E-3</v>
      </c>
      <c r="I85" s="105">
        <f>IF(ISNUMBER(G85), $B91 * H85, "")</f>
        <v>1020.408163265306</v>
      </c>
      <c r="J85" s="20">
        <v>147</v>
      </c>
      <c r="K85" s="21">
        <f t="shared" si="40"/>
        <v>0</v>
      </c>
      <c r="L85" s="22">
        <f>IF(ISNUMBER(J85), $B91 * K85, "")</f>
        <v>0</v>
      </c>
      <c r="M85" s="30">
        <v>147</v>
      </c>
      <c r="N85" s="21">
        <f t="shared" si="41"/>
        <v>0</v>
      </c>
      <c r="O85" s="22">
        <f>IF(ISNUMBER(M85), $B91 * N85, "")</f>
        <v>0</v>
      </c>
      <c r="Q85" s="286"/>
      <c r="R85" s="286"/>
      <c r="S85" s="286"/>
    </row>
    <row r="86" spans="1:19" ht="17.25" thickBot="1">
      <c r="A86" s="125" t="s">
        <v>189</v>
      </c>
      <c r="B86" s="129">
        <v>390</v>
      </c>
      <c r="C86" s="80">
        <v>-1.51515152E-2</v>
      </c>
      <c r="D86" s="106">
        <v>382</v>
      </c>
      <c r="E86" s="107">
        <f>IF(ISNUMBER(D86), (D86 - $B86) / $B86, "")</f>
        <v>-2.0512820512820513E-2</v>
      </c>
      <c r="F86" s="108">
        <f>IF(ISNUMBER(D86), $B91 * E86, "")</f>
        <v>-3076.9230769230771</v>
      </c>
      <c r="G86" s="109">
        <v>392</v>
      </c>
      <c r="H86" s="107">
        <f>IF(ISNUMBER(G86), (G86 - $B86) / $B86, "")</f>
        <v>5.1282051282051282E-3</v>
      </c>
      <c r="I86" s="110">
        <f>IF(ISNUMBER(G86), $B91 * H86, "")</f>
        <v>769.23076923076928</v>
      </c>
      <c r="J86" s="106">
        <v>391</v>
      </c>
      <c r="K86" s="107">
        <f>IF(ISNUMBER(J86), (J86 - $B86) / $B86, "")</f>
        <v>2.5641025641025641E-3</v>
      </c>
      <c r="L86" s="108">
        <f>IF(ISNUMBER(J86), $B91 * K86, "")</f>
        <v>384.61538461538464</v>
      </c>
      <c r="M86" s="109">
        <v>392</v>
      </c>
      <c r="N86" s="107">
        <f>IF(ISNUMBER(M86), (M86 - $B86) / $B86, "")</f>
        <v>5.1282051282051282E-3</v>
      </c>
      <c r="O86" s="108">
        <f>IF(ISNUMBER(M86), $B91 * N86, "")</f>
        <v>769.23076923076928</v>
      </c>
      <c r="Q86" s="291"/>
      <c r="R86" s="291"/>
      <c r="S86" s="291"/>
    </row>
    <row r="87" spans="1:19" ht="17.25" thickBot="1">
      <c r="A87" s="125" t="s">
        <v>161</v>
      </c>
      <c r="B87" s="126">
        <v>696</v>
      </c>
      <c r="C87" s="77">
        <v>-1.55586987E-2</v>
      </c>
      <c r="D87" s="15">
        <v>696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702</v>
      </c>
      <c r="H87" s="32">
        <f t="shared" ref="H87:H90" si="43">IF(ISNUMBER(G87), (G87 - $B87) / $B87, "")</f>
        <v>8.6206896551724137E-3</v>
      </c>
      <c r="I87" s="101">
        <f>IF(ISNUMBER(G87), $B91 * H87, "")</f>
        <v>1293.1034482758621</v>
      </c>
      <c r="J87" s="15">
        <v>703</v>
      </c>
      <c r="K87" s="32">
        <f t="shared" ref="K87:K90" si="44">IF(ISNUMBER(J87), (J87 - $B87) / $B87, "")</f>
        <v>1.0057471264367816E-2</v>
      </c>
      <c r="L87" s="18">
        <f>IF(ISNUMBER(J87), $B91 * K87, "")</f>
        <v>1508.6206896551723</v>
      </c>
      <c r="M87" s="31">
        <v>705</v>
      </c>
      <c r="N87" s="32">
        <f t="shared" ref="N87:N90" si="45">IF(ISNUMBER(M87), (M87 - $B87) / $B87, "")</f>
        <v>1.2931034482758621E-2</v>
      </c>
      <c r="O87" s="18">
        <f>IF(ISNUMBER(M87), $B91 * N87, "")</f>
        <v>1939.655172413793</v>
      </c>
      <c r="Q87" s="291"/>
      <c r="R87" s="291"/>
      <c r="S87" s="291"/>
    </row>
    <row r="88" spans="1:19" ht="17.25" thickBot="1">
      <c r="A88" s="125" t="s">
        <v>125</v>
      </c>
      <c r="B88" s="126">
        <v>189</v>
      </c>
      <c r="C88" s="77">
        <v>-1.5625E-2</v>
      </c>
      <c r="D88" s="15">
        <v>192</v>
      </c>
      <c r="E88" s="32">
        <f t="shared" si="42"/>
        <v>1.5873015873015872E-2</v>
      </c>
      <c r="F88" s="18">
        <f>IF(ISNUMBER(D88), $B91 * E88, "")</f>
        <v>2380.9523809523807</v>
      </c>
      <c r="G88" s="31">
        <v>193</v>
      </c>
      <c r="H88" s="32">
        <f t="shared" si="43"/>
        <v>2.1164021164021163E-2</v>
      </c>
      <c r="I88" s="101">
        <f>IF(ISNUMBER(G88), $B91 * H88, "")</f>
        <v>3174.6031746031745</v>
      </c>
      <c r="J88" s="15">
        <v>190</v>
      </c>
      <c r="K88" s="32">
        <f t="shared" si="44"/>
        <v>5.2910052910052907E-3</v>
      </c>
      <c r="L88" s="18">
        <f>IF(ISNUMBER(J88), $B91 * K88, "")</f>
        <v>793.65079365079362</v>
      </c>
      <c r="M88" s="31">
        <v>189</v>
      </c>
      <c r="N88" s="32">
        <f t="shared" si="45"/>
        <v>0</v>
      </c>
      <c r="O88" s="18">
        <f>IF(ISNUMBER(M88), $B91 * N88, "")</f>
        <v>0</v>
      </c>
      <c r="Q88" s="291"/>
      <c r="R88" s="291"/>
      <c r="S88" s="291"/>
    </row>
    <row r="89" spans="1:19">
      <c r="A89" s="125" t="s">
        <v>215</v>
      </c>
      <c r="B89" s="126">
        <v>291</v>
      </c>
      <c r="C89" s="77">
        <v>-1.6891891900000001E-2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101">
        <f>IF(ISNUMBER(G89), $B91 * H89, "")</f>
        <v>1030.9278350515465</v>
      </c>
      <c r="J89" s="15">
        <v>299</v>
      </c>
      <c r="K89" s="32">
        <f t="shared" si="44"/>
        <v>2.7491408934707903E-2</v>
      </c>
      <c r="L89" s="18">
        <f>IF(ISNUMBER(J89), $B91 * K89, "")</f>
        <v>4123.7113402061859</v>
      </c>
      <c r="M89" s="31">
        <v>298</v>
      </c>
      <c r="N89" s="32">
        <f t="shared" si="45"/>
        <v>2.4054982817869417E-2</v>
      </c>
      <c r="O89" s="18">
        <f>IF(ISNUMBER(M89), $B91 * N89, "")</f>
        <v>3608.2474226804125</v>
      </c>
      <c r="Q89" s="313"/>
      <c r="R89" s="314"/>
      <c r="S89" s="315"/>
    </row>
    <row r="90" spans="1:19" ht="17.25" thickBot="1">
      <c r="A90" s="130" t="s">
        <v>227</v>
      </c>
      <c r="B90" s="131">
        <v>638</v>
      </c>
      <c r="C90" s="79">
        <v>-1.6949152499999998E-2</v>
      </c>
      <c r="D90" s="24">
        <v>594</v>
      </c>
      <c r="E90" s="25">
        <f t="shared" si="42"/>
        <v>-6.8965517241379309E-2</v>
      </c>
      <c r="F90" s="104">
        <f>IF(ISNUMBER(D90), $B91 * E90, "")</f>
        <v>-10344.827586206897</v>
      </c>
      <c r="G90" s="102">
        <v>625</v>
      </c>
      <c r="H90" s="25">
        <f t="shared" si="43"/>
        <v>-2.037617554858934E-2</v>
      </c>
      <c r="I90" s="103">
        <f>IF(ISNUMBER(G90), $B91 * H90, "")</f>
        <v>-3056.4263322884012</v>
      </c>
      <c r="J90" s="24">
        <v>629</v>
      </c>
      <c r="K90" s="25">
        <f t="shared" si="44"/>
        <v>-1.4106583072100314E-2</v>
      </c>
      <c r="L90" s="104">
        <f>IF(ISNUMBER(J90), $B91 * K90, "")</f>
        <v>-2115.9874608150471</v>
      </c>
      <c r="M90" s="102">
        <v>627</v>
      </c>
      <c r="N90" s="25">
        <f t="shared" si="45"/>
        <v>-1.7241379310344827E-2</v>
      </c>
      <c r="O90" s="104">
        <f>IF(ISNUMBER(M90), $B91 * N90, "")</f>
        <v>-2586.2068965517242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-1.4432099742316032E-2</v>
      </c>
      <c r="F91" s="28">
        <f>SUM(F71:F90)</f>
        <v>-43296.299226948111</v>
      </c>
      <c r="G91" s="26" t="s">
        <v>268</v>
      </c>
      <c r="H91" s="27">
        <f>IF(COUNT(H71:H90), SUM(H71:H90) / COUNT(H71:H90), 0)</f>
        <v>5.8837058829497074E-4</v>
      </c>
      <c r="I91" s="28">
        <f>SUM(I71:I90)</f>
        <v>1765.111764884909</v>
      </c>
      <c r="J91" s="26" t="s">
        <v>268</v>
      </c>
      <c r="K91" s="27">
        <f>IF(COUNT(K71:K90), SUM(K71:K90) / COUNT(K71:K90), 0)</f>
        <v>-8.4118375483426488E-4</v>
      </c>
      <c r="L91" s="28">
        <f>SUM(L71:L90)</f>
        <v>-2523.5512645027952</v>
      </c>
      <c r="M91" s="26" t="s">
        <v>268</v>
      </c>
      <c r="N91" s="27">
        <f>IF(COUNT(N71:N90), SUM(N71:N90) / COUNT(N71:N90), 0)</f>
        <v>-8.7899519603298177E-4</v>
      </c>
      <c r="O91" s="28">
        <f>SUM(O71:O90)</f>
        <v>-2636.9855880989444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93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2021-11-07(일) 오전 00:00</v>
      </c>
      <c r="C96" s="329"/>
      <c r="D96" s="288" t="str">
        <f>TEXT($G$1, "[$-ko-KR]yyyy-mm-dd(ddd) ") &amp; "오후 14:00"</f>
        <v>2021-11-07(일) 오후 14:00</v>
      </c>
      <c r="E96" s="289"/>
      <c r="F96" s="290"/>
      <c r="G96" s="288" t="str">
        <f>TEXT($G$1, "[$-ko-KR]yyyy-mm-dd(ddd) ") &amp; "오후 19:00"</f>
        <v>2021-11-07(일) 오후 19:00</v>
      </c>
      <c r="H96" s="289"/>
      <c r="I96" s="290"/>
      <c r="J96" s="288" t="str">
        <f>TEXT($G$1, "[$-ko-KR]yyyy-mm-dd(ddd) ") &amp; "오후 21:00"</f>
        <v>2021-11-07(일) 오후 21:00</v>
      </c>
      <c r="K96" s="289"/>
      <c r="L96" s="290"/>
      <c r="M96" s="288" t="str">
        <f>TEXT($G$1+1, "[$-ko-KR]yyyy-mm-dd(ddd) ") &amp; "오전 00:00"</f>
        <v>2021-11-08(월)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60</v>
      </c>
      <c r="B98" s="124">
        <v>3580</v>
      </c>
      <c r="C98" s="76">
        <v>0.13650793650000001</v>
      </c>
      <c r="D98" s="13">
        <v>3335</v>
      </c>
      <c r="E98" s="14">
        <f>IF(ISNUMBER(D98), (D98 - $B98) / $B98, "")</f>
        <v>-6.8435754189944131E-2</v>
      </c>
      <c r="F98" s="16">
        <f>IF(ISNUMBER(D98), $B118 * E98, "")</f>
        <v>-10265.363128491619</v>
      </c>
      <c r="G98" s="29">
        <v>3370</v>
      </c>
      <c r="H98" s="14">
        <f>IF(ISNUMBER(G98), (G98 - $B98) / $B98, "")</f>
        <v>-5.8659217877094973E-2</v>
      </c>
      <c r="I98" s="100">
        <f>IF(ISNUMBER(G98), $B118 * H98, "")</f>
        <v>-8798.882681564246</v>
      </c>
      <c r="J98" s="13">
        <v>3485</v>
      </c>
      <c r="K98" s="14">
        <f>IF(ISNUMBER(J98), (J98 - $B98) / $B98, "")</f>
        <v>-2.6536312849162011E-2</v>
      </c>
      <c r="L98" s="16">
        <f>IF(ISNUMBER(J98), $B118 * K98, "")</f>
        <v>-3980.4469273743016</v>
      </c>
      <c r="M98" s="29">
        <v>3455</v>
      </c>
      <c r="N98" s="14">
        <f>IF(ISNUMBER(M98), (M98 - $B98) / $B98, "")</f>
        <v>-3.4916201117318434E-2</v>
      </c>
      <c r="O98" s="16">
        <f>IF(ISNUMBER(M98), $B118 * N98, "")</f>
        <v>-5237.4301675977649</v>
      </c>
      <c r="Q98" s="286"/>
      <c r="R98" s="286"/>
      <c r="S98" s="286"/>
    </row>
    <row r="99" spans="1:19" ht="17.25" thickBot="1">
      <c r="A99" s="125" t="s">
        <v>153</v>
      </c>
      <c r="B99" s="126">
        <v>4035</v>
      </c>
      <c r="C99" s="77">
        <v>0.1177285319</v>
      </c>
      <c r="D99" s="15">
        <v>3840</v>
      </c>
      <c r="E99" s="32">
        <f t="shared" ref="E99:E102" si="46">IF(ISNUMBER(D99), (D99 - $B99) / $B99, "")</f>
        <v>-4.8327137546468404E-2</v>
      </c>
      <c r="F99" s="18">
        <f>IF(ISNUMBER(D99), $B118 * E99, "")</f>
        <v>-7249.0706319702604</v>
      </c>
      <c r="G99" s="31">
        <v>4095</v>
      </c>
      <c r="H99" s="32">
        <f t="shared" ref="H99:H102" si="47">IF(ISNUMBER(G99), (G99 - $B99) / $B99, "")</f>
        <v>1.4869888475836431E-2</v>
      </c>
      <c r="I99" s="101">
        <f>IF(ISNUMBER(G99), $B118 * H99, "")</f>
        <v>2230.4832713754645</v>
      </c>
      <c r="J99" s="15">
        <v>4085</v>
      </c>
      <c r="K99" s="32">
        <f t="shared" ref="K99:K102" si="48">IF(ISNUMBER(J99), (J99 - $B99) / $B99, "")</f>
        <v>1.2391573729863693E-2</v>
      </c>
      <c r="L99" s="18">
        <f>IF(ISNUMBER(J99), $B118 * K99, "")</f>
        <v>1858.7360594795539</v>
      </c>
      <c r="M99" s="31">
        <v>4000</v>
      </c>
      <c r="N99" s="32">
        <f t="shared" ref="N99:N102" si="49">IF(ISNUMBER(M99), (M99 - $B99) / $B99, "")</f>
        <v>-8.6741016109045856E-3</v>
      </c>
      <c r="O99" s="18">
        <f>IF(ISNUMBER(M99), $B118 * N99, "")</f>
        <v>-1301.1152416356879</v>
      </c>
      <c r="Q99" s="286"/>
      <c r="R99" s="286"/>
      <c r="S99" s="286"/>
    </row>
    <row r="100" spans="1:19" ht="17.25" thickBot="1">
      <c r="A100" s="125" t="s">
        <v>207</v>
      </c>
      <c r="B100" s="126">
        <v>21.9</v>
      </c>
      <c r="C100" s="77">
        <v>7.35294118E-2</v>
      </c>
      <c r="D100" s="15">
        <v>21.3</v>
      </c>
      <c r="E100" s="32">
        <f t="shared" si="46"/>
        <v>-2.7397260273972508E-2</v>
      </c>
      <c r="F100" s="18">
        <f>IF(ISNUMBER(D100), $B118 * E100, "")</f>
        <v>-4109.5890410958764</v>
      </c>
      <c r="G100" s="31">
        <v>21.3</v>
      </c>
      <c r="H100" s="32">
        <f t="shared" si="47"/>
        <v>-2.7397260273972508E-2</v>
      </c>
      <c r="I100" s="101">
        <f>IF(ISNUMBER(G100), $B118 * H100, "")</f>
        <v>-4109.5890410958764</v>
      </c>
      <c r="J100" s="15">
        <v>21.2</v>
      </c>
      <c r="K100" s="32">
        <f t="shared" si="48"/>
        <v>-3.1963470319634674E-2</v>
      </c>
      <c r="L100" s="18">
        <f>IF(ISNUMBER(J100), $B118 * K100, "")</f>
        <v>-4794.5205479452006</v>
      </c>
      <c r="M100" s="31">
        <v>21</v>
      </c>
      <c r="N100" s="32">
        <f t="shared" si="49"/>
        <v>-4.1095890410958839E-2</v>
      </c>
      <c r="O100" s="18">
        <f>IF(ISNUMBER(M100), $B118 * N100, "")</f>
        <v>-6164.3835616438255</v>
      </c>
      <c r="Q100" s="291"/>
      <c r="R100" s="291"/>
      <c r="S100" s="291"/>
    </row>
    <row r="101" spans="1:19" ht="17.25" thickBot="1">
      <c r="A101" s="125" t="s">
        <v>177</v>
      </c>
      <c r="B101" s="126">
        <v>20420</v>
      </c>
      <c r="C101" s="77">
        <v>6.1882475300000003E-2</v>
      </c>
      <c r="D101" s="15">
        <v>19710</v>
      </c>
      <c r="E101" s="32">
        <f t="shared" si="46"/>
        <v>-3.4769833496571985E-2</v>
      </c>
      <c r="F101" s="18">
        <f>IF(ISNUMBER(D101), $B118 * E101, "")</f>
        <v>-5215.4750244857978</v>
      </c>
      <c r="G101" s="31">
        <v>19990</v>
      </c>
      <c r="H101" s="32">
        <f t="shared" si="47"/>
        <v>-2.1057786483839373E-2</v>
      </c>
      <c r="I101" s="101">
        <f>IF(ISNUMBER(G101), $B118 * H101, "")</f>
        <v>-3158.6679725759059</v>
      </c>
      <c r="J101" s="15">
        <v>19990</v>
      </c>
      <c r="K101" s="32">
        <f t="shared" si="48"/>
        <v>-2.1057786483839373E-2</v>
      </c>
      <c r="L101" s="18">
        <f>IF(ISNUMBER(J101), $B118 * K101, "")</f>
        <v>-3158.6679725759059</v>
      </c>
      <c r="M101" s="31">
        <v>20040</v>
      </c>
      <c r="N101" s="32">
        <f t="shared" si="49"/>
        <v>-1.8609206660137122E-2</v>
      </c>
      <c r="O101" s="18">
        <f>IF(ISNUMBER(M101), $B118 * N101, "")</f>
        <v>-2791.3809990205682</v>
      </c>
      <c r="Q101" s="291"/>
      <c r="R101" s="291"/>
      <c r="S101" s="291"/>
    </row>
    <row r="102" spans="1:19" ht="17.25" thickBot="1">
      <c r="A102" s="127" t="s">
        <v>111</v>
      </c>
      <c r="B102" s="128">
        <v>3305</v>
      </c>
      <c r="C102" s="78">
        <v>6.0995184600000002E-2</v>
      </c>
      <c r="D102" s="20">
        <v>3075</v>
      </c>
      <c r="E102" s="21">
        <f t="shared" si="46"/>
        <v>-6.9591527987897125E-2</v>
      </c>
      <c r="F102" s="22">
        <f>IF(ISNUMBER(D102), $B118 * E102, "")</f>
        <v>-10438.729198184568</v>
      </c>
      <c r="G102" s="30">
        <v>3205</v>
      </c>
      <c r="H102" s="21">
        <f t="shared" si="47"/>
        <v>-3.0257186081694403E-2</v>
      </c>
      <c r="I102" s="105">
        <f>IF(ISNUMBER(G102), $B118 * H102, "")</f>
        <v>-4538.5779122541608</v>
      </c>
      <c r="J102" s="20">
        <v>3240</v>
      </c>
      <c r="K102" s="21">
        <f t="shared" si="48"/>
        <v>-1.9667170953101363E-2</v>
      </c>
      <c r="L102" s="22">
        <f>IF(ISNUMBER(J102), $B118 * K102, "")</f>
        <v>-2950.0756429652042</v>
      </c>
      <c r="M102" s="30">
        <v>3200</v>
      </c>
      <c r="N102" s="21">
        <f t="shared" si="49"/>
        <v>-3.1770045385779121E-2</v>
      </c>
      <c r="O102" s="22">
        <f>IF(ISNUMBER(M102), $B118 * N102, "")</f>
        <v>-4765.5068078668683</v>
      </c>
      <c r="Q102" s="291"/>
      <c r="R102" s="291"/>
      <c r="S102" s="291"/>
    </row>
    <row r="103" spans="1:19" ht="17.25" thickBot="1">
      <c r="A103" s="125" t="s">
        <v>327</v>
      </c>
      <c r="B103" s="129">
        <v>302350</v>
      </c>
      <c r="C103" s="80">
        <v>5.1652173900000001E-2</v>
      </c>
      <c r="D103" s="106">
        <v>301300</v>
      </c>
      <c r="E103" s="107">
        <f>IF(ISNUMBER(D103), (D103 - $B103) / $B103, "")</f>
        <v>-3.4727964279808168E-3</v>
      </c>
      <c r="F103" s="108">
        <f>IF(ISNUMBER(D103), $B118 * E103, "")</f>
        <v>-520.91946419712247</v>
      </c>
      <c r="G103" s="109">
        <v>307050</v>
      </c>
      <c r="H103" s="107">
        <f>IF(ISNUMBER(G103), (G103 - $B103) / $B103, "")</f>
        <v>1.5544898296676038E-2</v>
      </c>
      <c r="I103" s="110">
        <f>IF(ISNUMBER(G103), $B118 * H103, "")</f>
        <v>2331.7347445014057</v>
      </c>
      <c r="J103" s="106">
        <v>306600</v>
      </c>
      <c r="K103" s="107">
        <f>IF(ISNUMBER(J103), (J103 - $B103) / $B103, "")</f>
        <v>1.4056556970398544E-2</v>
      </c>
      <c r="L103" s="108">
        <f>IF(ISNUMBER(J103), $B118 * K103, "")</f>
        <v>2108.4835455597818</v>
      </c>
      <c r="M103" s="109">
        <v>306350</v>
      </c>
      <c r="N103" s="107">
        <f>IF(ISNUMBER(M103), (M103 - $B103) / $B103, "")</f>
        <v>1.322970067802216E-2</v>
      </c>
      <c r="O103" s="108">
        <f>IF(ISNUMBER(M103), $B118 * N103, "")</f>
        <v>1984.4551017033239</v>
      </c>
      <c r="Q103" s="291"/>
      <c r="R103" s="291"/>
      <c r="S103" s="291"/>
    </row>
    <row r="104" spans="1:19" ht="17.25" thickBot="1">
      <c r="A104" s="125" t="s">
        <v>251</v>
      </c>
      <c r="B104" s="126">
        <v>432</v>
      </c>
      <c r="C104" s="77">
        <v>5.1094890499999997E-2</v>
      </c>
      <c r="D104" s="15">
        <v>403</v>
      </c>
      <c r="E104" s="32">
        <f t="shared" ref="E104:E107" si="50">IF(ISNUMBER(D104), (D104 - $B104) / $B104, "")</f>
        <v>-6.7129629629629636E-2</v>
      </c>
      <c r="F104" s="18">
        <f>IF(ISNUMBER(D104), $B118 * E104, "")</f>
        <v>-10069.444444444445</v>
      </c>
      <c r="G104" s="31">
        <v>415</v>
      </c>
      <c r="H104" s="32">
        <f t="shared" ref="H104:H107" si="51">IF(ISNUMBER(G104), (G104 - $B104) / $B104, "")</f>
        <v>-3.9351851851851853E-2</v>
      </c>
      <c r="I104" s="101">
        <f>IF(ISNUMBER(G104), $B118 * H104, "")</f>
        <v>-5902.7777777777783</v>
      </c>
      <c r="J104" s="15">
        <v>415</v>
      </c>
      <c r="K104" s="32">
        <f t="shared" ref="K104:K107" si="52">IF(ISNUMBER(J104), (J104 - $B104) / $B104, "")</f>
        <v>-3.9351851851851853E-2</v>
      </c>
      <c r="L104" s="18">
        <f>IF(ISNUMBER(J104), $B118 * K104, "")</f>
        <v>-5902.7777777777783</v>
      </c>
      <c r="M104" s="31">
        <v>414</v>
      </c>
      <c r="N104" s="32">
        <f t="shared" ref="N104:N107" si="53">IF(ISNUMBER(M104), (M104 - $B104) / $B104, "")</f>
        <v>-4.1666666666666664E-2</v>
      </c>
      <c r="O104" s="18">
        <f>IF(ISNUMBER(M104), $B118 * N104, "")</f>
        <v>-6250</v>
      </c>
      <c r="Q104" s="291"/>
      <c r="R104" s="291"/>
      <c r="S104" s="291"/>
    </row>
    <row r="105" spans="1:19" ht="17.25" thickBot="1">
      <c r="A105" s="125" t="s">
        <v>219</v>
      </c>
      <c r="B105" s="126">
        <v>237</v>
      </c>
      <c r="C105" s="77">
        <v>3.9473684199999998E-2</v>
      </c>
      <c r="D105" s="15">
        <v>225</v>
      </c>
      <c r="E105" s="32">
        <f t="shared" si="50"/>
        <v>-5.0632911392405063E-2</v>
      </c>
      <c r="F105" s="18">
        <f>IF(ISNUMBER(D105), $B118 * E105, "")</f>
        <v>-7594.9367088607596</v>
      </c>
      <c r="G105" s="31">
        <v>233</v>
      </c>
      <c r="H105" s="32">
        <f t="shared" si="51"/>
        <v>-1.6877637130801686E-2</v>
      </c>
      <c r="I105" s="101">
        <f>IF(ISNUMBER(G105), $B118 * H105, "")</f>
        <v>-2531.6455696202529</v>
      </c>
      <c r="J105" s="15">
        <v>234</v>
      </c>
      <c r="K105" s="32">
        <f t="shared" si="52"/>
        <v>-1.2658227848101266E-2</v>
      </c>
      <c r="L105" s="18">
        <f>IF(ISNUMBER(J105), $B118 * K105, "")</f>
        <v>-1898.7341772151899</v>
      </c>
      <c r="M105" s="31">
        <v>230</v>
      </c>
      <c r="N105" s="32">
        <f t="shared" si="53"/>
        <v>-2.9535864978902954E-2</v>
      </c>
      <c r="O105" s="18">
        <f>IF(ISNUMBER(M105), $B118 * N105, "")</f>
        <v>-4430.3797468354433</v>
      </c>
      <c r="Q105" s="291"/>
      <c r="R105" s="291"/>
      <c r="S105" s="291"/>
    </row>
    <row r="106" spans="1:19" ht="17.25" thickBot="1">
      <c r="A106" s="125" t="s">
        <v>79</v>
      </c>
      <c r="B106" s="126">
        <v>1215</v>
      </c>
      <c r="C106" s="77">
        <v>3.4042553199999999E-2</v>
      </c>
      <c r="D106" s="15">
        <v>1190</v>
      </c>
      <c r="E106" s="32">
        <f t="shared" si="50"/>
        <v>-2.0576131687242798E-2</v>
      </c>
      <c r="F106" s="18">
        <f>IF(ISNUMBER(D106), $B118 * E106, "")</f>
        <v>-3086.4197530864199</v>
      </c>
      <c r="G106" s="31">
        <v>1205</v>
      </c>
      <c r="H106" s="32">
        <f t="shared" si="51"/>
        <v>-8.23045267489712E-3</v>
      </c>
      <c r="I106" s="101">
        <f>IF(ISNUMBER(G106), $B118 * H106, "")</f>
        <v>-1234.5679012345679</v>
      </c>
      <c r="J106" s="15">
        <v>1205</v>
      </c>
      <c r="K106" s="32">
        <f t="shared" si="52"/>
        <v>-8.23045267489712E-3</v>
      </c>
      <c r="L106" s="18">
        <f>IF(ISNUMBER(J106), $B118 * K106, "")</f>
        <v>-1234.5679012345679</v>
      </c>
      <c r="M106" s="31">
        <v>1215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151</v>
      </c>
      <c r="B107" s="131">
        <v>190400</v>
      </c>
      <c r="C107" s="79">
        <v>3.3098209400000002E-2</v>
      </c>
      <c r="D107" s="24">
        <v>188100</v>
      </c>
      <c r="E107" s="25">
        <f t="shared" si="50"/>
        <v>-1.207983193277311E-2</v>
      </c>
      <c r="F107" s="104">
        <f>IF(ISNUMBER(D107), $B118 * E107, "")</f>
        <v>-1811.9747899159665</v>
      </c>
      <c r="G107" s="102">
        <v>189700</v>
      </c>
      <c r="H107" s="25">
        <f t="shared" si="51"/>
        <v>-3.6764705882352941E-3</v>
      </c>
      <c r="I107" s="103">
        <f>IF(ISNUMBER(G107), $B118 * H107, "")</f>
        <v>-551.47058823529414</v>
      </c>
      <c r="J107" s="24">
        <v>192400</v>
      </c>
      <c r="K107" s="25">
        <f t="shared" si="52"/>
        <v>1.050420168067227E-2</v>
      </c>
      <c r="L107" s="104">
        <f>IF(ISNUMBER(J107), $B118 * K107, "")</f>
        <v>1575.6302521008404</v>
      </c>
      <c r="M107" s="102">
        <v>192000</v>
      </c>
      <c r="N107" s="25">
        <f t="shared" si="53"/>
        <v>8.4033613445378148E-3</v>
      </c>
      <c r="O107" s="104">
        <f>IF(ISNUMBER(M107), $B118 * N107, "")</f>
        <v>1260.5042016806722</v>
      </c>
      <c r="Q107" s="300"/>
      <c r="R107" s="301"/>
      <c r="S107" s="302"/>
    </row>
    <row r="108" spans="1:19">
      <c r="A108" s="123" t="s">
        <v>211</v>
      </c>
      <c r="B108" s="124">
        <v>1900</v>
      </c>
      <c r="C108" s="76">
        <v>1.6042780699999998E-2</v>
      </c>
      <c r="D108" s="13">
        <v>1730</v>
      </c>
      <c r="E108" s="14">
        <f>IF(ISNUMBER(D108), (D108 - $B108) / $B108, "")</f>
        <v>-8.9473684210526316E-2</v>
      </c>
      <c r="F108" s="16">
        <f>IF(ISNUMBER(D108), $B118 * E108, "")</f>
        <v>-13421.052631578947</v>
      </c>
      <c r="G108" s="29">
        <v>1870</v>
      </c>
      <c r="H108" s="14">
        <f>IF(ISNUMBER(G108), (G108 - $B108) / $B108, "")</f>
        <v>-1.5789473684210527E-2</v>
      </c>
      <c r="I108" s="100">
        <f>IF(ISNUMBER(G108), $B118 * H108, "")</f>
        <v>-2368.4210526315792</v>
      </c>
      <c r="J108" s="13">
        <v>1875</v>
      </c>
      <c r="K108" s="14">
        <f>IF(ISNUMBER(J108), (J108 - $B108) / $B108, "")</f>
        <v>-1.3157894736842105E-2</v>
      </c>
      <c r="L108" s="16">
        <f>IF(ISNUMBER(J108), $B118 * K108, "")</f>
        <v>-1973.6842105263156</v>
      </c>
      <c r="M108" s="29">
        <v>1825</v>
      </c>
      <c r="N108" s="14">
        <f>IF(ISNUMBER(M108), (M108 - $B108) / $B108, "")</f>
        <v>-3.9473684210526314E-2</v>
      </c>
      <c r="O108" s="16">
        <f>IF(ISNUMBER(M108), $B118 * N108, "")</f>
        <v>-5921.0526315789466</v>
      </c>
      <c r="Q108" s="303"/>
      <c r="R108" s="304"/>
      <c r="S108" s="305"/>
    </row>
    <row r="109" spans="1:19" ht="17.25" thickBot="1">
      <c r="A109" s="125" t="s">
        <v>209</v>
      </c>
      <c r="B109" s="126">
        <v>1495</v>
      </c>
      <c r="C109" s="77">
        <v>1.3559322E-2</v>
      </c>
      <c r="D109" s="15">
        <v>1450</v>
      </c>
      <c r="E109" s="32">
        <f t="shared" ref="E109:E112" si="54">IF(ISNUMBER(D109), (D109 - $B109) / $B109, "")</f>
        <v>-3.0100334448160536E-2</v>
      </c>
      <c r="F109" s="18">
        <f>IF(ISNUMBER(D109), $B118 * E109, "")</f>
        <v>-4515.0501672240807</v>
      </c>
      <c r="G109" s="31">
        <v>1505</v>
      </c>
      <c r="H109" s="32">
        <f t="shared" ref="H109:H112" si="55">IF(ISNUMBER(G109), (G109 - $B109) / $B109, "")</f>
        <v>6.688963210702341E-3</v>
      </c>
      <c r="I109" s="101">
        <f>IF(ISNUMBER(G109), $B118 * H109, "")</f>
        <v>1003.3444816053511</v>
      </c>
      <c r="J109" s="15">
        <v>1505</v>
      </c>
      <c r="K109" s="32">
        <f t="shared" ref="K109:K112" si="56">IF(ISNUMBER(J109), (J109 - $B109) / $B109, "")</f>
        <v>6.688963210702341E-3</v>
      </c>
      <c r="L109" s="18">
        <f>IF(ISNUMBER(J109), $B118 * K109, "")</f>
        <v>1003.3444816053511</v>
      </c>
      <c r="M109" s="31">
        <v>1485</v>
      </c>
      <c r="N109" s="32">
        <f t="shared" ref="N109:N112" si="57">IF(ISNUMBER(M109), (M109 - $B109) / $B109, "")</f>
        <v>-6.688963210702341E-3</v>
      </c>
      <c r="O109" s="18">
        <f>IF(ISNUMBER(M109), $B118 * N109, "")</f>
        <v>-1003.3444816053511</v>
      </c>
      <c r="Q109" s="306"/>
      <c r="R109" s="307"/>
      <c r="S109" s="308"/>
    </row>
    <row r="110" spans="1:19" ht="17.25" thickBot="1">
      <c r="A110" s="125" t="s">
        <v>175</v>
      </c>
      <c r="B110" s="126">
        <v>23</v>
      </c>
      <c r="C110" s="77">
        <v>1.3215859E-2</v>
      </c>
      <c r="D110" s="15">
        <v>22.2</v>
      </c>
      <c r="E110" s="32">
        <f t="shared" si="54"/>
        <v>-3.4782608695652202E-2</v>
      </c>
      <c r="F110" s="18">
        <f>IF(ISNUMBER(D110), $B118 * E110, "")</f>
        <v>-5217.3913043478306</v>
      </c>
      <c r="G110" s="31">
        <v>22.8</v>
      </c>
      <c r="H110" s="32">
        <f t="shared" si="55"/>
        <v>-8.6956521739130124E-3</v>
      </c>
      <c r="I110" s="101">
        <f>IF(ISNUMBER(G110), $B118 * H110, "")</f>
        <v>-1304.347826086952</v>
      </c>
      <c r="J110" s="15">
        <v>22.8</v>
      </c>
      <c r="K110" s="32">
        <f t="shared" si="56"/>
        <v>-8.6956521739130124E-3</v>
      </c>
      <c r="L110" s="18">
        <f>IF(ISNUMBER(J110), $B118 * K110, "")</f>
        <v>-1304.347826086952</v>
      </c>
      <c r="M110" s="31">
        <v>22.8</v>
      </c>
      <c r="N110" s="32">
        <f t="shared" si="57"/>
        <v>-8.6956521739130124E-3</v>
      </c>
      <c r="O110" s="18">
        <f>IF(ISNUMBER(M110), $B118 * N110, "")</f>
        <v>-1304.347826086952</v>
      </c>
      <c r="Q110" s="291"/>
      <c r="R110" s="291"/>
      <c r="S110" s="291"/>
    </row>
    <row r="111" spans="1:19" ht="17.25" thickBot="1">
      <c r="A111" s="125" t="s">
        <v>56</v>
      </c>
      <c r="B111" s="126">
        <v>266</v>
      </c>
      <c r="C111" s="77">
        <v>7.5757576E-3</v>
      </c>
      <c r="D111" s="15">
        <v>252</v>
      </c>
      <c r="E111" s="32">
        <f t="shared" si="54"/>
        <v>-5.2631578947368418E-2</v>
      </c>
      <c r="F111" s="18">
        <f>IF(ISNUMBER(D111), $B118 * E111, "")</f>
        <v>-7894.7368421052624</v>
      </c>
      <c r="G111" s="31">
        <v>262</v>
      </c>
      <c r="H111" s="32">
        <f t="shared" si="55"/>
        <v>-1.5037593984962405E-2</v>
      </c>
      <c r="I111" s="101">
        <f>IF(ISNUMBER(G111), $B118 * H111, "")</f>
        <v>-2255.6390977443607</v>
      </c>
      <c r="J111" s="15">
        <v>262</v>
      </c>
      <c r="K111" s="32">
        <f t="shared" si="56"/>
        <v>-1.5037593984962405E-2</v>
      </c>
      <c r="L111" s="18">
        <f>IF(ISNUMBER(J111), $B118 * K111, "")</f>
        <v>-2255.6390977443607</v>
      </c>
      <c r="M111" s="31">
        <v>258</v>
      </c>
      <c r="N111" s="32">
        <f t="shared" si="57"/>
        <v>-3.007518796992481E-2</v>
      </c>
      <c r="O111" s="18">
        <f>IF(ISNUMBER(M111), $B118 * N111, "")</f>
        <v>-4511.2781954887214</v>
      </c>
      <c r="Q111" s="286"/>
      <c r="R111" s="286"/>
      <c r="S111" s="286"/>
    </row>
    <row r="112" spans="1:19" ht="17.25" thickBot="1">
      <c r="A112" s="127" t="s">
        <v>171</v>
      </c>
      <c r="B112" s="128">
        <v>479</v>
      </c>
      <c r="C112" s="78">
        <v>6.3025210000000002E-3</v>
      </c>
      <c r="D112" s="20">
        <v>458</v>
      </c>
      <c r="E112" s="21">
        <f t="shared" si="54"/>
        <v>-4.3841336116910233E-2</v>
      </c>
      <c r="F112" s="22">
        <f>IF(ISNUMBER(D112), $B118 * E112, "")</f>
        <v>-6576.2004175365346</v>
      </c>
      <c r="G112" s="30">
        <v>473</v>
      </c>
      <c r="H112" s="21">
        <f t="shared" si="55"/>
        <v>-1.2526096033402923E-2</v>
      </c>
      <c r="I112" s="105">
        <f>IF(ISNUMBER(G112), $B118 * H112, "")</f>
        <v>-1878.9144050104385</v>
      </c>
      <c r="J112" s="20">
        <v>473</v>
      </c>
      <c r="K112" s="21">
        <f t="shared" si="56"/>
        <v>-1.2526096033402923E-2</v>
      </c>
      <c r="L112" s="22">
        <f>IF(ISNUMBER(J112), $B118 * K112, "")</f>
        <v>-1878.9144050104385</v>
      </c>
      <c r="M112" s="30">
        <v>473</v>
      </c>
      <c r="N112" s="21">
        <f t="shared" si="57"/>
        <v>-1.2526096033402923E-2</v>
      </c>
      <c r="O112" s="22">
        <f>IF(ISNUMBER(M112), $B118 * N112, "")</f>
        <v>-1878.9144050104385</v>
      </c>
      <c r="Q112" s="286"/>
      <c r="R112" s="286"/>
      <c r="S112" s="286"/>
    </row>
    <row r="113" spans="1:19" ht="17.25" thickBot="1">
      <c r="A113" s="125" t="s">
        <v>338</v>
      </c>
      <c r="B113" s="129">
        <v>1120</v>
      </c>
      <c r="C113" s="80">
        <v>4.4843048999999996E-3</v>
      </c>
      <c r="D113" s="106">
        <v>1105</v>
      </c>
      <c r="E113" s="107">
        <f>IF(ISNUMBER(D113), (D113 - $B113) / $B113, "")</f>
        <v>-1.3392857142857142E-2</v>
      </c>
      <c r="F113" s="108">
        <f>IF(ISNUMBER(D113), $B118 * E113, "")</f>
        <v>-2008.9285714285713</v>
      </c>
      <c r="G113" s="109">
        <v>1115</v>
      </c>
      <c r="H113" s="107">
        <f>IF(ISNUMBER(G113), (G113 - $B113) / $B113, "")</f>
        <v>-4.464285714285714E-3</v>
      </c>
      <c r="I113" s="110">
        <f>IF(ISNUMBER(G113), $B118 * H113, "")</f>
        <v>-669.64285714285711</v>
      </c>
      <c r="J113" s="106">
        <v>1115</v>
      </c>
      <c r="K113" s="107">
        <f>IF(ISNUMBER(J113), (J113 - $B113) / $B113, "")</f>
        <v>-4.464285714285714E-3</v>
      </c>
      <c r="L113" s="108">
        <f>IF(ISNUMBER(J113), $B118 * K113, "")</f>
        <v>-669.64285714285711</v>
      </c>
      <c r="M113" s="109">
        <v>1110</v>
      </c>
      <c r="N113" s="107">
        <f>IF(ISNUMBER(M113), (M113 - $B113) / $B113, "")</f>
        <v>-8.9285714285714281E-3</v>
      </c>
      <c r="O113" s="108">
        <f>IF(ISNUMBER(M113), $B118 * N113, "")</f>
        <v>-1339.2857142857142</v>
      </c>
      <c r="Q113" s="291"/>
      <c r="R113" s="291"/>
      <c r="S113" s="291"/>
    </row>
    <row r="114" spans="1:19" ht="17.25" thickBot="1">
      <c r="A114" s="125" t="s">
        <v>85</v>
      </c>
      <c r="B114" s="126">
        <v>561</v>
      </c>
      <c r="C114" s="77">
        <v>3.5778174999999998E-3</v>
      </c>
      <c r="D114" s="15">
        <v>570</v>
      </c>
      <c r="E114" s="32">
        <f t="shared" ref="E114:E117" si="58">IF(ISNUMBER(D114), (D114 - $B114) / $B114, "")</f>
        <v>1.6042780748663103E-2</v>
      </c>
      <c r="F114" s="18">
        <f>IF(ISNUMBER(D114), $B118 * E114, "")</f>
        <v>2406.4171122994653</v>
      </c>
      <c r="G114" s="31">
        <v>598</v>
      </c>
      <c r="H114" s="32">
        <f t="shared" ref="H114:H117" si="59">IF(ISNUMBER(G114), (G114 - $B114) / $B114, "")</f>
        <v>6.5953654188948302E-2</v>
      </c>
      <c r="I114" s="101">
        <f>IF(ISNUMBER(G114), $B118 * H114, "")</f>
        <v>9893.048128342245</v>
      </c>
      <c r="J114" s="15">
        <v>590</v>
      </c>
      <c r="K114" s="32">
        <f t="shared" ref="K114:K117" si="60">IF(ISNUMBER(J114), (J114 - $B114) / $B114, "")</f>
        <v>5.1693404634581108E-2</v>
      </c>
      <c r="L114" s="18">
        <f>IF(ISNUMBER(J114), $B118 * K114, "")</f>
        <v>7754.0106951871667</v>
      </c>
      <c r="M114" s="31">
        <v>589</v>
      </c>
      <c r="N114" s="32">
        <f t="shared" ref="N114:N117" si="61">IF(ISNUMBER(M114), (M114 - $B114) / $B114, "")</f>
        <v>4.9910873440285206E-2</v>
      </c>
      <c r="O114" s="18">
        <f>IF(ISNUMBER(M114), $B118 * N114, "")</f>
        <v>7486.6310160427811</v>
      </c>
      <c r="Q114" s="291"/>
      <c r="R114" s="291"/>
      <c r="S114" s="291"/>
    </row>
    <row r="115" spans="1:19" ht="17.25" thickBot="1">
      <c r="A115" s="125" t="s">
        <v>157</v>
      </c>
      <c r="B115" s="126">
        <v>1975</v>
      </c>
      <c r="C115" s="77">
        <v>2.5380710999999999E-3</v>
      </c>
      <c r="D115" s="15">
        <v>1925</v>
      </c>
      <c r="E115" s="32">
        <f t="shared" si="58"/>
        <v>-2.5316455696202531E-2</v>
      </c>
      <c r="F115" s="18">
        <f>IF(ISNUMBER(D115), $B118 * E115, "")</f>
        <v>-3797.4683544303798</v>
      </c>
      <c r="G115" s="31">
        <v>2015</v>
      </c>
      <c r="H115" s="32">
        <f t="shared" si="59"/>
        <v>2.0253164556962026E-2</v>
      </c>
      <c r="I115" s="101">
        <f>IF(ISNUMBER(G115), $B118 * H115, "")</f>
        <v>3037.9746835443038</v>
      </c>
      <c r="J115" s="15">
        <v>2010</v>
      </c>
      <c r="K115" s="32">
        <f t="shared" si="60"/>
        <v>1.7721518987341773E-2</v>
      </c>
      <c r="L115" s="18">
        <f>IF(ISNUMBER(J115), $B118 * K115, "")</f>
        <v>2658.2278481012659</v>
      </c>
      <c r="M115" s="31">
        <v>1995</v>
      </c>
      <c r="N115" s="32">
        <f t="shared" si="61"/>
        <v>1.0126582278481013E-2</v>
      </c>
      <c r="O115" s="18">
        <f>IF(ISNUMBER(M115), $B118 * N115, "")</f>
        <v>1518.9873417721519</v>
      </c>
      <c r="Q115" s="291"/>
      <c r="R115" s="291"/>
      <c r="S115" s="291"/>
    </row>
    <row r="116" spans="1:19">
      <c r="A116" s="125" t="s">
        <v>103</v>
      </c>
      <c r="B116" s="126">
        <v>1460</v>
      </c>
      <c r="C116" s="77">
        <v>0</v>
      </c>
      <c r="D116" s="15">
        <v>1445</v>
      </c>
      <c r="E116" s="32">
        <f t="shared" si="58"/>
        <v>-1.0273972602739725E-2</v>
      </c>
      <c r="F116" s="18">
        <f>IF(ISNUMBER(D116), $B118 * E116, "")</f>
        <v>-1541.0958904109589</v>
      </c>
      <c r="G116" s="31">
        <v>1485</v>
      </c>
      <c r="H116" s="32">
        <f t="shared" si="59"/>
        <v>1.7123287671232876E-2</v>
      </c>
      <c r="I116" s="101">
        <f>IF(ISNUMBER(G116), $B118 * H116, "")</f>
        <v>2568.4931506849312</v>
      </c>
      <c r="J116" s="15">
        <v>1470</v>
      </c>
      <c r="K116" s="32">
        <f t="shared" si="60"/>
        <v>6.8493150684931503E-3</v>
      </c>
      <c r="L116" s="18">
        <f>IF(ISNUMBER(J116), $B118 * K116, "")</f>
        <v>1027.3972602739725</v>
      </c>
      <c r="M116" s="31">
        <v>1465</v>
      </c>
      <c r="N116" s="32">
        <f t="shared" si="61"/>
        <v>3.4246575342465752E-3</v>
      </c>
      <c r="O116" s="18">
        <f>IF(ISNUMBER(M116), $B118 * N116, "")</f>
        <v>513.69863013698625</v>
      </c>
      <c r="Q116" s="313"/>
      <c r="R116" s="314"/>
      <c r="S116" s="315"/>
    </row>
    <row r="117" spans="1:19" ht="17.25" thickBot="1">
      <c r="A117" s="130" t="s">
        <v>135</v>
      </c>
      <c r="B117" s="131">
        <v>456</v>
      </c>
      <c r="C117" s="79">
        <v>0</v>
      </c>
      <c r="D117" s="24">
        <v>460</v>
      </c>
      <c r="E117" s="25">
        <f t="shared" si="58"/>
        <v>8.771929824561403E-3</v>
      </c>
      <c r="F117" s="104">
        <f>IF(ISNUMBER(D117), $B118 * E117, "")</f>
        <v>1315.7894736842104</v>
      </c>
      <c r="G117" s="102">
        <v>462</v>
      </c>
      <c r="H117" s="25">
        <f t="shared" si="59"/>
        <v>1.3157894736842105E-2</v>
      </c>
      <c r="I117" s="103">
        <f>IF(ISNUMBER(G117), $B118 * H117, "")</f>
        <v>1973.6842105263156</v>
      </c>
      <c r="J117" s="24">
        <v>460</v>
      </c>
      <c r="K117" s="25">
        <f t="shared" si="60"/>
        <v>8.771929824561403E-3</v>
      </c>
      <c r="L117" s="104">
        <f>IF(ISNUMBER(J117), $B118 * K117, "")</f>
        <v>1315.7894736842104</v>
      </c>
      <c r="M117" s="102">
        <v>458</v>
      </c>
      <c r="N117" s="25">
        <f t="shared" si="61"/>
        <v>4.3859649122807015E-3</v>
      </c>
      <c r="O117" s="104">
        <f>IF(ISNUMBER(M117), $B118 * N117, "")</f>
        <v>657.8947368421052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-3.3870546592603905E-2</v>
      </c>
      <c r="F118" s="28">
        <f>SUM(F98:F117)</f>
        <v>-101611.63977781171</v>
      </c>
      <c r="G118" s="26" t="s">
        <v>268</v>
      </c>
      <c r="H118" s="27">
        <f>IF(COUNT(H98:H117), SUM(H98:H117) / COUNT(H98:H117), 0)</f>
        <v>-5.4214606707980841E-3</v>
      </c>
      <c r="I118" s="28">
        <f>SUM(I98:I117)</f>
        <v>-16264.382012394248</v>
      </c>
      <c r="J118" s="26" t="s">
        <v>268</v>
      </c>
      <c r="K118" s="27">
        <f>IF(COUNT(K98:K117), SUM(K98:K117) / COUNT(K98:K117), 0)</f>
        <v>-4.2334665758689792E-3</v>
      </c>
      <c r="L118" s="28">
        <f>SUM(L98:L117)</f>
        <v>-12700.399727606929</v>
      </c>
      <c r="M118" s="26" t="s">
        <v>268</v>
      </c>
      <c r="N118" s="27">
        <f>IF(COUNT(N98:N117), SUM(N98:N117) / COUNT(N98:N117), 0)</f>
        <v>-1.1158749583492755E-2</v>
      </c>
      <c r="O118" s="28">
        <f>SUM(O98:O117)</f>
        <v>-33476.248750478262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93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2021-11-07(일) 오전 00:00</v>
      </c>
      <c r="C123" s="329"/>
      <c r="D123" s="288" t="str">
        <f>TEXT($G$1, "[$-ko-KR]yyyy-mm-dd(ddd) ") &amp; "오후 14:00"</f>
        <v>2021-11-07(일) 오후 14:00</v>
      </c>
      <c r="E123" s="289"/>
      <c r="F123" s="290"/>
      <c r="G123" s="288" t="str">
        <f>TEXT($G$1, "[$-ko-KR]yyyy-mm-dd(ddd) ") &amp; "오후 19:00"</f>
        <v>2021-11-07(일) 오후 19:00</v>
      </c>
      <c r="H123" s="289"/>
      <c r="I123" s="290"/>
      <c r="J123" s="288" t="str">
        <f>TEXT($G$1, "[$-ko-KR]yyyy-mm-dd(ddd) ") &amp; "오후 21:00"</f>
        <v>2021-11-07(일) 오후 21:00</v>
      </c>
      <c r="K123" s="289"/>
      <c r="L123" s="290"/>
      <c r="M123" s="288" t="str">
        <f>TEXT($G$1+1, "[$-ko-KR]yyyy-mm-dd(ddd) ") &amp; "오전 00:00"</f>
        <v>2021-11-08(월)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207</v>
      </c>
      <c r="B125" s="124">
        <v>21.9</v>
      </c>
      <c r="C125" s="76">
        <v>7.35294118E-2</v>
      </c>
      <c r="D125" s="13">
        <v>21.3</v>
      </c>
      <c r="E125" s="14">
        <f>IF(ISNUMBER(D125), (D125 - $B125) / $B125, "")</f>
        <v>-2.7397260273972508E-2</v>
      </c>
      <c r="F125" s="16">
        <f>IF(ISNUMBER(D125), $B145 * E125, "")</f>
        <v>-4109.5890410958764</v>
      </c>
      <c r="G125" s="29">
        <v>21.3</v>
      </c>
      <c r="H125" s="14">
        <f>IF(ISNUMBER(G125), (G125 - $B125) / $B125, "")</f>
        <v>-2.7397260273972508E-2</v>
      </c>
      <c r="I125" s="100">
        <f>IF(ISNUMBER(G125), $B145 * H125, "")</f>
        <v>-4109.5890410958764</v>
      </c>
      <c r="J125" s="13">
        <v>21.2</v>
      </c>
      <c r="K125" s="14">
        <f>IF(ISNUMBER(J125), (J125 - $B125) / $B125, "")</f>
        <v>-3.1963470319634674E-2</v>
      </c>
      <c r="L125" s="16">
        <f>IF(ISNUMBER(J125), $B145 * K125, "")</f>
        <v>-4794.5205479452006</v>
      </c>
      <c r="M125" s="29">
        <v>21</v>
      </c>
      <c r="N125" s="14">
        <f>IF(ISNUMBER(M125), (M125 - $B125) / $B125, "")</f>
        <v>-4.1095890410958839E-2</v>
      </c>
      <c r="O125" s="16">
        <f>IF(ISNUMBER(M125), $B145 * N125, "")</f>
        <v>-6164.3835616438255</v>
      </c>
      <c r="Q125" s="286"/>
      <c r="R125" s="286"/>
      <c r="S125" s="286"/>
    </row>
    <row r="126" spans="1:19" ht="17.25" thickBot="1">
      <c r="A126" s="125" t="s">
        <v>175</v>
      </c>
      <c r="B126" s="126">
        <v>23</v>
      </c>
      <c r="C126" s="77">
        <v>1.3215859E-2</v>
      </c>
      <c r="D126" s="15">
        <v>22.2</v>
      </c>
      <c r="E126" s="32">
        <f t="shared" ref="E126:E129" si="62">IF(ISNUMBER(D126), (D126 - $B126) / $B126, "")</f>
        <v>-3.4782608695652202E-2</v>
      </c>
      <c r="F126" s="18">
        <f>IF(ISNUMBER(D126), $B145 * E126, "")</f>
        <v>-5217.3913043478306</v>
      </c>
      <c r="G126" s="31">
        <v>22.8</v>
      </c>
      <c r="H126" s="32">
        <f t="shared" ref="H126:H129" si="63">IF(ISNUMBER(G126), (G126 - $B126) / $B126, "")</f>
        <v>-8.6956521739130124E-3</v>
      </c>
      <c r="I126" s="101">
        <f>IF(ISNUMBER(G126), $B145 * H126, "")</f>
        <v>-1304.347826086952</v>
      </c>
      <c r="J126" s="15">
        <v>22.8</v>
      </c>
      <c r="K126" s="32">
        <f t="shared" ref="K126:K129" si="64">IF(ISNUMBER(J126), (J126 - $B126) / $B126, "")</f>
        <v>-8.6956521739130124E-3</v>
      </c>
      <c r="L126" s="18">
        <f>IF(ISNUMBER(J126), $B145 * K126, "")</f>
        <v>-1304.347826086952</v>
      </c>
      <c r="M126" s="31">
        <v>22.8</v>
      </c>
      <c r="N126" s="32">
        <f t="shared" ref="N126:N129" si="65">IF(ISNUMBER(M126), (M126 - $B126) / $B126, "")</f>
        <v>-8.6956521739130124E-3</v>
      </c>
      <c r="O126" s="18">
        <f>IF(ISNUMBER(M126), $B145 * N126, "")</f>
        <v>-1304.347826086952</v>
      </c>
      <c r="Q126" s="286"/>
      <c r="R126" s="286"/>
      <c r="S126" s="286"/>
    </row>
    <row r="127" spans="1:19" ht="17.25" thickBot="1">
      <c r="A127" s="125" t="s">
        <v>213</v>
      </c>
      <c r="B127" s="126">
        <v>12.5</v>
      </c>
      <c r="C127" s="77">
        <v>-7.9365079000000005E-3</v>
      </c>
      <c r="D127" s="15">
        <v>12.5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7.9999999999999724E-3</v>
      </c>
      <c r="I127" s="101">
        <f>IF(ISNUMBER(G127), $B145 * H127, "")</f>
        <v>1199.9999999999959</v>
      </c>
      <c r="J127" s="15">
        <v>12.7</v>
      </c>
      <c r="K127" s="32">
        <f t="shared" si="64"/>
        <v>1.5999999999999945E-2</v>
      </c>
      <c r="L127" s="18">
        <f>IF(ISNUMBER(J127), $B145 * K127, "")</f>
        <v>2399.9999999999918</v>
      </c>
      <c r="M127" s="31">
        <v>12.6</v>
      </c>
      <c r="N127" s="32">
        <f t="shared" si="65"/>
        <v>7.9999999999999724E-3</v>
      </c>
      <c r="O127" s="18">
        <f>IF(ISNUMBER(M127), $B145 * N127, "")</f>
        <v>1199.9999999999959</v>
      </c>
      <c r="Q127" s="291"/>
      <c r="R127" s="291"/>
      <c r="S127" s="291"/>
    </row>
    <row r="128" spans="1:19" ht="17.25" thickBot="1">
      <c r="A128" s="125" t="s">
        <v>333</v>
      </c>
      <c r="B128" s="126">
        <v>0.23599999999999999</v>
      </c>
      <c r="C128" s="77">
        <v>-8.4033613000000004E-3</v>
      </c>
      <c r="D128" s="15">
        <v>0.23699999999999999</v>
      </c>
      <c r="E128" s="32">
        <f t="shared" si="62"/>
        <v>4.2372881355932247E-3</v>
      </c>
      <c r="F128" s="18">
        <f>IF(ISNUMBER(D128), $B145 * E128, "")</f>
        <v>635.59322033898366</v>
      </c>
      <c r="G128" s="31">
        <v>0.23599999999999999</v>
      </c>
      <c r="H128" s="32">
        <f t="shared" si="63"/>
        <v>0</v>
      </c>
      <c r="I128" s="101">
        <f>IF(ISNUMBER(G128), $B145 * H128, "")</f>
        <v>0</v>
      </c>
      <c r="J128" s="15">
        <v>0.23599999999999999</v>
      </c>
      <c r="K128" s="32">
        <f t="shared" si="64"/>
        <v>0</v>
      </c>
      <c r="L128" s="18">
        <f>IF(ISNUMBER(J128), $B145 * K128, "")</f>
        <v>0</v>
      </c>
      <c r="M128" s="31">
        <v>0.23400000000000001</v>
      </c>
      <c r="N128" s="32">
        <f t="shared" si="65"/>
        <v>-8.4745762711863314E-3</v>
      </c>
      <c r="O128" s="18">
        <f>IF(ISNUMBER(M128), $B145 * N128, "")</f>
        <v>-1271.1864406779498</v>
      </c>
      <c r="Q128" s="291"/>
      <c r="R128" s="291"/>
      <c r="S128" s="291"/>
    </row>
    <row r="129" spans="1:19" ht="17.25" thickBot="1">
      <c r="A129" s="127" t="s">
        <v>97</v>
      </c>
      <c r="B129" s="128">
        <v>4.63</v>
      </c>
      <c r="C129" s="78">
        <v>-1.0683760699999999E-2</v>
      </c>
      <c r="D129" s="20">
        <v>4.83</v>
      </c>
      <c r="E129" s="21">
        <f t="shared" si="62"/>
        <v>4.3196544276457922E-2</v>
      </c>
      <c r="F129" s="22">
        <f>IF(ISNUMBER(D129), $B145 * E129, "")</f>
        <v>6479.4816414686884</v>
      </c>
      <c r="G129" s="30">
        <v>4.7</v>
      </c>
      <c r="H129" s="21">
        <f t="shared" si="63"/>
        <v>1.511879049676032E-2</v>
      </c>
      <c r="I129" s="105">
        <f>IF(ISNUMBER(G129), $B145 * H129, "")</f>
        <v>2267.8185745140481</v>
      </c>
      <c r="J129" s="20">
        <v>4.71</v>
      </c>
      <c r="K129" s="21">
        <f t="shared" si="64"/>
        <v>1.7278617710583168E-2</v>
      </c>
      <c r="L129" s="22">
        <f>IF(ISNUMBER(J129), $B145 * K129, "")</f>
        <v>2591.7926565874754</v>
      </c>
      <c r="M129" s="30">
        <v>4.72</v>
      </c>
      <c r="N129" s="21">
        <f t="shared" si="65"/>
        <v>1.9438444924406016E-2</v>
      </c>
      <c r="O129" s="22">
        <f>IF(ISNUMBER(M129), $B145 * N129, "")</f>
        <v>2915.7667386609023</v>
      </c>
      <c r="Q129" s="291"/>
      <c r="R129" s="291"/>
      <c r="S129" s="291"/>
    </row>
    <row r="130" spans="1:19" ht="17.25" thickBot="1">
      <c r="A130" s="125" t="s">
        <v>205</v>
      </c>
      <c r="B130" s="129">
        <v>15.6</v>
      </c>
      <c r="C130" s="80">
        <v>-1.26582278E-2</v>
      </c>
      <c r="D130" s="106">
        <v>15.8</v>
      </c>
      <c r="E130" s="107">
        <f>IF(ISNUMBER(D130), (D130 - $B130) / $B130, "")</f>
        <v>1.2820512820512889E-2</v>
      </c>
      <c r="F130" s="108">
        <f>IF(ISNUMBER(D130), $B145 * E130, "")</f>
        <v>1923.0769230769333</v>
      </c>
      <c r="G130" s="109">
        <v>16.5</v>
      </c>
      <c r="H130" s="107">
        <f>IF(ISNUMBER(G130), (G130 - $B130) / $B130, "")</f>
        <v>5.7692307692307716E-2</v>
      </c>
      <c r="I130" s="110">
        <f>IF(ISNUMBER(G130), $B145 * H130, "")</f>
        <v>8653.8461538461579</v>
      </c>
      <c r="J130" s="106">
        <v>16.3</v>
      </c>
      <c r="K130" s="107">
        <f>IF(ISNUMBER(J130), (J130 - $B130) / $B130, "")</f>
        <v>4.4871794871794941E-2</v>
      </c>
      <c r="L130" s="108">
        <f>IF(ISNUMBER(J130), $B145 * K130, "")</f>
        <v>6730.7692307692414</v>
      </c>
      <c r="M130" s="109">
        <v>16.2</v>
      </c>
      <c r="N130" s="107">
        <f>IF(ISNUMBER(M130), (M130 - $B130) / $B130, "")</f>
        <v>3.8461538461538443E-2</v>
      </c>
      <c r="O130" s="108">
        <f>IF(ISNUMBER(M130), $B145 * N130, "")</f>
        <v>5769.2307692307668</v>
      </c>
      <c r="Q130" s="291"/>
      <c r="R130" s="291"/>
      <c r="S130" s="291"/>
    </row>
    <row r="131" spans="1:19" ht="17.25" thickBot="1">
      <c r="A131" s="125" t="s">
        <v>199</v>
      </c>
      <c r="B131" s="126">
        <v>87</v>
      </c>
      <c r="C131" s="77">
        <v>-1.5837104099999999E-2</v>
      </c>
      <c r="D131" s="15">
        <v>87.1</v>
      </c>
      <c r="E131" s="32">
        <f t="shared" ref="E131:E134" si="66">IF(ISNUMBER(D131), (D131 - $B131) / $B131, "")</f>
        <v>1.1494252873562566E-3</v>
      </c>
      <c r="F131" s="18">
        <f>IF(ISNUMBER(D131), $B145 * E131, "")</f>
        <v>172.41379310343848</v>
      </c>
      <c r="G131" s="31">
        <v>87.7</v>
      </c>
      <c r="H131" s="32">
        <f t="shared" ref="H131:H134" si="67">IF(ISNUMBER(G131), (G131 - $B131) / $B131, "")</f>
        <v>8.0459770114942857E-3</v>
      </c>
      <c r="I131" s="101">
        <f>IF(ISNUMBER(G131), $B145 * H131, "")</f>
        <v>1206.8965517241429</v>
      </c>
      <c r="J131" s="15">
        <v>87.6</v>
      </c>
      <c r="K131" s="32">
        <f t="shared" ref="K131:K134" si="68">IF(ISNUMBER(J131), (J131 - $B131) / $B131, "")</f>
        <v>6.8965517241378659E-3</v>
      </c>
      <c r="L131" s="18">
        <f>IF(ISNUMBER(J131), $B145 * K131, "")</f>
        <v>1034.48275862068</v>
      </c>
      <c r="M131" s="31">
        <v>88.6</v>
      </c>
      <c r="N131" s="32">
        <f t="shared" ref="N131:N134" si="69">IF(ISNUMBER(M131), (M131 - $B131) / $B131, "")</f>
        <v>1.8390804597701083E-2</v>
      </c>
      <c r="O131" s="18">
        <f>IF(ISNUMBER(M131), $B145 * N131, "")</f>
        <v>2758.6206896551626</v>
      </c>
      <c r="Q131" s="291"/>
      <c r="R131" s="291"/>
      <c r="S131" s="291"/>
    </row>
    <row r="132" spans="1:19" ht="17.25" thickBot="1">
      <c r="A132" s="125" t="s">
        <v>71</v>
      </c>
      <c r="B132" s="126">
        <v>35.6</v>
      </c>
      <c r="C132" s="77">
        <v>-1.65745856E-2</v>
      </c>
      <c r="D132" s="15">
        <v>35.299999999999997</v>
      </c>
      <c r="E132" s="32">
        <f t="shared" si="66"/>
        <v>-8.4269662921349509E-3</v>
      </c>
      <c r="F132" s="18">
        <f>IF(ISNUMBER(D132), $B145 * E132, "")</f>
        <v>-1264.0449438202427</v>
      </c>
      <c r="G132" s="31">
        <v>36</v>
      </c>
      <c r="H132" s="32">
        <f t="shared" si="67"/>
        <v>1.1235955056179735E-2</v>
      </c>
      <c r="I132" s="101">
        <f>IF(ISNUMBER(G132), $B145 * H132, "")</f>
        <v>1685.3932584269603</v>
      </c>
      <c r="J132" s="15">
        <v>35.9</v>
      </c>
      <c r="K132" s="32">
        <f t="shared" si="68"/>
        <v>8.4269662921347514E-3</v>
      </c>
      <c r="L132" s="18">
        <f>IF(ISNUMBER(J132), $B145 * K132, "")</f>
        <v>1264.0449438202127</v>
      </c>
      <c r="M132" s="31">
        <v>35.799999999999997</v>
      </c>
      <c r="N132" s="32">
        <f t="shared" si="69"/>
        <v>5.6179775280897678E-3</v>
      </c>
      <c r="O132" s="18">
        <f>IF(ISNUMBER(M132), $B145 * N132, "")</f>
        <v>842.69662921346514</v>
      </c>
      <c r="Q132" s="291"/>
      <c r="R132" s="291"/>
      <c r="S132" s="291"/>
    </row>
    <row r="133" spans="1:19" ht="17.25" thickBot="1">
      <c r="A133" s="125" t="s">
        <v>185</v>
      </c>
      <c r="B133" s="126">
        <v>15.8</v>
      </c>
      <c r="C133" s="77">
        <v>-1.8633540399999999E-2</v>
      </c>
      <c r="D133" s="15">
        <v>16.600000000000001</v>
      </c>
      <c r="E133" s="32">
        <f t="shared" si="66"/>
        <v>5.0632911392405104E-2</v>
      </c>
      <c r="F133" s="18">
        <f>IF(ISNUMBER(D133), $B145 * E133, "")</f>
        <v>7594.936708860766</v>
      </c>
      <c r="G133" s="31">
        <v>16.7</v>
      </c>
      <c r="H133" s="32">
        <f t="shared" si="67"/>
        <v>5.6962025316455604E-2</v>
      </c>
      <c r="I133" s="101">
        <f>IF(ISNUMBER(G133), $B145 * H133, "")</f>
        <v>8544.3037974683411</v>
      </c>
      <c r="J133" s="15">
        <v>16.399999999999999</v>
      </c>
      <c r="K133" s="32">
        <f t="shared" si="68"/>
        <v>3.797468354430366E-2</v>
      </c>
      <c r="L133" s="18">
        <f>IF(ISNUMBER(J133), $B145 * K133, "")</f>
        <v>5696.2025316455492</v>
      </c>
      <c r="M133" s="31">
        <v>16.399999999999999</v>
      </c>
      <c r="N133" s="32">
        <f t="shared" si="69"/>
        <v>3.797468354430366E-2</v>
      </c>
      <c r="O133" s="18">
        <f>IF(ISNUMBER(M133), $B145 * N133, "")</f>
        <v>5696.2025316455492</v>
      </c>
      <c r="Q133" s="33"/>
      <c r="R133" s="33"/>
    </row>
    <row r="134" spans="1:19" ht="17.25" thickBot="1">
      <c r="A134" s="130" t="s">
        <v>119</v>
      </c>
      <c r="B134" s="131">
        <v>39.5</v>
      </c>
      <c r="C134" s="79">
        <v>-1.98511166E-2</v>
      </c>
      <c r="D134" s="24">
        <v>38.5</v>
      </c>
      <c r="E134" s="25">
        <f t="shared" si="66"/>
        <v>-2.5316455696202531E-2</v>
      </c>
      <c r="F134" s="104">
        <f>IF(ISNUMBER(D134), $B145 * E134, "")</f>
        <v>-3797.4683544303798</v>
      </c>
      <c r="G134" s="102">
        <v>40.1</v>
      </c>
      <c r="H134" s="25">
        <f t="shared" si="67"/>
        <v>1.5189873417721555E-2</v>
      </c>
      <c r="I134" s="103">
        <f>IF(ISNUMBER(G134), $B145 * H134, "")</f>
        <v>2278.4810126582333</v>
      </c>
      <c r="J134" s="24">
        <v>39.799999999999997</v>
      </c>
      <c r="K134" s="25">
        <f t="shared" si="68"/>
        <v>7.5949367088606872E-3</v>
      </c>
      <c r="L134" s="104">
        <f>IF(ISNUMBER(J134), $B145 * K134, "")</f>
        <v>1139.240506329103</v>
      </c>
      <c r="M134" s="102">
        <v>39.4</v>
      </c>
      <c r="N134" s="25">
        <f t="shared" si="69"/>
        <v>-2.5316455696202892E-3</v>
      </c>
      <c r="O134" s="104">
        <f>IF(ISNUMBER(M134), $B145 * N134, "")</f>
        <v>-379.74683544304338</v>
      </c>
      <c r="Q134" s="300"/>
      <c r="R134" s="301"/>
      <c r="S134" s="302"/>
    </row>
    <row r="135" spans="1:19">
      <c r="A135" s="123" t="s">
        <v>145</v>
      </c>
      <c r="B135" s="124">
        <v>23.3</v>
      </c>
      <c r="C135" s="76">
        <v>-2.10084034E-2</v>
      </c>
      <c r="D135" s="13">
        <v>24.5</v>
      </c>
      <c r="E135" s="14">
        <f>IF(ISNUMBER(D135), (D135 - $B135) / $B135, "")</f>
        <v>5.1502145922746746E-2</v>
      </c>
      <c r="F135" s="16">
        <f>IF(ISNUMBER(D135), $B145 * E135, "")</f>
        <v>7725.3218884120115</v>
      </c>
      <c r="G135" s="29">
        <v>24</v>
      </c>
      <c r="H135" s="14">
        <f>IF(ISNUMBER(G135), (G135 - $B135) / $B135, "")</f>
        <v>3.0042918454935591E-2</v>
      </c>
      <c r="I135" s="100">
        <f>IF(ISNUMBER(G135), $B145 * H135, "")</f>
        <v>4506.4377682403383</v>
      </c>
      <c r="J135" s="13">
        <v>23.8</v>
      </c>
      <c r="K135" s="14">
        <f>IF(ISNUMBER(J135), (J135 - $B135) / $B135, "")</f>
        <v>2.1459227467811159E-2</v>
      </c>
      <c r="L135" s="16">
        <f>IF(ISNUMBER(J135), $B145 * K135, "")</f>
        <v>3218.8841201716737</v>
      </c>
      <c r="M135" s="29">
        <v>24.2</v>
      </c>
      <c r="N135" s="14">
        <f>IF(ISNUMBER(M135), (M135 - $B135) / $B135, "")</f>
        <v>3.8626609442060027E-2</v>
      </c>
      <c r="O135" s="16">
        <f>IF(ISNUMBER(M135), $B145 * N135, "")</f>
        <v>5793.9914163090043</v>
      </c>
      <c r="Q135" s="303"/>
      <c r="R135" s="304"/>
      <c r="S135" s="305"/>
    </row>
    <row r="136" spans="1:19" ht="17.25" thickBot="1">
      <c r="A136" s="125" t="s">
        <v>231</v>
      </c>
      <c r="B136" s="126">
        <v>85.2</v>
      </c>
      <c r="C136" s="77">
        <v>-2.1814006899999999E-2</v>
      </c>
      <c r="D136" s="15">
        <v>85.7</v>
      </c>
      <c r="E136" s="32">
        <f t="shared" ref="E136:E139" si="70">IF(ISNUMBER(D136), (D136 - $B136) / $B136, "")</f>
        <v>5.8685446009389668E-3</v>
      </c>
      <c r="F136" s="18">
        <f>IF(ISNUMBER(D136), $B145 * E136, "")</f>
        <v>880.28169014084506</v>
      </c>
      <c r="G136" s="31">
        <v>86.2</v>
      </c>
      <c r="H136" s="32">
        <f t="shared" ref="H136:H139" si="71">IF(ISNUMBER(G136), (G136 - $B136) / $B136, "")</f>
        <v>1.1737089201877934E-2</v>
      </c>
      <c r="I136" s="101">
        <f>IF(ISNUMBER(G136), $B145 * H136, "")</f>
        <v>1760.5633802816901</v>
      </c>
      <c r="J136" s="15">
        <v>86.3</v>
      </c>
      <c r="K136" s="32">
        <f t="shared" ref="K136:K139" si="72">IF(ISNUMBER(J136), (J136 - $B136) / $B136, "")</f>
        <v>1.2910798122065661E-2</v>
      </c>
      <c r="L136" s="18">
        <f>IF(ISNUMBER(J136), $B145 * K136, "")</f>
        <v>1936.6197183098491</v>
      </c>
      <c r="M136" s="31">
        <v>86.4</v>
      </c>
      <c r="N136" s="32">
        <f t="shared" ref="N136:N139" si="73">IF(ISNUMBER(M136), (M136 - $B136) / $B136, "")</f>
        <v>1.4084507042253554E-2</v>
      </c>
      <c r="O136" s="18">
        <f>IF(ISNUMBER(M136), $B145 * N136, "")</f>
        <v>2112.676056338033</v>
      </c>
      <c r="Q136" s="306"/>
      <c r="R136" s="307"/>
      <c r="S136" s="308"/>
    </row>
    <row r="137" spans="1:19" ht="17.25" thickBot="1">
      <c r="A137" s="125" t="s">
        <v>201</v>
      </c>
      <c r="B137" s="126">
        <v>20.6</v>
      </c>
      <c r="C137" s="77">
        <v>-2.36966825E-2</v>
      </c>
      <c r="D137" s="15">
        <v>20.5</v>
      </c>
      <c r="E137" s="32">
        <f t="shared" si="70"/>
        <v>-4.8543689320389039E-3</v>
      </c>
      <c r="F137" s="18">
        <f>IF(ISNUMBER(D137), $B145 * E137, "")</f>
        <v>-728.15533980583564</v>
      </c>
      <c r="G137" s="31">
        <v>20.8</v>
      </c>
      <c r="H137" s="32">
        <f t="shared" si="71"/>
        <v>9.7087378640776344E-3</v>
      </c>
      <c r="I137" s="101">
        <f>IF(ISNUMBER(G137), $B145 * H137, "")</f>
        <v>1456.3106796116451</v>
      </c>
      <c r="J137" s="15">
        <v>20.7</v>
      </c>
      <c r="K137" s="32">
        <f t="shared" si="72"/>
        <v>4.8543689320387313E-3</v>
      </c>
      <c r="L137" s="18">
        <f>IF(ISNUMBER(J137), $B145 * K137, "")</f>
        <v>728.15533980580972</v>
      </c>
      <c r="M137" s="31">
        <v>20.7</v>
      </c>
      <c r="N137" s="32">
        <f t="shared" si="73"/>
        <v>4.8543689320387313E-3</v>
      </c>
      <c r="O137" s="18">
        <f>IF(ISNUMBER(M137), $B145 * N137, "")</f>
        <v>728.15533980580972</v>
      </c>
      <c r="Q137" s="291"/>
      <c r="R137" s="291"/>
      <c r="S137" s="291"/>
    </row>
    <row r="138" spans="1:19" ht="17.25" thickBot="1">
      <c r="A138" s="125" t="s">
        <v>187</v>
      </c>
      <c r="B138" s="126">
        <v>18.8</v>
      </c>
      <c r="C138" s="77">
        <v>-2.59067358E-2</v>
      </c>
      <c r="D138" s="15">
        <v>19</v>
      </c>
      <c r="E138" s="32">
        <f t="shared" si="70"/>
        <v>1.0638297872340387E-2</v>
      </c>
      <c r="F138" s="18">
        <f>IF(ISNUMBER(D138), $B145 * E138, "")</f>
        <v>1595.7446808510581</v>
      </c>
      <c r="G138" s="31">
        <v>19.100000000000001</v>
      </c>
      <c r="H138" s="32">
        <f t="shared" si="71"/>
        <v>1.5957446808510675E-2</v>
      </c>
      <c r="I138" s="101">
        <f>IF(ISNUMBER(G138), $B145 * H138, "")</f>
        <v>2393.6170212766015</v>
      </c>
      <c r="J138" s="15">
        <v>19.100000000000001</v>
      </c>
      <c r="K138" s="32">
        <f t="shared" si="72"/>
        <v>1.5957446808510675E-2</v>
      </c>
      <c r="L138" s="18">
        <f>IF(ISNUMBER(J138), $B145 * K138, "")</f>
        <v>2393.6170212766015</v>
      </c>
      <c r="M138" s="31">
        <v>19.3</v>
      </c>
      <c r="N138" s="32">
        <f t="shared" si="73"/>
        <v>2.6595744680851064E-2</v>
      </c>
      <c r="O138" s="18">
        <f>IF(ISNUMBER(M138), $B145 * N138, "")</f>
        <v>3989.3617021276596</v>
      </c>
      <c r="Q138" s="286"/>
      <c r="R138" s="286"/>
      <c r="S138" s="286"/>
    </row>
    <row r="139" spans="1:19" ht="17.25" thickBot="1">
      <c r="A139" s="127" t="s">
        <v>64</v>
      </c>
      <c r="B139" s="128">
        <v>60.6</v>
      </c>
      <c r="C139" s="78">
        <v>-3.04E-2</v>
      </c>
      <c r="D139" s="20">
        <v>60.7</v>
      </c>
      <c r="E139" s="21">
        <f t="shared" si="70"/>
        <v>1.6501650165016736E-3</v>
      </c>
      <c r="F139" s="22">
        <f>IF(ISNUMBER(D139), $B145 * E139, "")</f>
        <v>247.52475247525103</v>
      </c>
      <c r="G139" s="30">
        <v>61.6</v>
      </c>
      <c r="H139" s="21">
        <f t="shared" si="71"/>
        <v>1.65016501650165E-2</v>
      </c>
      <c r="I139" s="105">
        <f>IF(ISNUMBER(G139), $B145 * H139, "")</f>
        <v>2475.2475247524749</v>
      </c>
      <c r="J139" s="20">
        <v>61.4</v>
      </c>
      <c r="K139" s="21">
        <f t="shared" si="72"/>
        <v>1.3201320132013155E-2</v>
      </c>
      <c r="L139" s="22">
        <f>IF(ISNUMBER(J139), $B145 * K139, "")</f>
        <v>1980.1980198019733</v>
      </c>
      <c r="M139" s="30">
        <v>61.7</v>
      </c>
      <c r="N139" s="21">
        <f t="shared" si="73"/>
        <v>1.8151815181518174E-2</v>
      </c>
      <c r="O139" s="22">
        <f>IF(ISNUMBER(M139), $B145 * N139, "")</f>
        <v>2722.7722772277261</v>
      </c>
      <c r="Q139" s="286"/>
      <c r="R139" s="286"/>
      <c r="S139" s="286"/>
    </row>
    <row r="140" spans="1:19" ht="17.25" thickBot="1">
      <c r="A140" s="125" t="s">
        <v>147</v>
      </c>
      <c r="B140" s="129">
        <v>14.8</v>
      </c>
      <c r="C140" s="80">
        <v>-3.2679738600000001E-2</v>
      </c>
      <c r="D140" s="106">
        <v>14.3</v>
      </c>
      <c r="E140" s="107">
        <f>IF(ISNUMBER(D140), (D140 - $B140) / $B140, "")</f>
        <v>-3.3783783783783779E-2</v>
      </c>
      <c r="F140" s="108">
        <f>IF(ISNUMBER(D140), $B145 * E140, "")</f>
        <v>-5067.5675675675666</v>
      </c>
      <c r="G140" s="109">
        <v>14.7</v>
      </c>
      <c r="H140" s="107">
        <f>IF(ISNUMBER(G140), (G140 - $B140) / $B140, "")</f>
        <v>-6.7567567567568525E-3</v>
      </c>
      <c r="I140" s="110">
        <f>IF(ISNUMBER(G140), $B145 * H140, "")</f>
        <v>-1013.5135135135279</v>
      </c>
      <c r="J140" s="106">
        <v>14.7</v>
      </c>
      <c r="K140" s="107">
        <f>IF(ISNUMBER(J140), (J140 - $B140) / $B140, "")</f>
        <v>-6.7567567567568525E-3</v>
      </c>
      <c r="L140" s="108">
        <f>IF(ISNUMBER(J140), $B145 * K140, "")</f>
        <v>-1013.5135135135279</v>
      </c>
      <c r="M140" s="109">
        <v>14.7</v>
      </c>
      <c r="N140" s="107">
        <f>IF(ISNUMBER(M140), (M140 - $B140) / $B140, "")</f>
        <v>-6.7567567567568525E-3</v>
      </c>
      <c r="O140" s="108">
        <f>IF(ISNUMBER(M140), $B145 * N140, "")</f>
        <v>-1013.5135135135279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2.945899478191768E-3</v>
      </c>
      <c r="F145" s="28">
        <f>SUM(F125:F144)</f>
        <v>7070.1587476602454</v>
      </c>
      <c r="G145" s="26" t="s">
        <v>268</v>
      </c>
      <c r="H145" s="27">
        <f>IF(COUNT(H125:H144), SUM(H125:H144) / COUNT(H125:H144), 0)</f>
        <v>1.3333943892543448E-2</v>
      </c>
      <c r="I145" s="28">
        <f>SUM(I125:I144)</f>
        <v>32001.465342104275</v>
      </c>
      <c r="J145" s="26" t="s">
        <v>268</v>
      </c>
      <c r="K145" s="27">
        <f>IF(COUNT(K125:K144), SUM(K125:K144) / COUNT(K125:K144), 0)</f>
        <v>1.0000677066496865E-2</v>
      </c>
      <c r="L145" s="28">
        <f>SUM(L125:L144)</f>
        <v>24001.624959592482</v>
      </c>
      <c r="M145" s="26" t="s">
        <v>268</v>
      </c>
      <c r="N145" s="27">
        <f>IF(COUNT(N125:N144), SUM(N125:N144) / COUNT(N125:N144), 0)</f>
        <v>1.0165123322020323E-2</v>
      </c>
      <c r="O145" s="28">
        <f>SUM(O125:O144)</f>
        <v>24396.295972848777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93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2021-11-07(일) 오전 00:00</v>
      </c>
      <c r="C150" s="329"/>
      <c r="D150" s="288" t="str">
        <f>TEXT($G$1, "[$-ko-KR]yyyy-mm-dd(ddd) ") &amp; "오후 14:00"</f>
        <v>2021-11-07(일) 오후 14:00</v>
      </c>
      <c r="E150" s="289"/>
      <c r="F150" s="290"/>
      <c r="G150" s="288" t="str">
        <f>TEXT($G$1, "[$-ko-KR]yyyy-mm-dd(ddd) ") &amp; "오후 19:00"</f>
        <v>2021-11-07(일) 오후 19:00</v>
      </c>
      <c r="H150" s="289"/>
      <c r="I150" s="290"/>
      <c r="J150" s="288" t="str">
        <f>TEXT($G$1, "[$-ko-KR]yyyy-mm-dd(ddd) ") &amp; "오후 21:00"</f>
        <v>2021-11-07(일) 오후 21:00</v>
      </c>
      <c r="K150" s="289"/>
      <c r="L150" s="290"/>
      <c r="M150" s="288" t="str">
        <f>TEXT($G$1+1, "[$-ko-KR]yyyy-mm-dd(ddd) ") &amp; "오전 00:00"</f>
        <v>2021-11-08(월)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191</v>
      </c>
      <c r="B152" s="124">
        <v>147</v>
      </c>
      <c r="C152" s="76">
        <v>-1.34228188E-2</v>
      </c>
      <c r="D152" s="13">
        <v>143</v>
      </c>
      <c r="E152" s="14">
        <f>IF(ISNUMBER(D152), (D152 - $B152) / $B152, "")</f>
        <v>-2.7210884353741496E-2</v>
      </c>
      <c r="F152" s="16">
        <f>IF(ISNUMBER(D152), $B172 * E152, "")</f>
        <v>-4081.6326530612241</v>
      </c>
      <c r="G152" s="29">
        <v>148</v>
      </c>
      <c r="H152" s="14">
        <f>IF(ISNUMBER(G152), (G152 - $B152) / $B152, "")</f>
        <v>6.8027210884353739E-3</v>
      </c>
      <c r="I152" s="100">
        <f>IF(ISNUMBER(G152), $B172 * H152, "")</f>
        <v>1020.408163265306</v>
      </c>
      <c r="J152" s="13">
        <v>147</v>
      </c>
      <c r="K152" s="14">
        <f>IF(ISNUMBER(J152), (J152 - $B152) / $B152, "")</f>
        <v>0</v>
      </c>
      <c r="L152" s="16">
        <f>IF(ISNUMBER(J152), $B172 * K152, "")</f>
        <v>0</v>
      </c>
      <c r="M152" s="29">
        <v>147</v>
      </c>
      <c r="N152" s="14">
        <f>IF(ISNUMBER(M152), (M152 - $B152) / $B152, "")</f>
        <v>0</v>
      </c>
      <c r="O152" s="16">
        <f>IF(ISNUMBER(M152), $B172 * N152, "")</f>
        <v>0</v>
      </c>
      <c r="Q152" s="286"/>
      <c r="R152" s="286"/>
      <c r="S152" s="286"/>
    </row>
    <row r="153" spans="1:19" ht="17.25" thickBot="1">
      <c r="A153" s="125" t="s">
        <v>189</v>
      </c>
      <c r="B153" s="126">
        <v>390</v>
      </c>
      <c r="C153" s="77">
        <v>-1.51515152E-2</v>
      </c>
      <c r="D153" s="15">
        <v>382</v>
      </c>
      <c r="E153" s="32">
        <f t="shared" ref="E153:E156" si="78">IF(ISNUMBER(D153), (D153 - $B153) / $B153, "")</f>
        <v>-2.0512820512820513E-2</v>
      </c>
      <c r="F153" s="18">
        <f>IF(ISNUMBER(D153), $B172 * E153, "")</f>
        <v>-3076.9230769230771</v>
      </c>
      <c r="G153" s="31">
        <v>392</v>
      </c>
      <c r="H153" s="32">
        <f t="shared" ref="H153:H156" si="79">IF(ISNUMBER(G153), (G153 - $B153) / $B153, "")</f>
        <v>5.1282051282051282E-3</v>
      </c>
      <c r="I153" s="101">
        <f>IF(ISNUMBER(G153), $B172 * H153, "")</f>
        <v>769.23076923076928</v>
      </c>
      <c r="J153" s="15">
        <v>391</v>
      </c>
      <c r="K153" s="32">
        <f t="shared" ref="K153:K156" si="80">IF(ISNUMBER(J153), (J153 - $B153) / $B153, "")</f>
        <v>2.5641025641025641E-3</v>
      </c>
      <c r="L153" s="18">
        <f>IF(ISNUMBER(J153), $B172 * K153, "")</f>
        <v>384.61538461538464</v>
      </c>
      <c r="M153" s="31">
        <v>392</v>
      </c>
      <c r="N153" s="32">
        <f t="shared" ref="N153:N156" si="81">IF(ISNUMBER(M153), (M153 - $B153) / $B153, "")</f>
        <v>5.1282051282051282E-3</v>
      </c>
      <c r="O153" s="18">
        <f>IF(ISNUMBER(M153), $B172 * N153, "")</f>
        <v>769.23076923076928</v>
      </c>
      <c r="Q153" s="286"/>
      <c r="R153" s="286"/>
      <c r="S153" s="286"/>
    </row>
    <row r="154" spans="1:19" ht="17.25" thickBot="1">
      <c r="A154" s="125" t="s">
        <v>161</v>
      </c>
      <c r="B154" s="126">
        <v>696</v>
      </c>
      <c r="C154" s="77">
        <v>-1.55586987E-2</v>
      </c>
      <c r="D154" s="15">
        <v>696</v>
      </c>
      <c r="E154" s="32">
        <f t="shared" si="78"/>
        <v>0</v>
      </c>
      <c r="F154" s="18">
        <f>IF(ISNUMBER(D154), $B172 * E154, "")</f>
        <v>0</v>
      </c>
      <c r="G154" s="31">
        <v>702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703</v>
      </c>
      <c r="K154" s="32">
        <f t="shared" si="80"/>
        <v>1.0057471264367816E-2</v>
      </c>
      <c r="L154" s="18">
        <f>IF(ISNUMBER(J154), $B172 * K154, "")</f>
        <v>1508.6206896551723</v>
      </c>
      <c r="M154" s="31">
        <v>705</v>
      </c>
      <c r="N154" s="32">
        <f t="shared" si="81"/>
        <v>1.2931034482758621E-2</v>
      </c>
      <c r="O154" s="18">
        <f>IF(ISNUMBER(M154), $B172 * N154, "")</f>
        <v>1939.655172413793</v>
      </c>
      <c r="Q154" s="291"/>
      <c r="R154" s="291"/>
      <c r="S154" s="291"/>
    </row>
    <row r="155" spans="1:19" ht="17.25" thickBot="1">
      <c r="A155" s="125" t="s">
        <v>125</v>
      </c>
      <c r="B155" s="126">
        <v>189</v>
      </c>
      <c r="C155" s="77">
        <v>-1.5625E-2</v>
      </c>
      <c r="D155" s="15">
        <v>192</v>
      </c>
      <c r="E155" s="32">
        <f t="shared" si="78"/>
        <v>1.5873015873015872E-2</v>
      </c>
      <c r="F155" s="18">
        <f>IF(ISNUMBER(D155), $B172 * E155, "")</f>
        <v>2380.9523809523807</v>
      </c>
      <c r="G155" s="31">
        <v>193</v>
      </c>
      <c r="H155" s="32">
        <f t="shared" si="79"/>
        <v>2.1164021164021163E-2</v>
      </c>
      <c r="I155" s="101">
        <f>IF(ISNUMBER(G155), $B172 * H155, "")</f>
        <v>3174.6031746031745</v>
      </c>
      <c r="J155" s="15">
        <v>190</v>
      </c>
      <c r="K155" s="32">
        <f t="shared" si="80"/>
        <v>5.2910052910052907E-3</v>
      </c>
      <c r="L155" s="18">
        <f>IF(ISNUMBER(J155), $B172 * K155, "")</f>
        <v>793.65079365079362</v>
      </c>
      <c r="M155" s="31">
        <v>189</v>
      </c>
      <c r="N155" s="32">
        <f t="shared" si="81"/>
        <v>0</v>
      </c>
      <c r="O155" s="18">
        <f>IF(ISNUMBER(M155), $B172 * N155, "")</f>
        <v>0</v>
      </c>
      <c r="Q155" s="291"/>
      <c r="R155" s="291"/>
      <c r="S155" s="291"/>
    </row>
    <row r="156" spans="1:19" ht="17.25" thickBot="1">
      <c r="A156" s="127" t="s">
        <v>215</v>
      </c>
      <c r="B156" s="128">
        <v>291</v>
      </c>
      <c r="C156" s="78">
        <v>-1.6891891900000001E-2</v>
      </c>
      <c r="D156" s="20">
        <v>293</v>
      </c>
      <c r="E156" s="21">
        <f t="shared" si="78"/>
        <v>6.8728522336769758E-3</v>
      </c>
      <c r="F156" s="22">
        <f>IF(ISNUMBER(D156), $B172 * E156, "")</f>
        <v>1030.9278350515465</v>
      </c>
      <c r="G156" s="30">
        <v>293</v>
      </c>
      <c r="H156" s="21">
        <f t="shared" si="79"/>
        <v>6.8728522336769758E-3</v>
      </c>
      <c r="I156" s="105">
        <f>IF(ISNUMBER(G156), $B172 * H156, "")</f>
        <v>1030.9278350515465</v>
      </c>
      <c r="J156" s="20">
        <v>299</v>
      </c>
      <c r="K156" s="21">
        <f t="shared" si="80"/>
        <v>2.7491408934707903E-2</v>
      </c>
      <c r="L156" s="22">
        <f>IF(ISNUMBER(J156), $B172 * K156, "")</f>
        <v>4123.7113402061859</v>
      </c>
      <c r="M156" s="30">
        <v>298</v>
      </c>
      <c r="N156" s="21">
        <f t="shared" si="81"/>
        <v>2.4054982817869417E-2</v>
      </c>
      <c r="O156" s="22">
        <f>IF(ISNUMBER(M156), $B172 * N156, "")</f>
        <v>3608.2474226804125</v>
      </c>
      <c r="Q156" s="291"/>
      <c r="R156" s="291"/>
      <c r="S156" s="291"/>
    </row>
    <row r="157" spans="1:19" ht="17.25" thickBot="1">
      <c r="A157" s="125" t="s">
        <v>227</v>
      </c>
      <c r="B157" s="129">
        <v>638</v>
      </c>
      <c r="C157" s="80">
        <v>-1.6949152499999998E-2</v>
      </c>
      <c r="D157" s="106">
        <v>594</v>
      </c>
      <c r="E157" s="107">
        <f>IF(ISNUMBER(D157), (D157 - $B157) / $B157, "")</f>
        <v>-6.8965517241379309E-2</v>
      </c>
      <c r="F157" s="108">
        <f>IF(ISNUMBER(D157), $B172 * E157, "")</f>
        <v>-10344.827586206897</v>
      </c>
      <c r="G157" s="109">
        <v>625</v>
      </c>
      <c r="H157" s="107">
        <f>IF(ISNUMBER(G157), (G157 - $B157) / $B157, "")</f>
        <v>-2.037617554858934E-2</v>
      </c>
      <c r="I157" s="110">
        <f>IF(ISNUMBER(G157), $B172 * H157, "")</f>
        <v>-3056.4263322884012</v>
      </c>
      <c r="J157" s="106">
        <v>629</v>
      </c>
      <c r="K157" s="107">
        <f>IF(ISNUMBER(J157), (J157 - $B157) / $B157, "")</f>
        <v>-1.4106583072100314E-2</v>
      </c>
      <c r="L157" s="108">
        <f>IF(ISNUMBER(J157), $B172 * K157, "")</f>
        <v>-2115.9874608150471</v>
      </c>
      <c r="M157" s="109">
        <v>627</v>
      </c>
      <c r="N157" s="107">
        <f>IF(ISNUMBER(M157), (M157 - $B157) / $B157, "")</f>
        <v>-1.7241379310344827E-2</v>
      </c>
      <c r="O157" s="108">
        <f>IF(ISNUMBER(M157), $B172 * N157, "")</f>
        <v>-2586.2068965517242</v>
      </c>
      <c r="Q157" s="291"/>
      <c r="R157" s="291"/>
      <c r="S157" s="291"/>
    </row>
    <row r="158" spans="1:19" ht="17.25" thickBot="1">
      <c r="A158" s="125" t="s">
        <v>203</v>
      </c>
      <c r="B158" s="126">
        <v>825</v>
      </c>
      <c r="C158" s="77">
        <v>-1.9024970299999999E-2</v>
      </c>
      <c r="D158" s="15">
        <v>823</v>
      </c>
      <c r="E158" s="32">
        <f t="shared" ref="E158:E161" si="82">IF(ISNUMBER(D158), (D158 - $B158) / $B158, "")</f>
        <v>-2.4242424242424242E-3</v>
      </c>
      <c r="F158" s="18">
        <f>IF(ISNUMBER(D158), $B172 * E158, "")</f>
        <v>-363.63636363636363</v>
      </c>
      <c r="G158" s="31">
        <v>825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825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826</v>
      </c>
      <c r="N158" s="32">
        <f t="shared" ref="N158:N161" si="85">IF(ISNUMBER(M158), (M158 - $B158) / $B158, "")</f>
        <v>1.2121212121212121E-3</v>
      </c>
      <c r="O158" s="18">
        <f>IF(ISNUMBER(M158), $B172 * N158, "")</f>
        <v>181.81818181818181</v>
      </c>
      <c r="Q158" s="291"/>
      <c r="R158" s="291"/>
      <c r="S158" s="291"/>
    </row>
    <row r="159" spans="1:19" ht="17.25" thickBot="1">
      <c r="A159" s="125" t="s">
        <v>127</v>
      </c>
      <c r="B159" s="126">
        <v>150</v>
      </c>
      <c r="C159" s="77">
        <v>-1.9607843100000001E-2</v>
      </c>
      <c r="D159" s="15">
        <v>147</v>
      </c>
      <c r="E159" s="32">
        <f t="shared" si="82"/>
        <v>-0.02</v>
      </c>
      <c r="F159" s="18">
        <f>IF(ISNUMBER(D159), $B172 * E159, "")</f>
        <v>-3000</v>
      </c>
      <c r="G159" s="31">
        <v>149</v>
      </c>
      <c r="H159" s="32">
        <f t="shared" si="83"/>
        <v>-6.6666666666666671E-3</v>
      </c>
      <c r="I159" s="101">
        <f>IF(ISNUMBER(G159), $B172 * H159, "")</f>
        <v>-1000.0000000000001</v>
      </c>
      <c r="J159" s="15">
        <v>149</v>
      </c>
      <c r="K159" s="32">
        <f t="shared" si="84"/>
        <v>-6.6666666666666671E-3</v>
      </c>
      <c r="L159" s="18">
        <f>IF(ISNUMBER(J159), $B172 * K159, "")</f>
        <v>-1000.0000000000001</v>
      </c>
      <c r="M159" s="31">
        <v>149</v>
      </c>
      <c r="N159" s="32">
        <f t="shared" si="85"/>
        <v>-6.6666666666666671E-3</v>
      </c>
      <c r="O159" s="18">
        <f>IF(ISNUMBER(M159), $B172 * N159, "")</f>
        <v>-1000.0000000000001</v>
      </c>
      <c r="Q159" s="291"/>
      <c r="R159" s="291"/>
      <c r="S159" s="291"/>
    </row>
    <row r="160" spans="1:19" ht="17.25" thickBot="1">
      <c r="A160" s="125" t="s">
        <v>129</v>
      </c>
      <c r="B160" s="126">
        <v>130</v>
      </c>
      <c r="C160" s="77">
        <v>-2.2556390999999999E-2</v>
      </c>
      <c r="D160" s="15">
        <v>131</v>
      </c>
      <c r="E160" s="32">
        <f t="shared" si="82"/>
        <v>7.6923076923076927E-3</v>
      </c>
      <c r="F160" s="18">
        <f>IF(ISNUMBER(D160), $B172 * E160, "")</f>
        <v>1153.8461538461538</v>
      </c>
      <c r="G160" s="31">
        <v>133</v>
      </c>
      <c r="H160" s="32">
        <f t="shared" si="83"/>
        <v>2.3076923076923078E-2</v>
      </c>
      <c r="I160" s="101">
        <f>IF(ISNUMBER(G160), $B172 * H160, "")</f>
        <v>3461.5384615384619</v>
      </c>
      <c r="J160" s="15">
        <v>133</v>
      </c>
      <c r="K160" s="32">
        <f t="shared" si="84"/>
        <v>2.3076923076923078E-2</v>
      </c>
      <c r="L160" s="18">
        <f>IF(ISNUMBER(J160), $B172 * K160, "")</f>
        <v>3461.5384615384619</v>
      </c>
      <c r="M160" s="31">
        <v>132</v>
      </c>
      <c r="N160" s="32">
        <f t="shared" si="85"/>
        <v>1.5384615384615385E-2</v>
      </c>
      <c r="O160" s="18">
        <f>IF(ISNUMBER(M160), $B172 * N160, "")</f>
        <v>2307.6923076923076</v>
      </c>
      <c r="Q160" s="33"/>
      <c r="R160" s="33"/>
    </row>
    <row r="161" spans="1:19" ht="17.25" thickBot="1">
      <c r="A161" s="130" t="s">
        <v>229</v>
      </c>
      <c r="B161" s="131">
        <v>982</v>
      </c>
      <c r="C161" s="79">
        <v>-2.2885572100000001E-2</v>
      </c>
      <c r="D161" s="24">
        <v>976</v>
      </c>
      <c r="E161" s="25">
        <f t="shared" si="82"/>
        <v>-6.1099796334012219E-3</v>
      </c>
      <c r="F161" s="104">
        <f>IF(ISNUMBER(D161), $B172 * E161, "")</f>
        <v>-916.49694501018325</v>
      </c>
      <c r="G161" s="102">
        <v>993</v>
      </c>
      <c r="H161" s="25">
        <f t="shared" si="83"/>
        <v>1.1201629327902239E-2</v>
      </c>
      <c r="I161" s="103">
        <f>IF(ISNUMBER(G161), $B172 * H161, "")</f>
        <v>1680.2443991853359</v>
      </c>
      <c r="J161" s="24">
        <v>992</v>
      </c>
      <c r="K161" s="25">
        <f t="shared" si="84"/>
        <v>1.0183299389002037E-2</v>
      </c>
      <c r="L161" s="104">
        <f>IF(ISNUMBER(J161), $B172 * K161, "")</f>
        <v>1527.4949083503056</v>
      </c>
      <c r="M161" s="102">
        <v>992</v>
      </c>
      <c r="N161" s="25">
        <f t="shared" si="85"/>
        <v>1.0183299389002037E-2</v>
      </c>
      <c r="O161" s="104">
        <f>IF(ISNUMBER(M161), $B172 * N161, "")</f>
        <v>1527.4949083503056</v>
      </c>
      <c r="Q161" s="300"/>
      <c r="R161" s="301"/>
      <c r="S161" s="302"/>
    </row>
    <row r="162" spans="1:19">
      <c r="A162" s="123" t="s">
        <v>334</v>
      </c>
      <c r="B162" s="124">
        <v>465</v>
      </c>
      <c r="C162" s="76">
        <v>-2.31092437E-2</v>
      </c>
      <c r="D162" s="13">
        <v>506</v>
      </c>
      <c r="E162" s="14">
        <f>IF(ISNUMBER(D162), (D162 - $B162) / $B162, "")</f>
        <v>8.8172043010752682E-2</v>
      </c>
      <c r="F162" s="16">
        <f>IF(ISNUMBER(D162), $B172 * E162, "")</f>
        <v>13225.806451612902</v>
      </c>
      <c r="G162" s="29">
        <v>474</v>
      </c>
      <c r="H162" s="14">
        <f>IF(ISNUMBER(G162), (G162 - $B162) / $B162, "")</f>
        <v>1.935483870967742E-2</v>
      </c>
      <c r="I162" s="100">
        <f>IF(ISNUMBER(G162), $B172 * H162, "")</f>
        <v>2903.2258064516132</v>
      </c>
      <c r="J162" s="13">
        <v>474</v>
      </c>
      <c r="K162" s="14">
        <f>IF(ISNUMBER(J162), (J162 - $B162) / $B162, "")</f>
        <v>1.935483870967742E-2</v>
      </c>
      <c r="L162" s="16">
        <f>IF(ISNUMBER(J162), $B172 * K162, "")</f>
        <v>2903.2258064516132</v>
      </c>
      <c r="M162" s="29">
        <v>474</v>
      </c>
      <c r="N162" s="14">
        <f>IF(ISNUMBER(M162), (M162 - $B162) / $B162, "")</f>
        <v>1.935483870967742E-2</v>
      </c>
      <c r="O162" s="16">
        <f>IF(ISNUMBER(M162), $B172 * N162, "")</f>
        <v>2903.2258064516132</v>
      </c>
      <c r="Q162" s="303"/>
      <c r="R162" s="304"/>
      <c r="S162" s="305"/>
    </row>
    <row r="163" spans="1:19" ht="17.25" thickBot="1">
      <c r="A163" s="125" t="s">
        <v>233</v>
      </c>
      <c r="B163" s="126">
        <v>732</v>
      </c>
      <c r="C163" s="77">
        <v>-2.4E-2</v>
      </c>
      <c r="D163" s="15">
        <v>734</v>
      </c>
      <c r="E163" s="32">
        <f t="shared" ref="E163:E166" si="86">IF(ISNUMBER(D163), (D163 - $B163) / $B163, "")</f>
        <v>2.7322404371584699E-3</v>
      </c>
      <c r="F163" s="18">
        <f>IF(ISNUMBER(D163), $B172 * E163, "")</f>
        <v>409.8360655737705</v>
      </c>
      <c r="G163" s="31">
        <v>735</v>
      </c>
      <c r="H163" s="32">
        <f t="shared" ref="H163:H166" si="87">IF(ISNUMBER(G163), (G163 - $B163) / $B163, "")</f>
        <v>4.0983606557377051E-3</v>
      </c>
      <c r="I163" s="101">
        <f>IF(ISNUMBER(G163), $B172 * H163, "")</f>
        <v>614.7540983606558</v>
      </c>
      <c r="J163" s="15">
        <v>734</v>
      </c>
      <c r="K163" s="32">
        <f t="shared" ref="K163:K166" si="88">IF(ISNUMBER(J163), (J163 - $B163) / $B163, "")</f>
        <v>2.7322404371584699E-3</v>
      </c>
      <c r="L163" s="18">
        <f>IF(ISNUMBER(J163), $B172 * K163, "")</f>
        <v>409.8360655737705</v>
      </c>
      <c r="M163" s="31">
        <v>735</v>
      </c>
      <c r="N163" s="32">
        <f t="shared" ref="N163:N166" si="89">IF(ISNUMBER(M163), (M163 - $B163) / $B163, "")</f>
        <v>4.0983606557377051E-3</v>
      </c>
      <c r="O163" s="18">
        <f>IF(ISNUMBER(M163), $B172 * N163, "")</f>
        <v>614.7540983606558</v>
      </c>
      <c r="Q163" s="306"/>
      <c r="R163" s="307"/>
      <c r="S163" s="308"/>
    </row>
    <row r="164" spans="1:19" ht="17.25" thickBot="1">
      <c r="A164" s="125" t="s">
        <v>159</v>
      </c>
      <c r="B164" s="126">
        <v>114</v>
      </c>
      <c r="C164" s="77">
        <v>-2.5641025599999999E-2</v>
      </c>
      <c r="D164" s="15">
        <v>117</v>
      </c>
      <c r="E164" s="32">
        <f t="shared" si="86"/>
        <v>2.6315789473684209E-2</v>
      </c>
      <c r="F164" s="18">
        <f>IF(ISNUMBER(D164), $B172 * E164, "")</f>
        <v>3947.3684210526312</v>
      </c>
      <c r="G164" s="31">
        <v>113</v>
      </c>
      <c r="H164" s="32">
        <f t="shared" si="87"/>
        <v>-8.771929824561403E-3</v>
      </c>
      <c r="I164" s="101">
        <f>IF(ISNUMBER(G164), $B172 * H164, "")</f>
        <v>-1315.7894736842104</v>
      </c>
      <c r="J164" s="15">
        <v>113</v>
      </c>
      <c r="K164" s="32">
        <f t="shared" si="88"/>
        <v>-8.771929824561403E-3</v>
      </c>
      <c r="L164" s="18">
        <f>IF(ISNUMBER(J164), $B172 * K164, "")</f>
        <v>-1315.7894736842104</v>
      </c>
      <c r="M164" s="31">
        <v>115</v>
      </c>
      <c r="N164" s="32">
        <f t="shared" si="89"/>
        <v>8.771929824561403E-3</v>
      </c>
      <c r="O164" s="18">
        <f>IF(ISNUMBER(M164), $B172 * N164, "")</f>
        <v>1315.7894736842104</v>
      </c>
      <c r="Q164" s="291"/>
      <c r="R164" s="291"/>
      <c r="S164" s="291"/>
    </row>
    <row r="165" spans="1:19" ht="17.25" thickBot="1">
      <c r="A165" s="125" t="s">
        <v>239</v>
      </c>
      <c r="B165" s="126">
        <v>673</v>
      </c>
      <c r="C165" s="77">
        <v>-2.7456647399999999E-2</v>
      </c>
      <c r="D165" s="15">
        <v>673</v>
      </c>
      <c r="E165" s="32">
        <f t="shared" si="86"/>
        <v>0</v>
      </c>
      <c r="F165" s="18">
        <f>IF(ISNUMBER(D165), $B172 * E165, "")</f>
        <v>0</v>
      </c>
      <c r="G165" s="31">
        <v>675</v>
      </c>
      <c r="H165" s="32">
        <f t="shared" si="87"/>
        <v>2.9717682020802376E-3</v>
      </c>
      <c r="I165" s="101">
        <f>IF(ISNUMBER(G165), $B172 * H165, "")</f>
        <v>445.76523031203561</v>
      </c>
      <c r="J165" s="15">
        <v>677</v>
      </c>
      <c r="K165" s="32">
        <f t="shared" si="88"/>
        <v>5.9435364041604752E-3</v>
      </c>
      <c r="L165" s="18">
        <f>IF(ISNUMBER(J165), $B172 * K165, "")</f>
        <v>891.53046062407122</v>
      </c>
      <c r="M165" s="31">
        <v>674</v>
      </c>
      <c r="N165" s="32">
        <f t="shared" si="89"/>
        <v>1.4858841010401188E-3</v>
      </c>
      <c r="O165" s="18">
        <f>IF(ISNUMBER(M165), $B172 * N165, "")</f>
        <v>222.88261515601781</v>
      </c>
      <c r="Q165" s="286"/>
      <c r="R165" s="286"/>
      <c r="S165" s="286"/>
    </row>
    <row r="166" spans="1:19" ht="17.25" thickBot="1">
      <c r="A166" s="127" t="s">
        <v>217</v>
      </c>
      <c r="B166" s="128">
        <v>244</v>
      </c>
      <c r="C166" s="78">
        <v>-2.78884462E-2</v>
      </c>
      <c r="D166" s="20">
        <v>245</v>
      </c>
      <c r="E166" s="21">
        <f t="shared" si="86"/>
        <v>4.0983606557377051E-3</v>
      </c>
      <c r="F166" s="22">
        <f>IF(ISNUMBER(D166), $B172 * E166, "")</f>
        <v>614.7540983606558</v>
      </c>
      <c r="G166" s="30">
        <v>248</v>
      </c>
      <c r="H166" s="21">
        <f t="shared" si="87"/>
        <v>1.6393442622950821E-2</v>
      </c>
      <c r="I166" s="105">
        <f>IF(ISNUMBER(G166), $B172 * H166, "")</f>
        <v>2459.0163934426232</v>
      </c>
      <c r="J166" s="20">
        <v>248</v>
      </c>
      <c r="K166" s="21">
        <f t="shared" si="88"/>
        <v>1.6393442622950821E-2</v>
      </c>
      <c r="L166" s="22">
        <f>IF(ISNUMBER(J166), $B172 * K166, "")</f>
        <v>2459.0163934426232</v>
      </c>
      <c r="M166" s="30">
        <v>247</v>
      </c>
      <c r="N166" s="21">
        <f t="shared" si="89"/>
        <v>1.2295081967213115E-2</v>
      </c>
      <c r="O166" s="22">
        <f>IF(ISNUMBER(M166), $B172 * N166, "")</f>
        <v>1844.2622950819671</v>
      </c>
      <c r="Q166" s="286"/>
      <c r="R166" s="286"/>
      <c r="S166" s="286"/>
    </row>
    <row r="167" spans="1:19" ht="17.25" thickBot="1">
      <c r="A167" s="125" t="s">
        <v>225</v>
      </c>
      <c r="B167" s="129">
        <v>967</v>
      </c>
      <c r="C167" s="80">
        <v>-2.9116465899999999E-2</v>
      </c>
      <c r="D167" s="106">
        <v>959</v>
      </c>
      <c r="E167" s="107">
        <f>IF(ISNUMBER(D167), (D167 - $B167) / $B167, "")</f>
        <v>-8.2730093071354711E-3</v>
      </c>
      <c r="F167" s="108">
        <f>IF(ISNUMBER(D167), $B172 * E167, "")</f>
        <v>-1240.9513960703207</v>
      </c>
      <c r="G167" s="109">
        <v>977</v>
      </c>
      <c r="H167" s="107">
        <f>IF(ISNUMBER(G167), (G167 - $B167) / $B167, "")</f>
        <v>1.0341261633919338E-2</v>
      </c>
      <c r="I167" s="110">
        <f>IF(ISNUMBER(G167), $B172 * H167, "")</f>
        <v>1551.1892450879006</v>
      </c>
      <c r="J167" s="106">
        <v>976</v>
      </c>
      <c r="K167" s="107">
        <f>IF(ISNUMBER(J167), (J167 - $B167) / $B167, "")</f>
        <v>9.3071354705274046E-3</v>
      </c>
      <c r="L167" s="108">
        <f>IF(ISNUMBER(J167), $B172 * K167, "")</f>
        <v>1396.0703205791108</v>
      </c>
      <c r="M167" s="109">
        <v>981</v>
      </c>
      <c r="N167" s="107">
        <f>IF(ISNUMBER(M167), (M167 - $B167) / $B167, "")</f>
        <v>1.4477766287487074E-2</v>
      </c>
      <c r="O167" s="108">
        <f>IF(ISNUMBER(M167), $B172 * N167, "")</f>
        <v>2171.6649431230612</v>
      </c>
      <c r="Q167" s="291"/>
      <c r="R167" s="291"/>
      <c r="S167" s="291"/>
    </row>
    <row r="168" spans="1:19" ht="17.25" thickBot="1">
      <c r="A168" s="125" t="s">
        <v>237</v>
      </c>
      <c r="B168" s="126">
        <v>155</v>
      </c>
      <c r="C168" s="77">
        <v>-3.125E-2</v>
      </c>
      <c r="D168" s="15">
        <v>156</v>
      </c>
      <c r="E168" s="32">
        <f t="shared" ref="E168:E171" si="90">IF(ISNUMBER(D168), (D168 - $B168) / $B168, "")</f>
        <v>6.4516129032258064E-3</v>
      </c>
      <c r="F168" s="18">
        <f>IF(ISNUMBER(D168), $B172 * E168, "")</f>
        <v>967.74193548387098</v>
      </c>
      <c r="G168" s="31">
        <v>157</v>
      </c>
      <c r="H168" s="32">
        <f t="shared" ref="H168:H171" si="91">IF(ISNUMBER(G168), (G168 - $B168) / $B168, "")</f>
        <v>1.2903225806451613E-2</v>
      </c>
      <c r="I168" s="101">
        <f>IF(ISNUMBER(G168), $B172 * H168, "")</f>
        <v>1935.483870967742</v>
      </c>
      <c r="J168" s="15">
        <v>155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157</v>
      </c>
      <c r="N168" s="32">
        <f t="shared" ref="N168:N171" si="93">IF(ISNUMBER(M168), (M168 - $B168) / $B168, "")</f>
        <v>1.2903225806451613E-2</v>
      </c>
      <c r="O168" s="18">
        <f>IF(ISNUMBER(M168), $B172 * N168, "")</f>
        <v>1935.483870967742</v>
      </c>
      <c r="Q168" s="291"/>
      <c r="R168" s="291"/>
      <c r="S168" s="291"/>
    </row>
    <row r="169" spans="1:19" ht="17.25" thickBot="1">
      <c r="A169" s="125" t="s">
        <v>141</v>
      </c>
      <c r="B169" s="126">
        <v>150</v>
      </c>
      <c r="C169" s="77">
        <v>-3.2258064500000003E-2</v>
      </c>
      <c r="D169" s="15">
        <v>152</v>
      </c>
      <c r="E169" s="32">
        <f t="shared" si="90"/>
        <v>1.3333333333333334E-2</v>
      </c>
      <c r="F169" s="18">
        <f>IF(ISNUMBER(D169), $B172 * E169, "")</f>
        <v>2000.0000000000002</v>
      </c>
      <c r="G169" s="31">
        <v>159</v>
      </c>
      <c r="H169" s="32">
        <f t="shared" si="91"/>
        <v>0.06</v>
      </c>
      <c r="I169" s="101">
        <f>IF(ISNUMBER(G169), $B172 * H169, "")</f>
        <v>9000</v>
      </c>
      <c r="J169" s="15">
        <v>158</v>
      </c>
      <c r="K169" s="32">
        <f t="shared" si="92"/>
        <v>5.3333333333333337E-2</v>
      </c>
      <c r="L169" s="18">
        <f>IF(ISNUMBER(J169), $B172 * K169, "")</f>
        <v>8000.0000000000009</v>
      </c>
      <c r="M169" s="31">
        <v>155</v>
      </c>
      <c r="N169" s="32">
        <f t="shared" si="93"/>
        <v>3.3333333333333333E-2</v>
      </c>
      <c r="O169" s="18">
        <f>IF(ISNUMBER(M169), $B172 * N169, "")</f>
        <v>5000</v>
      </c>
      <c r="Q169" s="291"/>
      <c r="R169" s="291"/>
      <c r="S169" s="291"/>
    </row>
    <row r="170" spans="1:19">
      <c r="A170" s="125" t="s">
        <v>121</v>
      </c>
      <c r="B170" s="126">
        <v>595</v>
      </c>
      <c r="C170" s="77">
        <v>-4.9520766799999998E-2</v>
      </c>
      <c r="D170" s="15">
        <v>585</v>
      </c>
      <c r="E170" s="32">
        <f t="shared" si="90"/>
        <v>-1.680672268907563E-2</v>
      </c>
      <c r="F170" s="18">
        <f>IF(ISNUMBER(D170), $B172 * E170, "")</f>
        <v>-2521.0084033613443</v>
      </c>
      <c r="G170" s="31">
        <v>596</v>
      </c>
      <c r="H170" s="32">
        <f t="shared" si="91"/>
        <v>1.6806722689075631E-3</v>
      </c>
      <c r="I170" s="101">
        <f>IF(ISNUMBER(G170), $B172 * H170, "")</f>
        <v>252.10084033613447</v>
      </c>
      <c r="J170" s="15">
        <v>594</v>
      </c>
      <c r="K170" s="32">
        <f t="shared" si="92"/>
        <v>-1.6806722689075631E-3</v>
      </c>
      <c r="L170" s="18">
        <f>IF(ISNUMBER(J170), $B172 * K170, "")</f>
        <v>-252.10084033613447</v>
      </c>
      <c r="M170" s="31">
        <v>595</v>
      </c>
      <c r="N170" s="32">
        <f t="shared" si="93"/>
        <v>0</v>
      </c>
      <c r="O170" s="18">
        <f>IF(ISNUMBER(M170), $B172 * N170, "")</f>
        <v>0</v>
      </c>
      <c r="Q170" s="313"/>
      <c r="R170" s="314"/>
      <c r="S170" s="315"/>
    </row>
    <row r="171" spans="1:19" ht="17.25" thickBot="1">
      <c r="A171" s="130" t="s">
        <v>115</v>
      </c>
      <c r="B171" s="131">
        <v>404</v>
      </c>
      <c r="C171" s="79">
        <v>-0.1179039301</v>
      </c>
      <c r="D171" s="24">
        <v>445</v>
      </c>
      <c r="E171" s="25">
        <f t="shared" si="90"/>
        <v>0.10148514851485149</v>
      </c>
      <c r="F171" s="104">
        <f>IF(ISNUMBER(D171), $B172 * E171, "")</f>
        <v>15222.772277227723</v>
      </c>
      <c r="G171" s="102">
        <v>405</v>
      </c>
      <c r="H171" s="25">
        <f t="shared" si="91"/>
        <v>2.4752475247524753E-3</v>
      </c>
      <c r="I171" s="103">
        <f>IF(ISNUMBER(G171), $B172 * H171, "")</f>
        <v>371.28712871287127</v>
      </c>
      <c r="J171" s="24">
        <v>412</v>
      </c>
      <c r="K171" s="25">
        <f t="shared" si="92"/>
        <v>1.9801980198019802E-2</v>
      </c>
      <c r="L171" s="104">
        <f>IF(ISNUMBER(J171), $B172 * K171, "")</f>
        <v>2970.2970297029701</v>
      </c>
      <c r="M171" s="102">
        <v>413</v>
      </c>
      <c r="N171" s="25">
        <f t="shared" si="93"/>
        <v>2.2277227722772276E-2</v>
      </c>
      <c r="O171" s="104">
        <f>IF(ISNUMBER(M171), $B172 * N171, "")</f>
        <v>3341.5841584158416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5.1361763982974091E-3</v>
      </c>
      <c r="F172" s="28">
        <f>SUM(F152:F171)</f>
        <v>15408.529194892224</v>
      </c>
      <c r="G172" s="26" t="s">
        <v>268</v>
      </c>
      <c r="H172" s="27">
        <f>IF(COUNT(H152:H171), SUM(H152:H171) / COUNT(H152:H171), 0)</f>
        <v>8.8635543529498075E-3</v>
      </c>
      <c r="I172" s="28">
        <f>SUM(I152:I171)</f>
        <v>26590.663058849423</v>
      </c>
      <c r="J172" s="26" t="s">
        <v>268</v>
      </c>
      <c r="K172" s="27">
        <f>IF(COUNT(K152:K171), SUM(K152:K171) / COUNT(K152:K171), 0)</f>
        <v>8.7152432931850241E-3</v>
      </c>
      <c r="L172" s="28">
        <f>SUM(L152:L171)</f>
        <v>26145.729879555074</v>
      </c>
      <c r="M172" s="26" t="s">
        <v>268</v>
      </c>
      <c r="N172" s="27">
        <f>IF(COUNT(N152:N171), SUM(N152:N171) / COUNT(N152:N171), 0)</f>
        <v>8.6991930422917179E-3</v>
      </c>
      <c r="O172" s="28">
        <f>SUM(O152:O171)</f>
        <v>26097.579126875153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93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2021-11-07(일) 오전 00:00</v>
      </c>
      <c r="C177" s="329"/>
      <c r="D177" s="288" t="str">
        <f>TEXT($G$1, "[$-ko-KR]yyyy-mm-dd(ddd) ") &amp; "오후 14:00"</f>
        <v>2021-11-07(일) 오후 14:00</v>
      </c>
      <c r="E177" s="289"/>
      <c r="F177" s="290"/>
      <c r="G177" s="288" t="str">
        <f>TEXT($G$1, "[$-ko-KR]yyyy-mm-dd(ddd) ") &amp; "오후 19:00"</f>
        <v>2021-11-07(일) 오후 19:00</v>
      </c>
      <c r="H177" s="289"/>
      <c r="I177" s="290"/>
      <c r="J177" s="288" t="str">
        <f>TEXT($G$1, "[$-ko-KR]yyyy-mm-dd(ddd) ") &amp; "오후 21:00"</f>
        <v>2021-11-07(일) 오후 21:00</v>
      </c>
      <c r="K177" s="289"/>
      <c r="L177" s="290"/>
      <c r="M177" s="288" t="str">
        <f>TEXT($G$1+1, "[$-ko-KR]yyyy-mm-dd(ddd) ") &amp; "오전 00:00"</f>
        <v>2021-11-08(월)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217</v>
      </c>
      <c r="B179" s="124">
        <v>244</v>
      </c>
      <c r="C179" s="76">
        <v>-2.78884462E-2</v>
      </c>
      <c r="D179" s="13">
        <v>245</v>
      </c>
      <c r="E179" s="14">
        <f>IF(ISNUMBER(D179), (D179 - $B179) / $B179, "")</f>
        <v>4.0983606557377051E-3</v>
      </c>
      <c r="F179" s="16">
        <f>IF(ISNUMBER(D179), $B199 * E179, "")</f>
        <v>614.7540983606558</v>
      </c>
      <c r="G179" s="29">
        <v>248</v>
      </c>
      <c r="H179" s="14">
        <f>IF(ISNUMBER(G179), (G179 - $B179) / $B179, "")</f>
        <v>1.6393442622950821E-2</v>
      </c>
      <c r="I179" s="100">
        <f>IF(ISNUMBER(G179), $B199 * H179, "")</f>
        <v>2459.0163934426232</v>
      </c>
      <c r="J179" s="13">
        <v>248</v>
      </c>
      <c r="K179" s="14">
        <f>IF(ISNUMBER(J179), (J179 - $B179) / $B179, "")</f>
        <v>1.6393442622950821E-2</v>
      </c>
      <c r="L179" s="16">
        <f>IF(ISNUMBER(J179), $B199 * K179, "")</f>
        <v>2459.0163934426232</v>
      </c>
      <c r="M179" s="29">
        <v>247</v>
      </c>
      <c r="N179" s="14">
        <f>IF(ISNUMBER(M179), (M179 - $B179) / $B179, "")</f>
        <v>1.2295081967213115E-2</v>
      </c>
      <c r="O179" s="16">
        <f>IF(ISNUMBER(M179), $B199 * N179, "")</f>
        <v>1844.2622950819671</v>
      </c>
      <c r="Q179" s="286"/>
      <c r="R179" s="286"/>
      <c r="S179" s="286"/>
    </row>
    <row r="180" spans="1:19" ht="17.25" thickBot="1">
      <c r="A180" s="125" t="s">
        <v>225</v>
      </c>
      <c r="B180" s="126">
        <v>967</v>
      </c>
      <c r="C180" s="77">
        <v>-2.9116465899999999E-2</v>
      </c>
      <c r="D180" s="15">
        <v>959</v>
      </c>
      <c r="E180" s="32">
        <f t="shared" ref="E180:E183" si="94">IF(ISNUMBER(D180), (D180 - $B180) / $B180, "")</f>
        <v>-8.2730093071354711E-3</v>
      </c>
      <c r="F180" s="18">
        <f>IF(ISNUMBER(D180), $B199 * E180, "")</f>
        <v>-1240.9513960703207</v>
      </c>
      <c r="G180" s="31">
        <v>977</v>
      </c>
      <c r="H180" s="32">
        <f t="shared" ref="H180:H183" si="95">IF(ISNUMBER(G180), (G180 - $B180) / $B180, "")</f>
        <v>1.0341261633919338E-2</v>
      </c>
      <c r="I180" s="101">
        <f>IF(ISNUMBER(G180), $B199 * H180, "")</f>
        <v>1551.1892450879006</v>
      </c>
      <c r="J180" s="15">
        <v>976</v>
      </c>
      <c r="K180" s="32">
        <f t="shared" ref="K180:K183" si="96">IF(ISNUMBER(J180), (J180 - $B180) / $B180, "")</f>
        <v>9.3071354705274046E-3</v>
      </c>
      <c r="L180" s="18">
        <f>IF(ISNUMBER(J180), $B199 * K180, "")</f>
        <v>1396.0703205791108</v>
      </c>
      <c r="M180" s="31">
        <v>981</v>
      </c>
      <c r="N180" s="32">
        <f t="shared" ref="N180:N183" si="97">IF(ISNUMBER(M180), (M180 - $B180) / $B180, "")</f>
        <v>1.4477766287487074E-2</v>
      </c>
      <c r="O180" s="18">
        <f>IF(ISNUMBER(M180), $B199 * N180, "")</f>
        <v>2171.6649431230612</v>
      </c>
      <c r="Q180" s="286"/>
      <c r="R180" s="286"/>
      <c r="S180" s="286"/>
    </row>
    <row r="181" spans="1:19" ht="17.25" thickBot="1">
      <c r="A181" s="125" t="s">
        <v>133</v>
      </c>
      <c r="B181" s="126">
        <v>2280</v>
      </c>
      <c r="C181" s="77">
        <v>-2.9787233999999999E-2</v>
      </c>
      <c r="D181" s="15">
        <v>2355</v>
      </c>
      <c r="E181" s="32">
        <f t="shared" si="94"/>
        <v>3.2894736842105261E-2</v>
      </c>
      <c r="F181" s="18">
        <f>IF(ISNUMBER(D181), $B199 * E181, "")</f>
        <v>4934.2105263157891</v>
      </c>
      <c r="G181" s="31">
        <v>2335</v>
      </c>
      <c r="H181" s="32">
        <f t="shared" si="95"/>
        <v>2.4122807017543858E-2</v>
      </c>
      <c r="I181" s="101">
        <f>IF(ISNUMBER(G181), $B199 * H181, "")</f>
        <v>3618.4210526315787</v>
      </c>
      <c r="J181" s="15">
        <v>2325</v>
      </c>
      <c r="K181" s="32">
        <f t="shared" si="96"/>
        <v>1.9736842105263157E-2</v>
      </c>
      <c r="L181" s="18">
        <f>IF(ISNUMBER(J181), $B199 * K181, "")</f>
        <v>2960.5263157894733</v>
      </c>
      <c r="M181" s="31">
        <v>2350</v>
      </c>
      <c r="N181" s="32">
        <f t="shared" si="97"/>
        <v>3.0701754385964911E-2</v>
      </c>
      <c r="O181" s="18">
        <f>IF(ISNUMBER(M181), $B199 * N181, "")</f>
        <v>4605.2631578947367</v>
      </c>
      <c r="Q181" s="291"/>
      <c r="R181" s="291"/>
      <c r="S181" s="291"/>
    </row>
    <row r="182" spans="1:19" ht="17.25" thickBot="1">
      <c r="A182" s="125" t="s">
        <v>64</v>
      </c>
      <c r="B182" s="126">
        <v>60.6</v>
      </c>
      <c r="C182" s="77">
        <v>-3.04E-2</v>
      </c>
      <c r="D182" s="15">
        <v>60.7</v>
      </c>
      <c r="E182" s="32">
        <f t="shared" si="94"/>
        <v>1.6501650165016736E-3</v>
      </c>
      <c r="F182" s="18">
        <f>IF(ISNUMBER(D182), $B199 * E182, "")</f>
        <v>247.52475247525103</v>
      </c>
      <c r="G182" s="31">
        <v>61.6</v>
      </c>
      <c r="H182" s="32">
        <f t="shared" si="95"/>
        <v>1.65016501650165E-2</v>
      </c>
      <c r="I182" s="101">
        <f>IF(ISNUMBER(G182), $B199 * H182, "")</f>
        <v>2475.2475247524749</v>
      </c>
      <c r="J182" s="15">
        <v>61.4</v>
      </c>
      <c r="K182" s="32">
        <f t="shared" si="96"/>
        <v>1.3201320132013155E-2</v>
      </c>
      <c r="L182" s="18">
        <f>IF(ISNUMBER(J182), $B199 * K182, "")</f>
        <v>1980.1980198019733</v>
      </c>
      <c r="M182" s="31">
        <v>61.7</v>
      </c>
      <c r="N182" s="32">
        <f t="shared" si="97"/>
        <v>1.8151815181518174E-2</v>
      </c>
      <c r="O182" s="18">
        <f>IF(ISNUMBER(M182), $B199 * N182, "")</f>
        <v>2722.7722772277261</v>
      </c>
      <c r="Q182" s="291"/>
      <c r="R182" s="291"/>
      <c r="S182" s="291"/>
    </row>
    <row r="183" spans="1:19" ht="17.25" thickBot="1">
      <c r="A183" s="127" t="s">
        <v>169</v>
      </c>
      <c r="B183" s="128">
        <v>4035</v>
      </c>
      <c r="C183" s="78">
        <v>-3.1212485000000002E-2</v>
      </c>
      <c r="D183" s="20">
        <v>4015</v>
      </c>
      <c r="E183" s="21">
        <f t="shared" si="94"/>
        <v>-4.9566294919454771E-3</v>
      </c>
      <c r="F183" s="22">
        <f>IF(ISNUMBER(D183), $B199 * E183, "")</f>
        <v>-743.49442379182153</v>
      </c>
      <c r="G183" s="30">
        <v>4065</v>
      </c>
      <c r="H183" s="21">
        <f t="shared" si="95"/>
        <v>7.4349442379182153E-3</v>
      </c>
      <c r="I183" s="105">
        <f>IF(ISNUMBER(G183), $B199 * H183, "")</f>
        <v>1115.2416356877322</v>
      </c>
      <c r="J183" s="20">
        <v>4065</v>
      </c>
      <c r="K183" s="21">
        <f t="shared" si="96"/>
        <v>7.4349442379182153E-3</v>
      </c>
      <c r="L183" s="22">
        <f>IF(ISNUMBER(J183), $B199 * K183, "")</f>
        <v>1115.2416356877322</v>
      </c>
      <c r="M183" s="30">
        <v>4045</v>
      </c>
      <c r="N183" s="21">
        <f t="shared" si="97"/>
        <v>2.4783147459727386E-3</v>
      </c>
      <c r="O183" s="22">
        <f>IF(ISNUMBER(M183), $B199 * N183, "")</f>
        <v>371.74721189591077</v>
      </c>
      <c r="Q183" s="291"/>
      <c r="R183" s="291"/>
      <c r="S183" s="291"/>
    </row>
    <row r="184" spans="1:19" ht="17.25" thickBot="1">
      <c r="A184" s="125" t="s">
        <v>237</v>
      </c>
      <c r="B184" s="129">
        <v>155</v>
      </c>
      <c r="C184" s="80">
        <v>-3.125E-2</v>
      </c>
      <c r="D184" s="106">
        <v>156</v>
      </c>
      <c r="E184" s="107">
        <f>IF(ISNUMBER(D184), (D184 - $B184) / $B184, "")</f>
        <v>6.4516129032258064E-3</v>
      </c>
      <c r="F184" s="108">
        <f>IF(ISNUMBER(D184), $B199 * E184, "")</f>
        <v>967.74193548387098</v>
      </c>
      <c r="G184" s="109">
        <v>157</v>
      </c>
      <c r="H184" s="107">
        <f>IF(ISNUMBER(G184), (G184 - $B184) / $B184, "")</f>
        <v>1.2903225806451613E-2</v>
      </c>
      <c r="I184" s="110">
        <f>IF(ISNUMBER(G184), $B199 * H184, "")</f>
        <v>1935.483870967742</v>
      </c>
      <c r="J184" s="106">
        <v>155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157</v>
      </c>
      <c r="N184" s="107">
        <f>IF(ISNUMBER(M184), (M184 - $B184) / $B184, "")</f>
        <v>1.2903225806451613E-2</v>
      </c>
      <c r="O184" s="108">
        <f>IF(ISNUMBER(M184), $B199 * N184, "")</f>
        <v>1935.483870967742</v>
      </c>
      <c r="Q184" s="291"/>
      <c r="R184" s="291"/>
      <c r="S184" s="291"/>
    </row>
    <row r="185" spans="1:19" ht="17.25" thickBot="1">
      <c r="A185" s="125" t="s">
        <v>141</v>
      </c>
      <c r="B185" s="126">
        <v>150</v>
      </c>
      <c r="C185" s="77">
        <v>-3.2258064500000003E-2</v>
      </c>
      <c r="D185" s="15">
        <v>152</v>
      </c>
      <c r="E185" s="32">
        <f t="shared" ref="E185:E188" si="98">IF(ISNUMBER(D185), (D185 - $B185) / $B185, "")</f>
        <v>1.3333333333333334E-2</v>
      </c>
      <c r="F185" s="18">
        <f>IF(ISNUMBER(D185), $B199 * E185, "")</f>
        <v>2000.0000000000002</v>
      </c>
      <c r="G185" s="31">
        <v>159</v>
      </c>
      <c r="H185" s="32">
        <f t="shared" ref="H185:H188" si="99">IF(ISNUMBER(G185), (G185 - $B185) / $B185, "")</f>
        <v>0.06</v>
      </c>
      <c r="I185" s="101">
        <f>IF(ISNUMBER(G185), $B199 * H185, "")</f>
        <v>9000</v>
      </c>
      <c r="J185" s="15">
        <v>158</v>
      </c>
      <c r="K185" s="32">
        <f t="shared" ref="K185:K188" si="100">IF(ISNUMBER(J185), (J185 - $B185) / $B185, "")</f>
        <v>5.3333333333333337E-2</v>
      </c>
      <c r="L185" s="18">
        <f>IF(ISNUMBER(J185), $B199 * K185, "")</f>
        <v>8000.0000000000009</v>
      </c>
      <c r="M185" s="31">
        <v>155</v>
      </c>
      <c r="N185" s="32">
        <f t="shared" ref="N185:N188" si="101">IF(ISNUMBER(M185), (M185 - $B185) / $B185, "")</f>
        <v>3.3333333333333333E-2</v>
      </c>
      <c r="O185" s="18">
        <f>IF(ISNUMBER(M185), $B199 * N185, "")</f>
        <v>5000</v>
      </c>
      <c r="Q185" s="291"/>
      <c r="R185" s="291"/>
      <c r="S185" s="291"/>
    </row>
    <row r="186" spans="1:19" ht="17.25" thickBot="1">
      <c r="A186" s="125" t="s">
        <v>147</v>
      </c>
      <c r="B186" s="126">
        <v>14.8</v>
      </c>
      <c r="C186" s="77">
        <v>-3.2679738600000001E-2</v>
      </c>
      <c r="D186" s="15">
        <v>14.3</v>
      </c>
      <c r="E186" s="32">
        <f t="shared" si="98"/>
        <v>-3.3783783783783779E-2</v>
      </c>
      <c r="F186" s="18">
        <f>IF(ISNUMBER(D186), $B199 * E186, "")</f>
        <v>-5067.5675675675666</v>
      </c>
      <c r="G186" s="31">
        <v>14.7</v>
      </c>
      <c r="H186" s="32">
        <f t="shared" si="99"/>
        <v>-6.7567567567568525E-3</v>
      </c>
      <c r="I186" s="101">
        <f>IF(ISNUMBER(G186), $B199 * H186, "")</f>
        <v>-1013.5135135135279</v>
      </c>
      <c r="J186" s="15">
        <v>14.7</v>
      </c>
      <c r="K186" s="32">
        <f t="shared" si="100"/>
        <v>-6.7567567567568525E-3</v>
      </c>
      <c r="L186" s="18">
        <f>IF(ISNUMBER(J186), $B199 * K186, "")</f>
        <v>-1013.5135135135279</v>
      </c>
      <c r="M186" s="31">
        <v>14.7</v>
      </c>
      <c r="N186" s="32">
        <f t="shared" si="101"/>
        <v>-6.7567567567568525E-3</v>
      </c>
      <c r="O186" s="18">
        <f>IF(ISNUMBER(M186), $B199 * N186, "")</f>
        <v>-1013.5135135135279</v>
      </c>
      <c r="Q186" s="291"/>
      <c r="R186" s="291"/>
      <c r="S186" s="291"/>
    </row>
    <row r="187" spans="1:19" ht="17.25" thickBot="1">
      <c r="A187" s="125" t="s">
        <v>223</v>
      </c>
      <c r="B187" s="126">
        <v>1870</v>
      </c>
      <c r="C187" s="77">
        <v>-3.3591731299999997E-2</v>
      </c>
      <c r="D187" s="15">
        <v>1920</v>
      </c>
      <c r="E187" s="32">
        <f t="shared" si="98"/>
        <v>2.6737967914438502E-2</v>
      </c>
      <c r="F187" s="18">
        <f>IF(ISNUMBER(D187), $B199 * E187, "")</f>
        <v>4010.6951871657752</v>
      </c>
      <c r="G187" s="31">
        <v>1885</v>
      </c>
      <c r="H187" s="32">
        <f t="shared" si="99"/>
        <v>8.0213903743315516E-3</v>
      </c>
      <c r="I187" s="101">
        <f>IF(ISNUMBER(G187), $B199 * H187, "")</f>
        <v>1203.2085561497327</v>
      </c>
      <c r="J187" s="15">
        <v>1890</v>
      </c>
      <c r="K187" s="32">
        <f t="shared" si="100"/>
        <v>1.06951871657754E-2</v>
      </c>
      <c r="L187" s="18">
        <f>IF(ISNUMBER(J187), $B199 * K187, "")</f>
        <v>1604.2780748663101</v>
      </c>
      <c r="M187" s="31">
        <v>1890</v>
      </c>
      <c r="N187" s="32">
        <f t="shared" si="101"/>
        <v>1.06951871657754E-2</v>
      </c>
      <c r="O187" s="18">
        <f>IF(ISNUMBER(M187), $B199 * N187, "")</f>
        <v>1604.2780748663101</v>
      </c>
      <c r="Q187" s="33"/>
      <c r="R187" s="33"/>
    </row>
    <row r="188" spans="1:19" ht="17.25" thickBot="1">
      <c r="A188" s="130" t="s">
        <v>183</v>
      </c>
      <c r="B188" s="131">
        <v>10470</v>
      </c>
      <c r="C188" s="79">
        <v>-3.4132841300000001E-2</v>
      </c>
      <c r="D188" s="24">
        <v>10560</v>
      </c>
      <c r="E188" s="25">
        <f t="shared" si="98"/>
        <v>8.5959885386819486E-3</v>
      </c>
      <c r="F188" s="104">
        <f>IF(ISNUMBER(D188), $B199 * E188, "")</f>
        <v>1289.3982808022922</v>
      </c>
      <c r="G188" s="102">
        <v>10920</v>
      </c>
      <c r="H188" s="25">
        <f t="shared" si="99"/>
        <v>4.2979942693409739E-2</v>
      </c>
      <c r="I188" s="103">
        <f>IF(ISNUMBER(G188), $B199 * H188, "")</f>
        <v>6446.9914040114609</v>
      </c>
      <c r="J188" s="24">
        <v>10900</v>
      </c>
      <c r="K188" s="25">
        <f t="shared" si="100"/>
        <v>4.1069723018147083E-2</v>
      </c>
      <c r="L188" s="104">
        <f>IF(ISNUMBER(J188), $B199 * K188, "")</f>
        <v>6160.4584527220622</v>
      </c>
      <c r="M188" s="102">
        <v>10770</v>
      </c>
      <c r="N188" s="25">
        <f t="shared" si="101"/>
        <v>2.865329512893983E-2</v>
      </c>
      <c r="O188" s="104">
        <f>IF(ISNUMBER(M188), $B199 * N188, "")</f>
        <v>4297.9942693409748</v>
      </c>
      <c r="Q188" s="300"/>
      <c r="R188" s="301"/>
      <c r="S188" s="302"/>
    </row>
    <row r="189" spans="1:19">
      <c r="A189" s="123" t="s">
        <v>105</v>
      </c>
      <c r="B189" s="124">
        <v>2490</v>
      </c>
      <c r="C189" s="76">
        <v>-3.4883720899999998E-2</v>
      </c>
      <c r="D189" s="13">
        <v>2485</v>
      </c>
      <c r="E189" s="14">
        <f>IF(ISNUMBER(D189), (D189 - $B189) / $B189, "")</f>
        <v>-2.008032128514056E-3</v>
      </c>
      <c r="F189" s="16">
        <f>IF(ISNUMBER(D189), $B199 * E189, "")</f>
        <v>-301.20481927710841</v>
      </c>
      <c r="G189" s="29">
        <v>2520</v>
      </c>
      <c r="H189" s="14">
        <f>IF(ISNUMBER(G189), (G189 - $B189) / $B189, "")</f>
        <v>1.2048192771084338E-2</v>
      </c>
      <c r="I189" s="100">
        <f>IF(ISNUMBER(G189), $B199 * H189, "")</f>
        <v>1807.2289156626507</v>
      </c>
      <c r="J189" s="13">
        <v>2505</v>
      </c>
      <c r="K189" s="14">
        <f>IF(ISNUMBER(J189), (J189 - $B189) / $B189, "")</f>
        <v>6.024096385542169E-3</v>
      </c>
      <c r="L189" s="16">
        <f>IF(ISNUMBER(J189), $B199 * K189, "")</f>
        <v>903.61445783132535</v>
      </c>
      <c r="M189" s="29">
        <v>2505</v>
      </c>
      <c r="N189" s="14">
        <f>IF(ISNUMBER(M189), (M189 - $B189) / $B189, "")</f>
        <v>6.024096385542169E-3</v>
      </c>
      <c r="O189" s="16">
        <f>IF(ISNUMBER(M189), $B199 * N189, "")</f>
        <v>903.61445783132535</v>
      </c>
      <c r="Q189" s="303"/>
      <c r="R189" s="304"/>
      <c r="S189" s="305"/>
    </row>
    <row r="190" spans="1:19" ht="17.25" thickBot="1">
      <c r="A190" s="125" t="s">
        <v>66</v>
      </c>
      <c r="B190" s="126">
        <v>5485</v>
      </c>
      <c r="C190" s="77">
        <v>-3.6028119499999997E-2</v>
      </c>
      <c r="D190" s="15">
        <v>5555</v>
      </c>
      <c r="E190" s="32">
        <f t="shared" ref="E190:E193" si="102">IF(ISNUMBER(D190), (D190 - $B190) / $B190, "")</f>
        <v>1.276207839562443E-2</v>
      </c>
      <c r="F190" s="18">
        <f>IF(ISNUMBER(D190), $B199 * E190, "")</f>
        <v>1914.3117593436646</v>
      </c>
      <c r="G190" s="31">
        <v>5965</v>
      </c>
      <c r="H190" s="32">
        <f t="shared" ref="H190:H193" si="103">IF(ISNUMBER(G190), (G190 - $B190) / $B190, "")</f>
        <v>8.7511394712853241E-2</v>
      </c>
      <c r="I190" s="101">
        <f>IF(ISNUMBER(G190), $B199 * H190, "")</f>
        <v>13126.709206927986</v>
      </c>
      <c r="J190" s="15">
        <v>5880</v>
      </c>
      <c r="K190" s="32">
        <f t="shared" ref="K190:K193" si="104">IF(ISNUMBER(J190), (J190 - $B190) / $B190, "")</f>
        <v>7.2014585232452147E-2</v>
      </c>
      <c r="L190" s="18">
        <f>IF(ISNUMBER(J190), $B199 * K190, "")</f>
        <v>10802.187784867821</v>
      </c>
      <c r="M190" s="31">
        <v>5790</v>
      </c>
      <c r="N190" s="32">
        <f t="shared" ref="N190:N193" si="105">IF(ISNUMBER(M190), (M190 - $B190) / $B190, "")</f>
        <v>5.5606198723792161E-2</v>
      </c>
      <c r="O190" s="18">
        <f>IF(ISNUMBER(M190), $B199 * N190, "")</f>
        <v>8340.9298085688242</v>
      </c>
      <c r="Q190" s="306"/>
      <c r="R190" s="307"/>
      <c r="S190" s="308"/>
    </row>
    <row r="191" spans="1:19" ht="17.25" thickBot="1">
      <c r="A191" s="125" t="s">
        <v>73</v>
      </c>
      <c r="B191" s="126">
        <v>43090</v>
      </c>
      <c r="C191" s="77">
        <v>-3.8384289199999998E-2</v>
      </c>
      <c r="D191" s="15">
        <v>43810</v>
      </c>
      <c r="E191" s="32">
        <f t="shared" si="102"/>
        <v>1.6709213274541657E-2</v>
      </c>
      <c r="F191" s="18">
        <f>IF(ISNUMBER(D191), $B199 * E191, "")</f>
        <v>2506.3819911812484</v>
      </c>
      <c r="G191" s="31">
        <v>43910</v>
      </c>
      <c r="H191" s="32">
        <f t="shared" si="103"/>
        <v>1.902993734045022E-2</v>
      </c>
      <c r="I191" s="101">
        <f>IF(ISNUMBER(G191), $B199 * H191, "")</f>
        <v>2854.4906010675331</v>
      </c>
      <c r="J191" s="15">
        <v>43850</v>
      </c>
      <c r="K191" s="32">
        <f t="shared" si="104"/>
        <v>1.7637502900905083E-2</v>
      </c>
      <c r="L191" s="18">
        <f>IF(ISNUMBER(J191), $B199 * K191, "")</f>
        <v>2645.6254351357625</v>
      </c>
      <c r="M191" s="31">
        <v>43600</v>
      </c>
      <c r="N191" s="32">
        <f t="shared" si="105"/>
        <v>1.1835692736133673E-2</v>
      </c>
      <c r="O191" s="18">
        <f>IF(ISNUMBER(M191), $B199 * N191, "")</f>
        <v>1775.3539104200511</v>
      </c>
      <c r="Q191" s="291"/>
      <c r="R191" s="291"/>
      <c r="S191" s="291"/>
    </row>
    <row r="192" spans="1:19" ht="17.25" thickBot="1">
      <c r="A192" s="125" t="s">
        <v>331</v>
      </c>
      <c r="B192" s="126">
        <v>382000</v>
      </c>
      <c r="C192" s="77">
        <v>-4.0683073799999997E-2</v>
      </c>
      <c r="D192" s="15">
        <v>389400</v>
      </c>
      <c r="E192" s="32">
        <f t="shared" si="102"/>
        <v>1.93717277486911E-2</v>
      </c>
      <c r="F192" s="18">
        <f>IF(ISNUMBER(D192), $B199 * E192, "")</f>
        <v>2905.7591623036651</v>
      </c>
      <c r="G192" s="31">
        <v>390050</v>
      </c>
      <c r="H192" s="32">
        <f t="shared" si="103"/>
        <v>2.1073298429319372E-2</v>
      </c>
      <c r="I192" s="101">
        <f>IF(ISNUMBER(G192), $B199 * H192, "")</f>
        <v>3160.9947643979058</v>
      </c>
      <c r="J192" s="15">
        <v>389100</v>
      </c>
      <c r="K192" s="32">
        <f t="shared" si="104"/>
        <v>1.8586387434554975E-2</v>
      </c>
      <c r="L192" s="18">
        <f>IF(ISNUMBER(J192), $B199 * K192, "")</f>
        <v>2787.9581151832463</v>
      </c>
      <c r="M192" s="31">
        <v>391100</v>
      </c>
      <c r="N192" s="32">
        <f t="shared" si="105"/>
        <v>2.3821989528795811E-2</v>
      </c>
      <c r="O192" s="18">
        <f>IF(ISNUMBER(M192), $B199 * N192, "")</f>
        <v>3573.2984293193717</v>
      </c>
      <c r="Q192" s="286"/>
      <c r="R192" s="286"/>
      <c r="S192" s="286"/>
    </row>
    <row r="193" spans="1:19" ht="17.25" thickBot="1">
      <c r="A193" s="127" t="s">
        <v>75</v>
      </c>
      <c r="B193" s="128">
        <v>38250</v>
      </c>
      <c r="C193" s="78">
        <v>-4.1593585600000003E-2</v>
      </c>
      <c r="D193" s="20">
        <v>40430</v>
      </c>
      <c r="E193" s="21">
        <f t="shared" si="102"/>
        <v>5.6993464052287585E-2</v>
      </c>
      <c r="F193" s="22">
        <f>IF(ISNUMBER(D193), $B199 * E193, "")</f>
        <v>8549.0196078431381</v>
      </c>
      <c r="G193" s="30">
        <v>39470</v>
      </c>
      <c r="H193" s="21">
        <f t="shared" si="103"/>
        <v>3.1895424836601308E-2</v>
      </c>
      <c r="I193" s="105">
        <f>IF(ISNUMBER(G193), $B199 * H193, "")</f>
        <v>4784.3137254901958</v>
      </c>
      <c r="J193" s="20">
        <v>39240</v>
      </c>
      <c r="K193" s="21">
        <f t="shared" si="104"/>
        <v>2.5882352941176471E-2</v>
      </c>
      <c r="L193" s="22">
        <f>IF(ISNUMBER(J193), $B199 * K193, "")</f>
        <v>3882.3529411764707</v>
      </c>
      <c r="M193" s="30">
        <v>39080</v>
      </c>
      <c r="N193" s="21">
        <f t="shared" si="105"/>
        <v>2.1699346405228758E-2</v>
      </c>
      <c r="O193" s="22">
        <f>IF(ISNUMBER(M193), $B199 * N193, "")</f>
        <v>3254.9019607843138</v>
      </c>
      <c r="Q193" s="286"/>
      <c r="R193" s="286"/>
      <c r="S193" s="286"/>
    </row>
    <row r="194" spans="1:19" ht="17.25" thickBot="1">
      <c r="A194" s="125" t="s">
        <v>173</v>
      </c>
      <c r="B194" s="129">
        <v>1610</v>
      </c>
      <c r="C194" s="80">
        <v>-4.16666667E-2</v>
      </c>
      <c r="D194" s="106">
        <v>1645</v>
      </c>
      <c r="E194" s="107">
        <f>IF(ISNUMBER(D194), (D194 - $B194) / $B194, "")</f>
        <v>2.1739130434782608E-2</v>
      </c>
      <c r="F194" s="108">
        <f>IF(ISNUMBER(D194), $B199 * E194, "")</f>
        <v>3260.869565217391</v>
      </c>
      <c r="G194" s="109">
        <v>1625</v>
      </c>
      <c r="H194" s="107">
        <f>IF(ISNUMBER(G194), (G194 - $B194) / $B194, "")</f>
        <v>9.316770186335404E-3</v>
      </c>
      <c r="I194" s="110">
        <f>IF(ISNUMBER(G194), $B199 * H194, "")</f>
        <v>1397.5155279503106</v>
      </c>
      <c r="J194" s="106">
        <v>1630</v>
      </c>
      <c r="K194" s="107">
        <f>IF(ISNUMBER(J194), (J194 - $B194) / $B194, "")</f>
        <v>1.2422360248447204E-2</v>
      </c>
      <c r="L194" s="108">
        <f>IF(ISNUMBER(J194), $B199 * K194, "")</f>
        <v>1863.3540372670807</v>
      </c>
      <c r="M194" s="109">
        <v>1630</v>
      </c>
      <c r="N194" s="107">
        <f>IF(ISNUMBER(M194), (M194 - $B194) / $B194, "")</f>
        <v>1.2422360248447204E-2</v>
      </c>
      <c r="O194" s="108">
        <f>IF(ISNUMBER(M194), $B199 * N194, "")</f>
        <v>1863.3540372670807</v>
      </c>
      <c r="Q194" s="291"/>
      <c r="R194" s="291"/>
      <c r="S194" s="291"/>
    </row>
    <row r="195" spans="1:19" ht="17.25" thickBot="1">
      <c r="A195" s="125" t="s">
        <v>137</v>
      </c>
      <c r="B195" s="126">
        <v>19930</v>
      </c>
      <c r="C195" s="77">
        <v>-4.5498084299999998E-2</v>
      </c>
      <c r="D195" s="15">
        <v>19410</v>
      </c>
      <c r="E195" s="32">
        <f t="shared" ref="E195:E198" si="106">IF(ISNUMBER(D195), (D195 - $B195) / $B195, "")</f>
        <v>-2.6091319618665329E-2</v>
      </c>
      <c r="F195" s="18">
        <f>IF(ISNUMBER(D195), $B199 * E195, "")</f>
        <v>-3913.6979427997994</v>
      </c>
      <c r="G195" s="31">
        <v>20680</v>
      </c>
      <c r="H195" s="32">
        <f t="shared" ref="H195:H198" si="107">IF(ISNUMBER(G195), (G195 - $B195) / $B195, "")</f>
        <v>3.7631710988459612E-2</v>
      </c>
      <c r="I195" s="101">
        <f>IF(ISNUMBER(G195), $B199 * H195, "")</f>
        <v>5644.7566482689417</v>
      </c>
      <c r="J195" s="15">
        <v>20570</v>
      </c>
      <c r="K195" s="32">
        <f t="shared" ref="K195:K198" si="108">IF(ISNUMBER(J195), (J195 - $B195) / $B195, "")</f>
        <v>3.2112393376818864E-2</v>
      </c>
      <c r="L195" s="18">
        <f>IF(ISNUMBER(J195), $B199 * K195, "")</f>
        <v>4816.85900652283</v>
      </c>
      <c r="M195" s="31">
        <v>19990</v>
      </c>
      <c r="N195" s="32">
        <f t="shared" ref="N195:N198" si="109">IF(ISNUMBER(M195), (M195 - $B195) / $B195, "")</f>
        <v>3.0105368790767687E-3</v>
      </c>
      <c r="O195" s="18">
        <f>IF(ISNUMBER(M195), $B199 * N195, "")</f>
        <v>451.58053186151528</v>
      </c>
      <c r="Q195" s="291"/>
      <c r="R195" s="291"/>
      <c r="S195" s="291"/>
    </row>
    <row r="196" spans="1:19" ht="17.25" thickBot="1">
      <c r="A196" s="125" t="s">
        <v>121</v>
      </c>
      <c r="B196" s="126">
        <v>595</v>
      </c>
      <c r="C196" s="77">
        <v>-4.9520766799999998E-2</v>
      </c>
      <c r="D196" s="15">
        <v>585</v>
      </c>
      <c r="E196" s="32">
        <f t="shared" si="106"/>
        <v>-1.680672268907563E-2</v>
      </c>
      <c r="F196" s="18">
        <f>IF(ISNUMBER(D196), $B199 * E196, "")</f>
        <v>-2521.0084033613443</v>
      </c>
      <c r="G196" s="31">
        <v>596</v>
      </c>
      <c r="H196" s="32">
        <f t="shared" si="107"/>
        <v>1.6806722689075631E-3</v>
      </c>
      <c r="I196" s="101">
        <f>IF(ISNUMBER(G196), $B199 * H196, "")</f>
        <v>252.10084033613447</v>
      </c>
      <c r="J196" s="15">
        <v>594</v>
      </c>
      <c r="K196" s="32">
        <f t="shared" si="108"/>
        <v>-1.6806722689075631E-3</v>
      </c>
      <c r="L196" s="18">
        <f>IF(ISNUMBER(J196), $B199 * K196, "")</f>
        <v>-252.10084033613447</v>
      </c>
      <c r="M196" s="31">
        <v>595</v>
      </c>
      <c r="N196" s="32">
        <f t="shared" si="109"/>
        <v>0</v>
      </c>
      <c r="O196" s="18">
        <f>IF(ISNUMBER(M196), $B199 * N196, "")</f>
        <v>0</v>
      </c>
      <c r="Q196" s="291"/>
      <c r="R196" s="291"/>
      <c r="S196" s="291"/>
    </row>
    <row r="197" spans="1:19">
      <c r="A197" s="125" t="s">
        <v>101</v>
      </c>
      <c r="B197" s="126">
        <v>1295</v>
      </c>
      <c r="C197" s="77">
        <v>-5.8181818199999999E-2</v>
      </c>
      <c r="D197" s="15">
        <v>1270</v>
      </c>
      <c r="E197" s="32">
        <f t="shared" si="106"/>
        <v>-1.9305019305019305E-2</v>
      </c>
      <c r="F197" s="18">
        <f>IF(ISNUMBER(D197), $B199 * E197, "")</f>
        <v>-2895.7528957528957</v>
      </c>
      <c r="G197" s="31">
        <v>1295</v>
      </c>
      <c r="H197" s="32">
        <f t="shared" si="107"/>
        <v>0</v>
      </c>
      <c r="I197" s="101">
        <f>IF(ISNUMBER(G197), $B199 * H197, "")</f>
        <v>0</v>
      </c>
      <c r="J197" s="15">
        <v>1290</v>
      </c>
      <c r="K197" s="32">
        <f t="shared" si="108"/>
        <v>-3.8610038610038611E-3</v>
      </c>
      <c r="L197" s="18">
        <f>IF(ISNUMBER(J197), $B199 * K197, "")</f>
        <v>-579.15057915057912</v>
      </c>
      <c r="M197" s="31">
        <v>1300</v>
      </c>
      <c r="N197" s="32">
        <f t="shared" si="109"/>
        <v>3.8610038610038611E-3</v>
      </c>
      <c r="O197" s="18">
        <f>IF(ISNUMBER(M197), $B199 * N197, "")</f>
        <v>579.15057915057912</v>
      </c>
      <c r="Q197" s="313"/>
      <c r="R197" s="314"/>
      <c r="S197" s="315"/>
    </row>
    <row r="198" spans="1:19" ht="17.25" thickBot="1">
      <c r="A198" s="130" t="s">
        <v>115</v>
      </c>
      <c r="B198" s="131">
        <v>404</v>
      </c>
      <c r="C198" s="79">
        <v>-0.1179039301</v>
      </c>
      <c r="D198" s="24">
        <v>445</v>
      </c>
      <c r="E198" s="25">
        <f t="shared" si="106"/>
        <v>0.10148514851485149</v>
      </c>
      <c r="F198" s="104">
        <f>IF(ISNUMBER(D198), $B199 * E198, "")</f>
        <v>15222.772277227723</v>
      </c>
      <c r="G198" s="102">
        <v>405</v>
      </c>
      <c r="H198" s="25">
        <f t="shared" si="107"/>
        <v>2.4752475247524753E-3</v>
      </c>
      <c r="I198" s="103">
        <f>IF(ISNUMBER(G198), $B199 * H198, "")</f>
        <v>371.28712871287127</v>
      </c>
      <c r="J198" s="24">
        <v>412</v>
      </c>
      <c r="K198" s="25">
        <f t="shared" si="108"/>
        <v>1.9801980198019802E-2</v>
      </c>
      <c r="L198" s="104">
        <f>IF(ISNUMBER(J198), $B199 * K198, "")</f>
        <v>2970.2970297029701</v>
      </c>
      <c r="M198" s="102">
        <v>413</v>
      </c>
      <c r="N198" s="25">
        <f t="shared" si="109"/>
        <v>2.2277227722772276E-2</v>
      </c>
      <c r="O198" s="104">
        <f>IF(ISNUMBER(M198), $B199 * N198, "")</f>
        <v>3341.5841584158416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1.0579920565033202E-2</v>
      </c>
      <c r="F199" s="28">
        <f>SUM(F179:F198)</f>
        <v>31739.761695099609</v>
      </c>
      <c r="G199" s="26" t="s">
        <v>268</v>
      </c>
      <c r="H199" s="27">
        <f>IF(COUNT(H179:H198), SUM(H179:H198) / COUNT(H179:H198), 0)</f>
        <v>2.0730227842677418E-2</v>
      </c>
      <c r="I199" s="28">
        <f>SUM(I179:I198)</f>
        <v>62190.683528032241</v>
      </c>
      <c r="J199" s="26" t="s">
        <v>268</v>
      </c>
      <c r="K199" s="27">
        <f>IF(COUNT(K179:K198), SUM(K179:K198) / COUNT(K179:K198), 0)</f>
        <v>1.8167757695858856E-2</v>
      </c>
      <c r="L199" s="28">
        <f>SUM(L179:L198)</f>
        <v>54503.273087576548</v>
      </c>
      <c r="M199" s="26" t="s">
        <v>268</v>
      </c>
      <c r="N199" s="27">
        <f>IF(COUNT(N179:N198), SUM(N179:N198) / COUNT(N179:N198), 0)</f>
        <v>1.58745734868346E-2</v>
      </c>
      <c r="O199" s="28">
        <f>SUM(O179:O198)</f>
        <v>47623.720460503813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8A50-374D-46AD-95BF-A61405B86A7F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44508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7,643 KRW (0.25%)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-21,892 KRW (-0.91%)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23,256 KRW (0.78%)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-75,107 KRW (-2.50%)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93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2021-11-08(월) 오전 00:00</v>
      </c>
      <c r="C15" s="332"/>
      <c r="D15" s="288" t="str">
        <f>TEXT($G$1, "[$-ko-KR]yyyy-mm-dd(ddd) ") &amp; "오후 14:00"</f>
        <v>2021-11-08(월) 오후 14:00</v>
      </c>
      <c r="E15" s="289"/>
      <c r="F15" s="290"/>
      <c r="G15" s="288" t="str">
        <f>TEXT($G$1, "[$-ko-KR]yyyy-mm-dd(ddd) ") &amp; "오후 19:00"</f>
        <v>2021-11-08(월) 오후 19:00</v>
      </c>
      <c r="H15" s="289"/>
      <c r="I15" s="290"/>
      <c r="J15" s="288" t="str">
        <f>TEXT($G$1, "[$-ko-KR]yyyy-mm-dd(ddd) ") &amp; "오후 21:00"</f>
        <v>2021-11-08(월) 오후 21:00</v>
      </c>
      <c r="K15" s="289"/>
      <c r="L15" s="290"/>
      <c r="M15" s="288" t="str">
        <f>TEXT($G$1+1, "[$-ko-KR]yyyy-mm-dd(ddd) ") &amp; "오전 00:00"</f>
        <v>2021-11-09(화)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93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2021-11-08(월) 오전 00:00</v>
      </c>
      <c r="C42" s="329"/>
      <c r="D42" s="288" t="str">
        <f>TEXT($G$1, "[$-ko-KR]yyyy-mm-dd(ddd) ") &amp; "오후 14:00"</f>
        <v>2021-11-08(월) 오후 14:00</v>
      </c>
      <c r="E42" s="289"/>
      <c r="F42" s="290"/>
      <c r="G42" s="288" t="str">
        <f>TEXT($G$1, "[$-ko-KR]yyyy-mm-dd(ddd) ") &amp; "오후 19:00"</f>
        <v>2021-11-08(월) 오후 19:00</v>
      </c>
      <c r="H42" s="289"/>
      <c r="I42" s="290"/>
      <c r="J42" s="288" t="str">
        <f>TEXT($G$1, "[$-ko-KR]yyyy-mm-dd(ddd) ") &amp; "오후 21:00"</f>
        <v>2021-11-08(월) 오후 21:00</v>
      </c>
      <c r="K42" s="289"/>
      <c r="L42" s="290"/>
      <c r="M42" s="288" t="str">
        <f>TEXT($G$1+1, "[$-ko-KR]yyyy-mm-dd(ddd) ") &amp; "오전 00:00"</f>
        <v>2021-11-09(화)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4" t="s">
        <v>57</v>
      </c>
      <c r="H43" s="195" t="s">
        <v>265</v>
      </c>
      <c r="I43" s="19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205</v>
      </c>
      <c r="B44" s="124">
        <v>16.2</v>
      </c>
      <c r="C44" s="76">
        <v>3.1847133800000003E-2</v>
      </c>
      <c r="D44" s="13">
        <v>15.8</v>
      </c>
      <c r="E44" s="14">
        <f>IF(ISNUMBER(D44), (D44 - $B44) / $B44, "")</f>
        <v>-2.469135802469127E-2</v>
      </c>
      <c r="F44" s="16">
        <f>IF(ISNUMBER(D44), $B64 * E44, "")</f>
        <v>-3703.7037037036903</v>
      </c>
      <c r="G44" s="29">
        <v>15.9</v>
      </c>
      <c r="H44" s="14">
        <f>IF(ISNUMBER(G44), (G44 - $B44) / $B44, "")</f>
        <v>-1.8518518518518455E-2</v>
      </c>
      <c r="I44" s="100">
        <f>IF(ISNUMBER(G44), $B64 * H44, "")</f>
        <v>-2777.7777777777683</v>
      </c>
      <c r="J44" s="13">
        <v>15.9</v>
      </c>
      <c r="K44" s="14">
        <f>IF(ISNUMBER(J44), (J44 - $B44) / $B44, "")</f>
        <v>-1.8518518518518455E-2</v>
      </c>
      <c r="L44" s="16">
        <f>IF(ISNUMBER(J44), $B64 * K44, "")</f>
        <v>-2777.7777777777683</v>
      </c>
      <c r="M44" s="29">
        <v>16.100000000000001</v>
      </c>
      <c r="N44" s="14">
        <f>IF(ISNUMBER(M44), (M44 - $B44) / $B44, "")</f>
        <v>-6.1728395061727082E-3</v>
      </c>
      <c r="O44" s="16">
        <f>IF(ISNUMBER(M44), $B64 * N44, "")</f>
        <v>-925.9259259259062</v>
      </c>
      <c r="Q44" s="286"/>
      <c r="R44" s="286"/>
      <c r="S44" s="286"/>
    </row>
    <row r="45" spans="1:19" ht="17.25" customHeight="1" thickBot="1">
      <c r="A45" s="125" t="s">
        <v>185</v>
      </c>
      <c r="B45" s="126">
        <v>16.399999999999999</v>
      </c>
      <c r="C45" s="77">
        <v>3.14465409E-2</v>
      </c>
      <c r="D45" s="15">
        <v>16.600000000000001</v>
      </c>
      <c r="E45" s="32">
        <f t="shared" ref="E45:E48" si="14">IF(ISNUMBER(D45), (D45 - $B45) / $B45, "")</f>
        <v>1.2195121951219686E-2</v>
      </c>
      <c r="F45" s="18">
        <f>IF(ISNUMBER(D45), $B64 * E45, "")</f>
        <v>1829.268292682953</v>
      </c>
      <c r="G45" s="31">
        <v>16</v>
      </c>
      <c r="H45" s="32">
        <f t="shared" ref="H45:H48" si="15">IF(ISNUMBER(G45), (G45 - $B45) / $B45, "")</f>
        <v>-2.4390243902438939E-2</v>
      </c>
      <c r="I45" s="101">
        <f>IF(ISNUMBER(G45), $B64 * H45, "")</f>
        <v>-3658.5365853658409</v>
      </c>
      <c r="J45" s="15">
        <v>16.100000000000001</v>
      </c>
      <c r="K45" s="32">
        <f t="shared" ref="K45:K48" si="16">IF(ISNUMBER(J45), (J45 - $B45) / $B45, "")</f>
        <v>-1.8292682926829097E-2</v>
      </c>
      <c r="L45" s="18">
        <f>IF(ISNUMBER(J45), $B64 * K45, "")</f>
        <v>-2743.9024390243644</v>
      </c>
      <c r="M45" s="31">
        <v>16.100000000000001</v>
      </c>
      <c r="N45" s="32">
        <f t="shared" ref="N45:N48" si="17">IF(ISNUMBER(M45), (M45 - $B45) / $B45, "")</f>
        <v>-1.8292682926829097E-2</v>
      </c>
      <c r="O45" s="18">
        <f>IF(ISNUMBER(M45), $B64 * N45, "")</f>
        <v>-2743.9024390243644</v>
      </c>
      <c r="Q45" s="286"/>
      <c r="R45" s="286"/>
      <c r="S45" s="286"/>
    </row>
    <row r="46" spans="1:19" ht="17.25" customHeight="1" thickBot="1">
      <c r="A46" s="125" t="s">
        <v>64</v>
      </c>
      <c r="B46" s="126">
        <v>61.7</v>
      </c>
      <c r="C46" s="77">
        <v>1.3136289000000001E-2</v>
      </c>
      <c r="D46" s="15">
        <v>60.7</v>
      </c>
      <c r="E46" s="32">
        <f t="shared" si="14"/>
        <v>-1.6207455429497569E-2</v>
      </c>
      <c r="F46" s="18">
        <f>IF(ISNUMBER(D46), $B64 * E46, "")</f>
        <v>-2431.1183144246352</v>
      </c>
      <c r="G46" s="31">
        <v>60.9</v>
      </c>
      <c r="H46" s="32">
        <f t="shared" si="15"/>
        <v>-1.2965964343598124E-2</v>
      </c>
      <c r="I46" s="101">
        <f>IF(ISNUMBER(G46), $B64 * H46, "")</f>
        <v>-1944.8946515397186</v>
      </c>
      <c r="J46" s="15">
        <v>60.9</v>
      </c>
      <c r="K46" s="32">
        <f t="shared" si="16"/>
        <v>-1.2965964343598124E-2</v>
      </c>
      <c r="L46" s="18">
        <f>IF(ISNUMBER(J46), $B64 * K46, "")</f>
        <v>-1944.8946515397186</v>
      </c>
      <c r="M46" s="31">
        <v>61.4</v>
      </c>
      <c r="N46" s="32">
        <f t="shared" si="17"/>
        <v>-4.8622366288493396E-3</v>
      </c>
      <c r="O46" s="18">
        <f>IF(ISNUMBER(M46), $B64 * N46, "")</f>
        <v>-729.33549432740097</v>
      </c>
      <c r="Q46" s="291"/>
      <c r="R46" s="291"/>
      <c r="S46" s="291"/>
    </row>
    <row r="47" spans="1:19" ht="17.25" customHeight="1" thickBot="1">
      <c r="A47" s="125" t="s">
        <v>187</v>
      </c>
      <c r="B47" s="126">
        <v>19.3</v>
      </c>
      <c r="C47" s="77">
        <v>1.0471204200000001E-2</v>
      </c>
      <c r="D47" s="15">
        <v>19</v>
      </c>
      <c r="E47" s="32">
        <f t="shared" si="14"/>
        <v>-1.5544041450777238E-2</v>
      </c>
      <c r="F47" s="18">
        <f>IF(ISNUMBER(D47), $B64 * E47, "")</f>
        <v>-2331.6062176165856</v>
      </c>
      <c r="G47" s="31">
        <v>18.899999999999999</v>
      </c>
      <c r="H47" s="32">
        <f t="shared" si="15"/>
        <v>-2.0725388601036378E-2</v>
      </c>
      <c r="I47" s="101">
        <f>IF(ISNUMBER(G47), $B64 * H47, "")</f>
        <v>-3108.8082901554567</v>
      </c>
      <c r="J47" s="15">
        <v>18.8</v>
      </c>
      <c r="K47" s="32">
        <f t="shared" si="16"/>
        <v>-2.5906735751295335E-2</v>
      </c>
      <c r="L47" s="18">
        <f>IF(ISNUMBER(J47), $B64 * K47, "")</f>
        <v>-3886.0103626943001</v>
      </c>
      <c r="M47" s="31">
        <v>18.8</v>
      </c>
      <c r="N47" s="32">
        <f t="shared" si="17"/>
        <v>-2.5906735751295335E-2</v>
      </c>
      <c r="O47" s="18">
        <f>IF(ISNUMBER(M47), $B64 * N47, "")</f>
        <v>-3886.0103626943001</v>
      </c>
      <c r="Q47" s="291"/>
      <c r="R47" s="291"/>
      <c r="S47" s="291"/>
    </row>
    <row r="48" spans="1:19" ht="17.25" customHeight="1" thickBot="1">
      <c r="A48" s="127" t="s">
        <v>97</v>
      </c>
      <c r="B48" s="128">
        <v>4.72</v>
      </c>
      <c r="C48" s="78">
        <v>8.5470084999999998E-3</v>
      </c>
      <c r="D48" s="20">
        <v>4.83</v>
      </c>
      <c r="E48" s="21">
        <f t="shared" si="14"/>
        <v>2.3305084745762782E-2</v>
      </c>
      <c r="F48" s="22">
        <f>IF(ISNUMBER(D48), $B64 * E48, "")</f>
        <v>3495.7627118644173</v>
      </c>
      <c r="G48" s="30">
        <v>4.83</v>
      </c>
      <c r="H48" s="21">
        <f t="shared" si="15"/>
        <v>2.3305084745762782E-2</v>
      </c>
      <c r="I48" s="105">
        <f>IF(ISNUMBER(G48), $B64 * H48, "")</f>
        <v>3495.7627118644173</v>
      </c>
      <c r="J48" s="20">
        <v>4.83</v>
      </c>
      <c r="K48" s="21">
        <f t="shared" si="16"/>
        <v>2.3305084745762782E-2</v>
      </c>
      <c r="L48" s="22">
        <f>IF(ISNUMBER(J48), $B64 * K48, "")</f>
        <v>3495.7627118644173</v>
      </c>
      <c r="M48" s="30">
        <v>4.83</v>
      </c>
      <c r="N48" s="21">
        <f t="shared" si="17"/>
        <v>2.3305084745762782E-2</v>
      </c>
      <c r="O48" s="22">
        <f>IF(ISNUMBER(M48), $B64 * N48, "")</f>
        <v>3495.7627118644173</v>
      </c>
      <c r="Q48" s="291"/>
      <c r="R48" s="291"/>
      <c r="S48" s="291"/>
    </row>
    <row r="49" spans="1:19" ht="17.25" customHeight="1" thickBot="1">
      <c r="A49" s="125" t="s">
        <v>145</v>
      </c>
      <c r="B49" s="129">
        <v>24.2</v>
      </c>
      <c r="C49" s="80">
        <v>8.3333333000000006E-3</v>
      </c>
      <c r="D49" s="106">
        <v>24.5</v>
      </c>
      <c r="E49" s="107">
        <f>IF(ISNUMBER(D49), (D49 - $B49) / $B49, "")</f>
        <v>1.2396694214876063E-2</v>
      </c>
      <c r="F49" s="108">
        <f>IF(ISNUMBER(D49), $B64 * E49, "")</f>
        <v>1859.5041322314094</v>
      </c>
      <c r="G49" s="109">
        <v>25.1</v>
      </c>
      <c r="H49" s="107">
        <f>IF(ISNUMBER(G49), (G49 - $B49) / $B49, "")</f>
        <v>3.719008264462819E-2</v>
      </c>
      <c r="I49" s="110">
        <f>IF(ISNUMBER(G49), $B64 * H49, "")</f>
        <v>5578.5123966942283</v>
      </c>
      <c r="J49" s="106">
        <v>25.4</v>
      </c>
      <c r="K49" s="107">
        <f>IF(ISNUMBER(J49), (J49 - $B49) / $B49, "")</f>
        <v>4.9586776859504106E-2</v>
      </c>
      <c r="L49" s="108">
        <f>IF(ISNUMBER(J49), $B64 * K49, "")</f>
        <v>7438.0165289256156</v>
      </c>
      <c r="M49" s="109">
        <v>25.9</v>
      </c>
      <c r="N49" s="107">
        <f>IF(ISNUMBER(M49), (M49 - $B49) / $B49, "")</f>
        <v>7.0247933884297495E-2</v>
      </c>
      <c r="O49" s="108">
        <f>IF(ISNUMBER(M49), $B64 * N49, "")</f>
        <v>10537.190082644624</v>
      </c>
      <c r="Q49" s="291"/>
      <c r="R49" s="291"/>
      <c r="S49" s="291"/>
    </row>
    <row r="50" spans="1:19" ht="17.25" customHeight="1" thickBot="1">
      <c r="A50" s="125" t="s">
        <v>199</v>
      </c>
      <c r="B50" s="126">
        <v>88.6</v>
      </c>
      <c r="C50" s="77">
        <v>4.5351473999999999E-3</v>
      </c>
      <c r="D50" s="15">
        <v>87.1</v>
      </c>
      <c r="E50" s="32">
        <f t="shared" ref="E50:E53" si="18">IF(ISNUMBER(D50), (D50 - $B50) / $B50, "")</f>
        <v>-1.6930022573363433E-2</v>
      </c>
      <c r="F50" s="18">
        <f>IF(ISNUMBER(D50), $B64 * E50, "")</f>
        <v>-2539.5033860045151</v>
      </c>
      <c r="G50" s="31">
        <v>86.4</v>
      </c>
      <c r="H50" s="32">
        <f t="shared" ref="H50:H53" si="19">IF(ISNUMBER(G50), (G50 - $B50) / $B50, "")</f>
        <v>-2.4830699774266239E-2</v>
      </c>
      <c r="I50" s="101">
        <f>IF(ISNUMBER(G50), $B64 * H50, "")</f>
        <v>-3724.6049661399361</v>
      </c>
      <c r="J50" s="15">
        <v>86.7</v>
      </c>
      <c r="K50" s="32">
        <f t="shared" ref="K50:K53" si="20">IF(ISNUMBER(J50), (J50 - $B50) / $B50, "")</f>
        <v>-2.1444695259593586E-2</v>
      </c>
      <c r="L50" s="18">
        <f>IF(ISNUMBER(J50), $B64 * K50, "")</f>
        <v>-3216.7042889390377</v>
      </c>
      <c r="M50" s="31">
        <v>86.7</v>
      </c>
      <c r="N50" s="32">
        <f t="shared" ref="N50:N53" si="21">IF(ISNUMBER(M50), (M50 - $B50) / $B50, "")</f>
        <v>-2.1444695259593586E-2</v>
      </c>
      <c r="O50" s="18">
        <f>IF(ISNUMBER(M50), $B64 * N50, "")</f>
        <v>-3216.7042889390377</v>
      </c>
      <c r="Q50" s="291"/>
      <c r="R50" s="291"/>
      <c r="S50" s="291"/>
    </row>
    <row r="51" spans="1:19" ht="17.25" customHeight="1" thickBot="1">
      <c r="A51" s="125" t="s">
        <v>71</v>
      </c>
      <c r="B51" s="126">
        <v>35.799999999999997</v>
      </c>
      <c r="C51" s="77">
        <v>-2.7855152999999998E-3</v>
      </c>
      <c r="D51" s="15">
        <v>35.299999999999997</v>
      </c>
      <c r="E51" s="32">
        <f t="shared" si="18"/>
        <v>-1.3966480446927375E-2</v>
      </c>
      <c r="F51" s="18">
        <f>IF(ISNUMBER(D51), $B64 * E51, "")</f>
        <v>-2094.9720670391062</v>
      </c>
      <c r="G51" s="31">
        <v>35.1</v>
      </c>
      <c r="H51" s="32">
        <f t="shared" si="19"/>
        <v>-1.9553072625698206E-2</v>
      </c>
      <c r="I51" s="101">
        <f>IF(ISNUMBER(G51), $B64 * H51, "")</f>
        <v>-2932.9608938547308</v>
      </c>
      <c r="J51" s="15">
        <v>35.1</v>
      </c>
      <c r="K51" s="32">
        <f t="shared" si="20"/>
        <v>-1.9553072625698206E-2</v>
      </c>
      <c r="L51" s="18">
        <f>IF(ISNUMBER(J51), $B64 * K51, "")</f>
        <v>-2932.9608938547308</v>
      </c>
      <c r="M51" s="31">
        <v>35.4</v>
      </c>
      <c r="N51" s="32">
        <f t="shared" si="21"/>
        <v>-1.117318435754186E-2</v>
      </c>
      <c r="O51" s="18">
        <f>IF(ISNUMBER(M51), $B64 * N51, "")</f>
        <v>-1675.9776536312791</v>
      </c>
      <c r="Q51" s="291"/>
      <c r="R51" s="291"/>
      <c r="S51" s="291"/>
    </row>
    <row r="52" spans="1:19" ht="17.25" customHeight="1" thickBot="1">
      <c r="A52" s="125" t="s">
        <v>231</v>
      </c>
      <c r="B52" s="126">
        <v>86.4</v>
      </c>
      <c r="C52" s="77">
        <v>-3.4602076000000001E-3</v>
      </c>
      <c r="D52" s="15">
        <v>85.7</v>
      </c>
      <c r="E52" s="32">
        <f t="shared" si="18"/>
        <v>-8.1018518518518844E-3</v>
      </c>
      <c r="F52" s="18">
        <f>IF(ISNUMBER(D52), $B64 * E52, "")</f>
        <v>-1215.2777777777826</v>
      </c>
      <c r="G52" s="31">
        <v>84.9</v>
      </c>
      <c r="H52" s="32">
        <f t="shared" si="19"/>
        <v>-1.7361111111111108E-2</v>
      </c>
      <c r="I52" s="101">
        <f>IF(ISNUMBER(G52), $B64 * H52, "")</f>
        <v>-2604.1666666666661</v>
      </c>
      <c r="J52" s="15">
        <v>85.4</v>
      </c>
      <c r="K52" s="32">
        <f t="shared" si="20"/>
        <v>-1.1574074074074073E-2</v>
      </c>
      <c r="L52" s="18">
        <f>IF(ISNUMBER(J52), $B64 * K52, "")</f>
        <v>-1736.1111111111111</v>
      </c>
      <c r="M52" s="31">
        <v>85.2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213</v>
      </c>
      <c r="B53" s="131">
        <v>12.6</v>
      </c>
      <c r="C53" s="79">
        <v>-7.8740157000000005E-3</v>
      </c>
      <c r="D53" s="24">
        <v>12.5</v>
      </c>
      <c r="E53" s="25">
        <f t="shared" si="18"/>
        <v>-7.9365079365079083E-3</v>
      </c>
      <c r="F53" s="104">
        <f>IF(ISNUMBER(D53), $B64 * E53, "")</f>
        <v>-1190.4761904761863</v>
      </c>
      <c r="G53" s="102">
        <v>12.4</v>
      </c>
      <c r="H53" s="25">
        <f t="shared" si="19"/>
        <v>-1.5873015873015817E-2</v>
      </c>
      <c r="I53" s="103">
        <f>IF(ISNUMBER(G53), $B64 * H53, "")</f>
        <v>-2380.9523809523726</v>
      </c>
      <c r="J53" s="24">
        <v>12.4</v>
      </c>
      <c r="K53" s="25">
        <f t="shared" si="20"/>
        <v>-1.5873015873015817E-2</v>
      </c>
      <c r="L53" s="104">
        <f>IF(ISNUMBER(J53), $B64 * K53, "")</f>
        <v>-2380.9523809523726</v>
      </c>
      <c r="M53" s="102">
        <v>12.5</v>
      </c>
      <c r="N53" s="25">
        <f t="shared" si="21"/>
        <v>-7.9365079365079083E-3</v>
      </c>
      <c r="O53" s="104">
        <f>IF(ISNUMBER(M53), $B64 * N53, "")</f>
        <v>-1190.4761904761863</v>
      </c>
      <c r="Q53" s="300"/>
      <c r="R53" s="301"/>
      <c r="S53" s="302"/>
    </row>
    <row r="54" spans="1:19" ht="17.25" customHeight="1">
      <c r="A54" s="123" t="s">
        <v>119</v>
      </c>
      <c r="B54" s="124">
        <v>39.4</v>
      </c>
      <c r="C54" s="76">
        <v>-1.25313283E-2</v>
      </c>
      <c r="D54" s="13">
        <v>38.5</v>
      </c>
      <c r="E54" s="14">
        <f>IF(ISNUMBER(D54), (D54 - $B54) / $B54, "")</f>
        <v>-2.2842639593908594E-2</v>
      </c>
      <c r="F54" s="16">
        <f>IF(ISNUMBER(D54), $B64 * E54, "")</f>
        <v>-3426.3959390862892</v>
      </c>
      <c r="G54" s="29">
        <v>38.200000000000003</v>
      </c>
      <c r="H54" s="14">
        <f>IF(ISNUMBER(G54), (G54 - $B54) / $B54, "")</f>
        <v>-3.0456852791878066E-2</v>
      </c>
      <c r="I54" s="100">
        <f>IF(ISNUMBER(G54), $B64 * H54, "")</f>
        <v>-4568.5279187817096</v>
      </c>
      <c r="J54" s="13">
        <v>38.4</v>
      </c>
      <c r="K54" s="14">
        <f>IF(ISNUMBER(J54), (J54 - $B54) / $B54, "")</f>
        <v>-2.5380710659898477E-2</v>
      </c>
      <c r="L54" s="16">
        <f>IF(ISNUMBER(J54), $B64 * K54, "")</f>
        <v>-3807.1065989847716</v>
      </c>
      <c r="M54" s="29">
        <v>38.4</v>
      </c>
      <c r="N54" s="14">
        <f>IF(ISNUMBER(M54), (M54 - $B54) / $B54, "")</f>
        <v>-2.5380710659898477E-2</v>
      </c>
      <c r="O54" s="16">
        <f>IF(ISNUMBER(M54), $B64 * N54, "")</f>
        <v>-3807.1065989847716</v>
      </c>
      <c r="Q54" s="303"/>
      <c r="R54" s="304"/>
      <c r="S54" s="305"/>
    </row>
    <row r="55" spans="1:19" ht="17.25" customHeight="1" thickBot="1">
      <c r="A55" s="125" t="s">
        <v>201</v>
      </c>
      <c r="B55" s="126">
        <v>20.7</v>
      </c>
      <c r="C55" s="77">
        <v>-1.42857143E-2</v>
      </c>
      <c r="D55" s="15">
        <v>20.5</v>
      </c>
      <c r="E55" s="32">
        <f t="shared" ref="E55:E58" si="22">IF(ISNUMBER(D55), (D55 - $B55) / $B55, "")</f>
        <v>-9.6618357487922371E-3</v>
      </c>
      <c r="F55" s="18">
        <f>IF(ISNUMBER(D55), $B64 * E55, "")</f>
        <v>-1449.2753623188355</v>
      </c>
      <c r="G55" s="31">
        <v>20.3</v>
      </c>
      <c r="H55" s="32">
        <f t="shared" ref="H55:H58" si="23">IF(ISNUMBER(G55), (G55 - $B55) / $B55, "")</f>
        <v>-1.9323671497584474E-2</v>
      </c>
      <c r="I55" s="101">
        <f>IF(ISNUMBER(G55), $B64 * H55, "")</f>
        <v>-2898.550724637671</v>
      </c>
      <c r="J55" s="15">
        <v>20.3</v>
      </c>
      <c r="K55" s="32">
        <f t="shared" ref="K55:K58" si="24">IF(ISNUMBER(J55), (J55 - $B55) / $B55, "")</f>
        <v>-1.9323671497584474E-2</v>
      </c>
      <c r="L55" s="18">
        <f>IF(ISNUMBER(J55), $B64 * K55, "")</f>
        <v>-2898.550724637671</v>
      </c>
      <c r="M55" s="31">
        <v>20.3</v>
      </c>
      <c r="N55" s="32">
        <f t="shared" ref="N55:N58" si="25">IF(ISNUMBER(M55), (M55 - $B55) / $B55, "")</f>
        <v>-1.9323671497584474E-2</v>
      </c>
      <c r="O55" s="18">
        <f>IF(ISNUMBER(M55), $B64 * N55, "")</f>
        <v>-2898.550724637671</v>
      </c>
      <c r="Q55" s="306"/>
      <c r="R55" s="307"/>
      <c r="S55" s="308"/>
    </row>
    <row r="56" spans="1:19" ht="17.25" customHeight="1" thickBot="1">
      <c r="A56" s="125" t="s">
        <v>333</v>
      </c>
      <c r="B56" s="126">
        <v>0.23400000000000001</v>
      </c>
      <c r="C56" s="77">
        <v>-1.6806722699999999E-2</v>
      </c>
      <c r="D56" s="15">
        <v>0.23699999999999999</v>
      </c>
      <c r="E56" s="32">
        <f t="shared" si="22"/>
        <v>1.2820512820512713E-2</v>
      </c>
      <c r="F56" s="18">
        <f>IF(ISNUMBER(D56), $B64 * E56, "")</f>
        <v>1923.076923076907</v>
      </c>
      <c r="G56" s="31">
        <v>0.23699999999999999</v>
      </c>
      <c r="H56" s="32">
        <f t="shared" si="23"/>
        <v>1.2820512820512713E-2</v>
      </c>
      <c r="I56" s="101">
        <f>IF(ISNUMBER(G56), $B64 * H56, "")</f>
        <v>1923.076923076907</v>
      </c>
      <c r="J56" s="15">
        <v>0.23599999999999999</v>
      </c>
      <c r="K56" s="32">
        <f t="shared" si="24"/>
        <v>8.5470085470084351E-3</v>
      </c>
      <c r="L56" s="18">
        <f>IF(ISNUMBER(J56), $B64 * K56, "")</f>
        <v>1282.0512820512652</v>
      </c>
      <c r="M56" s="31">
        <v>0.23599999999999999</v>
      </c>
      <c r="N56" s="32">
        <f t="shared" si="25"/>
        <v>8.5470085470084351E-3</v>
      </c>
      <c r="O56" s="18">
        <f>IF(ISNUMBER(M56), $B64 * N56, "")</f>
        <v>1282.0512820512652</v>
      </c>
      <c r="Q56" s="291"/>
      <c r="R56" s="291"/>
      <c r="S56" s="291"/>
    </row>
    <row r="57" spans="1:19" ht="17.25" customHeight="1" thickBot="1">
      <c r="A57" s="125" t="s">
        <v>147</v>
      </c>
      <c r="B57" s="126">
        <v>14.7</v>
      </c>
      <c r="C57" s="77">
        <v>-0.02</v>
      </c>
      <c r="D57" s="15">
        <v>14.3</v>
      </c>
      <c r="E57" s="32">
        <f t="shared" si="22"/>
        <v>-2.7210884353741402E-2</v>
      </c>
      <c r="F57" s="18">
        <f>IF(ISNUMBER(D57), $B64 * E57, "")</f>
        <v>-4081.6326530612105</v>
      </c>
      <c r="G57" s="31">
        <v>14.3</v>
      </c>
      <c r="H57" s="32">
        <f t="shared" si="23"/>
        <v>-2.7210884353741402E-2</v>
      </c>
      <c r="I57" s="101">
        <f>IF(ISNUMBER(G57), $B64 * H57, "")</f>
        <v>-4081.6326530612105</v>
      </c>
      <c r="J57" s="15">
        <v>14.2</v>
      </c>
      <c r="K57" s="32">
        <f t="shared" si="24"/>
        <v>-3.4013605442176874E-2</v>
      </c>
      <c r="L57" s="18">
        <f>IF(ISNUMBER(J57), $B64 * K57, "")</f>
        <v>-5102.0408163265311</v>
      </c>
      <c r="M57" s="31">
        <v>14.2</v>
      </c>
      <c r="N57" s="32">
        <f t="shared" si="25"/>
        <v>-3.4013605442176874E-2</v>
      </c>
      <c r="O57" s="18">
        <f>IF(ISNUMBER(M57), $B64 * N57, "")</f>
        <v>-5102.0408163265311</v>
      </c>
      <c r="Q57" s="286"/>
      <c r="R57" s="286"/>
      <c r="S57" s="286"/>
    </row>
    <row r="58" spans="1:19" ht="17.25" customHeight="1" thickBot="1">
      <c r="A58" s="127" t="s">
        <v>175</v>
      </c>
      <c r="B58" s="128">
        <v>22.8</v>
      </c>
      <c r="C58" s="78">
        <v>-2.1459227500000001E-2</v>
      </c>
      <c r="D58" s="20">
        <v>22.2</v>
      </c>
      <c r="E58" s="21">
        <f t="shared" si="22"/>
        <v>-2.6315789473684272E-2</v>
      </c>
      <c r="F58" s="22">
        <f>IF(ISNUMBER(D58), $B64 * E58, "")</f>
        <v>-3947.3684210526408</v>
      </c>
      <c r="G58" s="30">
        <v>22</v>
      </c>
      <c r="H58" s="21">
        <f t="shared" si="23"/>
        <v>-3.5087719298245647E-2</v>
      </c>
      <c r="I58" s="105">
        <f>IF(ISNUMBER(G58), $B64 * H58, "")</f>
        <v>-5263.1578947368471</v>
      </c>
      <c r="J58" s="20">
        <v>22.1</v>
      </c>
      <c r="K58" s="21">
        <f t="shared" si="24"/>
        <v>-3.0701754385964879E-2</v>
      </c>
      <c r="L58" s="22">
        <f>IF(ISNUMBER(J58), $B64 * K58, "")</f>
        <v>-4605.2631578947321</v>
      </c>
      <c r="M58" s="30">
        <v>22.2</v>
      </c>
      <c r="N58" s="21">
        <f t="shared" si="25"/>
        <v>-2.6315789473684272E-2</v>
      </c>
      <c r="O58" s="22">
        <f>IF(ISNUMBER(M58), $B64 * N58, "")</f>
        <v>-3947.3684210526408</v>
      </c>
      <c r="Q58" s="286"/>
      <c r="R58" s="286"/>
      <c r="S58" s="286"/>
    </row>
    <row r="59" spans="1:19" ht="17.25" customHeight="1" thickBot="1">
      <c r="A59" s="125" t="s">
        <v>207</v>
      </c>
      <c r="B59" s="129">
        <v>21</v>
      </c>
      <c r="C59" s="80">
        <v>-4.9773755699999998E-2</v>
      </c>
      <c r="D59" s="106">
        <v>21.3</v>
      </c>
      <c r="E59" s="107">
        <f>IF(ISNUMBER(D59), (D59 - $B59) / $B59, "")</f>
        <v>1.428571428571432E-2</v>
      </c>
      <c r="F59" s="108">
        <f>IF(ISNUMBER(D59), $B64 * E59, "")</f>
        <v>2142.8571428571481</v>
      </c>
      <c r="G59" s="109">
        <v>20.2</v>
      </c>
      <c r="H59" s="107">
        <f>IF(ISNUMBER(G59), (G59 - $B59) / $B59, "")</f>
        <v>-3.8095238095238126E-2</v>
      </c>
      <c r="I59" s="110">
        <f>IF(ISNUMBER(G59), $B64 * H59, "")</f>
        <v>-5714.2857142857192</v>
      </c>
      <c r="J59" s="106">
        <v>20.3</v>
      </c>
      <c r="K59" s="107">
        <f>IF(ISNUMBER(J59), (J59 - $B59) / $B59, "")</f>
        <v>-3.3333333333333298E-2</v>
      </c>
      <c r="L59" s="108">
        <f>IF(ISNUMBER(J59), $B64 * K59, "")</f>
        <v>-4999.9999999999945</v>
      </c>
      <c r="M59" s="109">
        <v>20.3</v>
      </c>
      <c r="N59" s="107">
        <f>IF(ISNUMBER(M59), (M59 - $B59) / $B59, "")</f>
        <v>-3.3333333333333298E-2</v>
      </c>
      <c r="O59" s="108">
        <f>IF(ISNUMBER(M59), $B64 * N59, "")</f>
        <v>-4999.9999999999945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-7.1503586791036005E-3</v>
      </c>
      <c r="F64" s="28">
        <f>SUM(F44:F63)</f>
        <v>-17160.86082984864</v>
      </c>
      <c r="G64" s="26" t="s">
        <v>268</v>
      </c>
      <c r="H64" s="27">
        <f>IF(COUNT(H44:H63), SUM(H44:H63) / COUNT(H44:H63), 0)</f>
        <v>-1.4442293785966705E-2</v>
      </c>
      <c r="I64" s="28">
        <f>SUM(I44:I63)</f>
        <v>-34661.505086320096</v>
      </c>
      <c r="J64" s="26" t="s">
        <v>268</v>
      </c>
      <c r="K64" s="27">
        <f>IF(COUNT(K44:K63), SUM(K44:K63) / COUNT(K44:K63), 0)</f>
        <v>-1.2840185283706585E-2</v>
      </c>
      <c r="L64" s="28">
        <f>SUM(L44:L63)</f>
        <v>-30816.444680895802</v>
      </c>
      <c r="M64" s="26" t="s">
        <v>268</v>
      </c>
      <c r="N64" s="27">
        <f>IF(COUNT(N44:N63), SUM(N44:N63) / COUNT(N44:N63), 0)</f>
        <v>-9.1215534053304646E-3</v>
      </c>
      <c r="O64" s="28">
        <f>SUM(O44:O63)</f>
        <v>-21891.728172793111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93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2021-11-08(월) 오전 00:00</v>
      </c>
      <c r="C69" s="329"/>
      <c r="D69" s="288" t="str">
        <f>TEXT($G$1, "[$-ko-KR]yyyy-mm-dd(ddd) ") &amp; "오후 14:00"</f>
        <v>2021-11-08(월) 오후 14:00</v>
      </c>
      <c r="E69" s="289"/>
      <c r="F69" s="290"/>
      <c r="G69" s="288" t="str">
        <f>TEXT($G$1, "[$-ko-KR]yyyy-mm-dd(ddd) ") &amp; "오후 19:00"</f>
        <v>2021-11-08(월) 오후 19:00</v>
      </c>
      <c r="H69" s="289"/>
      <c r="I69" s="290"/>
      <c r="J69" s="288" t="str">
        <f>TEXT($G$1, "[$-ko-KR]yyyy-mm-dd(ddd) ") &amp; "오후 21:00"</f>
        <v>2021-11-08(월) 오후 21:00</v>
      </c>
      <c r="K69" s="289"/>
      <c r="L69" s="290"/>
      <c r="M69" s="288" t="str">
        <f>TEXT($G$1+1, "[$-ko-KR]yyyy-mm-dd(ddd) ") &amp; "오전 00:00"</f>
        <v>2021-11-09(화)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4" t="s">
        <v>57</v>
      </c>
      <c r="H70" s="195" t="s">
        <v>265</v>
      </c>
      <c r="I70" s="19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51</v>
      </c>
      <c r="B71" s="124">
        <v>451</v>
      </c>
      <c r="C71" s="76">
        <v>2.5000000000000001E-2</v>
      </c>
      <c r="D71" s="13">
        <v>457</v>
      </c>
      <c r="E71" s="14">
        <f>IF(ISNUMBER(D71), (D71 - $B71) / $B71, "")</f>
        <v>1.3303769401330377E-2</v>
      </c>
      <c r="F71" s="16">
        <f>IF(ISNUMBER(D71), $B91 * E71, "")</f>
        <v>1995.5654101995565</v>
      </c>
      <c r="G71" s="29">
        <v>457</v>
      </c>
      <c r="H71" s="14">
        <f>IF(ISNUMBER(G71), (G71 - $B71) / $B71, "")</f>
        <v>1.3303769401330377E-2</v>
      </c>
      <c r="I71" s="100">
        <f>IF(ISNUMBER(G71), $B91 * H71, "")</f>
        <v>1995.5654101995565</v>
      </c>
      <c r="J71" s="13">
        <v>455</v>
      </c>
      <c r="K71" s="14">
        <f>IF(ISNUMBER(J71), (J71 - $B71) / $B71, "")</f>
        <v>8.869179600886918E-3</v>
      </c>
      <c r="L71" s="16">
        <f>IF(ISNUMBER(J71), $B91 * K71, "")</f>
        <v>1330.3769401330378</v>
      </c>
      <c r="M71" s="29">
        <v>453</v>
      </c>
      <c r="N71" s="14">
        <f>IF(ISNUMBER(M71), (M71 - $B71) / $B71, "")</f>
        <v>4.434589800443459E-3</v>
      </c>
      <c r="O71" s="16">
        <f>IF(ISNUMBER(M71), $B91 * N71, "")</f>
        <v>665.1884700665189</v>
      </c>
      <c r="Q71" s="286"/>
      <c r="R71" s="286"/>
      <c r="S71" s="286"/>
    </row>
    <row r="72" spans="1:19" ht="17.25" thickBot="1">
      <c r="A72" s="125" t="s">
        <v>149</v>
      </c>
      <c r="B72" s="126">
        <v>127</v>
      </c>
      <c r="C72" s="77">
        <v>2.4193548400000001E-2</v>
      </c>
      <c r="D72" s="15">
        <v>129</v>
      </c>
      <c r="E72" s="32">
        <f t="shared" ref="E72:E75" si="30">IF(ISNUMBER(D72), (D72 - $B72) / $B72, "")</f>
        <v>1.5748031496062992E-2</v>
      </c>
      <c r="F72" s="18">
        <f>IF(ISNUMBER(D72), $B91 * E72, "")</f>
        <v>2362.2047244094488</v>
      </c>
      <c r="G72" s="31">
        <v>130</v>
      </c>
      <c r="H72" s="32">
        <f t="shared" ref="H72:H75" si="31">IF(ISNUMBER(G72), (G72 - $B72) / $B72, "")</f>
        <v>2.3622047244094488E-2</v>
      </c>
      <c r="I72" s="101">
        <f>IF(ISNUMBER(G72), $B91 * H72, "")</f>
        <v>3543.3070866141734</v>
      </c>
      <c r="J72" s="15">
        <v>129</v>
      </c>
      <c r="K72" s="32">
        <f t="shared" ref="K72:K75" si="32">IF(ISNUMBER(J72), (J72 - $B72) / $B72, "")</f>
        <v>1.5748031496062992E-2</v>
      </c>
      <c r="L72" s="18">
        <f>IF(ISNUMBER(J72), $B91 * K72, "")</f>
        <v>2362.2047244094488</v>
      </c>
      <c r="M72" s="31">
        <v>130</v>
      </c>
      <c r="N72" s="32">
        <f t="shared" ref="N72:N75" si="33">IF(ISNUMBER(M72), (M72 - $B72) / $B72, "")</f>
        <v>2.3622047244094488E-2</v>
      </c>
      <c r="O72" s="18">
        <f>IF(ISNUMBER(M72), $B91 * N72, "")</f>
        <v>3543.3070866141734</v>
      </c>
      <c r="Q72" s="286"/>
      <c r="R72" s="286"/>
      <c r="S72" s="286"/>
    </row>
    <row r="73" spans="1:19" ht="17.25" thickBot="1">
      <c r="A73" s="125" t="s">
        <v>215</v>
      </c>
      <c r="B73" s="126">
        <v>298</v>
      </c>
      <c r="C73" s="77">
        <v>1.70648464E-2</v>
      </c>
      <c r="D73" s="15">
        <v>293</v>
      </c>
      <c r="E73" s="32">
        <f t="shared" si="30"/>
        <v>-1.6778523489932886E-2</v>
      </c>
      <c r="F73" s="18">
        <f>IF(ISNUMBER(D73), $B91 * E73, "")</f>
        <v>-2516.7785234899329</v>
      </c>
      <c r="G73" s="31">
        <v>289</v>
      </c>
      <c r="H73" s="32">
        <f t="shared" si="31"/>
        <v>-3.0201342281879196E-2</v>
      </c>
      <c r="I73" s="101">
        <f>IF(ISNUMBER(G73), $B91 * H73, "")</f>
        <v>-4530.2013422818791</v>
      </c>
      <c r="J73" s="15">
        <v>289</v>
      </c>
      <c r="K73" s="32">
        <f t="shared" si="32"/>
        <v>-3.0201342281879196E-2</v>
      </c>
      <c r="L73" s="18">
        <f>IF(ISNUMBER(J73), $B91 * K73, "")</f>
        <v>-4530.2013422818791</v>
      </c>
      <c r="M73" s="31">
        <v>291</v>
      </c>
      <c r="N73" s="32">
        <f t="shared" si="33"/>
        <v>-2.3489932885906041E-2</v>
      </c>
      <c r="O73" s="18">
        <f>IF(ISNUMBER(M73), $B91 * N73, "")</f>
        <v>-3523.489932885906</v>
      </c>
      <c r="Q73" s="291"/>
      <c r="R73" s="291"/>
      <c r="S73" s="291"/>
    </row>
    <row r="74" spans="1:19" ht="17.25" thickBot="1">
      <c r="A74" s="125" t="s">
        <v>129</v>
      </c>
      <c r="B74" s="126">
        <v>132</v>
      </c>
      <c r="C74" s="77">
        <v>1.5384615399999999E-2</v>
      </c>
      <c r="D74" s="15">
        <v>131</v>
      </c>
      <c r="E74" s="32">
        <f t="shared" si="30"/>
        <v>-7.575757575757576E-3</v>
      </c>
      <c r="F74" s="18">
        <f>IF(ISNUMBER(D74), $B91 * E74, "")</f>
        <v>-1136.3636363636365</v>
      </c>
      <c r="G74" s="31">
        <v>131</v>
      </c>
      <c r="H74" s="32">
        <f t="shared" si="31"/>
        <v>-7.575757575757576E-3</v>
      </c>
      <c r="I74" s="101">
        <f>IF(ISNUMBER(G74), $B91 * H74, "")</f>
        <v>-1136.3636363636365</v>
      </c>
      <c r="J74" s="15">
        <v>132</v>
      </c>
      <c r="K74" s="32">
        <f t="shared" si="32"/>
        <v>0</v>
      </c>
      <c r="L74" s="18">
        <f>IF(ISNUMBER(J74), $B91 * K74, "")</f>
        <v>0</v>
      </c>
      <c r="M74" s="31">
        <v>132</v>
      </c>
      <c r="N74" s="32">
        <f t="shared" si="33"/>
        <v>0</v>
      </c>
      <c r="O74" s="18">
        <f>IF(ISNUMBER(M74), $B91 * N74, "")</f>
        <v>0</v>
      </c>
      <c r="Q74" s="291"/>
      <c r="R74" s="291"/>
      <c r="S74" s="291"/>
    </row>
    <row r="75" spans="1:19" ht="17.25" thickBot="1">
      <c r="A75" s="127" t="s">
        <v>334</v>
      </c>
      <c r="B75" s="128">
        <v>474</v>
      </c>
      <c r="C75" s="78">
        <v>1.2820512799999999E-2</v>
      </c>
      <c r="D75" s="20">
        <v>506</v>
      </c>
      <c r="E75" s="21">
        <f t="shared" si="30"/>
        <v>6.7510548523206745E-2</v>
      </c>
      <c r="F75" s="22">
        <f>IF(ISNUMBER(D75), $B91 * E75, "")</f>
        <v>10126.582278481012</v>
      </c>
      <c r="G75" s="30">
        <v>496</v>
      </c>
      <c r="H75" s="21">
        <f t="shared" si="31"/>
        <v>4.6413502109704644E-2</v>
      </c>
      <c r="I75" s="105">
        <f>IF(ISNUMBER(G75), $B91 * H75, "")</f>
        <v>6962.0253164556962</v>
      </c>
      <c r="J75" s="20">
        <v>497</v>
      </c>
      <c r="K75" s="21">
        <f t="shared" si="32"/>
        <v>4.852320675105485E-2</v>
      </c>
      <c r="L75" s="22">
        <f>IF(ISNUMBER(J75), $B91 * K75, "")</f>
        <v>7278.4810126582279</v>
      </c>
      <c r="M75" s="30">
        <v>505</v>
      </c>
      <c r="N75" s="21">
        <f t="shared" si="33"/>
        <v>6.5400843881856546E-2</v>
      </c>
      <c r="O75" s="22">
        <f>IF(ISNUMBER(M75), $B91 * N75, "")</f>
        <v>9810.1265822784826</v>
      </c>
      <c r="Q75" s="291"/>
      <c r="R75" s="291"/>
      <c r="S75" s="291"/>
    </row>
    <row r="76" spans="1:19" ht="17.25" thickBot="1">
      <c r="A76" s="125" t="s">
        <v>263</v>
      </c>
      <c r="B76" s="129">
        <v>321</v>
      </c>
      <c r="C76" s="80">
        <v>1.2618296500000001E-2</v>
      </c>
      <c r="D76" s="106">
        <v>331</v>
      </c>
      <c r="E76" s="107">
        <f>IF(ISNUMBER(D76), (D76 - $B76) / $B76, "")</f>
        <v>3.1152647975077882E-2</v>
      </c>
      <c r="F76" s="108">
        <f>IF(ISNUMBER(D76), $B91 * E76, "")</f>
        <v>4672.8971962616824</v>
      </c>
      <c r="G76" s="109">
        <v>344</v>
      </c>
      <c r="H76" s="107">
        <f>IF(ISNUMBER(G76), (G76 - $B76) / $B76, "")</f>
        <v>7.1651090342679122E-2</v>
      </c>
      <c r="I76" s="110">
        <f>IF(ISNUMBER(G76), $B91 * H76, "")</f>
        <v>10747.663551401869</v>
      </c>
      <c r="J76" s="106">
        <v>341</v>
      </c>
      <c r="K76" s="107">
        <f>IF(ISNUMBER(J76), (J76 - $B76) / $B76, "")</f>
        <v>6.2305295950155763E-2</v>
      </c>
      <c r="L76" s="108">
        <f>IF(ISNUMBER(J76), $B91 * K76, "")</f>
        <v>9345.7943925233649</v>
      </c>
      <c r="M76" s="109">
        <v>339</v>
      </c>
      <c r="N76" s="107">
        <f>IF(ISNUMBER(M76), (M76 - $B76) / $B76, "")</f>
        <v>5.6074766355140186E-2</v>
      </c>
      <c r="O76" s="108">
        <f>IF(ISNUMBER(M76), $B91 * N76, "")</f>
        <v>8411.2149532710282</v>
      </c>
      <c r="Q76" s="291"/>
      <c r="R76" s="291"/>
      <c r="S76" s="291"/>
    </row>
    <row r="77" spans="1:19" ht="17.25" thickBot="1">
      <c r="A77" s="125" t="s">
        <v>115</v>
      </c>
      <c r="B77" s="126">
        <v>413</v>
      </c>
      <c r="C77" s="77">
        <v>1.2254902E-2</v>
      </c>
      <c r="D77" s="15">
        <v>445</v>
      </c>
      <c r="E77" s="32">
        <f t="shared" ref="E77:E80" si="34">IF(ISNUMBER(D77), (D77 - $B77) / $B77, "")</f>
        <v>7.7481840193704604E-2</v>
      </c>
      <c r="F77" s="18">
        <f>IF(ISNUMBER(D77), $B91 * E77, "")</f>
        <v>11622.276029055691</v>
      </c>
      <c r="G77" s="31">
        <v>464</v>
      </c>
      <c r="H77" s="32">
        <f t="shared" ref="H77:H80" si="35">IF(ISNUMBER(G77), (G77 - $B77) / $B77, "")</f>
        <v>0.12348668280871671</v>
      </c>
      <c r="I77" s="101">
        <f>IF(ISNUMBER(G77), $B91 * H77, "")</f>
        <v>18523.002421307505</v>
      </c>
      <c r="J77" s="15">
        <v>479</v>
      </c>
      <c r="K77" s="32">
        <f t="shared" ref="K77:K80" si="36">IF(ISNUMBER(J77), (J77 - $B77) / $B77, "")</f>
        <v>0.15980629539951574</v>
      </c>
      <c r="L77" s="18">
        <f>IF(ISNUMBER(J77), $B91 * K77, "")</f>
        <v>23970.944309927359</v>
      </c>
      <c r="M77" s="31">
        <v>481</v>
      </c>
      <c r="N77" s="32">
        <f t="shared" ref="N77:N80" si="37">IF(ISNUMBER(M77), (M77 - $B77) / $B77, "")</f>
        <v>0.16464891041162227</v>
      </c>
      <c r="O77" s="18">
        <f>IF(ISNUMBER(M77), $B91 * N77, "")</f>
        <v>24697.336561743341</v>
      </c>
      <c r="Q77" s="291"/>
      <c r="R77" s="291"/>
      <c r="S77" s="291"/>
    </row>
    <row r="78" spans="1:19" ht="17.25" thickBot="1">
      <c r="A78" s="125" t="s">
        <v>247</v>
      </c>
      <c r="B78" s="126">
        <v>101</v>
      </c>
      <c r="C78" s="77">
        <v>0.01</v>
      </c>
      <c r="D78" s="15">
        <v>103</v>
      </c>
      <c r="E78" s="32">
        <f t="shared" si="34"/>
        <v>1.9801980198019802E-2</v>
      </c>
      <c r="F78" s="18">
        <f>IF(ISNUMBER(D78), $B91 * E78, "")</f>
        <v>2970.2970297029701</v>
      </c>
      <c r="G78" s="31">
        <v>103</v>
      </c>
      <c r="H78" s="32">
        <f t="shared" si="35"/>
        <v>1.9801980198019802E-2</v>
      </c>
      <c r="I78" s="101">
        <f>IF(ISNUMBER(G78), $B91 * H78, "")</f>
        <v>2970.2970297029701</v>
      </c>
      <c r="J78" s="15">
        <v>106</v>
      </c>
      <c r="K78" s="32">
        <f t="shared" si="36"/>
        <v>4.9504950495049507E-2</v>
      </c>
      <c r="L78" s="18">
        <f>IF(ISNUMBER(J78), $B91 * K78, "")</f>
        <v>7425.742574257426</v>
      </c>
      <c r="M78" s="31">
        <v>104</v>
      </c>
      <c r="N78" s="32">
        <f t="shared" si="37"/>
        <v>2.9702970297029702E-2</v>
      </c>
      <c r="O78" s="18">
        <f>IF(ISNUMBER(M78), $B91 * N78, "")</f>
        <v>4455.4455445544554</v>
      </c>
      <c r="Q78" s="291"/>
      <c r="R78" s="291"/>
      <c r="S78" s="291"/>
    </row>
    <row r="79" spans="1:19" ht="17.25" thickBot="1">
      <c r="A79" s="125" t="s">
        <v>237</v>
      </c>
      <c r="B79" s="126">
        <v>157</v>
      </c>
      <c r="C79" s="77">
        <v>6.4102563999999997E-3</v>
      </c>
      <c r="D79" s="15">
        <v>156</v>
      </c>
      <c r="E79" s="32">
        <f t="shared" si="34"/>
        <v>-6.369426751592357E-3</v>
      </c>
      <c r="F79" s="18">
        <f>IF(ISNUMBER(D79), $B91 * E79, "")</f>
        <v>-955.41401273885356</v>
      </c>
      <c r="G79" s="31">
        <v>154</v>
      </c>
      <c r="H79" s="32">
        <f t="shared" si="35"/>
        <v>-1.9108280254777069E-2</v>
      </c>
      <c r="I79" s="101">
        <f>IF(ISNUMBER(G79), $B91 * H79, "")</f>
        <v>-2866.2420382165606</v>
      </c>
      <c r="J79" s="15">
        <v>154</v>
      </c>
      <c r="K79" s="32">
        <f t="shared" si="36"/>
        <v>-1.9108280254777069E-2</v>
      </c>
      <c r="L79" s="18">
        <f>IF(ISNUMBER(J79), $B91 * K79, "")</f>
        <v>-2866.2420382165606</v>
      </c>
      <c r="M79" s="31">
        <v>155</v>
      </c>
      <c r="N79" s="32">
        <f t="shared" si="37"/>
        <v>-1.2738853503184714E-2</v>
      </c>
      <c r="O79" s="18">
        <f>IF(ISNUMBER(M79), $B91 * N79, "")</f>
        <v>-1910.8280254777071</v>
      </c>
      <c r="Q79" s="33"/>
      <c r="R79" s="33"/>
    </row>
    <row r="80" spans="1:19" ht="17.25" thickBot="1">
      <c r="A80" s="130" t="s">
        <v>225</v>
      </c>
      <c r="B80" s="131">
        <v>981</v>
      </c>
      <c r="C80" s="79">
        <v>5.1229507999999997E-3</v>
      </c>
      <c r="D80" s="24">
        <v>959</v>
      </c>
      <c r="E80" s="25">
        <f t="shared" si="34"/>
        <v>-2.2426095820591234E-2</v>
      </c>
      <c r="F80" s="104">
        <f>IF(ISNUMBER(D80), $B91 * E80, "")</f>
        <v>-3363.9143730886849</v>
      </c>
      <c r="G80" s="102">
        <v>957</v>
      </c>
      <c r="H80" s="25">
        <f t="shared" si="35"/>
        <v>-2.4464831804281346E-2</v>
      </c>
      <c r="I80" s="103">
        <f>IF(ISNUMBER(G80), $B91 * H80, "")</f>
        <v>-3669.7247706422017</v>
      </c>
      <c r="J80" s="24">
        <v>959</v>
      </c>
      <c r="K80" s="25">
        <f t="shared" si="36"/>
        <v>-2.2426095820591234E-2</v>
      </c>
      <c r="L80" s="104">
        <f>IF(ISNUMBER(J80), $B91 * K80, "")</f>
        <v>-3363.9143730886849</v>
      </c>
      <c r="M80" s="102">
        <v>961</v>
      </c>
      <c r="N80" s="25">
        <f t="shared" si="37"/>
        <v>-2.0387359836901122E-2</v>
      </c>
      <c r="O80" s="104">
        <f>IF(ISNUMBER(M80), $B91 * N80, "")</f>
        <v>-3058.1039755351685</v>
      </c>
      <c r="Q80" s="300"/>
      <c r="R80" s="301"/>
      <c r="S80" s="302"/>
    </row>
    <row r="81" spans="1:19">
      <c r="A81" s="123" t="s">
        <v>229</v>
      </c>
      <c r="B81" s="124">
        <v>992</v>
      </c>
      <c r="C81" s="76">
        <v>1.0090817E-3</v>
      </c>
      <c r="D81" s="13">
        <v>976</v>
      </c>
      <c r="E81" s="14">
        <f>IF(ISNUMBER(D81), (D81 - $B81) / $B81, "")</f>
        <v>-1.6129032258064516E-2</v>
      </c>
      <c r="F81" s="16">
        <f>IF(ISNUMBER(D81), $B91 * E81, "")</f>
        <v>-2419.3548387096776</v>
      </c>
      <c r="G81" s="29">
        <v>967</v>
      </c>
      <c r="H81" s="14">
        <f>IF(ISNUMBER(G81), (G81 - $B81) / $B81, "")</f>
        <v>-2.5201612903225805E-2</v>
      </c>
      <c r="I81" s="100">
        <f>IF(ISNUMBER(G81), $B91 * H81, "")</f>
        <v>-3780.2419354838707</v>
      </c>
      <c r="J81" s="13">
        <v>971</v>
      </c>
      <c r="K81" s="14">
        <f>IF(ISNUMBER(J81), (J81 - $B81) / $B81, "")</f>
        <v>-2.1169354838709676E-2</v>
      </c>
      <c r="L81" s="16">
        <f>IF(ISNUMBER(J81), $B91 * K81, "")</f>
        <v>-3175.4032258064512</v>
      </c>
      <c r="M81" s="29">
        <v>987</v>
      </c>
      <c r="N81" s="14">
        <f>IF(ISNUMBER(M81), (M81 - $B81) / $B81, "")</f>
        <v>-5.0403225806451612E-3</v>
      </c>
      <c r="O81" s="16">
        <f>IF(ISNUMBER(M81), $B91 * N81, "")</f>
        <v>-756.04838709677415</v>
      </c>
      <c r="Q81" s="303"/>
      <c r="R81" s="304"/>
      <c r="S81" s="305"/>
    </row>
    <row r="82" spans="1:19" ht="17.25" thickBot="1">
      <c r="A82" s="125" t="s">
        <v>159</v>
      </c>
      <c r="B82" s="126">
        <v>115</v>
      </c>
      <c r="C82" s="77">
        <v>0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2608.695652173913</v>
      </c>
      <c r="G82" s="31">
        <v>115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115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115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306"/>
      <c r="R82" s="307"/>
      <c r="S82" s="308"/>
    </row>
    <row r="83" spans="1:19" ht="17.25" thickBot="1">
      <c r="A83" s="125" t="s">
        <v>235</v>
      </c>
      <c r="B83" s="126">
        <v>132</v>
      </c>
      <c r="C83" s="77">
        <v>0</v>
      </c>
      <c r="D83" s="15">
        <v>131</v>
      </c>
      <c r="E83" s="32">
        <f t="shared" si="38"/>
        <v>-7.575757575757576E-3</v>
      </c>
      <c r="F83" s="18">
        <f>IF(ISNUMBER(D83), $B91 * E83, "")</f>
        <v>-1136.3636363636365</v>
      </c>
      <c r="G83" s="31">
        <v>131</v>
      </c>
      <c r="H83" s="32">
        <f t="shared" si="39"/>
        <v>-7.575757575757576E-3</v>
      </c>
      <c r="I83" s="101">
        <f>IF(ISNUMBER(G83), $B91 * H83, "")</f>
        <v>-1136.3636363636365</v>
      </c>
      <c r="J83" s="15">
        <v>131</v>
      </c>
      <c r="K83" s="32">
        <f t="shared" si="40"/>
        <v>-7.575757575757576E-3</v>
      </c>
      <c r="L83" s="18">
        <f>IF(ISNUMBER(J83), $B91 * K83, "")</f>
        <v>-1136.3636363636365</v>
      </c>
      <c r="M83" s="31">
        <v>129</v>
      </c>
      <c r="N83" s="32">
        <f t="shared" si="41"/>
        <v>-2.2727272727272728E-2</v>
      </c>
      <c r="O83" s="18">
        <f>IF(ISNUMBER(M83), $B91 * N83, "")</f>
        <v>-3409.090909090909</v>
      </c>
      <c r="Q83" s="291"/>
      <c r="R83" s="291"/>
      <c r="S83" s="291"/>
    </row>
    <row r="84" spans="1:19" ht="17.25" thickBot="1">
      <c r="A84" s="125" t="s">
        <v>161</v>
      </c>
      <c r="B84" s="126">
        <v>705</v>
      </c>
      <c r="C84" s="77">
        <v>-1.4164306E-3</v>
      </c>
      <c r="D84" s="15">
        <v>696</v>
      </c>
      <c r="E84" s="32">
        <f t="shared" si="38"/>
        <v>-1.276595744680851E-2</v>
      </c>
      <c r="F84" s="18">
        <f>IF(ISNUMBER(D84), $B91 * E84, "")</f>
        <v>-1914.8936170212764</v>
      </c>
      <c r="G84" s="31">
        <v>693</v>
      </c>
      <c r="H84" s="32">
        <f t="shared" si="39"/>
        <v>-1.7021276595744681E-2</v>
      </c>
      <c r="I84" s="101">
        <f>IF(ISNUMBER(G84), $B91 * H84, "")</f>
        <v>-2553.1914893617022</v>
      </c>
      <c r="J84" s="15">
        <v>693</v>
      </c>
      <c r="K84" s="32">
        <f t="shared" si="40"/>
        <v>-1.7021276595744681E-2</v>
      </c>
      <c r="L84" s="18">
        <f>IF(ISNUMBER(J84), $B91 * K84, "")</f>
        <v>-2553.1914893617022</v>
      </c>
      <c r="M84" s="31">
        <v>695</v>
      </c>
      <c r="N84" s="32">
        <f t="shared" si="41"/>
        <v>-1.4184397163120567E-2</v>
      </c>
      <c r="O84" s="18">
        <f>IF(ISNUMBER(M84), $B91 * N84, "")</f>
        <v>-2127.6595744680849</v>
      </c>
      <c r="Q84" s="286"/>
      <c r="R84" s="286"/>
      <c r="S84" s="286"/>
    </row>
    <row r="85" spans="1:19" ht="17.25" thickBot="1">
      <c r="A85" s="127" t="s">
        <v>217</v>
      </c>
      <c r="B85" s="128">
        <v>247</v>
      </c>
      <c r="C85" s="78">
        <v>-4.0322581E-3</v>
      </c>
      <c r="D85" s="20">
        <v>245</v>
      </c>
      <c r="E85" s="21">
        <f t="shared" si="38"/>
        <v>-8.0971659919028341E-3</v>
      </c>
      <c r="F85" s="22">
        <f>IF(ISNUMBER(D85), $B91 * E85, "")</f>
        <v>-1214.5748987854251</v>
      </c>
      <c r="G85" s="30">
        <v>238</v>
      </c>
      <c r="H85" s="21">
        <f t="shared" si="39"/>
        <v>-3.643724696356275E-2</v>
      </c>
      <c r="I85" s="105">
        <f>IF(ISNUMBER(G85), $B91 * H85, "")</f>
        <v>-5465.5870445344126</v>
      </c>
      <c r="J85" s="20">
        <v>240</v>
      </c>
      <c r="K85" s="21">
        <f t="shared" si="40"/>
        <v>-2.8340080971659919E-2</v>
      </c>
      <c r="L85" s="22">
        <f>IF(ISNUMBER(J85), $B91 * K85, "")</f>
        <v>-4251.0121457489877</v>
      </c>
      <c r="M85" s="30">
        <v>240</v>
      </c>
      <c r="N85" s="21">
        <f t="shared" si="41"/>
        <v>-2.8340080971659919E-2</v>
      </c>
      <c r="O85" s="22">
        <f>IF(ISNUMBER(M85), $B91 * N85, "")</f>
        <v>-4251.0121457489877</v>
      </c>
      <c r="Q85" s="286"/>
      <c r="R85" s="286"/>
      <c r="S85" s="286"/>
    </row>
    <row r="86" spans="1:19" ht="17.25" thickBot="1">
      <c r="A86" s="125" t="s">
        <v>233</v>
      </c>
      <c r="B86" s="129">
        <v>735</v>
      </c>
      <c r="C86" s="80">
        <v>-4.0650406999999996E-3</v>
      </c>
      <c r="D86" s="106">
        <v>734</v>
      </c>
      <c r="E86" s="107">
        <f>IF(ISNUMBER(D86), (D86 - $B86) / $B86, "")</f>
        <v>-1.3605442176870747E-3</v>
      </c>
      <c r="F86" s="108">
        <f>IF(ISNUMBER(D86), $B91 * E86, "")</f>
        <v>-204.08163265306121</v>
      </c>
      <c r="G86" s="109">
        <v>734</v>
      </c>
      <c r="H86" s="107">
        <f>IF(ISNUMBER(G86), (G86 - $B86) / $B86, "")</f>
        <v>-1.3605442176870747E-3</v>
      </c>
      <c r="I86" s="110">
        <f>IF(ISNUMBER(G86), $B91 * H86, "")</f>
        <v>-204.08163265306121</v>
      </c>
      <c r="J86" s="106">
        <v>737</v>
      </c>
      <c r="K86" s="107">
        <f>IF(ISNUMBER(J86), (J86 - $B86) / $B86, "")</f>
        <v>2.7210884353741495E-3</v>
      </c>
      <c r="L86" s="108">
        <f>IF(ISNUMBER(J86), $B91 * K86, "")</f>
        <v>408.16326530612241</v>
      </c>
      <c r="M86" s="109">
        <v>743</v>
      </c>
      <c r="N86" s="107">
        <f>IF(ISNUMBER(M86), (M86 - $B86) / $B86, "")</f>
        <v>1.0884353741496598E-2</v>
      </c>
      <c r="O86" s="108">
        <f>IF(ISNUMBER(M86), $B91 * N86, "")</f>
        <v>1632.6530612244896</v>
      </c>
      <c r="Q86" s="291"/>
      <c r="R86" s="291"/>
      <c r="S86" s="291"/>
    </row>
    <row r="87" spans="1:19" ht="17.25" thickBot="1">
      <c r="A87" s="125" t="s">
        <v>239</v>
      </c>
      <c r="B87" s="126">
        <v>674</v>
      </c>
      <c r="C87" s="77">
        <v>-4.4313145999999998E-3</v>
      </c>
      <c r="D87" s="15">
        <v>673</v>
      </c>
      <c r="E87" s="32">
        <f t="shared" ref="E87:E90" si="42">IF(ISNUMBER(D87), (D87 - $B87) / $B87, "")</f>
        <v>-1.483679525222552E-3</v>
      </c>
      <c r="F87" s="18">
        <f>IF(ISNUMBER(D87), $B91 * E87, "")</f>
        <v>-222.55192878338281</v>
      </c>
      <c r="G87" s="31">
        <v>664</v>
      </c>
      <c r="H87" s="32">
        <f t="shared" ref="H87:H90" si="43">IF(ISNUMBER(G87), (G87 - $B87) / $B87, "")</f>
        <v>-1.483679525222552E-2</v>
      </c>
      <c r="I87" s="101">
        <f>IF(ISNUMBER(G87), $B91 * H87, "")</f>
        <v>-2225.519287833828</v>
      </c>
      <c r="J87" s="15">
        <v>669</v>
      </c>
      <c r="K87" s="32">
        <f t="shared" ref="K87:K90" si="44">IF(ISNUMBER(J87), (J87 - $B87) / $B87, "")</f>
        <v>-7.4183976261127599E-3</v>
      </c>
      <c r="L87" s="18">
        <f>IF(ISNUMBER(J87), $B91 * K87, "")</f>
        <v>-1112.759643916914</v>
      </c>
      <c r="M87" s="31">
        <v>670</v>
      </c>
      <c r="N87" s="32">
        <f t="shared" ref="N87:N90" si="45">IF(ISNUMBER(M87), (M87 - $B87) / $B87, "")</f>
        <v>-5.9347181008902079E-3</v>
      </c>
      <c r="O87" s="18">
        <f>IF(ISNUMBER(M87), $B91 * N87, "")</f>
        <v>-890.20771513353122</v>
      </c>
      <c r="Q87" s="291"/>
      <c r="R87" s="291"/>
      <c r="S87" s="291"/>
    </row>
    <row r="88" spans="1:19" ht="17.25" thickBot="1">
      <c r="A88" s="125" t="s">
        <v>141</v>
      </c>
      <c r="B88" s="126">
        <v>155</v>
      </c>
      <c r="C88" s="77">
        <v>-6.4102563999999997E-3</v>
      </c>
      <c r="D88" s="15">
        <v>152</v>
      </c>
      <c r="E88" s="32">
        <f t="shared" si="42"/>
        <v>-1.935483870967742E-2</v>
      </c>
      <c r="F88" s="18">
        <f>IF(ISNUMBER(D88), $B91 * E88, "")</f>
        <v>-2903.2258064516132</v>
      </c>
      <c r="G88" s="31">
        <v>153</v>
      </c>
      <c r="H88" s="32">
        <f t="shared" si="43"/>
        <v>-1.2903225806451613E-2</v>
      </c>
      <c r="I88" s="101">
        <f>IF(ISNUMBER(G88), $B91 * H88, "")</f>
        <v>-1935.483870967742</v>
      </c>
      <c r="J88" s="15">
        <v>152</v>
      </c>
      <c r="K88" s="32">
        <f t="shared" si="44"/>
        <v>-1.935483870967742E-2</v>
      </c>
      <c r="L88" s="18">
        <f>IF(ISNUMBER(J88), $B91 * K88, "")</f>
        <v>-2903.2258064516132</v>
      </c>
      <c r="M88" s="31">
        <v>152</v>
      </c>
      <c r="N88" s="32">
        <f t="shared" si="45"/>
        <v>-1.935483870967742E-2</v>
      </c>
      <c r="O88" s="18">
        <f>IF(ISNUMBER(M88), $B91 * N88, "")</f>
        <v>-2903.2258064516132</v>
      </c>
      <c r="Q88" s="291"/>
      <c r="R88" s="291"/>
      <c r="S88" s="291"/>
    </row>
    <row r="89" spans="1:19">
      <c r="A89" s="125" t="s">
        <v>127</v>
      </c>
      <c r="B89" s="126">
        <v>149</v>
      </c>
      <c r="C89" s="77">
        <v>-6.6666666999999997E-3</v>
      </c>
      <c r="D89" s="15">
        <v>147</v>
      </c>
      <c r="E89" s="32">
        <f t="shared" si="42"/>
        <v>-1.3422818791946308E-2</v>
      </c>
      <c r="F89" s="18">
        <f>IF(ISNUMBER(D89), $B91 * E89, "")</f>
        <v>-2013.4228187919462</v>
      </c>
      <c r="G89" s="31">
        <v>147</v>
      </c>
      <c r="H89" s="32">
        <f t="shared" si="43"/>
        <v>-1.3422818791946308E-2</v>
      </c>
      <c r="I89" s="101">
        <f>IF(ISNUMBER(G89), $B91 * H89, "")</f>
        <v>-2013.4228187919462</v>
      </c>
      <c r="J89" s="15">
        <v>148</v>
      </c>
      <c r="K89" s="32">
        <f t="shared" si="44"/>
        <v>-6.7114093959731542E-3</v>
      </c>
      <c r="L89" s="18">
        <f>IF(ISNUMBER(J89), $B91 * K89, "")</f>
        <v>-1006.7114093959731</v>
      </c>
      <c r="M89" s="31">
        <v>148</v>
      </c>
      <c r="N89" s="32">
        <f t="shared" si="45"/>
        <v>-6.7114093959731542E-3</v>
      </c>
      <c r="O89" s="18">
        <f>IF(ISNUMBER(M89), $B91 * N89, "")</f>
        <v>-1006.7114093959731</v>
      </c>
      <c r="Q89" s="313"/>
      <c r="R89" s="314"/>
      <c r="S89" s="315"/>
    </row>
    <row r="90" spans="1:19" ht="17.25" thickBot="1">
      <c r="A90" s="130" t="s">
        <v>191</v>
      </c>
      <c r="B90" s="131">
        <v>147</v>
      </c>
      <c r="C90" s="79">
        <v>-6.7567568000000003E-3</v>
      </c>
      <c r="D90" s="24">
        <v>143</v>
      </c>
      <c r="E90" s="25">
        <f t="shared" si="42"/>
        <v>-2.7210884353741496E-2</v>
      </c>
      <c r="F90" s="104">
        <f>IF(ISNUMBER(D90), $B91 * E90, "")</f>
        <v>-4081.6326530612241</v>
      </c>
      <c r="G90" s="102">
        <v>142</v>
      </c>
      <c r="H90" s="25">
        <f t="shared" si="43"/>
        <v>-3.4013605442176874E-2</v>
      </c>
      <c r="I90" s="103">
        <f>IF(ISNUMBER(G90), $B91 * H90, "")</f>
        <v>-5102.0408163265311</v>
      </c>
      <c r="J90" s="24">
        <v>141</v>
      </c>
      <c r="K90" s="25">
        <f t="shared" si="44"/>
        <v>-4.0816326530612242E-2</v>
      </c>
      <c r="L90" s="104">
        <f>IF(ISNUMBER(J90), $B91 * K90, "")</f>
        <v>-6122.4489795918362</v>
      </c>
      <c r="M90" s="102">
        <v>141</v>
      </c>
      <c r="N90" s="25">
        <f t="shared" si="45"/>
        <v>-4.0816326530612242E-2</v>
      </c>
      <c r="O90" s="104">
        <f>IF(ISNUMBER(M90), $B91 * N90, "")</f>
        <v>-6122.4489795918362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4.0919819813273074E-3</v>
      </c>
      <c r="F91" s="28">
        <f>SUM(F71:F90)</f>
        <v>12275.945943981922</v>
      </c>
      <c r="G91" s="26" t="s">
        <v>268</v>
      </c>
      <c r="H91" s="27">
        <f>IF(COUNT(H71:H90), SUM(H71:H90) / COUNT(H71:H90), 0)</f>
        <v>2.7077988319535859E-3</v>
      </c>
      <c r="I91" s="28">
        <f>SUM(I71:I90)</f>
        <v>8123.3964958607539</v>
      </c>
      <c r="J91" s="26" t="s">
        <v>268</v>
      </c>
      <c r="K91" s="27">
        <f>IF(COUNT(K71:K90), SUM(K71:K90) / COUNT(K71:K90), 0)</f>
        <v>6.3667443763302479E-3</v>
      </c>
      <c r="L91" s="28">
        <f>SUM(L71:L90)</f>
        <v>19100.233128990745</v>
      </c>
      <c r="M91" s="26" t="s">
        <v>268</v>
      </c>
      <c r="N91" s="27">
        <f>IF(COUNT(N71:N90), SUM(N71:N90) / COUNT(N71:N90), 0)</f>
        <v>7.7521484662920002E-3</v>
      </c>
      <c r="O91" s="28">
        <f>SUM(O71:O90)</f>
        <v>23256.445398876007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93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2021-11-08(월) 오전 00:00</v>
      </c>
      <c r="C96" s="329"/>
      <c r="D96" s="288" t="str">
        <f>TEXT($G$1, "[$-ko-KR]yyyy-mm-dd(ddd) ") &amp; "오후 14:00"</f>
        <v>2021-11-08(월) 오후 14:00</v>
      </c>
      <c r="E96" s="289"/>
      <c r="F96" s="290"/>
      <c r="G96" s="288" t="str">
        <f>TEXT($G$1, "[$-ko-KR]yyyy-mm-dd(ddd) ") &amp; "오후 19:00"</f>
        <v>2021-11-08(월) 오후 19:00</v>
      </c>
      <c r="H96" s="289"/>
      <c r="I96" s="290"/>
      <c r="J96" s="288" t="str">
        <f>TEXT($G$1, "[$-ko-KR]yyyy-mm-dd(ddd) ") &amp; "오후 21:00"</f>
        <v>2021-11-08(월) 오후 21:00</v>
      </c>
      <c r="K96" s="289"/>
      <c r="L96" s="290"/>
      <c r="M96" s="288" t="str">
        <f>TEXT($G$1+1, "[$-ko-KR]yyyy-mm-dd(ddd) ") &amp; "오전 00:00"</f>
        <v>2021-11-09(화)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4" t="s">
        <v>57</v>
      </c>
      <c r="H97" s="195" t="s">
        <v>265</v>
      </c>
      <c r="I97" s="19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165</v>
      </c>
      <c r="B98" s="124">
        <v>2595</v>
      </c>
      <c r="C98" s="76">
        <v>6.5708418899999996E-2</v>
      </c>
      <c r="D98" s="13">
        <v>2735</v>
      </c>
      <c r="E98" s="14">
        <f>IF(ISNUMBER(D98), (D98 - $B98) / $B98, "")</f>
        <v>5.3949903660886318E-2</v>
      </c>
      <c r="F98" s="16">
        <f>IF(ISNUMBER(D98), $B118 * E98, "")</f>
        <v>8092.4855491329481</v>
      </c>
      <c r="G98" s="29">
        <v>2645</v>
      </c>
      <c r="H98" s="14">
        <f>IF(ISNUMBER(G98), (G98 - $B98) / $B98, "")</f>
        <v>1.9267822736030827E-2</v>
      </c>
      <c r="I98" s="100">
        <f>IF(ISNUMBER(G98), $B118 * H98, "")</f>
        <v>2890.1734104046241</v>
      </c>
      <c r="J98" s="13">
        <v>2710</v>
      </c>
      <c r="K98" s="14">
        <f>IF(ISNUMBER(J98), (J98 - $B98) / $B98, "")</f>
        <v>4.4315992292870907E-2</v>
      </c>
      <c r="L98" s="16">
        <f>IF(ISNUMBER(J98), $B118 * K98, "")</f>
        <v>6647.3988439306358</v>
      </c>
      <c r="M98" s="29">
        <v>2745</v>
      </c>
      <c r="N98" s="14">
        <f>IF(ISNUMBER(M98), (M98 - $B98) / $B98, "")</f>
        <v>5.7803468208092484E-2</v>
      </c>
      <c r="O98" s="16">
        <f>IF(ISNUMBER(M98), $B118 * N98, "")</f>
        <v>8670.5202312138736</v>
      </c>
      <c r="Q98" s="286"/>
      <c r="R98" s="286"/>
      <c r="S98" s="286"/>
    </row>
    <row r="99" spans="1:19" ht="17.25" thickBot="1">
      <c r="A99" s="125" t="s">
        <v>89</v>
      </c>
      <c r="B99" s="126">
        <v>1470</v>
      </c>
      <c r="C99" s="77">
        <v>5.3763440900000001E-2</v>
      </c>
      <c r="D99" s="15">
        <v>1550</v>
      </c>
      <c r="E99" s="32">
        <f t="shared" ref="E99:E102" si="46">IF(ISNUMBER(D99), (D99 - $B99) / $B99, "")</f>
        <v>5.4421768707482991E-2</v>
      </c>
      <c r="F99" s="18">
        <f>IF(ISNUMBER(D99), $B118 * E99, "")</f>
        <v>8163.2653061224482</v>
      </c>
      <c r="G99" s="31">
        <v>1530</v>
      </c>
      <c r="H99" s="32">
        <f t="shared" ref="H99:H102" si="47">IF(ISNUMBER(G99), (G99 - $B99) / $B99, "")</f>
        <v>4.0816326530612242E-2</v>
      </c>
      <c r="I99" s="101">
        <f>IF(ISNUMBER(G99), $B118 * H99, "")</f>
        <v>6122.4489795918362</v>
      </c>
      <c r="J99" s="15">
        <v>1525</v>
      </c>
      <c r="K99" s="32">
        <f t="shared" ref="K99:K102" si="48">IF(ISNUMBER(J99), (J99 - $B99) / $B99, "")</f>
        <v>3.7414965986394558E-2</v>
      </c>
      <c r="L99" s="18">
        <f>IF(ISNUMBER(J99), $B118 * K99, "")</f>
        <v>5612.2448979591836</v>
      </c>
      <c r="M99" s="31">
        <v>1520</v>
      </c>
      <c r="N99" s="32">
        <f t="shared" ref="N99:N102" si="49">IF(ISNUMBER(M99), (M99 - $B99) / $B99, "")</f>
        <v>3.4013605442176874E-2</v>
      </c>
      <c r="O99" s="18">
        <f>IF(ISNUMBER(M99), $B118 * N99, "")</f>
        <v>5102.0408163265311</v>
      </c>
      <c r="Q99" s="286"/>
      <c r="R99" s="286"/>
      <c r="S99" s="286"/>
    </row>
    <row r="100" spans="1:19" ht="17.25" thickBot="1">
      <c r="A100" s="125" t="s">
        <v>66</v>
      </c>
      <c r="B100" s="126">
        <v>5790</v>
      </c>
      <c r="C100" s="77">
        <v>4.9864007299999999E-2</v>
      </c>
      <c r="D100" s="15">
        <v>5555</v>
      </c>
      <c r="E100" s="32">
        <f t="shared" si="46"/>
        <v>-4.0587219343696031E-2</v>
      </c>
      <c r="F100" s="18">
        <f>IF(ISNUMBER(D100), $B118 * E100, "")</f>
        <v>-6088.082901554405</v>
      </c>
      <c r="G100" s="31">
        <v>5480</v>
      </c>
      <c r="H100" s="32">
        <f t="shared" si="47"/>
        <v>-5.3540587219343697E-2</v>
      </c>
      <c r="I100" s="101">
        <f>IF(ISNUMBER(G100), $B118 * H100, "")</f>
        <v>-8031.0880829015541</v>
      </c>
      <c r="J100" s="15">
        <v>5520</v>
      </c>
      <c r="K100" s="32">
        <f t="shared" si="48"/>
        <v>-4.6632124352331605E-2</v>
      </c>
      <c r="L100" s="18">
        <f>IF(ISNUMBER(J100), $B118 * K100, "")</f>
        <v>-6994.8186528497408</v>
      </c>
      <c r="M100" s="31">
        <v>5505</v>
      </c>
      <c r="N100" s="32">
        <f t="shared" si="49"/>
        <v>-4.9222797927461141E-2</v>
      </c>
      <c r="O100" s="18">
        <f>IF(ISNUMBER(M100), $B118 * N100, "")</f>
        <v>-7383.4196891191714</v>
      </c>
      <c r="Q100" s="291"/>
      <c r="R100" s="291"/>
      <c r="S100" s="291"/>
    </row>
    <row r="101" spans="1:19" ht="17.25" thickBot="1">
      <c r="A101" s="125" t="s">
        <v>336</v>
      </c>
      <c r="B101" s="126">
        <v>5545</v>
      </c>
      <c r="C101" s="77">
        <v>3.2588454400000001E-2</v>
      </c>
      <c r="D101" s="15">
        <v>5455</v>
      </c>
      <c r="E101" s="32">
        <f t="shared" si="46"/>
        <v>-1.6230838593327322E-2</v>
      </c>
      <c r="F101" s="18">
        <f>IF(ISNUMBER(D101), $B118 * E101, "")</f>
        <v>-2434.6257889990984</v>
      </c>
      <c r="G101" s="31">
        <v>5385</v>
      </c>
      <c r="H101" s="32">
        <f t="shared" si="47"/>
        <v>-2.8854824165915238E-2</v>
      </c>
      <c r="I101" s="101">
        <f>IF(ISNUMBER(G101), $B118 * H101, "")</f>
        <v>-4328.223624887286</v>
      </c>
      <c r="J101" s="15">
        <v>5405</v>
      </c>
      <c r="K101" s="32">
        <f t="shared" si="48"/>
        <v>-2.5247971145175834E-2</v>
      </c>
      <c r="L101" s="18">
        <f>IF(ISNUMBER(J101), $B118 * K101, "")</f>
        <v>-3787.1956717763751</v>
      </c>
      <c r="M101" s="31">
        <v>5425</v>
      </c>
      <c r="N101" s="32">
        <f t="shared" si="49"/>
        <v>-2.1641118124436431E-2</v>
      </c>
      <c r="O101" s="18">
        <f>IF(ISNUMBER(M101), $B118 * N101, "")</f>
        <v>-3246.1677186654647</v>
      </c>
      <c r="Q101" s="291"/>
      <c r="R101" s="291"/>
      <c r="S101" s="291"/>
    </row>
    <row r="102" spans="1:19" ht="17.25" thickBot="1">
      <c r="A102" s="127" t="s">
        <v>205</v>
      </c>
      <c r="B102" s="128">
        <v>16.2</v>
      </c>
      <c r="C102" s="78">
        <v>3.1847133800000003E-2</v>
      </c>
      <c r="D102" s="20">
        <v>15.8</v>
      </c>
      <c r="E102" s="21">
        <f t="shared" si="46"/>
        <v>-2.469135802469127E-2</v>
      </c>
      <c r="F102" s="22">
        <f>IF(ISNUMBER(D102), $B118 * E102, "")</f>
        <v>-3703.7037037036903</v>
      </c>
      <c r="G102" s="30">
        <v>15.9</v>
      </c>
      <c r="H102" s="21">
        <f t="shared" si="47"/>
        <v>-1.8518518518518455E-2</v>
      </c>
      <c r="I102" s="105">
        <f>IF(ISNUMBER(G102), $B118 * H102, "")</f>
        <v>-2777.7777777777683</v>
      </c>
      <c r="J102" s="20">
        <v>15.9</v>
      </c>
      <c r="K102" s="21">
        <f t="shared" si="48"/>
        <v>-1.8518518518518455E-2</v>
      </c>
      <c r="L102" s="22">
        <f>IF(ISNUMBER(J102), $B118 * K102, "")</f>
        <v>-2777.7777777777683</v>
      </c>
      <c r="M102" s="30">
        <v>16.100000000000001</v>
      </c>
      <c r="N102" s="21">
        <f t="shared" si="49"/>
        <v>-6.1728395061727082E-3</v>
      </c>
      <c r="O102" s="22">
        <f>IF(ISNUMBER(M102), $B118 * N102, "")</f>
        <v>-925.9259259259062</v>
      </c>
      <c r="Q102" s="291"/>
      <c r="R102" s="291"/>
      <c r="S102" s="291"/>
    </row>
    <row r="103" spans="1:19" ht="17.25" thickBot="1">
      <c r="A103" s="125" t="s">
        <v>185</v>
      </c>
      <c r="B103" s="129">
        <v>16.399999999999999</v>
      </c>
      <c r="C103" s="80">
        <v>3.14465409E-2</v>
      </c>
      <c r="D103" s="106">
        <v>16.600000000000001</v>
      </c>
      <c r="E103" s="107">
        <f>IF(ISNUMBER(D103), (D103 - $B103) / $B103, "")</f>
        <v>1.2195121951219686E-2</v>
      </c>
      <c r="F103" s="108">
        <f>IF(ISNUMBER(D103), $B118 * E103, "")</f>
        <v>1829.268292682953</v>
      </c>
      <c r="G103" s="109">
        <v>16</v>
      </c>
      <c r="H103" s="107">
        <f>IF(ISNUMBER(G103), (G103 - $B103) / $B103, "")</f>
        <v>-2.4390243902438939E-2</v>
      </c>
      <c r="I103" s="110">
        <f>IF(ISNUMBER(G103), $B118 * H103, "")</f>
        <v>-3658.5365853658409</v>
      </c>
      <c r="J103" s="106">
        <v>16.100000000000001</v>
      </c>
      <c r="K103" s="107">
        <f>IF(ISNUMBER(J103), (J103 - $B103) / $B103, "")</f>
        <v>-1.8292682926829097E-2</v>
      </c>
      <c r="L103" s="108">
        <f>IF(ISNUMBER(J103), $B118 * K103, "")</f>
        <v>-2743.9024390243644</v>
      </c>
      <c r="M103" s="109">
        <v>16.100000000000001</v>
      </c>
      <c r="N103" s="107">
        <f>IF(ISNUMBER(M103), (M103 - $B103) / $B103, "")</f>
        <v>-1.8292682926829097E-2</v>
      </c>
      <c r="O103" s="108">
        <f>IF(ISNUMBER(M103), $B118 * N103, "")</f>
        <v>-2743.9024390243644</v>
      </c>
      <c r="Q103" s="291"/>
      <c r="R103" s="291"/>
      <c r="S103" s="291"/>
    </row>
    <row r="104" spans="1:19" ht="17.25" thickBot="1">
      <c r="A104" s="125" t="s">
        <v>51</v>
      </c>
      <c r="B104" s="126">
        <v>451</v>
      </c>
      <c r="C104" s="77">
        <v>2.5000000000000001E-2</v>
      </c>
      <c r="D104" s="15">
        <v>457</v>
      </c>
      <c r="E104" s="32">
        <f t="shared" ref="E104:E107" si="50">IF(ISNUMBER(D104), (D104 - $B104) / $B104, "")</f>
        <v>1.3303769401330377E-2</v>
      </c>
      <c r="F104" s="18">
        <f>IF(ISNUMBER(D104), $B118 * E104, "")</f>
        <v>1995.5654101995565</v>
      </c>
      <c r="G104" s="31">
        <v>457</v>
      </c>
      <c r="H104" s="32">
        <f t="shared" ref="H104:H107" si="51">IF(ISNUMBER(G104), (G104 - $B104) / $B104, "")</f>
        <v>1.3303769401330377E-2</v>
      </c>
      <c r="I104" s="101">
        <f>IF(ISNUMBER(G104), $B118 * H104, "")</f>
        <v>1995.5654101995565</v>
      </c>
      <c r="J104" s="15">
        <v>455</v>
      </c>
      <c r="K104" s="32">
        <f t="shared" ref="K104:K107" si="52">IF(ISNUMBER(J104), (J104 - $B104) / $B104, "")</f>
        <v>8.869179600886918E-3</v>
      </c>
      <c r="L104" s="18">
        <f>IF(ISNUMBER(J104), $B118 * K104, "")</f>
        <v>1330.3769401330378</v>
      </c>
      <c r="M104" s="31">
        <v>453</v>
      </c>
      <c r="N104" s="32">
        <f t="shared" ref="N104:N107" si="53">IF(ISNUMBER(M104), (M104 - $B104) / $B104, "")</f>
        <v>4.434589800443459E-3</v>
      </c>
      <c r="O104" s="18">
        <f>IF(ISNUMBER(M104), $B118 * N104, "")</f>
        <v>665.1884700665189</v>
      </c>
      <c r="Q104" s="291"/>
      <c r="R104" s="291"/>
      <c r="S104" s="291"/>
    </row>
    <row r="105" spans="1:19" ht="17.25" thickBot="1">
      <c r="A105" s="125" t="s">
        <v>149</v>
      </c>
      <c r="B105" s="126">
        <v>127</v>
      </c>
      <c r="C105" s="77">
        <v>2.4193548400000001E-2</v>
      </c>
      <c r="D105" s="15">
        <v>129</v>
      </c>
      <c r="E105" s="32">
        <f t="shared" si="50"/>
        <v>1.5748031496062992E-2</v>
      </c>
      <c r="F105" s="18">
        <f>IF(ISNUMBER(D105), $B118 * E105, "")</f>
        <v>2362.2047244094488</v>
      </c>
      <c r="G105" s="31">
        <v>130</v>
      </c>
      <c r="H105" s="32">
        <f t="shared" si="51"/>
        <v>2.3622047244094488E-2</v>
      </c>
      <c r="I105" s="101">
        <f>IF(ISNUMBER(G105), $B118 * H105, "")</f>
        <v>3543.3070866141734</v>
      </c>
      <c r="J105" s="15">
        <v>129</v>
      </c>
      <c r="K105" s="32">
        <f t="shared" si="52"/>
        <v>1.5748031496062992E-2</v>
      </c>
      <c r="L105" s="18">
        <f>IF(ISNUMBER(J105), $B118 * K105, "")</f>
        <v>2362.2047244094488</v>
      </c>
      <c r="M105" s="31">
        <v>130</v>
      </c>
      <c r="N105" s="32">
        <f t="shared" si="53"/>
        <v>2.3622047244094488E-2</v>
      </c>
      <c r="O105" s="18">
        <f>IF(ISNUMBER(M105), $B118 * N105, "")</f>
        <v>3543.3070866141734</v>
      </c>
      <c r="Q105" s="291"/>
      <c r="R105" s="291"/>
      <c r="S105" s="291"/>
    </row>
    <row r="106" spans="1:19" ht="17.25" thickBot="1">
      <c r="A106" s="125" t="s">
        <v>131</v>
      </c>
      <c r="B106" s="126">
        <v>64520</v>
      </c>
      <c r="C106" s="77">
        <v>2.16943785E-2</v>
      </c>
      <c r="D106" s="15">
        <v>63840</v>
      </c>
      <c r="E106" s="32">
        <f t="shared" si="50"/>
        <v>-1.0539367637941723E-2</v>
      </c>
      <c r="F106" s="18">
        <f>IF(ISNUMBER(D106), $B118 * E106, "")</f>
        <v>-1580.9051456912584</v>
      </c>
      <c r="G106" s="31">
        <v>64190</v>
      </c>
      <c r="H106" s="32">
        <f t="shared" si="51"/>
        <v>-5.114693118412895E-3</v>
      </c>
      <c r="I106" s="101">
        <f>IF(ISNUMBER(G106), $B118 * H106, "")</f>
        <v>-767.20396776193422</v>
      </c>
      <c r="J106" s="15">
        <v>64670</v>
      </c>
      <c r="K106" s="32">
        <f t="shared" si="52"/>
        <v>2.3248605083694977E-3</v>
      </c>
      <c r="L106" s="18">
        <f>IF(ISNUMBER(J106), $B118 * K106, "")</f>
        <v>348.72907625542467</v>
      </c>
      <c r="M106" s="31">
        <v>64230</v>
      </c>
      <c r="N106" s="32">
        <f t="shared" si="53"/>
        <v>-4.494730316181029E-3</v>
      </c>
      <c r="O106" s="18">
        <f>IF(ISNUMBER(M106), $B118 * N106, "")</f>
        <v>-674.20954742715435</v>
      </c>
      <c r="Q106" s="33"/>
      <c r="R106" s="33"/>
    </row>
    <row r="107" spans="1:19" ht="17.25" thickBot="1">
      <c r="A107" s="130" t="s">
        <v>117</v>
      </c>
      <c r="B107" s="131">
        <v>5355</v>
      </c>
      <c r="C107" s="79">
        <v>0.02</v>
      </c>
      <c r="D107" s="24">
        <v>5205</v>
      </c>
      <c r="E107" s="25">
        <f t="shared" si="50"/>
        <v>-2.8011204481792718E-2</v>
      </c>
      <c r="F107" s="104">
        <f>IF(ISNUMBER(D107), $B118 * E107, "")</f>
        <v>-4201.680672268908</v>
      </c>
      <c r="G107" s="102">
        <v>5210</v>
      </c>
      <c r="H107" s="25">
        <f t="shared" si="51"/>
        <v>-2.7077497665732961E-2</v>
      </c>
      <c r="I107" s="103">
        <f>IF(ISNUMBER(G107), $B118 * H107, "")</f>
        <v>-4061.6246498599439</v>
      </c>
      <c r="J107" s="24">
        <v>5210</v>
      </c>
      <c r="K107" s="25">
        <f t="shared" si="52"/>
        <v>-2.7077497665732961E-2</v>
      </c>
      <c r="L107" s="104">
        <f>IF(ISNUMBER(J107), $B118 * K107, "")</f>
        <v>-4061.6246498599439</v>
      </c>
      <c r="M107" s="102">
        <v>5195</v>
      </c>
      <c r="N107" s="25">
        <f t="shared" si="53"/>
        <v>-2.9878618113912233E-2</v>
      </c>
      <c r="O107" s="104">
        <f>IF(ISNUMBER(M107), $B118 * N107, "")</f>
        <v>-4481.7927170868352</v>
      </c>
      <c r="Q107" s="300"/>
      <c r="R107" s="301"/>
      <c r="S107" s="302"/>
    </row>
    <row r="108" spans="1:19">
      <c r="A108" s="123" t="s">
        <v>93</v>
      </c>
      <c r="B108" s="124">
        <v>5581000</v>
      </c>
      <c r="C108" s="76">
        <v>1.917458E-2</v>
      </c>
      <c r="D108" s="13">
        <v>5730000</v>
      </c>
      <c r="E108" s="14">
        <f>IF(ISNUMBER(D108), (D108 - $B108) / $B108, "")</f>
        <v>2.669772442214657E-2</v>
      </c>
      <c r="F108" s="16">
        <f>IF(ISNUMBER(D108), $B118 * E108, "")</f>
        <v>4004.6586633219854</v>
      </c>
      <c r="G108" s="29">
        <v>5724000</v>
      </c>
      <c r="H108" s="14">
        <f>IF(ISNUMBER(G108), (G108 - $B108) / $B108, "")</f>
        <v>2.5622648270919191E-2</v>
      </c>
      <c r="I108" s="100">
        <f>IF(ISNUMBER(G108), $B118 * H108, "")</f>
        <v>3843.3972406378789</v>
      </c>
      <c r="J108" s="13">
        <v>5729000</v>
      </c>
      <c r="K108" s="14">
        <f>IF(ISNUMBER(J108), (J108 - $B108) / $B108, "")</f>
        <v>2.6518545063608671E-2</v>
      </c>
      <c r="L108" s="16">
        <f>IF(ISNUMBER(J108), $B118 * K108, "")</f>
        <v>3977.7817595413007</v>
      </c>
      <c r="M108" s="29">
        <v>5736000</v>
      </c>
      <c r="N108" s="14">
        <f>IF(ISNUMBER(M108), (M108 - $B108) / $B108, "")</f>
        <v>2.7772800573373946E-2</v>
      </c>
      <c r="O108" s="16">
        <f>IF(ISNUMBER(M108), $B118 * N108, "")</f>
        <v>4165.9200860060919</v>
      </c>
      <c r="Q108" s="303"/>
      <c r="R108" s="304"/>
      <c r="S108" s="305"/>
    </row>
    <row r="109" spans="1:19" ht="17.25" thickBot="1">
      <c r="A109" s="125" t="s">
        <v>99</v>
      </c>
      <c r="B109" s="126">
        <v>65340</v>
      </c>
      <c r="C109" s="77">
        <v>1.85502728E-2</v>
      </c>
      <c r="D109" s="15">
        <v>66700</v>
      </c>
      <c r="E109" s="32">
        <f t="shared" ref="E109:E112" si="54">IF(ISNUMBER(D109), (D109 - $B109) / $B109, "")</f>
        <v>2.0814202632384451E-2</v>
      </c>
      <c r="F109" s="18">
        <f>IF(ISNUMBER(D109), $B118 * E109, "")</f>
        <v>3122.1303948576674</v>
      </c>
      <c r="G109" s="31">
        <v>66870</v>
      </c>
      <c r="H109" s="32">
        <f t="shared" ref="H109:H112" si="55">IF(ISNUMBER(G109), (G109 - $B109) / $B109, "")</f>
        <v>2.3415977961432508E-2</v>
      </c>
      <c r="I109" s="101">
        <f>IF(ISNUMBER(G109), $B118 * H109, "")</f>
        <v>3512.3966942148763</v>
      </c>
      <c r="J109" s="15">
        <v>66470</v>
      </c>
      <c r="K109" s="32">
        <f t="shared" ref="K109:K112" si="56">IF(ISNUMBER(J109), (J109 - $B109) / $B109, "")</f>
        <v>1.729415365779002E-2</v>
      </c>
      <c r="L109" s="18">
        <f>IF(ISNUMBER(J109), $B118 * K109, "")</f>
        <v>2594.1230486685031</v>
      </c>
      <c r="M109" s="31">
        <v>66390</v>
      </c>
      <c r="N109" s="32">
        <f t="shared" ref="N109:N112" si="57">IF(ISNUMBER(M109), (M109 - $B109) / $B109, "")</f>
        <v>1.6069788797061526E-2</v>
      </c>
      <c r="O109" s="18">
        <f>IF(ISNUMBER(M109), $B118 * N109, "")</f>
        <v>2410.4683195592288</v>
      </c>
      <c r="Q109" s="306"/>
      <c r="R109" s="307"/>
      <c r="S109" s="308"/>
    </row>
    <row r="110" spans="1:19" ht="17.25" thickBot="1">
      <c r="A110" s="125" t="s">
        <v>183</v>
      </c>
      <c r="B110" s="126">
        <v>10770</v>
      </c>
      <c r="C110" s="77">
        <v>1.7958412100000001E-2</v>
      </c>
      <c r="D110" s="15">
        <v>10560</v>
      </c>
      <c r="E110" s="32">
        <f t="shared" si="54"/>
        <v>-1.9498607242339833E-2</v>
      </c>
      <c r="F110" s="18">
        <f>IF(ISNUMBER(D110), $B118 * E110, "")</f>
        <v>-2924.7910863509751</v>
      </c>
      <c r="G110" s="31">
        <v>10540</v>
      </c>
      <c r="H110" s="32">
        <f t="shared" si="55"/>
        <v>-2.1355617455896009E-2</v>
      </c>
      <c r="I110" s="101">
        <f>IF(ISNUMBER(G110), $B118 * H110, "")</f>
        <v>-3203.3426183844012</v>
      </c>
      <c r="J110" s="15">
        <v>10590</v>
      </c>
      <c r="K110" s="32">
        <f t="shared" si="56"/>
        <v>-1.6713091922005572E-2</v>
      </c>
      <c r="L110" s="18">
        <f>IF(ISNUMBER(J110), $B118 * K110, "")</f>
        <v>-2506.9637883008359</v>
      </c>
      <c r="M110" s="31">
        <v>10610</v>
      </c>
      <c r="N110" s="32">
        <f t="shared" si="57"/>
        <v>-1.4856081708449397E-2</v>
      </c>
      <c r="O110" s="18">
        <f>IF(ISNUMBER(M110), $B118 * N110, "")</f>
        <v>-2228.4122562674097</v>
      </c>
      <c r="Q110" s="291"/>
      <c r="R110" s="291"/>
      <c r="S110" s="291"/>
    </row>
    <row r="111" spans="1:19" ht="17.25" thickBot="1">
      <c r="A111" s="125" t="s">
        <v>215</v>
      </c>
      <c r="B111" s="126">
        <v>298</v>
      </c>
      <c r="C111" s="77">
        <v>1.70648464E-2</v>
      </c>
      <c r="D111" s="15">
        <v>293</v>
      </c>
      <c r="E111" s="32">
        <f t="shared" si="54"/>
        <v>-1.6778523489932886E-2</v>
      </c>
      <c r="F111" s="18">
        <f>IF(ISNUMBER(D111), $B118 * E111, "")</f>
        <v>-2516.7785234899329</v>
      </c>
      <c r="G111" s="31">
        <v>289</v>
      </c>
      <c r="H111" s="32">
        <f t="shared" si="55"/>
        <v>-3.0201342281879196E-2</v>
      </c>
      <c r="I111" s="101">
        <f>IF(ISNUMBER(G111), $B118 * H111, "")</f>
        <v>-4530.2013422818791</v>
      </c>
      <c r="J111" s="15">
        <v>289</v>
      </c>
      <c r="K111" s="32">
        <f t="shared" si="56"/>
        <v>-3.0201342281879196E-2</v>
      </c>
      <c r="L111" s="18">
        <f>IF(ISNUMBER(J111), $B118 * K111, "")</f>
        <v>-4530.2013422818791</v>
      </c>
      <c r="M111" s="31">
        <v>291</v>
      </c>
      <c r="N111" s="32">
        <f t="shared" si="57"/>
        <v>-2.3489932885906041E-2</v>
      </c>
      <c r="O111" s="18">
        <f>IF(ISNUMBER(M111), $B118 * N111, "")</f>
        <v>-3523.489932885906</v>
      </c>
      <c r="Q111" s="286"/>
      <c r="R111" s="286"/>
      <c r="S111" s="286"/>
    </row>
    <row r="112" spans="1:19" ht="17.25" thickBot="1">
      <c r="A112" s="127" t="s">
        <v>129</v>
      </c>
      <c r="B112" s="128">
        <v>132</v>
      </c>
      <c r="C112" s="78">
        <v>1.5384615399999999E-2</v>
      </c>
      <c r="D112" s="20">
        <v>131</v>
      </c>
      <c r="E112" s="21">
        <f t="shared" si="54"/>
        <v>-7.575757575757576E-3</v>
      </c>
      <c r="F112" s="22">
        <f>IF(ISNUMBER(D112), $B118 * E112, "")</f>
        <v>-1136.3636363636365</v>
      </c>
      <c r="G112" s="30">
        <v>131</v>
      </c>
      <c r="H112" s="21">
        <f t="shared" si="55"/>
        <v>-7.575757575757576E-3</v>
      </c>
      <c r="I112" s="105">
        <f>IF(ISNUMBER(G112), $B118 * H112, "")</f>
        <v>-1136.3636363636365</v>
      </c>
      <c r="J112" s="20">
        <v>132</v>
      </c>
      <c r="K112" s="21">
        <f t="shared" si="56"/>
        <v>0</v>
      </c>
      <c r="L112" s="22">
        <f>IF(ISNUMBER(J112), $B118 * K112, "")</f>
        <v>0</v>
      </c>
      <c r="M112" s="30">
        <v>132</v>
      </c>
      <c r="N112" s="21">
        <f t="shared" si="57"/>
        <v>0</v>
      </c>
      <c r="O112" s="22">
        <f>IF(ISNUMBER(M112), $B118 * N112, "")</f>
        <v>0</v>
      </c>
      <c r="Q112" s="286"/>
      <c r="R112" s="286"/>
      <c r="S112" s="286"/>
    </row>
    <row r="113" spans="1:19" ht="17.25" thickBot="1">
      <c r="A113" s="125" t="s">
        <v>77</v>
      </c>
      <c r="B113" s="129">
        <v>724500</v>
      </c>
      <c r="C113" s="80">
        <v>1.47058824E-2</v>
      </c>
      <c r="D113" s="106">
        <v>740300</v>
      </c>
      <c r="E113" s="107">
        <f>IF(ISNUMBER(D113), (D113 - $B113) / $B113, "")</f>
        <v>2.1808143547273982E-2</v>
      </c>
      <c r="F113" s="108">
        <f>IF(ISNUMBER(D113), $B118 * E113, "")</f>
        <v>3271.2215320910973</v>
      </c>
      <c r="G113" s="109">
        <v>749800</v>
      </c>
      <c r="H113" s="107">
        <f>IF(ISNUMBER(G113), (G113 - $B113) / $B113, "")</f>
        <v>3.4920634920634921E-2</v>
      </c>
      <c r="I113" s="110">
        <f>IF(ISNUMBER(G113), $B118 * H113, "")</f>
        <v>5238.0952380952385</v>
      </c>
      <c r="J113" s="106">
        <v>750000</v>
      </c>
      <c r="K113" s="107">
        <f>IF(ISNUMBER(J113), (J113 - $B113) / $B113, "")</f>
        <v>3.5196687370600416E-2</v>
      </c>
      <c r="L113" s="108">
        <f>IF(ISNUMBER(J113), $B118 * K113, "")</f>
        <v>5279.5031055900627</v>
      </c>
      <c r="M113" s="109">
        <v>749400</v>
      </c>
      <c r="N113" s="107">
        <f>IF(ISNUMBER(M113), (M113 - $B113) / $B113, "")</f>
        <v>3.4368530020703933E-2</v>
      </c>
      <c r="O113" s="108">
        <f>IF(ISNUMBER(M113), $B118 * N113, "")</f>
        <v>5155.2795031055903</v>
      </c>
      <c r="Q113" s="291"/>
      <c r="R113" s="291"/>
      <c r="S113" s="291"/>
    </row>
    <row r="114" spans="1:19" ht="17.25" thickBot="1">
      <c r="A114" s="125" t="s">
        <v>64</v>
      </c>
      <c r="B114" s="126">
        <v>61.7</v>
      </c>
      <c r="C114" s="77">
        <v>1.3136289000000001E-2</v>
      </c>
      <c r="D114" s="15">
        <v>60.7</v>
      </c>
      <c r="E114" s="32">
        <f t="shared" ref="E114:E117" si="58">IF(ISNUMBER(D114), (D114 - $B114) / $B114, "")</f>
        <v>-1.6207455429497569E-2</v>
      </c>
      <c r="F114" s="18">
        <f>IF(ISNUMBER(D114), $B118 * E114, "")</f>
        <v>-2431.1183144246352</v>
      </c>
      <c r="G114" s="31">
        <v>60.9</v>
      </c>
      <c r="H114" s="32">
        <f t="shared" ref="H114:H117" si="59">IF(ISNUMBER(G114), (G114 - $B114) / $B114, "")</f>
        <v>-1.2965964343598124E-2</v>
      </c>
      <c r="I114" s="101">
        <f>IF(ISNUMBER(G114), $B118 * H114, "")</f>
        <v>-1944.8946515397186</v>
      </c>
      <c r="J114" s="15">
        <v>60.9</v>
      </c>
      <c r="K114" s="32">
        <f t="shared" ref="K114:K117" si="60">IF(ISNUMBER(J114), (J114 - $B114) / $B114, "")</f>
        <v>-1.2965964343598124E-2</v>
      </c>
      <c r="L114" s="18">
        <f>IF(ISNUMBER(J114), $B118 * K114, "")</f>
        <v>-1944.8946515397186</v>
      </c>
      <c r="M114" s="31">
        <v>61.4</v>
      </c>
      <c r="N114" s="32">
        <f t="shared" ref="N114:N117" si="61">IF(ISNUMBER(M114), (M114 - $B114) / $B114, "")</f>
        <v>-4.8622366288493396E-3</v>
      </c>
      <c r="O114" s="18">
        <f>IF(ISNUMBER(M114), $B118 * N114, "")</f>
        <v>-729.33549432740097</v>
      </c>
      <c r="Q114" s="291"/>
      <c r="R114" s="291"/>
      <c r="S114" s="291"/>
    </row>
    <row r="115" spans="1:19" ht="17.25" thickBot="1">
      <c r="A115" s="125" t="s">
        <v>329</v>
      </c>
      <c r="B115" s="126">
        <v>2320</v>
      </c>
      <c r="C115" s="77">
        <v>1.3100436700000001E-2</v>
      </c>
      <c r="D115" s="15">
        <v>2300</v>
      </c>
      <c r="E115" s="32">
        <f t="shared" si="58"/>
        <v>-8.6206896551724137E-3</v>
      </c>
      <c r="F115" s="18">
        <f>IF(ISNUMBER(D115), $B118 * E115, "")</f>
        <v>-1293.1034482758621</v>
      </c>
      <c r="G115" s="31">
        <v>2285</v>
      </c>
      <c r="H115" s="32">
        <f t="shared" si="59"/>
        <v>-1.5086206896551725E-2</v>
      </c>
      <c r="I115" s="101">
        <f>IF(ISNUMBER(G115), $B118 * H115, "")</f>
        <v>-2262.9310344827586</v>
      </c>
      <c r="J115" s="15">
        <v>2300</v>
      </c>
      <c r="K115" s="32">
        <f t="shared" si="60"/>
        <v>-8.6206896551724137E-3</v>
      </c>
      <c r="L115" s="18">
        <f>IF(ISNUMBER(J115), $B118 * K115, "")</f>
        <v>-1293.1034482758621</v>
      </c>
      <c r="M115" s="31">
        <v>2285</v>
      </c>
      <c r="N115" s="32">
        <f t="shared" si="61"/>
        <v>-1.5086206896551725E-2</v>
      </c>
      <c r="O115" s="18">
        <f>IF(ISNUMBER(M115), $B118 * N115, "")</f>
        <v>-2262.9310344827586</v>
      </c>
      <c r="Q115" s="291"/>
      <c r="R115" s="291"/>
      <c r="S115" s="291"/>
    </row>
    <row r="116" spans="1:19">
      <c r="A116" s="125" t="s">
        <v>331</v>
      </c>
      <c r="B116" s="126">
        <v>391100</v>
      </c>
      <c r="C116" s="77">
        <v>1.3081207100000001E-2</v>
      </c>
      <c r="D116" s="15">
        <v>389400</v>
      </c>
      <c r="E116" s="32">
        <f t="shared" si="58"/>
        <v>-4.3467143952953206E-3</v>
      </c>
      <c r="F116" s="18">
        <f>IF(ISNUMBER(D116), $B118 * E116, "")</f>
        <v>-652.00715929429805</v>
      </c>
      <c r="G116" s="31">
        <v>390950</v>
      </c>
      <c r="H116" s="32">
        <f t="shared" si="59"/>
        <v>-3.8353362311429299E-4</v>
      </c>
      <c r="I116" s="101">
        <f>IF(ISNUMBER(G116), $B118 * H116, "")</f>
        <v>-57.530043467143948</v>
      </c>
      <c r="J116" s="15">
        <v>391450</v>
      </c>
      <c r="K116" s="32">
        <f t="shared" si="60"/>
        <v>8.9491178726668367E-4</v>
      </c>
      <c r="L116" s="18">
        <f>IF(ISNUMBER(J116), $B118 * K116, "")</f>
        <v>134.23676809000256</v>
      </c>
      <c r="M116" s="31">
        <v>394600</v>
      </c>
      <c r="N116" s="32">
        <f t="shared" si="61"/>
        <v>8.9491178726668376E-3</v>
      </c>
      <c r="O116" s="18">
        <f>IF(ISNUMBER(M116), $B118 * N116, "")</f>
        <v>1342.3676809000256</v>
      </c>
      <c r="Q116" s="313"/>
      <c r="R116" s="314"/>
      <c r="S116" s="315"/>
    </row>
    <row r="117" spans="1:19" ht="17.25" thickBot="1">
      <c r="A117" s="130" t="s">
        <v>133</v>
      </c>
      <c r="B117" s="131">
        <v>2350</v>
      </c>
      <c r="C117" s="79">
        <v>1.2931034500000001E-2</v>
      </c>
      <c r="D117" s="24">
        <v>2355</v>
      </c>
      <c r="E117" s="25">
        <f t="shared" si="58"/>
        <v>2.1276595744680851E-3</v>
      </c>
      <c r="F117" s="104">
        <f>IF(ISNUMBER(D117), $B118 * E117, "")</f>
        <v>319.14893617021278</v>
      </c>
      <c r="G117" s="102">
        <v>2360</v>
      </c>
      <c r="H117" s="25">
        <f t="shared" si="59"/>
        <v>4.2553191489361703E-3</v>
      </c>
      <c r="I117" s="103">
        <f>IF(ISNUMBER(G117), $B118 * H117, "")</f>
        <v>638.29787234042556</v>
      </c>
      <c r="J117" s="24">
        <v>2375</v>
      </c>
      <c r="K117" s="25">
        <f t="shared" si="60"/>
        <v>1.0638297872340425E-2</v>
      </c>
      <c r="L117" s="104">
        <f>IF(ISNUMBER(J117), $B118 * K117, "")</f>
        <v>1595.7446808510638</v>
      </c>
      <c r="M117" s="102">
        <v>2425</v>
      </c>
      <c r="N117" s="25">
        <f t="shared" si="61"/>
        <v>3.1914893617021274E-2</v>
      </c>
      <c r="O117" s="104">
        <f>IF(ISNUMBER(M117), $B118 * N117, "")</f>
        <v>4787.2340425531911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1.3989294761905394E-3</v>
      </c>
      <c r="F118" s="28">
        <f>SUM(F98:F117)</f>
        <v>4196.7884285716191</v>
      </c>
      <c r="G118" s="26" t="s">
        <v>268</v>
      </c>
      <c r="H118" s="27">
        <f>IF(COUNT(H98:H117), SUM(H98:H117) / COUNT(H98:H117), 0)</f>
        <v>-2.9920120276584177E-3</v>
      </c>
      <c r="I118" s="28">
        <f>SUM(I98:I117)</f>
        <v>-8976.0360829752553</v>
      </c>
      <c r="J118" s="26" t="s">
        <v>268</v>
      </c>
      <c r="K118" s="27">
        <f>IF(COUNT(K98:K117), SUM(K98:K117) / COUNT(K98:K117), 0)</f>
        <v>-2.5271285875260862E-4</v>
      </c>
      <c r="L118" s="28">
        <f>SUM(L98:L117)</f>
        <v>-758.13857625782316</v>
      </c>
      <c r="M118" s="26" t="s">
        <v>268</v>
      </c>
      <c r="N118" s="27">
        <f>IF(COUNT(N98:N117), SUM(N98:N117) / COUNT(N98:N117), 0)</f>
        <v>2.5475798270442845E-3</v>
      </c>
      <c r="O118" s="28">
        <f>SUM(O98:O117)</f>
        <v>7642.7394811328531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93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2021-11-08(월) 오전 00:00</v>
      </c>
      <c r="C123" s="329"/>
      <c r="D123" s="288" t="str">
        <f>TEXT($G$1, "[$-ko-KR]yyyy-mm-dd(ddd) ") &amp; "오후 14:00"</f>
        <v>2021-11-08(월) 오후 14:00</v>
      </c>
      <c r="E123" s="289"/>
      <c r="F123" s="290"/>
      <c r="G123" s="288" t="str">
        <f>TEXT($G$1, "[$-ko-KR]yyyy-mm-dd(ddd) ") &amp; "오후 19:00"</f>
        <v>2021-11-08(월) 오후 19:00</v>
      </c>
      <c r="H123" s="289"/>
      <c r="I123" s="290"/>
      <c r="J123" s="288" t="str">
        <f>TEXT($G$1, "[$-ko-KR]yyyy-mm-dd(ddd) ") &amp; "오후 21:00"</f>
        <v>2021-11-08(월) 오후 21:00</v>
      </c>
      <c r="K123" s="289"/>
      <c r="L123" s="290"/>
      <c r="M123" s="288" t="str">
        <f>TEXT($G$1+1, "[$-ko-KR]yyyy-mm-dd(ddd) ") &amp; "오전 00:00"</f>
        <v>2021-11-09(화)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4" t="s">
        <v>57</v>
      </c>
      <c r="H124" s="195" t="s">
        <v>265</v>
      </c>
      <c r="I124" s="19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205</v>
      </c>
      <c r="B125" s="124">
        <v>16.2</v>
      </c>
      <c r="C125" s="76">
        <v>3.1847133800000003E-2</v>
      </c>
      <c r="D125" s="13">
        <v>15.8</v>
      </c>
      <c r="E125" s="14">
        <f>IF(ISNUMBER(D125), (D125 - $B125) / $B125, "")</f>
        <v>-2.469135802469127E-2</v>
      </c>
      <c r="F125" s="16">
        <f>IF(ISNUMBER(D125), $B145 * E125, "")</f>
        <v>-3703.7037037036903</v>
      </c>
      <c r="G125" s="29">
        <v>15.9</v>
      </c>
      <c r="H125" s="14">
        <f>IF(ISNUMBER(G125), (G125 - $B125) / $B125, "")</f>
        <v>-1.8518518518518455E-2</v>
      </c>
      <c r="I125" s="100">
        <f>IF(ISNUMBER(G125), $B145 * H125, "")</f>
        <v>-2777.7777777777683</v>
      </c>
      <c r="J125" s="13">
        <v>15.9</v>
      </c>
      <c r="K125" s="14">
        <f>IF(ISNUMBER(J125), (J125 - $B125) / $B125, "")</f>
        <v>-1.8518518518518455E-2</v>
      </c>
      <c r="L125" s="16">
        <f>IF(ISNUMBER(J125), $B145 * K125, "")</f>
        <v>-2777.7777777777683</v>
      </c>
      <c r="M125" s="29">
        <v>16.100000000000001</v>
      </c>
      <c r="N125" s="14">
        <f>IF(ISNUMBER(M125), (M125 - $B125) / $B125, "")</f>
        <v>-6.1728395061727082E-3</v>
      </c>
      <c r="O125" s="16">
        <f>IF(ISNUMBER(M125), $B145 * N125, "")</f>
        <v>-925.9259259259062</v>
      </c>
      <c r="Q125" s="286"/>
      <c r="R125" s="286"/>
      <c r="S125" s="286"/>
    </row>
    <row r="126" spans="1:19" ht="17.25" thickBot="1">
      <c r="A126" s="125" t="s">
        <v>185</v>
      </c>
      <c r="B126" s="126">
        <v>16.399999999999999</v>
      </c>
      <c r="C126" s="77">
        <v>3.14465409E-2</v>
      </c>
      <c r="D126" s="15">
        <v>16.600000000000001</v>
      </c>
      <c r="E126" s="32">
        <f t="shared" ref="E126:E129" si="62">IF(ISNUMBER(D126), (D126 - $B126) / $B126, "")</f>
        <v>1.2195121951219686E-2</v>
      </c>
      <c r="F126" s="18">
        <f>IF(ISNUMBER(D126), $B145 * E126, "")</f>
        <v>1829.268292682953</v>
      </c>
      <c r="G126" s="31">
        <v>16</v>
      </c>
      <c r="H126" s="32">
        <f t="shared" ref="H126:H129" si="63">IF(ISNUMBER(G126), (G126 - $B126) / $B126, "")</f>
        <v>-2.4390243902438939E-2</v>
      </c>
      <c r="I126" s="101">
        <f>IF(ISNUMBER(G126), $B145 * H126, "")</f>
        <v>-3658.5365853658409</v>
      </c>
      <c r="J126" s="15">
        <v>16.100000000000001</v>
      </c>
      <c r="K126" s="32">
        <f t="shared" ref="K126:K129" si="64">IF(ISNUMBER(J126), (J126 - $B126) / $B126, "")</f>
        <v>-1.8292682926829097E-2</v>
      </c>
      <c r="L126" s="18">
        <f>IF(ISNUMBER(J126), $B145 * K126, "")</f>
        <v>-2743.9024390243644</v>
      </c>
      <c r="M126" s="31">
        <v>16.100000000000001</v>
      </c>
      <c r="N126" s="32">
        <f t="shared" ref="N126:N129" si="65">IF(ISNUMBER(M126), (M126 - $B126) / $B126, "")</f>
        <v>-1.8292682926829097E-2</v>
      </c>
      <c r="O126" s="18">
        <f>IF(ISNUMBER(M126), $B145 * N126, "")</f>
        <v>-2743.9024390243644</v>
      </c>
      <c r="Q126" s="286"/>
      <c r="R126" s="286"/>
      <c r="S126" s="286"/>
    </row>
    <row r="127" spans="1:19" ht="17.25" thickBot="1">
      <c r="A127" s="125" t="s">
        <v>64</v>
      </c>
      <c r="B127" s="126">
        <v>61.7</v>
      </c>
      <c r="C127" s="77">
        <v>1.3136289000000001E-2</v>
      </c>
      <c r="D127" s="15">
        <v>60.7</v>
      </c>
      <c r="E127" s="32">
        <f t="shared" si="62"/>
        <v>-1.6207455429497569E-2</v>
      </c>
      <c r="F127" s="18">
        <f>IF(ISNUMBER(D127), $B145 * E127, "")</f>
        <v>-2431.1183144246352</v>
      </c>
      <c r="G127" s="31">
        <v>60.9</v>
      </c>
      <c r="H127" s="32">
        <f t="shared" si="63"/>
        <v>-1.2965964343598124E-2</v>
      </c>
      <c r="I127" s="101">
        <f>IF(ISNUMBER(G127), $B145 * H127, "")</f>
        <v>-1944.8946515397186</v>
      </c>
      <c r="J127" s="15">
        <v>60.9</v>
      </c>
      <c r="K127" s="32">
        <f t="shared" si="64"/>
        <v>-1.2965964343598124E-2</v>
      </c>
      <c r="L127" s="18">
        <f>IF(ISNUMBER(J127), $B145 * K127, "")</f>
        <v>-1944.8946515397186</v>
      </c>
      <c r="M127" s="31">
        <v>61.4</v>
      </c>
      <c r="N127" s="32">
        <f t="shared" si="65"/>
        <v>-4.8622366288493396E-3</v>
      </c>
      <c r="O127" s="18">
        <f>IF(ISNUMBER(M127), $B145 * N127, "")</f>
        <v>-729.33549432740097</v>
      </c>
      <c r="Q127" s="291"/>
      <c r="R127" s="291"/>
      <c r="S127" s="291"/>
    </row>
    <row r="128" spans="1:19" ht="17.25" thickBot="1">
      <c r="A128" s="125" t="s">
        <v>187</v>
      </c>
      <c r="B128" s="126">
        <v>19.3</v>
      </c>
      <c r="C128" s="77">
        <v>1.0471204200000001E-2</v>
      </c>
      <c r="D128" s="15">
        <v>19</v>
      </c>
      <c r="E128" s="32">
        <f t="shared" si="62"/>
        <v>-1.5544041450777238E-2</v>
      </c>
      <c r="F128" s="18">
        <f>IF(ISNUMBER(D128), $B145 * E128, "")</f>
        <v>-2331.6062176165856</v>
      </c>
      <c r="G128" s="31">
        <v>18.899999999999999</v>
      </c>
      <c r="H128" s="32">
        <f t="shared" si="63"/>
        <v>-2.0725388601036378E-2</v>
      </c>
      <c r="I128" s="101">
        <f>IF(ISNUMBER(G128), $B145 * H128, "")</f>
        <v>-3108.8082901554567</v>
      </c>
      <c r="J128" s="15">
        <v>18.8</v>
      </c>
      <c r="K128" s="32">
        <f t="shared" si="64"/>
        <v>-2.5906735751295335E-2</v>
      </c>
      <c r="L128" s="18">
        <f>IF(ISNUMBER(J128), $B145 * K128, "")</f>
        <v>-3886.0103626943001</v>
      </c>
      <c r="M128" s="31">
        <v>18.8</v>
      </c>
      <c r="N128" s="32">
        <f t="shared" si="65"/>
        <v>-2.5906735751295335E-2</v>
      </c>
      <c r="O128" s="18">
        <f>IF(ISNUMBER(M128), $B145 * N128, "")</f>
        <v>-3886.0103626943001</v>
      </c>
      <c r="Q128" s="291"/>
      <c r="R128" s="291"/>
      <c r="S128" s="291"/>
    </row>
    <row r="129" spans="1:19" ht="17.25" thickBot="1">
      <c r="A129" s="127" t="s">
        <v>97</v>
      </c>
      <c r="B129" s="128">
        <v>4.72</v>
      </c>
      <c r="C129" s="78">
        <v>8.5470084999999998E-3</v>
      </c>
      <c r="D129" s="20">
        <v>4.83</v>
      </c>
      <c r="E129" s="21">
        <f t="shared" si="62"/>
        <v>2.3305084745762782E-2</v>
      </c>
      <c r="F129" s="22">
        <f>IF(ISNUMBER(D129), $B145 * E129, "")</f>
        <v>3495.7627118644173</v>
      </c>
      <c r="G129" s="30">
        <v>4.83</v>
      </c>
      <c r="H129" s="21">
        <f t="shared" si="63"/>
        <v>2.3305084745762782E-2</v>
      </c>
      <c r="I129" s="105">
        <f>IF(ISNUMBER(G129), $B145 * H129, "")</f>
        <v>3495.7627118644173</v>
      </c>
      <c r="J129" s="20">
        <v>4.83</v>
      </c>
      <c r="K129" s="21">
        <f t="shared" si="64"/>
        <v>2.3305084745762782E-2</v>
      </c>
      <c r="L129" s="22">
        <f>IF(ISNUMBER(J129), $B145 * K129, "")</f>
        <v>3495.7627118644173</v>
      </c>
      <c r="M129" s="30">
        <v>4.83</v>
      </c>
      <c r="N129" s="21">
        <f t="shared" si="65"/>
        <v>2.3305084745762782E-2</v>
      </c>
      <c r="O129" s="22">
        <f>IF(ISNUMBER(M129), $B145 * N129, "")</f>
        <v>3495.7627118644173</v>
      </c>
      <c r="Q129" s="291"/>
      <c r="R129" s="291"/>
      <c r="S129" s="291"/>
    </row>
    <row r="130" spans="1:19" ht="17.25" thickBot="1">
      <c r="A130" s="125" t="s">
        <v>145</v>
      </c>
      <c r="B130" s="129">
        <v>24.2</v>
      </c>
      <c r="C130" s="80">
        <v>8.3333333000000006E-3</v>
      </c>
      <c r="D130" s="106">
        <v>24.5</v>
      </c>
      <c r="E130" s="107">
        <f>IF(ISNUMBER(D130), (D130 - $B130) / $B130, "")</f>
        <v>1.2396694214876063E-2</v>
      </c>
      <c r="F130" s="108">
        <f>IF(ISNUMBER(D130), $B145 * E130, "")</f>
        <v>1859.5041322314094</v>
      </c>
      <c r="G130" s="109">
        <v>25.1</v>
      </c>
      <c r="H130" s="107">
        <f>IF(ISNUMBER(G130), (G130 - $B130) / $B130, "")</f>
        <v>3.719008264462819E-2</v>
      </c>
      <c r="I130" s="110">
        <f>IF(ISNUMBER(G130), $B145 * H130, "")</f>
        <v>5578.5123966942283</v>
      </c>
      <c r="J130" s="106">
        <v>25.4</v>
      </c>
      <c r="K130" s="107">
        <f>IF(ISNUMBER(J130), (J130 - $B130) / $B130, "")</f>
        <v>4.9586776859504106E-2</v>
      </c>
      <c r="L130" s="108">
        <f>IF(ISNUMBER(J130), $B145 * K130, "")</f>
        <v>7438.0165289256156</v>
      </c>
      <c r="M130" s="109">
        <v>25.9</v>
      </c>
      <c r="N130" s="107">
        <f>IF(ISNUMBER(M130), (M130 - $B130) / $B130, "")</f>
        <v>7.0247933884297495E-2</v>
      </c>
      <c r="O130" s="108">
        <f>IF(ISNUMBER(M130), $B145 * N130, "")</f>
        <v>10537.190082644624</v>
      </c>
      <c r="Q130" s="291"/>
      <c r="R130" s="291"/>
      <c r="S130" s="291"/>
    </row>
    <row r="131" spans="1:19" ht="17.25" thickBot="1">
      <c r="A131" s="125" t="s">
        <v>199</v>
      </c>
      <c r="B131" s="126">
        <v>88.6</v>
      </c>
      <c r="C131" s="77">
        <v>4.5351473999999999E-3</v>
      </c>
      <c r="D131" s="15">
        <v>87.1</v>
      </c>
      <c r="E131" s="32">
        <f t="shared" ref="E131:E134" si="66">IF(ISNUMBER(D131), (D131 - $B131) / $B131, "")</f>
        <v>-1.6930022573363433E-2</v>
      </c>
      <c r="F131" s="18">
        <f>IF(ISNUMBER(D131), $B145 * E131, "")</f>
        <v>-2539.5033860045151</v>
      </c>
      <c r="G131" s="31">
        <v>86.4</v>
      </c>
      <c r="H131" s="32">
        <f t="shared" ref="H131:H134" si="67">IF(ISNUMBER(G131), (G131 - $B131) / $B131, "")</f>
        <v>-2.4830699774266239E-2</v>
      </c>
      <c r="I131" s="101">
        <f>IF(ISNUMBER(G131), $B145 * H131, "")</f>
        <v>-3724.6049661399361</v>
      </c>
      <c r="J131" s="15">
        <v>86.7</v>
      </c>
      <c r="K131" s="32">
        <f t="shared" ref="K131:K134" si="68">IF(ISNUMBER(J131), (J131 - $B131) / $B131, "")</f>
        <v>-2.1444695259593586E-2</v>
      </c>
      <c r="L131" s="18">
        <f>IF(ISNUMBER(J131), $B145 * K131, "")</f>
        <v>-3216.7042889390377</v>
      </c>
      <c r="M131" s="31">
        <v>86.7</v>
      </c>
      <c r="N131" s="32">
        <f t="shared" ref="N131:N134" si="69">IF(ISNUMBER(M131), (M131 - $B131) / $B131, "")</f>
        <v>-2.1444695259593586E-2</v>
      </c>
      <c r="O131" s="18">
        <f>IF(ISNUMBER(M131), $B145 * N131, "")</f>
        <v>-3216.7042889390377</v>
      </c>
      <c r="Q131" s="291"/>
      <c r="R131" s="291"/>
      <c r="S131" s="291"/>
    </row>
    <row r="132" spans="1:19" ht="17.25" thickBot="1">
      <c r="A132" s="125" t="s">
        <v>71</v>
      </c>
      <c r="B132" s="126">
        <v>35.799999999999997</v>
      </c>
      <c r="C132" s="77">
        <v>-2.7855152999999998E-3</v>
      </c>
      <c r="D132" s="15">
        <v>35.299999999999997</v>
      </c>
      <c r="E132" s="32">
        <f t="shared" si="66"/>
        <v>-1.3966480446927375E-2</v>
      </c>
      <c r="F132" s="18">
        <f>IF(ISNUMBER(D132), $B145 * E132, "")</f>
        <v>-2094.9720670391062</v>
      </c>
      <c r="G132" s="31">
        <v>35.1</v>
      </c>
      <c r="H132" s="32">
        <f t="shared" si="67"/>
        <v>-1.9553072625698206E-2</v>
      </c>
      <c r="I132" s="101">
        <f>IF(ISNUMBER(G132), $B145 * H132, "")</f>
        <v>-2932.9608938547308</v>
      </c>
      <c r="J132" s="15">
        <v>35.1</v>
      </c>
      <c r="K132" s="32">
        <f t="shared" si="68"/>
        <v>-1.9553072625698206E-2</v>
      </c>
      <c r="L132" s="18">
        <f>IF(ISNUMBER(J132), $B145 * K132, "")</f>
        <v>-2932.9608938547308</v>
      </c>
      <c r="M132" s="31">
        <v>35.4</v>
      </c>
      <c r="N132" s="32">
        <f t="shared" si="69"/>
        <v>-1.117318435754186E-2</v>
      </c>
      <c r="O132" s="18">
        <f>IF(ISNUMBER(M132), $B145 * N132, "")</f>
        <v>-1675.9776536312791</v>
      </c>
      <c r="Q132" s="291"/>
      <c r="R132" s="291"/>
      <c r="S132" s="291"/>
    </row>
    <row r="133" spans="1:19" ht="17.25" thickBot="1">
      <c r="A133" s="125" t="s">
        <v>231</v>
      </c>
      <c r="B133" s="126">
        <v>86.4</v>
      </c>
      <c r="C133" s="77">
        <v>-3.4602076000000001E-3</v>
      </c>
      <c r="D133" s="15">
        <v>85.7</v>
      </c>
      <c r="E133" s="32">
        <f t="shared" si="66"/>
        <v>-8.1018518518518844E-3</v>
      </c>
      <c r="F133" s="18">
        <f>IF(ISNUMBER(D133), $B145 * E133, "")</f>
        <v>-1215.2777777777826</v>
      </c>
      <c r="G133" s="31">
        <v>84.9</v>
      </c>
      <c r="H133" s="32">
        <f t="shared" si="67"/>
        <v>-1.7361111111111108E-2</v>
      </c>
      <c r="I133" s="101">
        <f>IF(ISNUMBER(G133), $B145 * H133, "")</f>
        <v>-2604.1666666666661</v>
      </c>
      <c r="J133" s="15">
        <v>85.4</v>
      </c>
      <c r="K133" s="32">
        <f t="shared" si="68"/>
        <v>-1.1574074074074073E-2</v>
      </c>
      <c r="L133" s="18">
        <f>IF(ISNUMBER(J133), $B145 * K133, "")</f>
        <v>-1736.1111111111111</v>
      </c>
      <c r="M133" s="31">
        <v>85.2</v>
      </c>
      <c r="N133" s="32">
        <f t="shared" si="69"/>
        <v>-1.3888888888888921E-2</v>
      </c>
      <c r="O133" s="18">
        <f>IF(ISNUMBER(M133), $B145 * N133, "")</f>
        <v>-2083.333333333338</v>
      </c>
      <c r="Q133" s="33"/>
      <c r="R133" s="33"/>
    </row>
    <row r="134" spans="1:19" ht="17.25" thickBot="1">
      <c r="A134" s="130" t="s">
        <v>213</v>
      </c>
      <c r="B134" s="131">
        <v>12.6</v>
      </c>
      <c r="C134" s="79">
        <v>-7.8740157000000005E-3</v>
      </c>
      <c r="D134" s="24">
        <v>12.5</v>
      </c>
      <c r="E134" s="25">
        <f t="shared" si="66"/>
        <v>-7.9365079365079083E-3</v>
      </c>
      <c r="F134" s="104">
        <f>IF(ISNUMBER(D134), $B145 * E134, "")</f>
        <v>-1190.4761904761863</v>
      </c>
      <c r="G134" s="102">
        <v>12.4</v>
      </c>
      <c r="H134" s="25">
        <f t="shared" si="67"/>
        <v>-1.5873015873015817E-2</v>
      </c>
      <c r="I134" s="103">
        <f>IF(ISNUMBER(G134), $B145 * H134, "")</f>
        <v>-2380.9523809523726</v>
      </c>
      <c r="J134" s="24">
        <v>12.4</v>
      </c>
      <c r="K134" s="25">
        <f t="shared" si="68"/>
        <v>-1.5873015873015817E-2</v>
      </c>
      <c r="L134" s="104">
        <f>IF(ISNUMBER(J134), $B145 * K134, "")</f>
        <v>-2380.9523809523726</v>
      </c>
      <c r="M134" s="102">
        <v>12.5</v>
      </c>
      <c r="N134" s="25">
        <f t="shared" si="69"/>
        <v>-7.9365079365079083E-3</v>
      </c>
      <c r="O134" s="104">
        <f>IF(ISNUMBER(M134), $B145 * N134, "")</f>
        <v>-1190.4761904761863</v>
      </c>
      <c r="Q134" s="300"/>
      <c r="R134" s="301"/>
      <c r="S134" s="302"/>
    </row>
    <row r="135" spans="1:19">
      <c r="A135" s="123" t="s">
        <v>119</v>
      </c>
      <c r="B135" s="124">
        <v>39.4</v>
      </c>
      <c r="C135" s="76">
        <v>-1.25313283E-2</v>
      </c>
      <c r="D135" s="13">
        <v>38.5</v>
      </c>
      <c r="E135" s="14">
        <f>IF(ISNUMBER(D135), (D135 - $B135) / $B135, "")</f>
        <v>-2.2842639593908594E-2</v>
      </c>
      <c r="F135" s="16">
        <f>IF(ISNUMBER(D135), $B145 * E135, "")</f>
        <v>-3426.3959390862892</v>
      </c>
      <c r="G135" s="29">
        <v>38.200000000000003</v>
      </c>
      <c r="H135" s="14">
        <f>IF(ISNUMBER(G135), (G135 - $B135) / $B135, "")</f>
        <v>-3.0456852791878066E-2</v>
      </c>
      <c r="I135" s="100">
        <f>IF(ISNUMBER(G135), $B145 * H135, "")</f>
        <v>-4568.5279187817096</v>
      </c>
      <c r="J135" s="13">
        <v>38.4</v>
      </c>
      <c r="K135" s="14">
        <f>IF(ISNUMBER(J135), (J135 - $B135) / $B135, "")</f>
        <v>-2.5380710659898477E-2</v>
      </c>
      <c r="L135" s="16">
        <f>IF(ISNUMBER(J135), $B145 * K135, "")</f>
        <v>-3807.1065989847716</v>
      </c>
      <c r="M135" s="29">
        <v>38.4</v>
      </c>
      <c r="N135" s="14">
        <f>IF(ISNUMBER(M135), (M135 - $B135) / $B135, "")</f>
        <v>-2.5380710659898477E-2</v>
      </c>
      <c r="O135" s="16">
        <f>IF(ISNUMBER(M135), $B145 * N135, "")</f>
        <v>-3807.1065989847716</v>
      </c>
      <c r="Q135" s="303"/>
      <c r="R135" s="304"/>
      <c r="S135" s="305"/>
    </row>
    <row r="136" spans="1:19" ht="17.25" thickBot="1">
      <c r="A136" s="125" t="s">
        <v>201</v>
      </c>
      <c r="B136" s="126">
        <v>20.7</v>
      </c>
      <c r="C136" s="77">
        <v>-1.42857143E-2</v>
      </c>
      <c r="D136" s="15">
        <v>20.5</v>
      </c>
      <c r="E136" s="32">
        <f t="shared" ref="E136:E139" si="70">IF(ISNUMBER(D136), (D136 - $B136) / $B136, "")</f>
        <v>-9.6618357487922371E-3</v>
      </c>
      <c r="F136" s="18">
        <f>IF(ISNUMBER(D136), $B145 * E136, "")</f>
        <v>-1449.2753623188355</v>
      </c>
      <c r="G136" s="31">
        <v>20.3</v>
      </c>
      <c r="H136" s="32">
        <f t="shared" ref="H136:H139" si="71">IF(ISNUMBER(G136), (G136 - $B136) / $B136, "")</f>
        <v>-1.9323671497584474E-2</v>
      </c>
      <c r="I136" s="101">
        <f>IF(ISNUMBER(G136), $B145 * H136, "")</f>
        <v>-2898.550724637671</v>
      </c>
      <c r="J136" s="15">
        <v>20.3</v>
      </c>
      <c r="K136" s="32">
        <f t="shared" ref="K136:K139" si="72">IF(ISNUMBER(J136), (J136 - $B136) / $B136, "")</f>
        <v>-1.9323671497584474E-2</v>
      </c>
      <c r="L136" s="18">
        <f>IF(ISNUMBER(J136), $B145 * K136, "")</f>
        <v>-2898.550724637671</v>
      </c>
      <c r="M136" s="31">
        <v>20.3</v>
      </c>
      <c r="N136" s="32">
        <f t="shared" ref="N136:N139" si="73">IF(ISNUMBER(M136), (M136 - $B136) / $B136, "")</f>
        <v>-1.9323671497584474E-2</v>
      </c>
      <c r="O136" s="18">
        <f>IF(ISNUMBER(M136), $B145 * N136, "")</f>
        <v>-2898.550724637671</v>
      </c>
      <c r="Q136" s="306"/>
      <c r="R136" s="307"/>
      <c r="S136" s="308"/>
    </row>
    <row r="137" spans="1:19" ht="17.25" thickBot="1">
      <c r="A137" s="125" t="s">
        <v>333</v>
      </c>
      <c r="B137" s="126">
        <v>0.23400000000000001</v>
      </c>
      <c r="C137" s="77">
        <v>-1.6806722699999999E-2</v>
      </c>
      <c r="D137" s="15">
        <v>0.23699999999999999</v>
      </c>
      <c r="E137" s="32">
        <f t="shared" si="70"/>
        <v>1.2820512820512713E-2</v>
      </c>
      <c r="F137" s="18">
        <f>IF(ISNUMBER(D137), $B145 * E137, "")</f>
        <v>1923.076923076907</v>
      </c>
      <c r="G137" s="31">
        <v>0.23699999999999999</v>
      </c>
      <c r="H137" s="32">
        <f t="shared" si="71"/>
        <v>1.2820512820512713E-2</v>
      </c>
      <c r="I137" s="101">
        <f>IF(ISNUMBER(G137), $B145 * H137, "")</f>
        <v>1923.076923076907</v>
      </c>
      <c r="J137" s="15">
        <v>0.23599999999999999</v>
      </c>
      <c r="K137" s="32">
        <f t="shared" si="72"/>
        <v>8.5470085470084351E-3</v>
      </c>
      <c r="L137" s="18">
        <f>IF(ISNUMBER(J137), $B145 * K137, "")</f>
        <v>1282.0512820512652</v>
      </c>
      <c r="M137" s="31">
        <v>0.23599999999999999</v>
      </c>
      <c r="N137" s="32">
        <f t="shared" si="73"/>
        <v>8.5470085470084351E-3</v>
      </c>
      <c r="O137" s="18">
        <f>IF(ISNUMBER(M137), $B145 * N137, "")</f>
        <v>1282.0512820512652</v>
      </c>
      <c r="Q137" s="291"/>
      <c r="R137" s="291"/>
      <c r="S137" s="291"/>
    </row>
    <row r="138" spans="1:19" ht="17.25" thickBot="1">
      <c r="A138" s="125" t="s">
        <v>147</v>
      </c>
      <c r="B138" s="126">
        <v>14.7</v>
      </c>
      <c r="C138" s="77">
        <v>-0.02</v>
      </c>
      <c r="D138" s="15">
        <v>14.3</v>
      </c>
      <c r="E138" s="32">
        <f t="shared" si="70"/>
        <v>-2.7210884353741402E-2</v>
      </c>
      <c r="F138" s="18">
        <f>IF(ISNUMBER(D138), $B145 * E138, "")</f>
        <v>-4081.6326530612105</v>
      </c>
      <c r="G138" s="31">
        <v>14.3</v>
      </c>
      <c r="H138" s="32">
        <f t="shared" si="71"/>
        <v>-2.7210884353741402E-2</v>
      </c>
      <c r="I138" s="101">
        <f>IF(ISNUMBER(G138), $B145 * H138, "")</f>
        <v>-4081.6326530612105</v>
      </c>
      <c r="J138" s="15">
        <v>14.2</v>
      </c>
      <c r="K138" s="32">
        <f t="shared" si="72"/>
        <v>-3.4013605442176874E-2</v>
      </c>
      <c r="L138" s="18">
        <f>IF(ISNUMBER(J138), $B145 * K138, "")</f>
        <v>-5102.0408163265311</v>
      </c>
      <c r="M138" s="31">
        <v>14.2</v>
      </c>
      <c r="N138" s="32">
        <f t="shared" si="73"/>
        <v>-3.4013605442176874E-2</v>
      </c>
      <c r="O138" s="18">
        <f>IF(ISNUMBER(M138), $B145 * N138, "")</f>
        <v>-5102.0408163265311</v>
      </c>
      <c r="Q138" s="286"/>
      <c r="R138" s="286"/>
      <c r="S138" s="286"/>
    </row>
    <row r="139" spans="1:19" ht="17.25" thickBot="1">
      <c r="A139" s="127" t="s">
        <v>175</v>
      </c>
      <c r="B139" s="128">
        <v>22.8</v>
      </c>
      <c r="C139" s="78">
        <v>-2.1459227500000001E-2</v>
      </c>
      <c r="D139" s="20">
        <v>22.2</v>
      </c>
      <c r="E139" s="21">
        <f t="shared" si="70"/>
        <v>-2.6315789473684272E-2</v>
      </c>
      <c r="F139" s="22">
        <f>IF(ISNUMBER(D139), $B145 * E139, "")</f>
        <v>-3947.3684210526408</v>
      </c>
      <c r="G139" s="30">
        <v>22</v>
      </c>
      <c r="H139" s="21">
        <f t="shared" si="71"/>
        <v>-3.5087719298245647E-2</v>
      </c>
      <c r="I139" s="105">
        <f>IF(ISNUMBER(G139), $B145 * H139, "")</f>
        <v>-5263.1578947368471</v>
      </c>
      <c r="J139" s="20">
        <v>22.1</v>
      </c>
      <c r="K139" s="21">
        <f t="shared" si="72"/>
        <v>-3.0701754385964879E-2</v>
      </c>
      <c r="L139" s="22">
        <f>IF(ISNUMBER(J139), $B145 * K139, "")</f>
        <v>-4605.2631578947321</v>
      </c>
      <c r="M139" s="30">
        <v>22.2</v>
      </c>
      <c r="N139" s="21">
        <f t="shared" si="73"/>
        <v>-2.6315789473684272E-2</v>
      </c>
      <c r="O139" s="22">
        <f>IF(ISNUMBER(M139), $B145 * N139, "")</f>
        <v>-3947.3684210526408</v>
      </c>
      <c r="Q139" s="286"/>
      <c r="R139" s="286"/>
      <c r="S139" s="286"/>
    </row>
    <row r="140" spans="1:19" ht="17.25" thickBot="1">
      <c r="A140" s="125" t="s">
        <v>207</v>
      </c>
      <c r="B140" s="129">
        <v>21</v>
      </c>
      <c r="C140" s="80">
        <v>-4.9773755699999998E-2</v>
      </c>
      <c r="D140" s="106">
        <v>21.3</v>
      </c>
      <c r="E140" s="107">
        <f>IF(ISNUMBER(D140), (D140 - $B140) / $B140, "")</f>
        <v>1.428571428571432E-2</v>
      </c>
      <c r="F140" s="108">
        <f>IF(ISNUMBER(D140), $B145 * E140, "")</f>
        <v>2142.8571428571481</v>
      </c>
      <c r="G140" s="109">
        <v>20.2</v>
      </c>
      <c r="H140" s="107">
        <f>IF(ISNUMBER(G140), (G140 - $B140) / $B140, "")</f>
        <v>-3.8095238095238126E-2</v>
      </c>
      <c r="I140" s="110">
        <f>IF(ISNUMBER(G140), $B145 * H140, "")</f>
        <v>-5714.2857142857192</v>
      </c>
      <c r="J140" s="106">
        <v>20.3</v>
      </c>
      <c r="K140" s="107">
        <f>IF(ISNUMBER(J140), (J140 - $B140) / $B140, "")</f>
        <v>-3.3333333333333298E-2</v>
      </c>
      <c r="L140" s="108">
        <f>IF(ISNUMBER(J140), $B145 * K140, "")</f>
        <v>-4999.9999999999945</v>
      </c>
      <c r="M140" s="109">
        <v>20.3</v>
      </c>
      <c r="N140" s="107">
        <f>IF(ISNUMBER(M140), (M140 - $B140) / $B140, "")</f>
        <v>-3.3333333333333298E-2</v>
      </c>
      <c r="O140" s="108">
        <f>IF(ISNUMBER(M140), $B145 * N140, "")</f>
        <v>-4999.9999999999945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-7.1503586791036005E-3</v>
      </c>
      <c r="F145" s="28">
        <f>SUM(F125:F144)</f>
        <v>-17160.86082984864</v>
      </c>
      <c r="G145" s="26" t="s">
        <v>268</v>
      </c>
      <c r="H145" s="27">
        <f>IF(COUNT(H125:H144), SUM(H125:H144) / COUNT(H125:H144), 0)</f>
        <v>-1.4442293785966705E-2</v>
      </c>
      <c r="I145" s="28">
        <f>SUM(I125:I144)</f>
        <v>-34661.505086320096</v>
      </c>
      <c r="J145" s="26" t="s">
        <v>268</v>
      </c>
      <c r="K145" s="27">
        <f>IF(COUNT(K125:K144), SUM(K125:K144) / COUNT(K125:K144), 0)</f>
        <v>-1.2840185283706585E-2</v>
      </c>
      <c r="L145" s="28">
        <f>SUM(L125:L144)</f>
        <v>-30816.444680895802</v>
      </c>
      <c r="M145" s="26" t="s">
        <v>268</v>
      </c>
      <c r="N145" s="27">
        <f>IF(COUNT(N125:N144), SUM(N125:N144) / COUNT(N125:N144), 0)</f>
        <v>-9.1215534053304646E-3</v>
      </c>
      <c r="O145" s="28">
        <f>SUM(O125:O144)</f>
        <v>-21891.728172793111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93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2021-11-08(월) 오전 00:00</v>
      </c>
      <c r="C150" s="329"/>
      <c r="D150" s="288" t="str">
        <f>TEXT($G$1, "[$-ko-KR]yyyy-mm-dd(ddd) ") &amp; "오후 14:00"</f>
        <v>2021-11-08(월) 오후 14:00</v>
      </c>
      <c r="E150" s="289"/>
      <c r="F150" s="290"/>
      <c r="G150" s="288" t="str">
        <f>TEXT($G$1, "[$-ko-KR]yyyy-mm-dd(ddd) ") &amp; "오후 19:00"</f>
        <v>2021-11-08(월) 오후 19:00</v>
      </c>
      <c r="H150" s="289"/>
      <c r="I150" s="290"/>
      <c r="J150" s="288" t="str">
        <f>TEXT($G$1, "[$-ko-KR]yyyy-mm-dd(ddd) ") &amp; "오후 21:00"</f>
        <v>2021-11-08(월) 오후 21:00</v>
      </c>
      <c r="K150" s="289"/>
      <c r="L150" s="290"/>
      <c r="M150" s="288" t="str">
        <f>TEXT($G$1+1, "[$-ko-KR]yyyy-mm-dd(ddd) ") &amp; "오전 00:00"</f>
        <v>2021-11-09(화)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4" t="s">
        <v>57</v>
      </c>
      <c r="H151" s="195" t="s">
        <v>265</v>
      </c>
      <c r="I151" s="19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217</v>
      </c>
      <c r="B152" s="124">
        <v>247</v>
      </c>
      <c r="C152" s="76">
        <v>-4.0322581E-3</v>
      </c>
      <c r="D152" s="13">
        <v>245</v>
      </c>
      <c r="E152" s="14">
        <f>IF(ISNUMBER(D152), (D152 - $B152) / $B152, "")</f>
        <v>-8.0971659919028341E-3</v>
      </c>
      <c r="F152" s="16">
        <f>IF(ISNUMBER(D152), $B172 * E152, "")</f>
        <v>-1214.5748987854251</v>
      </c>
      <c r="G152" s="29">
        <v>238</v>
      </c>
      <c r="H152" s="14">
        <f>IF(ISNUMBER(G152), (G152 - $B152) / $B152, "")</f>
        <v>-3.643724696356275E-2</v>
      </c>
      <c r="I152" s="100">
        <f>IF(ISNUMBER(G152), $B172 * H152, "")</f>
        <v>-5465.5870445344126</v>
      </c>
      <c r="J152" s="13">
        <v>240</v>
      </c>
      <c r="K152" s="14">
        <f>IF(ISNUMBER(J152), (J152 - $B152) / $B152, "")</f>
        <v>-2.8340080971659919E-2</v>
      </c>
      <c r="L152" s="16">
        <f>IF(ISNUMBER(J152), $B172 * K152, "")</f>
        <v>-4251.0121457489877</v>
      </c>
      <c r="M152" s="29">
        <v>240</v>
      </c>
      <c r="N152" s="14">
        <f>IF(ISNUMBER(M152), (M152 - $B152) / $B152, "")</f>
        <v>-2.8340080971659919E-2</v>
      </c>
      <c r="O152" s="16">
        <f>IF(ISNUMBER(M152), $B172 * N152, "")</f>
        <v>-4251.0121457489877</v>
      </c>
      <c r="Q152" s="286"/>
      <c r="R152" s="286"/>
      <c r="S152" s="286"/>
    </row>
    <row r="153" spans="1:19" ht="17.25" thickBot="1">
      <c r="A153" s="125" t="s">
        <v>233</v>
      </c>
      <c r="B153" s="126">
        <v>735</v>
      </c>
      <c r="C153" s="77">
        <v>-4.0650406999999996E-3</v>
      </c>
      <c r="D153" s="15">
        <v>734</v>
      </c>
      <c r="E153" s="32">
        <f t="shared" ref="E153:E156" si="78">IF(ISNUMBER(D153), (D153 - $B153) / $B153, "")</f>
        <v>-1.3605442176870747E-3</v>
      </c>
      <c r="F153" s="18">
        <f>IF(ISNUMBER(D153), $B172 * E153, "")</f>
        <v>-204.08163265306121</v>
      </c>
      <c r="G153" s="31">
        <v>734</v>
      </c>
      <c r="H153" s="32">
        <f t="shared" ref="H153:H156" si="79">IF(ISNUMBER(G153), (G153 - $B153) / $B153, "")</f>
        <v>-1.3605442176870747E-3</v>
      </c>
      <c r="I153" s="101">
        <f>IF(ISNUMBER(G153), $B172 * H153, "")</f>
        <v>-204.08163265306121</v>
      </c>
      <c r="J153" s="15">
        <v>737</v>
      </c>
      <c r="K153" s="32">
        <f t="shared" ref="K153:K156" si="80">IF(ISNUMBER(J153), (J153 - $B153) / $B153, "")</f>
        <v>2.7210884353741495E-3</v>
      </c>
      <c r="L153" s="18">
        <f>IF(ISNUMBER(J153), $B172 * K153, "")</f>
        <v>408.16326530612241</v>
      </c>
      <c r="M153" s="31">
        <v>743</v>
      </c>
      <c r="N153" s="32">
        <f t="shared" ref="N153:N156" si="81">IF(ISNUMBER(M153), (M153 - $B153) / $B153, "")</f>
        <v>1.0884353741496598E-2</v>
      </c>
      <c r="O153" s="18">
        <f>IF(ISNUMBER(M153), $B172 * N153, "")</f>
        <v>1632.6530612244896</v>
      </c>
      <c r="Q153" s="286"/>
      <c r="R153" s="286"/>
      <c r="S153" s="286"/>
    </row>
    <row r="154" spans="1:19" ht="17.25" thickBot="1">
      <c r="A154" s="125" t="s">
        <v>239</v>
      </c>
      <c r="B154" s="126">
        <v>674</v>
      </c>
      <c r="C154" s="77">
        <v>-4.4313145999999998E-3</v>
      </c>
      <c r="D154" s="15">
        <v>673</v>
      </c>
      <c r="E154" s="32">
        <f t="shared" si="78"/>
        <v>-1.483679525222552E-3</v>
      </c>
      <c r="F154" s="18">
        <f>IF(ISNUMBER(D154), $B172 * E154, "")</f>
        <v>-222.55192878338281</v>
      </c>
      <c r="G154" s="31">
        <v>664</v>
      </c>
      <c r="H154" s="32">
        <f t="shared" si="79"/>
        <v>-1.483679525222552E-2</v>
      </c>
      <c r="I154" s="101">
        <f>IF(ISNUMBER(G154), $B172 * H154, "")</f>
        <v>-2225.519287833828</v>
      </c>
      <c r="J154" s="15">
        <v>669</v>
      </c>
      <c r="K154" s="32">
        <f t="shared" si="80"/>
        <v>-7.4183976261127599E-3</v>
      </c>
      <c r="L154" s="18">
        <f>IF(ISNUMBER(J154), $B172 * K154, "")</f>
        <v>-1112.759643916914</v>
      </c>
      <c r="M154" s="31">
        <v>670</v>
      </c>
      <c r="N154" s="32">
        <f t="shared" si="81"/>
        <v>-5.9347181008902079E-3</v>
      </c>
      <c r="O154" s="18">
        <f>IF(ISNUMBER(M154), $B172 * N154, "")</f>
        <v>-890.20771513353122</v>
      </c>
      <c r="Q154" s="291"/>
      <c r="R154" s="291"/>
      <c r="S154" s="291"/>
    </row>
    <row r="155" spans="1:19" ht="17.25" thickBot="1">
      <c r="A155" s="125" t="s">
        <v>141</v>
      </c>
      <c r="B155" s="126">
        <v>155</v>
      </c>
      <c r="C155" s="77">
        <v>-6.4102563999999997E-3</v>
      </c>
      <c r="D155" s="15">
        <v>152</v>
      </c>
      <c r="E155" s="32">
        <f t="shared" si="78"/>
        <v>-1.935483870967742E-2</v>
      </c>
      <c r="F155" s="18">
        <f>IF(ISNUMBER(D155), $B172 * E155, "")</f>
        <v>-2903.2258064516132</v>
      </c>
      <c r="G155" s="31">
        <v>153</v>
      </c>
      <c r="H155" s="32">
        <f t="shared" si="79"/>
        <v>-1.2903225806451613E-2</v>
      </c>
      <c r="I155" s="101">
        <f>IF(ISNUMBER(G155), $B172 * H155, "")</f>
        <v>-1935.483870967742</v>
      </c>
      <c r="J155" s="15">
        <v>152</v>
      </c>
      <c r="K155" s="32">
        <f t="shared" si="80"/>
        <v>-1.935483870967742E-2</v>
      </c>
      <c r="L155" s="18">
        <f>IF(ISNUMBER(J155), $B172 * K155, "")</f>
        <v>-2903.2258064516132</v>
      </c>
      <c r="M155" s="31">
        <v>152</v>
      </c>
      <c r="N155" s="32">
        <f t="shared" si="81"/>
        <v>-1.935483870967742E-2</v>
      </c>
      <c r="O155" s="18">
        <f>IF(ISNUMBER(M155), $B172 * N155, "")</f>
        <v>-2903.2258064516132</v>
      </c>
      <c r="Q155" s="291"/>
      <c r="R155" s="291"/>
      <c r="S155" s="291"/>
    </row>
    <row r="156" spans="1:19" ht="17.25" thickBot="1">
      <c r="A156" s="127" t="s">
        <v>127</v>
      </c>
      <c r="B156" s="128">
        <v>149</v>
      </c>
      <c r="C156" s="78">
        <v>-6.6666666999999997E-3</v>
      </c>
      <c r="D156" s="20">
        <v>147</v>
      </c>
      <c r="E156" s="21">
        <f t="shared" si="78"/>
        <v>-1.3422818791946308E-2</v>
      </c>
      <c r="F156" s="22">
        <f>IF(ISNUMBER(D156), $B172 * E156, "")</f>
        <v>-2013.4228187919462</v>
      </c>
      <c r="G156" s="30">
        <v>147</v>
      </c>
      <c r="H156" s="21">
        <f t="shared" si="79"/>
        <v>-1.3422818791946308E-2</v>
      </c>
      <c r="I156" s="105">
        <f>IF(ISNUMBER(G156), $B172 * H156, "")</f>
        <v>-2013.4228187919462</v>
      </c>
      <c r="J156" s="20">
        <v>148</v>
      </c>
      <c r="K156" s="21">
        <f t="shared" si="80"/>
        <v>-6.7114093959731542E-3</v>
      </c>
      <c r="L156" s="22">
        <f>IF(ISNUMBER(J156), $B172 * K156, "")</f>
        <v>-1006.7114093959731</v>
      </c>
      <c r="M156" s="30">
        <v>148</v>
      </c>
      <c r="N156" s="21">
        <f t="shared" si="81"/>
        <v>-6.7114093959731542E-3</v>
      </c>
      <c r="O156" s="22">
        <f>IF(ISNUMBER(M156), $B172 * N156, "")</f>
        <v>-1006.7114093959731</v>
      </c>
      <c r="Q156" s="291"/>
      <c r="R156" s="291"/>
      <c r="S156" s="291"/>
    </row>
    <row r="157" spans="1:19" ht="17.25" thickBot="1">
      <c r="A157" s="125" t="s">
        <v>191</v>
      </c>
      <c r="B157" s="129">
        <v>147</v>
      </c>
      <c r="C157" s="80">
        <v>-6.7567568000000003E-3</v>
      </c>
      <c r="D157" s="106">
        <v>143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142</v>
      </c>
      <c r="H157" s="107">
        <f>IF(ISNUMBER(G157), (G157 - $B157) / $B157, "")</f>
        <v>-3.4013605442176874E-2</v>
      </c>
      <c r="I157" s="110">
        <f>IF(ISNUMBER(G157), $B172 * H157, "")</f>
        <v>-5102.0408163265311</v>
      </c>
      <c r="J157" s="106">
        <v>141</v>
      </c>
      <c r="K157" s="107">
        <f>IF(ISNUMBER(J157), (J157 - $B157) / $B157, "")</f>
        <v>-4.0816326530612242E-2</v>
      </c>
      <c r="L157" s="108">
        <f>IF(ISNUMBER(J157), $B172 * K157, "")</f>
        <v>-6122.4489795918362</v>
      </c>
      <c r="M157" s="109">
        <v>141</v>
      </c>
      <c r="N157" s="107">
        <f>IF(ISNUMBER(M157), (M157 - $B157) / $B157, "")</f>
        <v>-4.0816326530612242E-2</v>
      </c>
      <c r="O157" s="108">
        <f>IF(ISNUMBER(M157), $B172 * N157, "")</f>
        <v>-6122.4489795918362</v>
      </c>
      <c r="Q157" s="291"/>
      <c r="R157" s="291"/>
      <c r="S157" s="291"/>
    </row>
    <row r="158" spans="1:19" ht="17.25" thickBot="1">
      <c r="A158" s="125" t="s">
        <v>203</v>
      </c>
      <c r="B158" s="126">
        <v>826</v>
      </c>
      <c r="C158" s="77">
        <v>-8.4033613000000004E-3</v>
      </c>
      <c r="D158" s="15">
        <v>823</v>
      </c>
      <c r="E158" s="32">
        <f t="shared" ref="E158:E161" si="82">IF(ISNUMBER(D158), (D158 - $B158) / $B158, "")</f>
        <v>-3.6319612590799033E-3</v>
      </c>
      <c r="F158" s="18">
        <f>IF(ISNUMBER(D158), $B172 * E158, "")</f>
        <v>-544.7941888619855</v>
      </c>
      <c r="G158" s="31">
        <v>820</v>
      </c>
      <c r="H158" s="32">
        <f t="shared" ref="H158:H161" si="83">IF(ISNUMBER(G158), (G158 - $B158) / $B158, "")</f>
        <v>-7.2639225181598066E-3</v>
      </c>
      <c r="I158" s="101">
        <f>IF(ISNUMBER(G158), $B172 * H158, "")</f>
        <v>-1089.588377723971</v>
      </c>
      <c r="J158" s="15">
        <v>823</v>
      </c>
      <c r="K158" s="32">
        <f t="shared" ref="K158:K161" si="84">IF(ISNUMBER(J158), (J158 - $B158) / $B158, "")</f>
        <v>-3.6319612590799033E-3</v>
      </c>
      <c r="L158" s="18">
        <f>IF(ISNUMBER(J158), $B172 * K158, "")</f>
        <v>-544.7941888619855</v>
      </c>
      <c r="M158" s="31">
        <v>825</v>
      </c>
      <c r="N158" s="32">
        <f t="shared" ref="N158:N161" si="85">IF(ISNUMBER(M158), (M158 - $B158) / $B158, "")</f>
        <v>-1.2106537530266344E-3</v>
      </c>
      <c r="O158" s="18">
        <f>IF(ISNUMBER(M158), $B172 * N158, "")</f>
        <v>-181.59806295399517</v>
      </c>
      <c r="Q158" s="291"/>
      <c r="R158" s="291"/>
      <c r="S158" s="291"/>
    </row>
    <row r="159" spans="1:19" ht="17.25" thickBot="1">
      <c r="A159" s="125" t="s">
        <v>189</v>
      </c>
      <c r="B159" s="126">
        <v>392</v>
      </c>
      <c r="C159" s="77">
        <v>-1.2594458399999999E-2</v>
      </c>
      <c r="D159" s="15">
        <v>382</v>
      </c>
      <c r="E159" s="32">
        <f t="shared" si="82"/>
        <v>-2.5510204081632654E-2</v>
      </c>
      <c r="F159" s="18">
        <f>IF(ISNUMBER(D159), $B172 * E159, "")</f>
        <v>-3826.5306122448978</v>
      </c>
      <c r="G159" s="31">
        <v>379</v>
      </c>
      <c r="H159" s="32">
        <f t="shared" si="83"/>
        <v>-3.3163265306122451E-2</v>
      </c>
      <c r="I159" s="101">
        <f>IF(ISNUMBER(G159), $B172 * H159, "")</f>
        <v>-4974.4897959183672</v>
      </c>
      <c r="J159" s="15">
        <v>383</v>
      </c>
      <c r="K159" s="32">
        <f t="shared" si="84"/>
        <v>-2.2959183673469389E-2</v>
      </c>
      <c r="L159" s="18">
        <f>IF(ISNUMBER(J159), $B172 * K159, "")</f>
        <v>-3443.8775510204082</v>
      </c>
      <c r="M159" s="31">
        <v>381</v>
      </c>
      <c r="N159" s="32">
        <f t="shared" si="85"/>
        <v>-2.8061224489795918E-2</v>
      </c>
      <c r="O159" s="18">
        <f>IF(ISNUMBER(M159), $B172 * N159, "")</f>
        <v>-4209.1836734693879</v>
      </c>
      <c r="Q159" s="291"/>
      <c r="R159" s="291"/>
      <c r="S159" s="291"/>
    </row>
    <row r="160" spans="1:19" ht="17.25" thickBot="1">
      <c r="A160" s="125" t="s">
        <v>197</v>
      </c>
      <c r="B160" s="126">
        <v>221</v>
      </c>
      <c r="C160" s="77">
        <v>-1.3392857100000001E-2</v>
      </c>
      <c r="D160" s="15">
        <v>218</v>
      </c>
      <c r="E160" s="32">
        <f t="shared" si="82"/>
        <v>-1.3574660633484163E-2</v>
      </c>
      <c r="F160" s="18">
        <f>IF(ISNUMBER(D160), $B172 * E160, "")</f>
        <v>-2036.1990950226245</v>
      </c>
      <c r="G160" s="31">
        <v>215</v>
      </c>
      <c r="H160" s="32">
        <f t="shared" si="83"/>
        <v>-2.7149321266968326E-2</v>
      </c>
      <c r="I160" s="101">
        <f>IF(ISNUMBER(G160), $B172 * H160, "")</f>
        <v>-4072.3981900452491</v>
      </c>
      <c r="J160" s="15">
        <v>215</v>
      </c>
      <c r="K160" s="32">
        <f t="shared" si="84"/>
        <v>-2.7149321266968326E-2</v>
      </c>
      <c r="L160" s="18">
        <f>IF(ISNUMBER(J160), $B172 * K160, "")</f>
        <v>-4072.3981900452491</v>
      </c>
      <c r="M160" s="31">
        <v>215</v>
      </c>
      <c r="N160" s="32">
        <f t="shared" si="85"/>
        <v>-2.7149321266968326E-2</v>
      </c>
      <c r="O160" s="18">
        <f>IF(ISNUMBER(M160), $B172 * N160, "")</f>
        <v>-4072.3981900452491</v>
      </c>
      <c r="Q160" s="33"/>
      <c r="R160" s="33"/>
    </row>
    <row r="161" spans="1:19" ht="17.25" thickBot="1">
      <c r="A161" s="130" t="s">
        <v>135</v>
      </c>
      <c r="B161" s="131">
        <v>458</v>
      </c>
      <c r="C161" s="79">
        <v>-1.50537634E-2</v>
      </c>
      <c r="D161" s="24">
        <v>460</v>
      </c>
      <c r="E161" s="25">
        <f t="shared" si="82"/>
        <v>4.3668122270742356E-3</v>
      </c>
      <c r="F161" s="104">
        <f>IF(ISNUMBER(D161), $B172 * E161, "")</f>
        <v>655.02183406113534</v>
      </c>
      <c r="G161" s="102">
        <v>455</v>
      </c>
      <c r="H161" s="25">
        <f t="shared" si="83"/>
        <v>-6.5502183406113534E-3</v>
      </c>
      <c r="I161" s="103">
        <f>IF(ISNUMBER(G161), $B172 * H161, "")</f>
        <v>-982.53275109170306</v>
      </c>
      <c r="J161" s="24">
        <v>459</v>
      </c>
      <c r="K161" s="25">
        <f t="shared" si="84"/>
        <v>2.1834061135371178E-3</v>
      </c>
      <c r="L161" s="104">
        <f>IF(ISNUMBER(J161), $B172 * K161, "")</f>
        <v>327.51091703056767</v>
      </c>
      <c r="M161" s="102">
        <v>457</v>
      </c>
      <c r="N161" s="25">
        <f t="shared" si="85"/>
        <v>-2.1834061135371178E-3</v>
      </c>
      <c r="O161" s="104">
        <f>IF(ISNUMBER(M161), $B172 * N161, "")</f>
        <v>-327.51091703056767</v>
      </c>
      <c r="Q161" s="300"/>
      <c r="R161" s="301"/>
      <c r="S161" s="302"/>
    </row>
    <row r="162" spans="1:19">
      <c r="A162" s="123" t="s">
        <v>121</v>
      </c>
      <c r="B162" s="124">
        <v>595</v>
      </c>
      <c r="C162" s="76">
        <v>-1.6528925600000001E-2</v>
      </c>
      <c r="D162" s="13">
        <v>585</v>
      </c>
      <c r="E162" s="14">
        <f>IF(ISNUMBER(D162), (D162 - $B162) / $B162, "")</f>
        <v>-1.680672268907563E-2</v>
      </c>
      <c r="F162" s="16">
        <f>IF(ISNUMBER(D162), $B172 * E162, "")</f>
        <v>-2521.0084033613443</v>
      </c>
      <c r="G162" s="29">
        <v>581</v>
      </c>
      <c r="H162" s="14">
        <f>IF(ISNUMBER(G162), (G162 - $B162) / $B162, "")</f>
        <v>-2.3529411764705882E-2</v>
      </c>
      <c r="I162" s="100">
        <f>IF(ISNUMBER(G162), $B172 * H162, "")</f>
        <v>-3529.4117647058824</v>
      </c>
      <c r="J162" s="13">
        <v>579</v>
      </c>
      <c r="K162" s="14">
        <f>IF(ISNUMBER(J162), (J162 - $B162) / $B162, "")</f>
        <v>-2.689075630252101E-2</v>
      </c>
      <c r="L162" s="16">
        <f>IF(ISNUMBER(J162), $B172 * K162, "")</f>
        <v>-4033.6134453781515</v>
      </c>
      <c r="M162" s="29">
        <v>585</v>
      </c>
      <c r="N162" s="14">
        <f>IF(ISNUMBER(M162), (M162 - $B162) / $B162, "")</f>
        <v>-1.680672268907563E-2</v>
      </c>
      <c r="O162" s="16">
        <f>IF(ISNUMBER(M162), $B172 * N162, "")</f>
        <v>-2521.0084033613443</v>
      </c>
      <c r="Q162" s="303"/>
      <c r="R162" s="304"/>
      <c r="S162" s="305"/>
    </row>
    <row r="163" spans="1:19" ht="17.25" thickBot="1">
      <c r="A163" s="125" t="s">
        <v>227</v>
      </c>
      <c r="B163" s="126">
        <v>627</v>
      </c>
      <c r="C163" s="77">
        <v>-1.7241379300000002E-2</v>
      </c>
      <c r="D163" s="15">
        <v>594</v>
      </c>
      <c r="E163" s="32">
        <f t="shared" ref="E163:E166" si="86">IF(ISNUMBER(D163), (D163 - $B163) / $B163, "")</f>
        <v>-5.2631578947368418E-2</v>
      </c>
      <c r="F163" s="18">
        <f>IF(ISNUMBER(D163), $B172 * E163, "")</f>
        <v>-7894.7368421052624</v>
      </c>
      <c r="G163" s="31">
        <v>591</v>
      </c>
      <c r="H163" s="32">
        <f t="shared" ref="H163:H166" si="87">IF(ISNUMBER(G163), (G163 - $B163) / $B163, "")</f>
        <v>-5.7416267942583733E-2</v>
      </c>
      <c r="I163" s="101">
        <f>IF(ISNUMBER(G163), $B172 * H163, "")</f>
        <v>-8612.4401913875608</v>
      </c>
      <c r="J163" s="15">
        <v>596</v>
      </c>
      <c r="K163" s="32">
        <f t="shared" ref="K163:K166" si="88">IF(ISNUMBER(J163), (J163 - $B163) / $B163, "")</f>
        <v>-4.9441786283891544E-2</v>
      </c>
      <c r="L163" s="18">
        <f>IF(ISNUMBER(J163), $B172 * K163, "")</f>
        <v>-7416.2679425837314</v>
      </c>
      <c r="M163" s="31">
        <v>603</v>
      </c>
      <c r="N163" s="32">
        <f t="shared" ref="N163:N166" si="89">IF(ISNUMBER(M163), (M163 - $B163) / $B163, "")</f>
        <v>-3.8277511961722487E-2</v>
      </c>
      <c r="O163" s="18">
        <f>IF(ISNUMBER(M163), $B172 * N163, "")</f>
        <v>-5741.6267942583727</v>
      </c>
      <c r="Q163" s="306"/>
      <c r="R163" s="307"/>
      <c r="S163" s="308"/>
    </row>
    <row r="164" spans="1:19" ht="17.25" thickBot="1">
      <c r="A164" s="125" t="s">
        <v>125</v>
      </c>
      <c r="B164" s="126">
        <v>189</v>
      </c>
      <c r="C164" s="77">
        <v>-2.57731959E-2</v>
      </c>
      <c r="D164" s="15">
        <v>192</v>
      </c>
      <c r="E164" s="32">
        <f t="shared" si="86"/>
        <v>1.5873015873015872E-2</v>
      </c>
      <c r="F164" s="18">
        <f>IF(ISNUMBER(D164), $B172 * E164, "")</f>
        <v>2380.9523809523807</v>
      </c>
      <c r="G164" s="31">
        <v>198</v>
      </c>
      <c r="H164" s="32">
        <f t="shared" si="87"/>
        <v>4.7619047619047616E-2</v>
      </c>
      <c r="I164" s="101">
        <f>IF(ISNUMBER(G164), $B172 * H164, "")</f>
        <v>7142.8571428571422</v>
      </c>
      <c r="J164" s="15">
        <v>200</v>
      </c>
      <c r="K164" s="32">
        <f t="shared" si="88"/>
        <v>5.8201058201058198E-2</v>
      </c>
      <c r="L164" s="18">
        <f>IF(ISNUMBER(J164), $B172 * K164, "")</f>
        <v>8730.1587301587297</v>
      </c>
      <c r="M164" s="31">
        <v>200</v>
      </c>
      <c r="N164" s="32">
        <f t="shared" si="89"/>
        <v>5.8201058201058198E-2</v>
      </c>
      <c r="O164" s="18">
        <f>IF(ISNUMBER(M164), $B172 * N164, "")</f>
        <v>8730.1587301587297</v>
      </c>
      <c r="Q164" s="291"/>
      <c r="R164" s="291"/>
      <c r="S164" s="291"/>
    </row>
    <row r="165" spans="1:19" ht="17.25" thickBot="1">
      <c r="A165" s="125" t="s">
        <v>171</v>
      </c>
      <c r="B165" s="126">
        <v>473</v>
      </c>
      <c r="C165" s="77">
        <v>-3.2719836400000001E-2</v>
      </c>
      <c r="D165" s="15">
        <v>458</v>
      </c>
      <c r="E165" s="32">
        <f t="shared" si="86"/>
        <v>-3.1712473572938688E-2</v>
      </c>
      <c r="F165" s="18">
        <f>IF(ISNUMBER(D165), $B172 * E165, "")</f>
        <v>-4756.8710359408033</v>
      </c>
      <c r="G165" s="31">
        <v>461</v>
      </c>
      <c r="H165" s="32">
        <f t="shared" si="87"/>
        <v>-2.5369978858350951E-2</v>
      </c>
      <c r="I165" s="101">
        <f>IF(ISNUMBER(G165), $B172 * H165, "")</f>
        <v>-3805.4968287526426</v>
      </c>
      <c r="J165" s="15">
        <v>461</v>
      </c>
      <c r="K165" s="32">
        <f t="shared" si="88"/>
        <v>-2.5369978858350951E-2</v>
      </c>
      <c r="L165" s="18">
        <f>IF(ISNUMBER(J165), $B172 * K165, "")</f>
        <v>-3805.4968287526426</v>
      </c>
      <c r="M165" s="31">
        <v>459</v>
      </c>
      <c r="N165" s="32">
        <f t="shared" si="89"/>
        <v>-2.9598308668076109E-2</v>
      </c>
      <c r="O165" s="18">
        <f>IF(ISNUMBER(M165), $B172 * N165, "")</f>
        <v>-4439.7463002114164</v>
      </c>
      <c r="Q165" s="286"/>
      <c r="R165" s="286"/>
      <c r="S165" s="286"/>
    </row>
    <row r="166" spans="1:19" ht="17.25" thickBot="1">
      <c r="A166" s="127" t="s">
        <v>163</v>
      </c>
      <c r="B166" s="128">
        <v>419</v>
      </c>
      <c r="C166" s="78">
        <v>-3.8990825700000002E-2</v>
      </c>
      <c r="D166" s="20">
        <v>392</v>
      </c>
      <c r="E166" s="21">
        <f t="shared" si="86"/>
        <v>-6.4439140811455853E-2</v>
      </c>
      <c r="F166" s="22">
        <f>IF(ISNUMBER(D166), $B172 * E166, "")</f>
        <v>-9665.8711217183773</v>
      </c>
      <c r="G166" s="30">
        <v>390</v>
      </c>
      <c r="H166" s="21">
        <f t="shared" si="87"/>
        <v>-6.9212410501193311E-2</v>
      </c>
      <c r="I166" s="105">
        <f>IF(ISNUMBER(G166), $B172 * H166, "")</f>
        <v>-10381.861575178997</v>
      </c>
      <c r="J166" s="20">
        <v>395</v>
      </c>
      <c r="K166" s="21">
        <f t="shared" si="88"/>
        <v>-5.7279236276849645E-2</v>
      </c>
      <c r="L166" s="22">
        <f>IF(ISNUMBER(J166), $B172 * K166, "")</f>
        <v>-8591.8854415274473</v>
      </c>
      <c r="M166" s="30">
        <v>397</v>
      </c>
      <c r="N166" s="21">
        <f t="shared" si="89"/>
        <v>-5.2505966587112173E-2</v>
      </c>
      <c r="O166" s="22">
        <f>IF(ISNUMBER(M166), $B172 * N166, "")</f>
        <v>-7875.894988066826</v>
      </c>
      <c r="Q166" s="286"/>
      <c r="R166" s="286"/>
      <c r="S166" s="286"/>
    </row>
    <row r="167" spans="1:19" ht="17.25" thickBot="1">
      <c r="A167" s="125" t="s">
        <v>85</v>
      </c>
      <c r="B167" s="129">
        <v>589</v>
      </c>
      <c r="C167" s="80">
        <v>-3.9151712900000003E-2</v>
      </c>
      <c r="D167" s="106">
        <v>570</v>
      </c>
      <c r="E167" s="107">
        <f>IF(ISNUMBER(D167), (D167 - $B167) / $B167, "")</f>
        <v>-3.2258064516129031E-2</v>
      </c>
      <c r="F167" s="108">
        <f>IF(ISNUMBER(D167), $B172 * E167, "")</f>
        <v>-4838.7096774193551</v>
      </c>
      <c r="G167" s="109">
        <v>568</v>
      </c>
      <c r="H167" s="107">
        <f>IF(ISNUMBER(G167), (G167 - $B167) / $B167, "")</f>
        <v>-3.5653650254668934E-2</v>
      </c>
      <c r="I167" s="110">
        <f>IF(ISNUMBER(G167), $B172 * H167, "")</f>
        <v>-5348.0475382003397</v>
      </c>
      <c r="J167" s="106">
        <v>573</v>
      </c>
      <c r="K167" s="107">
        <f>IF(ISNUMBER(J167), (J167 - $B167) / $B167, "")</f>
        <v>-2.7164685908319185E-2</v>
      </c>
      <c r="L167" s="108">
        <f>IF(ISNUMBER(J167), $B172 * K167, "")</f>
        <v>-4074.7028862478778</v>
      </c>
      <c r="M167" s="109">
        <v>572</v>
      </c>
      <c r="N167" s="107">
        <f>IF(ISNUMBER(M167), (M167 - $B167) / $B167, "")</f>
        <v>-2.8862478777589132E-2</v>
      </c>
      <c r="O167" s="108">
        <f>IF(ISNUMBER(M167), $B172 * N167, "")</f>
        <v>-4329.3718166383696</v>
      </c>
      <c r="Q167" s="291"/>
      <c r="R167" s="291"/>
      <c r="S167" s="291"/>
    </row>
    <row r="168" spans="1:19" ht="17.25" thickBot="1">
      <c r="A168" s="125" t="s">
        <v>251</v>
      </c>
      <c r="B168" s="126">
        <v>414</v>
      </c>
      <c r="C168" s="77">
        <v>-4.3879907599999997E-2</v>
      </c>
      <c r="D168" s="15">
        <v>403</v>
      </c>
      <c r="E168" s="32">
        <f t="shared" ref="E168:E171" si="90">IF(ISNUMBER(D168), (D168 - $B168) / $B168, "")</f>
        <v>-2.6570048309178744E-2</v>
      </c>
      <c r="F168" s="18">
        <f>IF(ISNUMBER(D168), $B172 * E168, "")</f>
        <v>-3985.5072463768115</v>
      </c>
      <c r="G168" s="31">
        <v>400</v>
      </c>
      <c r="H168" s="32">
        <f t="shared" ref="H168:H171" si="91">IF(ISNUMBER(G168), (G168 - $B168) / $B168, "")</f>
        <v>-3.3816425120772944E-2</v>
      </c>
      <c r="I168" s="101">
        <f>IF(ISNUMBER(G168), $B172 * H168, "")</f>
        <v>-5072.463768115942</v>
      </c>
      <c r="J168" s="15">
        <v>402</v>
      </c>
      <c r="K168" s="32">
        <f t="shared" ref="K168:K171" si="92">IF(ISNUMBER(J168), (J168 - $B168) / $B168, "")</f>
        <v>-2.8985507246376812E-2</v>
      </c>
      <c r="L168" s="18">
        <f>IF(ISNUMBER(J168), $B172 * K168, "")</f>
        <v>-4347.826086956522</v>
      </c>
      <c r="M168" s="31">
        <v>400</v>
      </c>
      <c r="N168" s="32">
        <f t="shared" ref="N168:N171" si="93">IF(ISNUMBER(M168), (M168 - $B168) / $B168, "")</f>
        <v>-3.3816425120772944E-2</v>
      </c>
      <c r="O168" s="18">
        <f>IF(ISNUMBER(M168), $B172 * N168, "")</f>
        <v>-5072.463768115942</v>
      </c>
      <c r="Q168" s="291"/>
      <c r="R168" s="291"/>
      <c r="S168" s="291"/>
    </row>
    <row r="169" spans="1:19" ht="17.25" thickBot="1">
      <c r="A169" s="125" t="s">
        <v>107</v>
      </c>
      <c r="B169" s="126">
        <v>195</v>
      </c>
      <c r="C169" s="77">
        <v>-4.4117647099999997E-2</v>
      </c>
      <c r="D169" s="15">
        <v>191</v>
      </c>
      <c r="E169" s="32">
        <f t="shared" si="90"/>
        <v>-2.0512820512820513E-2</v>
      </c>
      <c r="F169" s="18">
        <f>IF(ISNUMBER(D169), $B172 * E169, "")</f>
        <v>-3076.9230769230771</v>
      </c>
      <c r="G169" s="31">
        <v>188</v>
      </c>
      <c r="H169" s="32">
        <f t="shared" si="91"/>
        <v>-3.5897435897435895E-2</v>
      </c>
      <c r="I169" s="101">
        <f>IF(ISNUMBER(G169), $B172 * H169, "")</f>
        <v>-5384.6153846153838</v>
      </c>
      <c r="J169" s="15">
        <v>188</v>
      </c>
      <c r="K169" s="32">
        <f t="shared" si="92"/>
        <v>-3.5897435897435895E-2</v>
      </c>
      <c r="L169" s="18">
        <f>IF(ISNUMBER(J169), $B172 * K169, "")</f>
        <v>-5384.6153846153838</v>
      </c>
      <c r="M169" s="31">
        <v>188</v>
      </c>
      <c r="N169" s="32">
        <f t="shared" si="93"/>
        <v>-3.5897435897435895E-2</v>
      </c>
      <c r="O169" s="18">
        <f>IF(ISNUMBER(M169), $B172 * N169, "")</f>
        <v>-5384.6153846153838</v>
      </c>
      <c r="Q169" s="291"/>
      <c r="R169" s="291"/>
      <c r="S169" s="291"/>
    </row>
    <row r="170" spans="1:19">
      <c r="A170" s="125" t="s">
        <v>219</v>
      </c>
      <c r="B170" s="126">
        <v>230</v>
      </c>
      <c r="C170" s="77">
        <v>-4.5643153499999999E-2</v>
      </c>
      <c r="D170" s="15">
        <v>225</v>
      </c>
      <c r="E170" s="32">
        <f t="shared" si="90"/>
        <v>-2.1739130434782608E-2</v>
      </c>
      <c r="F170" s="18">
        <f>IF(ISNUMBER(D170), $B172 * E170, "")</f>
        <v>-3260.869565217391</v>
      </c>
      <c r="G170" s="31">
        <v>222</v>
      </c>
      <c r="H170" s="32">
        <f t="shared" si="91"/>
        <v>-3.4782608695652174E-2</v>
      </c>
      <c r="I170" s="101">
        <f>IF(ISNUMBER(G170), $B172 * H170, "")</f>
        <v>-5217.391304347826</v>
      </c>
      <c r="J170" s="15">
        <v>224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223</v>
      </c>
      <c r="N170" s="32">
        <f t="shared" si="93"/>
        <v>-3.0434782608695653E-2</v>
      </c>
      <c r="O170" s="18">
        <f>IF(ISNUMBER(M170), $B172 * N170, "")</f>
        <v>-4565.217391304348</v>
      </c>
      <c r="Q170" s="313"/>
      <c r="R170" s="314"/>
      <c r="S170" s="315"/>
    </row>
    <row r="171" spans="1:19" ht="17.25" thickBot="1">
      <c r="A171" s="130" t="s">
        <v>56</v>
      </c>
      <c r="B171" s="131">
        <v>258</v>
      </c>
      <c r="C171" s="79">
        <v>-5.4945054899999998E-2</v>
      </c>
      <c r="D171" s="24">
        <v>252</v>
      </c>
      <c r="E171" s="25">
        <f t="shared" si="90"/>
        <v>-2.3255813953488372E-2</v>
      </c>
      <c r="F171" s="104">
        <f>IF(ISNUMBER(D171), $B172 * E171, "")</f>
        <v>-3488.3720930232557</v>
      </c>
      <c r="G171" s="102">
        <v>251</v>
      </c>
      <c r="H171" s="25">
        <f t="shared" si="91"/>
        <v>-2.7131782945736434E-2</v>
      </c>
      <c r="I171" s="103">
        <f>IF(ISNUMBER(G171), $B172 * H171, "")</f>
        <v>-4069.7674418604652</v>
      </c>
      <c r="J171" s="24">
        <v>251</v>
      </c>
      <c r="K171" s="25">
        <f t="shared" si="92"/>
        <v>-2.7131782945736434E-2</v>
      </c>
      <c r="L171" s="104">
        <f>IF(ISNUMBER(J171), $B172 * K171, "")</f>
        <v>-4069.7674418604652</v>
      </c>
      <c r="M171" s="102">
        <v>245</v>
      </c>
      <c r="N171" s="25">
        <f t="shared" si="93"/>
        <v>-5.0387596899224806E-2</v>
      </c>
      <c r="O171" s="104">
        <f>IF(ISNUMBER(M171), $B172 * N171, "")</f>
        <v>-7558.1395348837204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-1.9166636160576105E-2</v>
      </c>
      <c r="F172" s="28">
        <f>SUM(F152:F171)</f>
        <v>-57499.908481728329</v>
      </c>
      <c r="G172" s="26" t="s">
        <v>268</v>
      </c>
      <c r="H172" s="27">
        <f>IF(COUNT(H152:H171), SUM(H152:H171) / COUNT(H152:H171), 0)</f>
        <v>-2.4114594413398235E-2</v>
      </c>
      <c r="I172" s="28">
        <f>SUM(I152:I171)</f>
        <v>-72343.783240194709</v>
      </c>
      <c r="J172" s="26" t="s">
        <v>268</v>
      </c>
      <c r="K172" s="27">
        <f>IF(COUNT(K152:K171), SUM(K152:K171) / COUNT(K152:K171), 0)</f>
        <v>-1.9876204646240212E-2</v>
      </c>
      <c r="L172" s="28">
        <f>SUM(L152:L171)</f>
        <v>-59628.613938720642</v>
      </c>
      <c r="M172" s="26" t="s">
        <v>268</v>
      </c>
      <c r="N172" s="27">
        <f>IF(COUNT(N152:N171), SUM(N152:N171) / COUNT(N152:N171), 0)</f>
        <v>-2.0363189829964549E-2</v>
      </c>
      <c r="O172" s="28">
        <f>SUM(O152:O171)</f>
        <v>-61089.569489893642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93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2021-11-08(월) 오전 00:00</v>
      </c>
      <c r="C177" s="329"/>
      <c r="D177" s="288" t="str">
        <f>TEXT($G$1, "[$-ko-KR]yyyy-mm-dd(ddd) ") &amp; "오후 14:00"</f>
        <v>2021-11-08(월) 오후 14:00</v>
      </c>
      <c r="E177" s="289"/>
      <c r="F177" s="290"/>
      <c r="G177" s="288" t="str">
        <f>TEXT($G$1, "[$-ko-KR]yyyy-mm-dd(ddd) ") &amp; "오후 19:00"</f>
        <v>2021-11-08(월) 오후 19:00</v>
      </c>
      <c r="H177" s="289"/>
      <c r="I177" s="290"/>
      <c r="J177" s="288" t="str">
        <f>TEXT($G$1, "[$-ko-KR]yyyy-mm-dd(ddd) ") &amp; "오후 21:00"</f>
        <v>2021-11-08(월) 오후 21:00</v>
      </c>
      <c r="K177" s="289"/>
      <c r="L177" s="290"/>
      <c r="M177" s="288" t="str">
        <f>TEXT($G$1+1, "[$-ko-KR]yyyy-mm-dd(ddd) ") &amp; "오전 00:00"</f>
        <v>2021-11-09(화)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4" t="s">
        <v>57</v>
      </c>
      <c r="H178" s="195" t="s">
        <v>265</v>
      </c>
      <c r="I178" s="19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227</v>
      </c>
      <c r="B179" s="124">
        <v>627</v>
      </c>
      <c r="C179" s="76">
        <v>-1.7241379300000002E-2</v>
      </c>
      <c r="D179" s="13">
        <v>594</v>
      </c>
      <c r="E179" s="14">
        <f>IF(ISNUMBER(D179), (D179 - $B179) / $B179, "")</f>
        <v>-5.2631578947368418E-2</v>
      </c>
      <c r="F179" s="16">
        <f>IF(ISNUMBER(D179), $B199 * E179, "")</f>
        <v>-7894.7368421052624</v>
      </c>
      <c r="G179" s="29">
        <v>591</v>
      </c>
      <c r="H179" s="14">
        <f>IF(ISNUMBER(G179), (G179 - $B179) / $B179, "")</f>
        <v>-5.7416267942583733E-2</v>
      </c>
      <c r="I179" s="100">
        <f>IF(ISNUMBER(G179), $B199 * H179, "")</f>
        <v>-8612.4401913875608</v>
      </c>
      <c r="J179" s="13">
        <v>596</v>
      </c>
      <c r="K179" s="14">
        <f>IF(ISNUMBER(J179), (J179 - $B179) / $B179, "")</f>
        <v>-4.9441786283891544E-2</v>
      </c>
      <c r="L179" s="16">
        <f>IF(ISNUMBER(J179), $B199 * K179, "")</f>
        <v>-7416.2679425837314</v>
      </c>
      <c r="M179" s="29">
        <v>603</v>
      </c>
      <c r="N179" s="14">
        <f>IF(ISNUMBER(M179), (M179 - $B179) / $B179, "")</f>
        <v>-3.8277511961722487E-2</v>
      </c>
      <c r="O179" s="16">
        <f>IF(ISNUMBER(M179), $B199 * N179, "")</f>
        <v>-5741.6267942583727</v>
      </c>
      <c r="Q179" s="286"/>
      <c r="R179" s="286"/>
      <c r="S179" s="286"/>
    </row>
    <row r="180" spans="1:19" ht="17.25" thickBot="1">
      <c r="A180" s="125" t="s">
        <v>338</v>
      </c>
      <c r="B180" s="126">
        <v>1110</v>
      </c>
      <c r="C180" s="77">
        <v>-1.7699115000000001E-2</v>
      </c>
      <c r="D180" s="15">
        <v>1105</v>
      </c>
      <c r="E180" s="32">
        <f t="shared" ref="E180:E183" si="94">IF(ISNUMBER(D180), (D180 - $B180) / $B180, "")</f>
        <v>-4.5045045045045045E-3</v>
      </c>
      <c r="F180" s="18">
        <f>IF(ISNUMBER(D180), $B199 * E180, "")</f>
        <v>-675.67567567567562</v>
      </c>
      <c r="G180" s="31">
        <v>1095</v>
      </c>
      <c r="H180" s="32">
        <f t="shared" ref="H180:H183" si="95">IF(ISNUMBER(G180), (G180 - $B180) / $B180, "")</f>
        <v>-1.3513513513513514E-2</v>
      </c>
      <c r="I180" s="101">
        <f>IF(ISNUMBER(G180), $B199 * H180, "")</f>
        <v>-2027.0270270270271</v>
      </c>
      <c r="J180" s="15">
        <v>1095</v>
      </c>
      <c r="K180" s="32">
        <f t="shared" ref="K180:K183" si="96">IF(ISNUMBER(J180), (J180 - $B180) / $B180, "")</f>
        <v>-1.3513513513513514E-2</v>
      </c>
      <c r="L180" s="18">
        <f>IF(ISNUMBER(J180), $B199 * K180, "")</f>
        <v>-2027.0270270270271</v>
      </c>
      <c r="M180" s="31">
        <v>1090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86"/>
      <c r="R180" s="286"/>
      <c r="S180" s="286"/>
    </row>
    <row r="181" spans="1:19" ht="17.25" thickBot="1">
      <c r="A181" s="125" t="s">
        <v>147</v>
      </c>
      <c r="B181" s="126">
        <v>14.7</v>
      </c>
      <c r="C181" s="77">
        <v>-0.02</v>
      </c>
      <c r="D181" s="15">
        <v>14.3</v>
      </c>
      <c r="E181" s="32">
        <f t="shared" si="94"/>
        <v>-2.7210884353741402E-2</v>
      </c>
      <c r="F181" s="18">
        <f>IF(ISNUMBER(D181), $B199 * E181, "")</f>
        <v>-4081.6326530612105</v>
      </c>
      <c r="G181" s="31">
        <v>14.3</v>
      </c>
      <c r="H181" s="32">
        <f t="shared" si="95"/>
        <v>-2.7210884353741402E-2</v>
      </c>
      <c r="I181" s="101">
        <f>IF(ISNUMBER(G181), $B199 * H181, "")</f>
        <v>-4081.6326530612105</v>
      </c>
      <c r="J181" s="15">
        <v>14.2</v>
      </c>
      <c r="K181" s="32">
        <f t="shared" si="96"/>
        <v>-3.4013605442176874E-2</v>
      </c>
      <c r="L181" s="18">
        <f>IF(ISNUMBER(J181), $B199 * K181, "")</f>
        <v>-5102.0408163265311</v>
      </c>
      <c r="M181" s="31">
        <v>14.2</v>
      </c>
      <c r="N181" s="32">
        <f t="shared" si="97"/>
        <v>-3.4013605442176874E-2</v>
      </c>
      <c r="O181" s="18">
        <f>IF(ISNUMBER(M181), $B199 * N181, "")</f>
        <v>-5102.0408163265311</v>
      </c>
      <c r="Q181" s="291"/>
      <c r="R181" s="291"/>
      <c r="S181" s="291"/>
    </row>
    <row r="182" spans="1:19" ht="17.25" thickBot="1">
      <c r="A182" s="125" t="s">
        <v>177</v>
      </c>
      <c r="B182" s="126">
        <v>20040</v>
      </c>
      <c r="C182" s="77">
        <v>-2.0048899799999999E-2</v>
      </c>
      <c r="D182" s="15">
        <v>19710</v>
      </c>
      <c r="E182" s="32">
        <f t="shared" si="94"/>
        <v>-1.6467065868263474E-2</v>
      </c>
      <c r="F182" s="18">
        <f>IF(ISNUMBER(D182), $B199 * E182, "")</f>
        <v>-2470.0598802395211</v>
      </c>
      <c r="G182" s="31">
        <v>19640</v>
      </c>
      <c r="H182" s="32">
        <f t="shared" si="95"/>
        <v>-1.9960079840319361E-2</v>
      </c>
      <c r="I182" s="101">
        <f>IF(ISNUMBER(G182), $B199 * H182, "")</f>
        <v>-2994.0119760479042</v>
      </c>
      <c r="J182" s="15">
        <v>19870</v>
      </c>
      <c r="K182" s="32">
        <f t="shared" si="96"/>
        <v>-8.4830339321357289E-3</v>
      </c>
      <c r="L182" s="18">
        <f>IF(ISNUMBER(J182), $B199 * K182, "")</f>
        <v>-1272.4550898203593</v>
      </c>
      <c r="M182" s="31">
        <v>20050</v>
      </c>
      <c r="N182" s="32">
        <f t="shared" si="97"/>
        <v>4.9900199600798399E-4</v>
      </c>
      <c r="O182" s="18">
        <f>IF(ISNUMBER(M182), $B199 * N182, "")</f>
        <v>74.850299401197603</v>
      </c>
      <c r="Q182" s="291"/>
      <c r="R182" s="291"/>
      <c r="S182" s="291"/>
    </row>
    <row r="183" spans="1:19" ht="17.25" thickBot="1">
      <c r="A183" s="127" t="s">
        <v>175</v>
      </c>
      <c r="B183" s="128">
        <v>22.8</v>
      </c>
      <c r="C183" s="78">
        <v>-2.1459227500000001E-2</v>
      </c>
      <c r="D183" s="20">
        <v>22.2</v>
      </c>
      <c r="E183" s="21">
        <f t="shared" si="94"/>
        <v>-2.6315789473684272E-2</v>
      </c>
      <c r="F183" s="22">
        <f>IF(ISNUMBER(D183), $B199 * E183, "")</f>
        <v>-3947.3684210526408</v>
      </c>
      <c r="G183" s="30">
        <v>22</v>
      </c>
      <c r="H183" s="21">
        <f t="shared" si="95"/>
        <v>-3.5087719298245647E-2</v>
      </c>
      <c r="I183" s="105">
        <f>IF(ISNUMBER(G183), $B199 * H183, "")</f>
        <v>-5263.1578947368471</v>
      </c>
      <c r="J183" s="20">
        <v>22.1</v>
      </c>
      <c r="K183" s="21">
        <f t="shared" si="96"/>
        <v>-3.0701754385964879E-2</v>
      </c>
      <c r="L183" s="22">
        <f>IF(ISNUMBER(J183), $B199 * K183, "")</f>
        <v>-4605.2631578947321</v>
      </c>
      <c r="M183" s="30">
        <v>22.2</v>
      </c>
      <c r="N183" s="21">
        <f t="shared" si="97"/>
        <v>-2.6315789473684272E-2</v>
      </c>
      <c r="O183" s="22">
        <f>IF(ISNUMBER(M183), $B199 * N183, "")</f>
        <v>-3947.3684210526408</v>
      </c>
      <c r="Q183" s="291"/>
      <c r="R183" s="291"/>
      <c r="S183" s="291"/>
    </row>
    <row r="184" spans="1:19" ht="17.25" thickBot="1">
      <c r="A184" s="125" t="s">
        <v>111</v>
      </c>
      <c r="B184" s="129">
        <v>3200</v>
      </c>
      <c r="C184" s="80">
        <v>-2.2900763399999999E-2</v>
      </c>
      <c r="D184" s="106">
        <v>3075</v>
      </c>
      <c r="E184" s="107">
        <f>IF(ISNUMBER(D184), (D184 - $B184) / $B184, "")</f>
        <v>-3.90625E-2</v>
      </c>
      <c r="F184" s="108">
        <f>IF(ISNUMBER(D184), $B199 * E184, "")</f>
        <v>-5859.375</v>
      </c>
      <c r="G184" s="109">
        <v>3060</v>
      </c>
      <c r="H184" s="107">
        <f>IF(ISNUMBER(G184), (G184 - $B184) / $B184, "")</f>
        <v>-4.3749999999999997E-2</v>
      </c>
      <c r="I184" s="110">
        <f>IF(ISNUMBER(G184), $B199 * H184, "")</f>
        <v>-6562.5</v>
      </c>
      <c r="J184" s="106">
        <v>3065</v>
      </c>
      <c r="K184" s="107">
        <f>IF(ISNUMBER(J184), (J184 - $B184) / $B184, "")</f>
        <v>-4.2187500000000003E-2</v>
      </c>
      <c r="L184" s="108">
        <f>IF(ISNUMBER(J184), $B199 * K184, "")</f>
        <v>-6328.125</v>
      </c>
      <c r="M184" s="109">
        <v>3055</v>
      </c>
      <c r="N184" s="107">
        <f>IF(ISNUMBER(M184), (M184 - $B184) / $B184, "")</f>
        <v>-4.5312499999999999E-2</v>
      </c>
      <c r="O184" s="108">
        <f>IF(ISNUMBER(M184), $B199 * N184, "")</f>
        <v>-6796.875</v>
      </c>
      <c r="Q184" s="291"/>
      <c r="R184" s="291"/>
      <c r="S184" s="291"/>
    </row>
    <row r="185" spans="1:19" ht="17.25" thickBot="1">
      <c r="A185" s="125" t="s">
        <v>103</v>
      </c>
      <c r="B185" s="126">
        <v>1465</v>
      </c>
      <c r="C185" s="77">
        <v>-2.3333333299999998E-2</v>
      </c>
      <c r="D185" s="15">
        <v>1445</v>
      </c>
      <c r="E185" s="32">
        <f t="shared" ref="E185:E188" si="98">IF(ISNUMBER(D185), (D185 - $B185) / $B185, "")</f>
        <v>-1.3651877133105802E-2</v>
      </c>
      <c r="F185" s="18">
        <f>IF(ISNUMBER(D185), $B199 * E185, "")</f>
        <v>-2047.7815699658704</v>
      </c>
      <c r="G185" s="31">
        <v>1445</v>
      </c>
      <c r="H185" s="32">
        <f t="shared" ref="H185:H188" si="99">IF(ISNUMBER(G185), (G185 - $B185) / $B185, "")</f>
        <v>-1.3651877133105802E-2</v>
      </c>
      <c r="I185" s="101">
        <f>IF(ISNUMBER(G185), $B199 * H185, "")</f>
        <v>-2047.7815699658704</v>
      </c>
      <c r="J185" s="15">
        <v>1455</v>
      </c>
      <c r="K185" s="32">
        <f t="shared" ref="K185:K188" si="100">IF(ISNUMBER(J185), (J185 - $B185) / $B185, "")</f>
        <v>-6.8259385665529011E-3</v>
      </c>
      <c r="L185" s="18">
        <f>IF(ISNUMBER(J185), $B199 * K185, "")</f>
        <v>-1023.8907849829352</v>
      </c>
      <c r="M185" s="31">
        <v>1445</v>
      </c>
      <c r="N185" s="32">
        <f t="shared" ref="N185:N188" si="101">IF(ISNUMBER(M185), (M185 - $B185) / $B185, "")</f>
        <v>-1.3651877133105802E-2</v>
      </c>
      <c r="O185" s="18">
        <f>IF(ISNUMBER(M185), $B199 * N185, "")</f>
        <v>-2047.7815699658704</v>
      </c>
      <c r="Q185" s="291"/>
      <c r="R185" s="291"/>
      <c r="S185" s="291"/>
    </row>
    <row r="186" spans="1:19" ht="17.25" thickBot="1">
      <c r="A186" s="125" t="s">
        <v>327</v>
      </c>
      <c r="B186" s="126">
        <v>306350</v>
      </c>
      <c r="C186" s="77">
        <v>-2.3430028700000001E-2</v>
      </c>
      <c r="D186" s="15">
        <v>301300</v>
      </c>
      <c r="E186" s="32">
        <f t="shared" si="98"/>
        <v>-1.6484413252815407E-2</v>
      </c>
      <c r="F186" s="18">
        <f>IF(ISNUMBER(D186), $B199 * E186, "")</f>
        <v>-2472.6619879223113</v>
      </c>
      <c r="G186" s="31">
        <v>296300</v>
      </c>
      <c r="H186" s="32">
        <f t="shared" si="99"/>
        <v>-3.2805614493226699E-2</v>
      </c>
      <c r="I186" s="101">
        <f>IF(ISNUMBER(G186), $B199 * H186, "")</f>
        <v>-4920.8421739840051</v>
      </c>
      <c r="J186" s="15">
        <v>295400</v>
      </c>
      <c r="K186" s="32">
        <f t="shared" si="100"/>
        <v>-3.5743430716500733E-2</v>
      </c>
      <c r="L186" s="18">
        <f>IF(ISNUMBER(J186), $B199 * K186, "")</f>
        <v>-5361.5146074751101</v>
      </c>
      <c r="M186" s="31">
        <v>297450</v>
      </c>
      <c r="N186" s="32">
        <f t="shared" si="101"/>
        <v>-2.9051738207932103E-2</v>
      </c>
      <c r="O186" s="18">
        <f>IF(ISNUMBER(M186), $B199 * N186, "")</f>
        <v>-4357.7607311898155</v>
      </c>
      <c r="Q186" s="291"/>
      <c r="R186" s="291"/>
      <c r="S186" s="291"/>
    </row>
    <row r="187" spans="1:19" ht="17.25" thickBot="1">
      <c r="A187" s="125" t="s">
        <v>125</v>
      </c>
      <c r="B187" s="126">
        <v>189</v>
      </c>
      <c r="C187" s="77">
        <v>-2.57731959E-2</v>
      </c>
      <c r="D187" s="15">
        <v>192</v>
      </c>
      <c r="E187" s="32">
        <f t="shared" si="98"/>
        <v>1.5873015873015872E-2</v>
      </c>
      <c r="F187" s="18">
        <f>IF(ISNUMBER(D187), $B199 * E187, "")</f>
        <v>2380.9523809523807</v>
      </c>
      <c r="G187" s="31">
        <v>198</v>
      </c>
      <c r="H187" s="32">
        <f t="shared" si="99"/>
        <v>4.7619047619047616E-2</v>
      </c>
      <c r="I187" s="101">
        <f>IF(ISNUMBER(G187), $B199 * H187, "")</f>
        <v>7142.8571428571422</v>
      </c>
      <c r="J187" s="15">
        <v>200</v>
      </c>
      <c r="K187" s="32">
        <f t="shared" si="100"/>
        <v>5.8201058201058198E-2</v>
      </c>
      <c r="L187" s="18">
        <f>IF(ISNUMBER(J187), $B199 * K187, "")</f>
        <v>8730.1587301587297</v>
      </c>
      <c r="M187" s="31">
        <v>200</v>
      </c>
      <c r="N187" s="32">
        <f t="shared" si="101"/>
        <v>5.8201058201058198E-2</v>
      </c>
      <c r="O187" s="18">
        <f>IF(ISNUMBER(M187), $B199 * N187, "")</f>
        <v>8730.1587301587297</v>
      </c>
      <c r="Q187" s="33"/>
      <c r="R187" s="33"/>
    </row>
    <row r="188" spans="1:19" ht="17.25" thickBot="1">
      <c r="A188" s="130" t="s">
        <v>109</v>
      </c>
      <c r="B188" s="131">
        <v>8995</v>
      </c>
      <c r="C188" s="79">
        <v>-2.9665587899999998E-2</v>
      </c>
      <c r="D188" s="24">
        <v>9165</v>
      </c>
      <c r="E188" s="25">
        <f t="shared" si="98"/>
        <v>1.8899388549193995E-2</v>
      </c>
      <c r="F188" s="104">
        <f>IF(ISNUMBER(D188), $B199 * E188, "")</f>
        <v>2834.9082823790991</v>
      </c>
      <c r="G188" s="102">
        <v>9195</v>
      </c>
      <c r="H188" s="25">
        <f t="shared" si="99"/>
        <v>2.2234574763757644E-2</v>
      </c>
      <c r="I188" s="103">
        <f>IF(ISNUMBER(G188), $B199 * H188, "")</f>
        <v>3335.1862145636464</v>
      </c>
      <c r="J188" s="24">
        <v>9320</v>
      </c>
      <c r="K188" s="25">
        <f t="shared" si="100"/>
        <v>3.6131183991106167E-2</v>
      </c>
      <c r="L188" s="104">
        <f>IF(ISNUMBER(J188), $B199 * K188, "")</f>
        <v>5419.677598665925</v>
      </c>
      <c r="M188" s="102">
        <v>9360</v>
      </c>
      <c r="N188" s="25">
        <f t="shared" si="101"/>
        <v>4.05780989438577E-2</v>
      </c>
      <c r="O188" s="104">
        <f>IF(ISNUMBER(M188), $B199 * N188, "")</f>
        <v>6086.7148415786551</v>
      </c>
      <c r="Q188" s="300"/>
      <c r="R188" s="301"/>
      <c r="S188" s="302"/>
    </row>
    <row r="189" spans="1:19">
      <c r="A189" s="123" t="s">
        <v>171</v>
      </c>
      <c r="B189" s="124">
        <v>473</v>
      </c>
      <c r="C189" s="76">
        <v>-3.2719836400000001E-2</v>
      </c>
      <c r="D189" s="13">
        <v>458</v>
      </c>
      <c r="E189" s="14">
        <f>IF(ISNUMBER(D189), (D189 - $B189) / $B189, "")</f>
        <v>-3.1712473572938688E-2</v>
      </c>
      <c r="F189" s="16">
        <f>IF(ISNUMBER(D189), $B199 * E189, "")</f>
        <v>-4756.8710359408033</v>
      </c>
      <c r="G189" s="29">
        <v>461</v>
      </c>
      <c r="H189" s="14">
        <f>IF(ISNUMBER(G189), (G189 - $B189) / $B189, "")</f>
        <v>-2.5369978858350951E-2</v>
      </c>
      <c r="I189" s="100">
        <f>IF(ISNUMBER(G189), $B199 * H189, "")</f>
        <v>-3805.4968287526426</v>
      </c>
      <c r="J189" s="13">
        <v>461</v>
      </c>
      <c r="K189" s="14">
        <f>IF(ISNUMBER(J189), (J189 - $B189) / $B189, "")</f>
        <v>-2.5369978858350951E-2</v>
      </c>
      <c r="L189" s="16">
        <f>IF(ISNUMBER(J189), $B199 * K189, "")</f>
        <v>-3805.4968287526426</v>
      </c>
      <c r="M189" s="29">
        <v>459</v>
      </c>
      <c r="N189" s="14">
        <f>IF(ISNUMBER(M189), (M189 - $B189) / $B189, "")</f>
        <v>-2.9598308668076109E-2</v>
      </c>
      <c r="O189" s="16">
        <f>IF(ISNUMBER(M189), $B199 * N189, "")</f>
        <v>-4439.7463002114164</v>
      </c>
      <c r="Q189" s="303"/>
      <c r="R189" s="304"/>
      <c r="S189" s="305"/>
    </row>
    <row r="190" spans="1:19" ht="17.25" thickBot="1">
      <c r="A190" s="125" t="s">
        <v>163</v>
      </c>
      <c r="B190" s="126">
        <v>419</v>
      </c>
      <c r="C190" s="77">
        <v>-3.8990825700000002E-2</v>
      </c>
      <c r="D190" s="15">
        <v>392</v>
      </c>
      <c r="E190" s="32">
        <f t="shared" ref="E190:E193" si="102">IF(ISNUMBER(D190), (D190 - $B190) / $B190, "")</f>
        <v>-6.4439140811455853E-2</v>
      </c>
      <c r="F190" s="18">
        <f>IF(ISNUMBER(D190), $B199 * E190, "")</f>
        <v>-9665.8711217183773</v>
      </c>
      <c r="G190" s="31">
        <v>390</v>
      </c>
      <c r="H190" s="32">
        <f t="shared" ref="H190:H193" si="103">IF(ISNUMBER(G190), (G190 - $B190) / $B190, "")</f>
        <v>-6.9212410501193311E-2</v>
      </c>
      <c r="I190" s="101">
        <f>IF(ISNUMBER(G190), $B199 * H190, "")</f>
        <v>-10381.861575178997</v>
      </c>
      <c r="J190" s="15">
        <v>395</v>
      </c>
      <c r="K190" s="32">
        <f t="shared" ref="K190:K193" si="104">IF(ISNUMBER(J190), (J190 - $B190) / $B190, "")</f>
        <v>-5.7279236276849645E-2</v>
      </c>
      <c r="L190" s="18">
        <f>IF(ISNUMBER(J190), $B199 * K190, "")</f>
        <v>-8591.8854415274473</v>
      </c>
      <c r="M190" s="31">
        <v>397</v>
      </c>
      <c r="N190" s="32">
        <f t="shared" ref="N190:N193" si="105">IF(ISNUMBER(M190), (M190 - $B190) / $B190, "")</f>
        <v>-5.2505966587112173E-2</v>
      </c>
      <c r="O190" s="18">
        <f>IF(ISNUMBER(M190), $B199 * N190, "")</f>
        <v>-7875.894988066826</v>
      </c>
      <c r="Q190" s="306"/>
      <c r="R190" s="307"/>
      <c r="S190" s="308"/>
    </row>
    <row r="191" spans="1:19" ht="17.25" thickBot="1">
      <c r="A191" s="125" t="s">
        <v>85</v>
      </c>
      <c r="B191" s="126">
        <v>589</v>
      </c>
      <c r="C191" s="77">
        <v>-3.9151712900000003E-2</v>
      </c>
      <c r="D191" s="15">
        <v>570</v>
      </c>
      <c r="E191" s="32">
        <f t="shared" si="102"/>
        <v>-3.2258064516129031E-2</v>
      </c>
      <c r="F191" s="18">
        <f>IF(ISNUMBER(D191), $B199 * E191, "")</f>
        <v>-4838.7096774193551</v>
      </c>
      <c r="G191" s="31">
        <v>568</v>
      </c>
      <c r="H191" s="32">
        <f t="shared" si="103"/>
        <v>-3.5653650254668934E-2</v>
      </c>
      <c r="I191" s="101">
        <f>IF(ISNUMBER(G191), $B199 * H191, "")</f>
        <v>-5348.0475382003397</v>
      </c>
      <c r="J191" s="15">
        <v>573</v>
      </c>
      <c r="K191" s="32">
        <f t="shared" si="104"/>
        <v>-2.7164685908319185E-2</v>
      </c>
      <c r="L191" s="18">
        <f>IF(ISNUMBER(J191), $B199 * K191, "")</f>
        <v>-4074.7028862478778</v>
      </c>
      <c r="M191" s="31">
        <v>572</v>
      </c>
      <c r="N191" s="32">
        <f t="shared" si="105"/>
        <v>-2.8862478777589132E-2</v>
      </c>
      <c r="O191" s="18">
        <f>IF(ISNUMBER(M191), $B199 * N191, "")</f>
        <v>-4329.3718166383696</v>
      </c>
      <c r="Q191" s="291"/>
      <c r="R191" s="291"/>
      <c r="S191" s="291"/>
    </row>
    <row r="192" spans="1:19" ht="17.25" thickBot="1">
      <c r="A192" s="125" t="s">
        <v>251</v>
      </c>
      <c r="B192" s="126">
        <v>414</v>
      </c>
      <c r="C192" s="77">
        <v>-4.3879907599999997E-2</v>
      </c>
      <c r="D192" s="15">
        <v>403</v>
      </c>
      <c r="E192" s="32">
        <f t="shared" si="102"/>
        <v>-2.6570048309178744E-2</v>
      </c>
      <c r="F192" s="18">
        <f>IF(ISNUMBER(D192), $B199 * E192, "")</f>
        <v>-3985.5072463768115</v>
      </c>
      <c r="G192" s="31">
        <v>400</v>
      </c>
      <c r="H192" s="32">
        <f t="shared" si="103"/>
        <v>-3.3816425120772944E-2</v>
      </c>
      <c r="I192" s="101">
        <f>IF(ISNUMBER(G192), $B199 * H192, "")</f>
        <v>-5072.463768115942</v>
      </c>
      <c r="J192" s="15">
        <v>402</v>
      </c>
      <c r="K192" s="32">
        <f t="shared" si="104"/>
        <v>-2.8985507246376812E-2</v>
      </c>
      <c r="L192" s="18">
        <f>IF(ISNUMBER(J192), $B199 * K192, "")</f>
        <v>-4347.826086956522</v>
      </c>
      <c r="M192" s="31">
        <v>400</v>
      </c>
      <c r="N192" s="32">
        <f t="shared" si="105"/>
        <v>-3.3816425120772944E-2</v>
      </c>
      <c r="O192" s="18">
        <f>IF(ISNUMBER(M192), $B199 * N192, "")</f>
        <v>-5072.463768115942</v>
      </c>
      <c r="Q192" s="286"/>
      <c r="R192" s="286"/>
      <c r="S192" s="286"/>
    </row>
    <row r="193" spans="1:19" ht="17.25" thickBot="1">
      <c r="A193" s="127" t="s">
        <v>107</v>
      </c>
      <c r="B193" s="128">
        <v>195</v>
      </c>
      <c r="C193" s="78">
        <v>-4.4117647099999997E-2</v>
      </c>
      <c r="D193" s="20">
        <v>191</v>
      </c>
      <c r="E193" s="21">
        <f t="shared" si="102"/>
        <v>-2.0512820512820513E-2</v>
      </c>
      <c r="F193" s="22">
        <f>IF(ISNUMBER(D193), $B199 * E193, "")</f>
        <v>-3076.9230769230771</v>
      </c>
      <c r="G193" s="30">
        <v>188</v>
      </c>
      <c r="H193" s="21">
        <f t="shared" si="103"/>
        <v>-3.5897435897435895E-2</v>
      </c>
      <c r="I193" s="105">
        <f>IF(ISNUMBER(G193), $B199 * H193, "")</f>
        <v>-5384.6153846153838</v>
      </c>
      <c r="J193" s="20">
        <v>188</v>
      </c>
      <c r="K193" s="21">
        <f t="shared" si="104"/>
        <v>-3.5897435897435895E-2</v>
      </c>
      <c r="L193" s="22">
        <f>IF(ISNUMBER(J193), $B199 * K193, "")</f>
        <v>-5384.6153846153838</v>
      </c>
      <c r="M193" s="30">
        <v>188</v>
      </c>
      <c r="N193" s="21">
        <f t="shared" si="105"/>
        <v>-3.5897435897435895E-2</v>
      </c>
      <c r="O193" s="22">
        <f>IF(ISNUMBER(M193), $B199 * N193, "")</f>
        <v>-5384.6153846153838</v>
      </c>
      <c r="Q193" s="286"/>
      <c r="R193" s="286"/>
      <c r="S193" s="286"/>
    </row>
    <row r="194" spans="1:19" ht="17.25" thickBot="1">
      <c r="A194" s="125" t="s">
        <v>219</v>
      </c>
      <c r="B194" s="129">
        <v>230</v>
      </c>
      <c r="C194" s="80">
        <v>-4.5643153499999999E-2</v>
      </c>
      <c r="D194" s="106">
        <v>225</v>
      </c>
      <c r="E194" s="107">
        <f>IF(ISNUMBER(D194), (D194 - $B194) / $B194, "")</f>
        <v>-2.1739130434782608E-2</v>
      </c>
      <c r="F194" s="108">
        <f>IF(ISNUMBER(D194), $B199 * E194, "")</f>
        <v>-3260.869565217391</v>
      </c>
      <c r="G194" s="109">
        <v>222</v>
      </c>
      <c r="H194" s="107">
        <f>IF(ISNUMBER(G194), (G194 - $B194) / $B194, "")</f>
        <v>-3.4782608695652174E-2</v>
      </c>
      <c r="I194" s="110">
        <f>IF(ISNUMBER(G194), $B199 * H194, "")</f>
        <v>-5217.391304347826</v>
      </c>
      <c r="J194" s="106">
        <v>224</v>
      </c>
      <c r="K194" s="107">
        <f>IF(ISNUMBER(J194), (J194 - $B194) / $B194, "")</f>
        <v>-2.6086956521739129E-2</v>
      </c>
      <c r="L194" s="108">
        <f>IF(ISNUMBER(J194), $B199 * K194, "")</f>
        <v>-3913.0434782608695</v>
      </c>
      <c r="M194" s="109">
        <v>223</v>
      </c>
      <c r="N194" s="107">
        <f>IF(ISNUMBER(M194), (M194 - $B194) / $B194, "")</f>
        <v>-3.0434782608695653E-2</v>
      </c>
      <c r="O194" s="108">
        <f>IF(ISNUMBER(M194), $B199 * N194, "")</f>
        <v>-4565.217391304348</v>
      </c>
      <c r="Q194" s="291"/>
      <c r="R194" s="291"/>
      <c r="S194" s="291"/>
    </row>
    <row r="195" spans="1:19" ht="17.25" thickBot="1">
      <c r="A195" s="125" t="s">
        <v>207</v>
      </c>
      <c r="B195" s="126">
        <v>21</v>
      </c>
      <c r="C195" s="77">
        <v>-4.9773755699999998E-2</v>
      </c>
      <c r="D195" s="15">
        <v>21.3</v>
      </c>
      <c r="E195" s="32">
        <f t="shared" ref="E195:E198" si="106">IF(ISNUMBER(D195), (D195 - $B195) / $B195, "")</f>
        <v>1.428571428571432E-2</v>
      </c>
      <c r="F195" s="18">
        <f>IF(ISNUMBER(D195), $B199 * E195, "")</f>
        <v>2142.8571428571481</v>
      </c>
      <c r="G195" s="31">
        <v>20.2</v>
      </c>
      <c r="H195" s="32">
        <f t="shared" ref="H195:H198" si="107">IF(ISNUMBER(G195), (G195 - $B195) / $B195, "")</f>
        <v>-3.8095238095238126E-2</v>
      </c>
      <c r="I195" s="101">
        <f>IF(ISNUMBER(G195), $B199 * H195, "")</f>
        <v>-5714.2857142857192</v>
      </c>
      <c r="J195" s="15">
        <v>20.3</v>
      </c>
      <c r="K195" s="32">
        <f t="shared" ref="K195:K198" si="108">IF(ISNUMBER(J195), (J195 - $B195) / $B195, "")</f>
        <v>-3.3333333333333298E-2</v>
      </c>
      <c r="L195" s="18">
        <f>IF(ISNUMBER(J195), $B199 * K195, "")</f>
        <v>-4999.9999999999945</v>
      </c>
      <c r="M195" s="31">
        <v>20.3</v>
      </c>
      <c r="N195" s="32">
        <f t="shared" ref="N195:N198" si="109">IF(ISNUMBER(M195), (M195 - $B195) / $B195, "")</f>
        <v>-3.3333333333333298E-2</v>
      </c>
      <c r="O195" s="18">
        <f>IF(ISNUMBER(M195), $B199 * N195, "")</f>
        <v>-4999.9999999999945</v>
      </c>
      <c r="Q195" s="291"/>
      <c r="R195" s="291"/>
      <c r="S195" s="291"/>
    </row>
    <row r="196" spans="1:19" ht="17.25" thickBot="1">
      <c r="A196" s="125" t="s">
        <v>211</v>
      </c>
      <c r="B196" s="126">
        <v>1825</v>
      </c>
      <c r="C196" s="77">
        <v>-5.4404145100000002E-2</v>
      </c>
      <c r="D196" s="15">
        <v>1730</v>
      </c>
      <c r="E196" s="32">
        <f t="shared" si="106"/>
        <v>-5.2054794520547946E-2</v>
      </c>
      <c r="F196" s="18">
        <f>IF(ISNUMBER(D196), $B199 * E196, "")</f>
        <v>-7808.2191780821922</v>
      </c>
      <c r="G196" s="31">
        <v>1710</v>
      </c>
      <c r="H196" s="32">
        <f t="shared" si="107"/>
        <v>-6.3013698630136991E-2</v>
      </c>
      <c r="I196" s="101">
        <f>IF(ISNUMBER(G196), $B199 * H196, "")</f>
        <v>-9452.054794520549</v>
      </c>
      <c r="J196" s="15">
        <v>1725</v>
      </c>
      <c r="K196" s="32">
        <f t="shared" si="108"/>
        <v>-5.4794520547945202E-2</v>
      </c>
      <c r="L196" s="18">
        <f>IF(ISNUMBER(J196), $B199 * K196, "")</f>
        <v>-8219.17808219178</v>
      </c>
      <c r="M196" s="31">
        <v>1710</v>
      </c>
      <c r="N196" s="32">
        <f t="shared" si="109"/>
        <v>-6.3013698630136991E-2</v>
      </c>
      <c r="O196" s="18">
        <f>IF(ISNUMBER(M196), $B199 * N196, "")</f>
        <v>-9452.054794520549</v>
      </c>
      <c r="Q196" s="291"/>
      <c r="R196" s="291"/>
      <c r="S196" s="291"/>
    </row>
    <row r="197" spans="1:19">
      <c r="A197" s="125" t="s">
        <v>56</v>
      </c>
      <c r="B197" s="126">
        <v>258</v>
      </c>
      <c r="C197" s="77">
        <v>-5.4945054899999998E-2</v>
      </c>
      <c r="D197" s="15">
        <v>252</v>
      </c>
      <c r="E197" s="32">
        <f t="shared" si="106"/>
        <v>-2.3255813953488372E-2</v>
      </c>
      <c r="F197" s="18">
        <f>IF(ISNUMBER(D197), $B199 * E197, "")</f>
        <v>-3488.3720930232557</v>
      </c>
      <c r="G197" s="31">
        <v>251</v>
      </c>
      <c r="H197" s="32">
        <f t="shared" si="107"/>
        <v>-2.7131782945736434E-2</v>
      </c>
      <c r="I197" s="101">
        <f>IF(ISNUMBER(G197), $B199 * H197, "")</f>
        <v>-4069.7674418604652</v>
      </c>
      <c r="J197" s="15">
        <v>251</v>
      </c>
      <c r="K197" s="32">
        <f t="shared" si="108"/>
        <v>-2.7131782945736434E-2</v>
      </c>
      <c r="L197" s="18">
        <f>IF(ISNUMBER(J197), $B199 * K197, "")</f>
        <v>-4069.7674418604652</v>
      </c>
      <c r="M197" s="31">
        <v>245</v>
      </c>
      <c r="N197" s="32">
        <f t="shared" si="109"/>
        <v>-5.0387596899224806E-2</v>
      </c>
      <c r="O197" s="18">
        <f>IF(ISNUMBER(M197), $B199 * N197, "")</f>
        <v>-7558.1395348837204</v>
      </c>
      <c r="Q197" s="313"/>
      <c r="R197" s="314"/>
      <c r="S197" s="315"/>
    </row>
    <row r="198" spans="1:19" ht="17.25" thickBot="1">
      <c r="A198" s="130" t="s">
        <v>153</v>
      </c>
      <c r="B198" s="131">
        <v>4000</v>
      </c>
      <c r="C198" s="79">
        <v>-5.7714958800000001E-2</v>
      </c>
      <c r="D198" s="24">
        <v>3840</v>
      </c>
      <c r="E198" s="25">
        <f t="shared" si="106"/>
        <v>-0.04</v>
      </c>
      <c r="F198" s="104">
        <f>IF(ISNUMBER(D198), $B199 * E198, "")</f>
        <v>-6000</v>
      </c>
      <c r="G198" s="102">
        <v>3885</v>
      </c>
      <c r="H198" s="25">
        <f t="shared" si="107"/>
        <v>-2.8750000000000001E-2</v>
      </c>
      <c r="I198" s="103">
        <f>IF(ISNUMBER(G198), $B199 * H198, "")</f>
        <v>-4312.5</v>
      </c>
      <c r="J198" s="24">
        <v>3870</v>
      </c>
      <c r="K198" s="25">
        <f t="shared" si="108"/>
        <v>-3.2500000000000001E-2</v>
      </c>
      <c r="L198" s="104">
        <f>IF(ISNUMBER(J198), $B199 * K198, "")</f>
        <v>-4875</v>
      </c>
      <c r="M198" s="102">
        <v>3850</v>
      </c>
      <c r="N198" s="25">
        <f t="shared" si="109"/>
        <v>-3.7499999999999999E-2</v>
      </c>
      <c r="O198" s="104">
        <f>IF(ISNUMBER(M198), $B199 * N198, "")</f>
        <v>-5625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-2.2990639072845039E-2</v>
      </c>
      <c r="F199" s="28">
        <f>SUM(F179:F198)</f>
        <v>-68971.91721853512</v>
      </c>
      <c r="G199" s="26" t="s">
        <v>268</v>
      </c>
      <c r="H199" s="27">
        <f>IF(COUNT(H179:H198), SUM(H179:H198) / COUNT(H179:H198), 0)</f>
        <v>-2.8263278159555837E-2</v>
      </c>
      <c r="I199" s="28">
        <f>SUM(I179:I198)</f>
        <v>-84789.834478667486</v>
      </c>
      <c r="J199" s="26" t="s">
        <v>268</v>
      </c>
      <c r="K199" s="27">
        <f>IF(COUNT(K179:K198), SUM(K179:K198) / COUNT(K179:K198), 0)</f>
        <v>-2.375608790923292E-2</v>
      </c>
      <c r="L199" s="28">
        <f>SUM(L179:L198)</f>
        <v>-71268.263727698737</v>
      </c>
      <c r="M199" s="26" t="s">
        <v>268</v>
      </c>
      <c r="N199" s="27">
        <f>IF(COUNT(N179:N198), SUM(N179:N198) / COUNT(N179:N198), 0)</f>
        <v>-2.5035645380904636E-2</v>
      </c>
      <c r="O199" s="28">
        <f>SUM(O179:O198)</f>
        <v>-75106.936142713894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E03-138D-455F-8A79-4AE6331C4D74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44509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39,194 KRW (1.31%)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-31,648 KRW (-1.32%)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1,285 KRW (0.04%)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-83,234 KRW (-2.77%)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9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2021-11-09(화) 오전 00:00</v>
      </c>
      <c r="C15" s="332"/>
      <c r="D15" s="288" t="str">
        <f>TEXT($G$1, "[$-ko-KR]yyyy-mm-dd(ddd) ") &amp; "오후 14:00"</f>
        <v>2021-11-09(화) 오후 14:00</v>
      </c>
      <c r="E15" s="289"/>
      <c r="F15" s="290"/>
      <c r="G15" s="288" t="str">
        <f>TEXT($G$1, "[$-ko-KR]yyyy-mm-dd(ddd) ") &amp; "오후 19:00"</f>
        <v>2021-11-09(화) 오후 19:00</v>
      </c>
      <c r="H15" s="289"/>
      <c r="I15" s="290"/>
      <c r="J15" s="288" t="str">
        <f>TEXT($G$1, "[$-ko-KR]yyyy-mm-dd(ddd) ") &amp; "오후 21:00"</f>
        <v>2021-11-09(화) 오후 21:00</v>
      </c>
      <c r="K15" s="289"/>
      <c r="L15" s="290"/>
      <c r="M15" s="288" t="str">
        <f>TEXT($G$1+1, "[$-ko-KR]yyyy-mm-dd(ddd) ") &amp; "오전 00:00"</f>
        <v>2021-11-10(수)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97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2021-11-09(화) 오전 00:00</v>
      </c>
      <c r="C42" s="329"/>
      <c r="D42" s="288" t="str">
        <f>TEXT($G$1, "[$-ko-KR]yyyy-mm-dd(ddd) ") &amp; "오후 14:00"</f>
        <v>2021-11-09(화) 오후 14:00</v>
      </c>
      <c r="E42" s="289"/>
      <c r="F42" s="290"/>
      <c r="G42" s="288" t="str">
        <f>TEXT($G$1, "[$-ko-KR]yyyy-mm-dd(ddd) ") &amp; "오후 19:00"</f>
        <v>2021-11-09(화) 오후 19:00</v>
      </c>
      <c r="H42" s="289"/>
      <c r="I42" s="290"/>
      <c r="J42" s="288" t="str">
        <f>TEXT($G$1, "[$-ko-KR]yyyy-mm-dd(ddd) ") &amp; "오후 21:00"</f>
        <v>2021-11-09(화) 오후 21:00</v>
      </c>
      <c r="K42" s="289"/>
      <c r="L42" s="290"/>
      <c r="M42" s="288" t="str">
        <f>TEXT($G$1+1, "[$-ko-KR]yyyy-mm-dd(ddd) ") &amp; "오전 00:00"</f>
        <v>2021-11-10(수)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98" t="s">
        <v>57</v>
      </c>
      <c r="H43" s="199" t="s">
        <v>265</v>
      </c>
      <c r="I43" s="20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145</v>
      </c>
      <c r="B44" s="124">
        <v>25.9</v>
      </c>
      <c r="C44" s="76">
        <v>7.4688796700000004E-2</v>
      </c>
      <c r="D44" s="13">
        <v>25</v>
      </c>
      <c r="E44" s="14">
        <f>IF(ISNUMBER(D44), (D44 - $B44) / $B44, "")</f>
        <v>-3.4749034749034693E-2</v>
      </c>
      <c r="F44" s="16">
        <f>IF(ISNUMBER(D44), $B64 * E44, "")</f>
        <v>-5212.3552123552045</v>
      </c>
      <c r="G44" s="29">
        <v>25.4</v>
      </c>
      <c r="H44" s="14">
        <f>IF(ISNUMBER(G44), (G44 - $B44) / $B44, "")</f>
        <v>-1.9305019305019305E-2</v>
      </c>
      <c r="I44" s="100">
        <f>IF(ISNUMBER(G44), $B64 * H44, "")</f>
        <v>-2895.7528957528957</v>
      </c>
      <c r="J44" s="13">
        <v>24.7</v>
      </c>
      <c r="K44" s="14">
        <f>IF(ISNUMBER(J44), (J44 - $B44) / $B44, "")</f>
        <v>-4.6332046332046309E-2</v>
      </c>
      <c r="L44" s="16">
        <f>IF(ISNUMBER(J44), $B64 * K44, "")</f>
        <v>-6949.8069498069462</v>
      </c>
      <c r="M44" s="29">
        <v>24.9</v>
      </c>
      <c r="N44" s="14">
        <f>IF(ISNUMBER(M44), (M44 - $B44) / $B44, "")</f>
        <v>-3.8610038610038609E-2</v>
      </c>
      <c r="O44" s="16">
        <f>IF(ISNUMBER(M44), $B64 * N44, "")</f>
        <v>-5791.5057915057914</v>
      </c>
      <c r="Q44" s="286"/>
      <c r="R44" s="286"/>
      <c r="S44" s="286"/>
    </row>
    <row r="45" spans="1:19" ht="17.25" customHeight="1" thickBot="1">
      <c r="A45" s="125" t="s">
        <v>333</v>
      </c>
      <c r="B45" s="126">
        <v>0.23599999999999999</v>
      </c>
      <c r="C45" s="77">
        <v>8.5470084999999998E-3</v>
      </c>
      <c r="D45" s="15">
        <v>0.23899999999999999</v>
      </c>
      <c r="E45" s="32">
        <f t="shared" ref="E45:E48" si="14">IF(ISNUMBER(D45), (D45 - $B45) / $B45, "")</f>
        <v>1.2711864406779672E-2</v>
      </c>
      <c r="F45" s="18">
        <f>IF(ISNUMBER(D45), $B64 * E45, "")</f>
        <v>1906.7796610169507</v>
      </c>
      <c r="G45" s="31">
        <v>0.24299999999999999</v>
      </c>
      <c r="H45" s="32">
        <f t="shared" ref="H45:H48" si="15">IF(ISNUMBER(G45), (G45 - $B45) / $B45, "")</f>
        <v>2.9661016949152571E-2</v>
      </c>
      <c r="I45" s="101">
        <f>IF(ISNUMBER(G45), $B64 * H45, "")</f>
        <v>4449.1525423728854</v>
      </c>
      <c r="J45" s="15">
        <v>0.23799999999999999</v>
      </c>
      <c r="K45" s="32">
        <f t="shared" ref="K45:K48" si="16">IF(ISNUMBER(J45), (J45 - $B45) / $B45, "")</f>
        <v>8.4745762711864493E-3</v>
      </c>
      <c r="L45" s="18">
        <f>IF(ISNUMBER(J45), $B64 * K45, "")</f>
        <v>1271.1864406779673</v>
      </c>
      <c r="M45" s="31">
        <v>0.23699999999999999</v>
      </c>
      <c r="N45" s="32">
        <f t="shared" ref="N45:N48" si="17">IF(ISNUMBER(M45), (M45 - $B45) / $B45, "")</f>
        <v>4.2372881355932247E-3</v>
      </c>
      <c r="O45" s="18">
        <f>IF(ISNUMBER(M45), $B64 * N45, "")</f>
        <v>635.59322033898366</v>
      </c>
      <c r="Q45" s="286"/>
      <c r="R45" s="286"/>
      <c r="S45" s="286"/>
    </row>
    <row r="46" spans="1:19" ht="17.25" customHeight="1" thickBot="1">
      <c r="A46" s="125" t="s">
        <v>97</v>
      </c>
      <c r="B46" s="126">
        <v>4.83</v>
      </c>
      <c r="C46" s="77">
        <v>8.3507306999999996E-3</v>
      </c>
      <c r="D46" s="15">
        <v>4.92</v>
      </c>
      <c r="E46" s="32">
        <f t="shared" si="14"/>
        <v>1.8633540372670777E-2</v>
      </c>
      <c r="F46" s="18">
        <f>IF(ISNUMBER(D46), $B64 * E46, "")</f>
        <v>2795.0310559006166</v>
      </c>
      <c r="G46" s="31">
        <v>5</v>
      </c>
      <c r="H46" s="32">
        <f t="shared" si="15"/>
        <v>3.5196687370600402E-2</v>
      </c>
      <c r="I46" s="101">
        <f>IF(ISNUMBER(G46), $B64 * H46, "")</f>
        <v>5279.5031055900599</v>
      </c>
      <c r="J46" s="15">
        <v>4.8499999999999996</v>
      </c>
      <c r="K46" s="32">
        <f t="shared" si="16"/>
        <v>4.1407867494823135E-3</v>
      </c>
      <c r="L46" s="18">
        <f>IF(ISNUMBER(J46), $B64 * K46, "")</f>
        <v>621.11801242234708</v>
      </c>
      <c r="M46" s="31">
        <v>4.87</v>
      </c>
      <c r="N46" s="32">
        <f t="shared" si="17"/>
        <v>8.2815734989648108E-3</v>
      </c>
      <c r="O46" s="18">
        <f>IF(ISNUMBER(M46), $B64 * N46, "")</f>
        <v>1242.2360248447217</v>
      </c>
      <c r="Q46" s="291"/>
      <c r="R46" s="291"/>
      <c r="S46" s="291"/>
    </row>
    <row r="47" spans="1:19" ht="17.25" customHeight="1" thickBot="1">
      <c r="A47" s="125" t="s">
        <v>64</v>
      </c>
      <c r="B47" s="126">
        <v>61.4</v>
      </c>
      <c r="C47" s="77">
        <v>3.2679738999999998E-3</v>
      </c>
      <c r="D47" s="15">
        <v>64.5</v>
      </c>
      <c r="E47" s="32">
        <f t="shared" si="14"/>
        <v>5.0488599348534224E-2</v>
      </c>
      <c r="F47" s="18">
        <f>IF(ISNUMBER(D47), $B64 * E47, "")</f>
        <v>7573.2899022801339</v>
      </c>
      <c r="G47" s="31">
        <v>63.5</v>
      </c>
      <c r="H47" s="32">
        <f t="shared" si="15"/>
        <v>3.4201954397394159E-2</v>
      </c>
      <c r="I47" s="101">
        <f>IF(ISNUMBER(G47), $B64 * H47, "")</f>
        <v>5130.2931596091239</v>
      </c>
      <c r="J47" s="15">
        <v>61.5</v>
      </c>
      <c r="K47" s="32">
        <f t="shared" si="16"/>
        <v>1.6286644951140298E-3</v>
      </c>
      <c r="L47" s="18">
        <f>IF(ISNUMBER(J47), $B64 * K47, "")</f>
        <v>244.29967426710448</v>
      </c>
      <c r="M47" s="31">
        <v>61.9</v>
      </c>
      <c r="N47" s="32">
        <f t="shared" si="17"/>
        <v>8.1433224755700327E-3</v>
      </c>
      <c r="O47" s="18">
        <f>IF(ISNUMBER(M47), $B64 * N47, "")</f>
        <v>1221.498371335505</v>
      </c>
      <c r="Q47" s="291"/>
      <c r="R47" s="291"/>
      <c r="S47" s="291"/>
    </row>
    <row r="48" spans="1:19" ht="17.25" customHeight="1" thickBot="1">
      <c r="A48" s="127" t="s">
        <v>213</v>
      </c>
      <c r="B48" s="128">
        <v>12.5</v>
      </c>
      <c r="C48" s="78">
        <v>-1.5748031499999999E-2</v>
      </c>
      <c r="D48" s="20">
        <v>12.4</v>
      </c>
      <c r="E48" s="21">
        <f t="shared" si="14"/>
        <v>-7.9999999999999724E-3</v>
      </c>
      <c r="F48" s="22">
        <f>IF(ISNUMBER(D48), $B64 * E48, "")</f>
        <v>-1199.9999999999959</v>
      </c>
      <c r="G48" s="30">
        <v>12.3</v>
      </c>
      <c r="H48" s="21">
        <f t="shared" si="15"/>
        <v>-1.5999999999999945E-2</v>
      </c>
      <c r="I48" s="105">
        <f>IF(ISNUMBER(G48), $B64 * H48, "")</f>
        <v>-2399.9999999999918</v>
      </c>
      <c r="J48" s="20">
        <v>12.2</v>
      </c>
      <c r="K48" s="21">
        <f t="shared" si="16"/>
        <v>-2.4000000000000056E-2</v>
      </c>
      <c r="L48" s="22">
        <f>IF(ISNUMBER(J48), $B64 * K48, "")</f>
        <v>-3600.0000000000082</v>
      </c>
      <c r="M48" s="30">
        <v>12.1</v>
      </c>
      <c r="N48" s="21">
        <f t="shared" si="17"/>
        <v>-3.2000000000000028E-2</v>
      </c>
      <c r="O48" s="22">
        <f>IF(ISNUMBER(M48), $B64 * N48, "")</f>
        <v>-4800.0000000000045</v>
      </c>
      <c r="Q48" s="291"/>
      <c r="R48" s="291"/>
      <c r="S48" s="291"/>
    </row>
    <row r="49" spans="1:19" ht="17.25" customHeight="1" thickBot="1">
      <c r="A49" s="125" t="s">
        <v>231</v>
      </c>
      <c r="B49" s="129">
        <v>85.2</v>
      </c>
      <c r="C49" s="80">
        <v>-1.7301038099999999E-2</v>
      </c>
      <c r="D49" s="106">
        <v>85.2</v>
      </c>
      <c r="E49" s="107">
        <f>IF(ISNUMBER(D49), (D49 - $B49) / $B49, "")</f>
        <v>0</v>
      </c>
      <c r="F49" s="108">
        <f>IF(ISNUMBER(D49), $B64 * E49, "")</f>
        <v>0</v>
      </c>
      <c r="G49" s="109">
        <v>85.5</v>
      </c>
      <c r="H49" s="107">
        <f>IF(ISNUMBER(G49), (G49 - $B49) / $B49, "")</f>
        <v>3.521126760563347E-3</v>
      </c>
      <c r="I49" s="110">
        <f>IF(ISNUMBER(G49), $B64 * H49, "")</f>
        <v>528.16901408450201</v>
      </c>
      <c r="J49" s="106">
        <v>84.9</v>
      </c>
      <c r="K49" s="107">
        <f>IF(ISNUMBER(J49), (J49 - $B49) / $B49, "")</f>
        <v>-3.521126760563347E-3</v>
      </c>
      <c r="L49" s="108">
        <f>IF(ISNUMBER(J49), $B64 * K49, "")</f>
        <v>-528.16901408450201</v>
      </c>
      <c r="M49" s="109">
        <v>84.5</v>
      </c>
      <c r="N49" s="107">
        <f>IF(ISNUMBER(M49), (M49 - $B49) / $B49, "")</f>
        <v>-8.2159624413145876E-3</v>
      </c>
      <c r="O49" s="108">
        <f>IF(ISNUMBER(M49), $B64 * N49, "")</f>
        <v>-1232.3943661971882</v>
      </c>
      <c r="Q49" s="291"/>
      <c r="R49" s="291"/>
      <c r="S49" s="291"/>
    </row>
    <row r="50" spans="1:19" ht="17.25" customHeight="1" thickBot="1">
      <c r="A50" s="125" t="s">
        <v>185</v>
      </c>
      <c r="B50" s="126">
        <v>16.100000000000001</v>
      </c>
      <c r="C50" s="77">
        <v>-1.8292682899999999E-2</v>
      </c>
      <c r="D50" s="15">
        <v>16.100000000000001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16.100000000000001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15.8</v>
      </c>
      <c r="K50" s="32">
        <f t="shared" ref="K50:K53" si="20">IF(ISNUMBER(J50), (J50 - $B50) / $B50, "")</f>
        <v>-1.863354037267085E-2</v>
      </c>
      <c r="L50" s="18">
        <f>IF(ISNUMBER(J50), $B64 * K50, "")</f>
        <v>-2795.0310559006275</v>
      </c>
      <c r="M50" s="31">
        <v>15.8</v>
      </c>
      <c r="N50" s="32">
        <f t="shared" ref="N50:N53" si="21">IF(ISNUMBER(M50), (M50 - $B50) / $B50, "")</f>
        <v>-1.863354037267085E-2</v>
      </c>
      <c r="O50" s="18">
        <f>IF(ISNUMBER(M50), $B64 * N50, "")</f>
        <v>-2795.0310559006275</v>
      </c>
      <c r="Q50" s="291"/>
      <c r="R50" s="291"/>
      <c r="S50" s="291"/>
    </row>
    <row r="51" spans="1:19" ht="17.25" customHeight="1" thickBot="1">
      <c r="A51" s="125" t="s">
        <v>199</v>
      </c>
      <c r="B51" s="126">
        <v>86.7</v>
      </c>
      <c r="C51" s="77">
        <v>-2.0338983099999999E-2</v>
      </c>
      <c r="D51" s="15">
        <v>87</v>
      </c>
      <c r="E51" s="32">
        <f t="shared" si="18"/>
        <v>3.4602076124567146E-3</v>
      </c>
      <c r="F51" s="18">
        <f>IF(ISNUMBER(D51), $B64 * E51, "")</f>
        <v>519.03114186850723</v>
      </c>
      <c r="G51" s="31">
        <v>86.9</v>
      </c>
      <c r="H51" s="32">
        <f t="shared" si="19"/>
        <v>2.3068050749711975E-3</v>
      </c>
      <c r="I51" s="101">
        <f>IF(ISNUMBER(G51), $B64 * H51, "")</f>
        <v>346.02076124567964</v>
      </c>
      <c r="J51" s="15">
        <v>86.2</v>
      </c>
      <c r="K51" s="32">
        <f t="shared" si="20"/>
        <v>-5.7670126874279125E-3</v>
      </c>
      <c r="L51" s="18">
        <f>IF(ISNUMBER(J51), $B64 * K51, "")</f>
        <v>-865.05190311418687</v>
      </c>
      <c r="M51" s="31">
        <v>86.2</v>
      </c>
      <c r="N51" s="32">
        <f t="shared" si="21"/>
        <v>-5.7670126874279125E-3</v>
      </c>
      <c r="O51" s="18">
        <f>IF(ISNUMBER(M51), $B64 * N51, "")</f>
        <v>-865.05190311418687</v>
      </c>
      <c r="Q51" s="291"/>
      <c r="R51" s="291"/>
      <c r="S51" s="291"/>
    </row>
    <row r="52" spans="1:19" ht="17.25" customHeight="1" thickBot="1">
      <c r="A52" s="125" t="s">
        <v>71</v>
      </c>
      <c r="B52" s="126">
        <v>35.4</v>
      </c>
      <c r="C52" s="77">
        <v>-2.2099447500000001E-2</v>
      </c>
      <c r="D52" s="15">
        <v>35.200000000000003</v>
      </c>
      <c r="E52" s="32">
        <f t="shared" si="18"/>
        <v>-5.6497175141241732E-3</v>
      </c>
      <c r="F52" s="18">
        <f>IF(ISNUMBER(D52), $B64 * E52, "")</f>
        <v>-847.45762711862596</v>
      </c>
      <c r="G52" s="31">
        <v>35.200000000000003</v>
      </c>
      <c r="H52" s="32">
        <f t="shared" si="19"/>
        <v>-5.6497175141241732E-3</v>
      </c>
      <c r="I52" s="101">
        <f>IF(ISNUMBER(G52), $B64 * H52, "")</f>
        <v>-847.45762711862596</v>
      </c>
      <c r="J52" s="15">
        <v>34.799999999999997</v>
      </c>
      <c r="K52" s="32">
        <f t="shared" si="20"/>
        <v>-1.6949152542372923E-2</v>
      </c>
      <c r="L52" s="18">
        <f>IF(ISNUMBER(J52), $B64 * K52, "")</f>
        <v>-2542.3728813559383</v>
      </c>
      <c r="M52" s="31">
        <v>34.700000000000003</v>
      </c>
      <c r="N52" s="32">
        <f t="shared" si="21"/>
        <v>-1.9774011299434908E-2</v>
      </c>
      <c r="O52" s="18">
        <f>IF(ISNUMBER(M52), $B64 * N52, "")</f>
        <v>-2966.1016949152363</v>
      </c>
      <c r="Q52" s="33"/>
      <c r="R52" s="33"/>
    </row>
    <row r="53" spans="1:19" ht="17.25" customHeight="1" thickBot="1">
      <c r="A53" s="130" t="s">
        <v>119</v>
      </c>
      <c r="B53" s="131">
        <v>38.4</v>
      </c>
      <c r="C53" s="79">
        <v>-2.2900763399999999E-2</v>
      </c>
      <c r="D53" s="24">
        <v>38.4</v>
      </c>
      <c r="E53" s="25">
        <f t="shared" si="18"/>
        <v>0</v>
      </c>
      <c r="F53" s="104">
        <f>IF(ISNUMBER(D53), $B64 * E53, "")</f>
        <v>0</v>
      </c>
      <c r="G53" s="102">
        <v>38.9</v>
      </c>
      <c r="H53" s="25">
        <f t="shared" si="19"/>
        <v>1.3020833333333334E-2</v>
      </c>
      <c r="I53" s="103">
        <f>IF(ISNUMBER(G53), $B64 * H53, "")</f>
        <v>1953.125</v>
      </c>
      <c r="J53" s="24">
        <v>38.6</v>
      </c>
      <c r="K53" s="25">
        <f t="shared" si="20"/>
        <v>5.2083333333334076E-3</v>
      </c>
      <c r="L53" s="104">
        <f>IF(ISNUMBER(J53), $B64 * K53, "")</f>
        <v>781.25000000001114</v>
      </c>
      <c r="M53" s="102">
        <v>38.200000000000003</v>
      </c>
      <c r="N53" s="25">
        <f t="shared" si="21"/>
        <v>-5.2083333333332229E-3</v>
      </c>
      <c r="O53" s="104">
        <f>IF(ISNUMBER(M53), $B64 * N53, "")</f>
        <v>-781.2499999999834</v>
      </c>
      <c r="Q53" s="300"/>
      <c r="R53" s="301"/>
      <c r="S53" s="302"/>
    </row>
    <row r="54" spans="1:19" ht="17.25" customHeight="1">
      <c r="A54" s="123" t="s">
        <v>205</v>
      </c>
      <c r="B54" s="124">
        <v>16.100000000000001</v>
      </c>
      <c r="C54" s="76">
        <v>-2.4242424200000001E-2</v>
      </c>
      <c r="D54" s="13">
        <v>15.8</v>
      </c>
      <c r="E54" s="14">
        <f>IF(ISNUMBER(D54), (D54 - $B54) / $B54, "")</f>
        <v>-1.863354037267085E-2</v>
      </c>
      <c r="F54" s="16">
        <f>IF(ISNUMBER(D54), $B64 * E54, "")</f>
        <v>-2795.0310559006275</v>
      </c>
      <c r="G54" s="29">
        <v>15.7</v>
      </c>
      <c r="H54" s="14">
        <f>IF(ISNUMBER(G54), (G54 - $B54) / $B54, "")</f>
        <v>-2.484472049689454E-2</v>
      </c>
      <c r="I54" s="100">
        <f>IF(ISNUMBER(G54), $B64 * H54, "")</f>
        <v>-3726.7080745341809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>
        <v>15.4</v>
      </c>
      <c r="N54" s="14">
        <f>IF(ISNUMBER(M54), (M54 - $B54) / $B54, "")</f>
        <v>-4.3478260869565279E-2</v>
      </c>
      <c r="O54" s="16">
        <f>IF(ISNUMBER(M54), $B64 * N54, "")</f>
        <v>-6521.7391304347921</v>
      </c>
      <c r="Q54" s="303"/>
      <c r="R54" s="304"/>
      <c r="S54" s="305"/>
    </row>
    <row r="55" spans="1:19" ht="17.25" customHeight="1" thickBot="1">
      <c r="A55" s="125" t="s">
        <v>187</v>
      </c>
      <c r="B55" s="126">
        <v>18.8</v>
      </c>
      <c r="C55" s="77">
        <v>-2.59067358E-2</v>
      </c>
      <c r="D55" s="15">
        <v>18.899999999999999</v>
      </c>
      <c r="E55" s="32">
        <f t="shared" ref="E55:E58" si="22">IF(ISNUMBER(D55), (D55 - $B55) / $B55, "")</f>
        <v>5.319148936170099E-3</v>
      </c>
      <c r="F55" s="18">
        <f>IF(ISNUMBER(D55), $B64 * E55, "")</f>
        <v>797.87234042551484</v>
      </c>
      <c r="G55" s="31">
        <v>19</v>
      </c>
      <c r="H55" s="32">
        <f t="shared" ref="H55:H58" si="23">IF(ISNUMBER(G55), (G55 - $B55) / $B55, "")</f>
        <v>1.0638297872340387E-2</v>
      </c>
      <c r="I55" s="101">
        <f>IF(ISNUMBER(G55), $B64 * H55, "")</f>
        <v>1595.7446808510581</v>
      </c>
      <c r="J55" s="15">
        <v>18.8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18.8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306"/>
      <c r="R55" s="307"/>
      <c r="S55" s="308"/>
    </row>
    <row r="56" spans="1:19" ht="17.25" customHeight="1" thickBot="1">
      <c r="A56" s="125" t="s">
        <v>201</v>
      </c>
      <c r="B56" s="126">
        <v>20.3</v>
      </c>
      <c r="C56" s="77">
        <v>-2.8708134E-2</v>
      </c>
      <c r="D56" s="15">
        <v>20.399999999999999</v>
      </c>
      <c r="E56" s="32">
        <f t="shared" si="22"/>
        <v>4.9261083743841316E-3</v>
      </c>
      <c r="F56" s="18">
        <f>IF(ISNUMBER(D56), $B64 * E56, "")</f>
        <v>738.91625615761973</v>
      </c>
      <c r="G56" s="31">
        <v>20.2</v>
      </c>
      <c r="H56" s="32">
        <f t="shared" si="23"/>
        <v>-4.9261083743843059E-3</v>
      </c>
      <c r="I56" s="101">
        <f>IF(ISNUMBER(G56), $B64 * H56, "")</f>
        <v>-738.91625615764588</v>
      </c>
      <c r="J56" s="15">
        <v>20.2</v>
      </c>
      <c r="K56" s="32">
        <f t="shared" si="24"/>
        <v>-4.9261083743843059E-3</v>
      </c>
      <c r="L56" s="18">
        <f>IF(ISNUMBER(J56), $B64 * K56, "")</f>
        <v>-738.91625615764588</v>
      </c>
      <c r="M56" s="31">
        <v>20.2</v>
      </c>
      <c r="N56" s="32">
        <f t="shared" si="25"/>
        <v>-4.9261083743843059E-3</v>
      </c>
      <c r="O56" s="18">
        <f>IF(ISNUMBER(M56), $B64 * N56, "")</f>
        <v>-738.91625615764588</v>
      </c>
      <c r="Q56" s="291"/>
      <c r="R56" s="291"/>
      <c r="S56" s="291"/>
    </row>
    <row r="57" spans="1:19" ht="17.25" customHeight="1" thickBot="1">
      <c r="A57" s="125" t="s">
        <v>147</v>
      </c>
      <c r="B57" s="126">
        <v>14.2</v>
      </c>
      <c r="C57" s="77">
        <v>-3.4013605400000001E-2</v>
      </c>
      <c r="D57" s="15">
        <v>14.3</v>
      </c>
      <c r="E57" s="32">
        <f t="shared" si="22"/>
        <v>7.0422535211268613E-3</v>
      </c>
      <c r="F57" s="18">
        <f>IF(ISNUMBER(D57), $B64 * E57, "")</f>
        <v>1056.3380281690293</v>
      </c>
      <c r="G57" s="31">
        <v>14.1</v>
      </c>
      <c r="H57" s="32">
        <f t="shared" si="23"/>
        <v>-7.0422535211267356E-3</v>
      </c>
      <c r="I57" s="101">
        <f>IF(ISNUMBER(G57), $B64 * H57, "")</f>
        <v>-1056.3380281690104</v>
      </c>
      <c r="J57" s="15">
        <v>14</v>
      </c>
      <c r="K57" s="32">
        <f t="shared" si="24"/>
        <v>-1.4084507042253471E-2</v>
      </c>
      <c r="L57" s="18">
        <f>IF(ISNUMBER(J57), $B64 * K57, "")</f>
        <v>-2112.6760563380208</v>
      </c>
      <c r="M57" s="31">
        <v>14.1</v>
      </c>
      <c r="N57" s="32">
        <f t="shared" si="25"/>
        <v>-7.0422535211267356E-3</v>
      </c>
      <c r="O57" s="18">
        <f>IF(ISNUMBER(M57), $B64 * N57, "")</f>
        <v>-1056.3380281690104</v>
      </c>
      <c r="Q57" s="286"/>
      <c r="R57" s="286"/>
      <c r="S57" s="286"/>
    </row>
    <row r="58" spans="1:19" ht="17.25" customHeight="1" thickBot="1">
      <c r="A58" s="127" t="s">
        <v>175</v>
      </c>
      <c r="B58" s="128">
        <v>22.2</v>
      </c>
      <c r="C58" s="78">
        <v>-3.4782608700000002E-2</v>
      </c>
      <c r="D58" s="20">
        <v>22.1</v>
      </c>
      <c r="E58" s="21">
        <f t="shared" si="22"/>
        <v>-4.5045045045044091E-3</v>
      </c>
      <c r="F58" s="22">
        <f>IF(ISNUMBER(D58), $B64 * E58, "")</f>
        <v>-675.67567567566141</v>
      </c>
      <c r="G58" s="30">
        <v>22</v>
      </c>
      <c r="H58" s="21">
        <f t="shared" si="23"/>
        <v>-9.0090090090089777E-3</v>
      </c>
      <c r="I58" s="105">
        <f>IF(ISNUMBER(G58), $B64 * H58, "")</f>
        <v>-1351.3513513513467</v>
      </c>
      <c r="J58" s="20">
        <v>21.8</v>
      </c>
      <c r="K58" s="21">
        <f t="shared" si="24"/>
        <v>-1.8018018018017955E-2</v>
      </c>
      <c r="L58" s="22">
        <f>IF(ISNUMBER(J58), $B64 * K58, "")</f>
        <v>-2702.7027027026934</v>
      </c>
      <c r="M58" s="30">
        <v>21.9</v>
      </c>
      <c r="N58" s="21">
        <f t="shared" si="25"/>
        <v>-1.3513513513513545E-2</v>
      </c>
      <c r="O58" s="22">
        <f>IF(ISNUMBER(M58), $B64 * N58, "")</f>
        <v>-2027.0270270270319</v>
      </c>
      <c r="Q58" s="286"/>
      <c r="R58" s="286"/>
      <c r="S58" s="286"/>
    </row>
    <row r="59" spans="1:19" ht="17.25" customHeight="1" thickBot="1">
      <c r="A59" s="125" t="s">
        <v>207</v>
      </c>
      <c r="B59" s="129">
        <v>20.3</v>
      </c>
      <c r="C59" s="80">
        <v>-4.24528302E-2</v>
      </c>
      <c r="D59" s="106">
        <v>19.899999999999999</v>
      </c>
      <c r="E59" s="107">
        <f>IF(ISNUMBER(D59), (D59 - $B59) / $B59, "")</f>
        <v>-1.970443349753705E-2</v>
      </c>
      <c r="F59" s="108">
        <f>IF(ISNUMBER(D59), $B64 * E59, "")</f>
        <v>-2955.6650246305576</v>
      </c>
      <c r="G59" s="109">
        <v>19.899999999999999</v>
      </c>
      <c r="H59" s="107">
        <f>IF(ISNUMBER(G59), (G59 - $B59) / $B59, "")</f>
        <v>-1.970443349753705E-2</v>
      </c>
      <c r="I59" s="110">
        <f>IF(ISNUMBER(G59), $B64 * H59, "")</f>
        <v>-2955.6650246305576</v>
      </c>
      <c r="J59" s="106">
        <v>19.8</v>
      </c>
      <c r="K59" s="107">
        <f>IF(ISNUMBER(J59), (J59 - $B59) / $B59, "")</f>
        <v>-2.463054187192118E-2</v>
      </c>
      <c r="L59" s="108">
        <f>IF(ISNUMBER(J59), $B64 * K59, "")</f>
        <v>-3694.5812807881771</v>
      </c>
      <c r="M59" s="109">
        <v>19.600000000000001</v>
      </c>
      <c r="N59" s="107">
        <f>IF(ISNUMBER(M59), (M59 - $B59) / $B59, "")</f>
        <v>-3.448275862068962E-2</v>
      </c>
      <c r="O59" s="108">
        <f>IF(ISNUMBER(M59), $B64 * N59, "")</f>
        <v>-5172.4137931034429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7.0878074589070836E-4</v>
      </c>
      <c r="F64" s="28">
        <f>SUM(F44:F63)</f>
        <v>1701.0737901376992</v>
      </c>
      <c r="G64" s="26" t="s">
        <v>268</v>
      </c>
      <c r="H64" s="27">
        <f>IF(COUNT(H44:H63), SUM(H44:H63) / COUNT(H44:H63), 0)</f>
        <v>1.3790912525162714E-3</v>
      </c>
      <c r="I64" s="28">
        <f>SUM(I44:I63)</f>
        <v>3309.8190060390521</v>
      </c>
      <c r="J64" s="26" t="s">
        <v>268</v>
      </c>
      <c r="K64" s="27">
        <f>IF(COUNT(K44:K63), SUM(K44:K63) / COUNT(K44:K63), 0)</f>
        <v>-1.1779099610853763E-2</v>
      </c>
      <c r="L64" s="28">
        <f>SUM(L44:L63)</f>
        <v>-28269.839066049033</v>
      </c>
      <c r="M64" s="26" t="s">
        <v>268</v>
      </c>
      <c r="N64" s="27">
        <f>IF(COUNT(N44:N63), SUM(N44:N63) / COUNT(N44:N63), 0)</f>
        <v>-1.3186850595835719E-2</v>
      </c>
      <c r="O64" s="28">
        <f>SUM(O44:O63)</f>
        <v>-31648.441430005729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97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2021-11-09(화) 오전 00:00</v>
      </c>
      <c r="C69" s="329"/>
      <c r="D69" s="288" t="str">
        <f>TEXT($G$1, "[$-ko-KR]yyyy-mm-dd(ddd) ") &amp; "오후 14:00"</f>
        <v>2021-11-09(화) 오후 14:00</v>
      </c>
      <c r="E69" s="289"/>
      <c r="F69" s="290"/>
      <c r="G69" s="288" t="str">
        <f>TEXT($G$1, "[$-ko-KR]yyyy-mm-dd(ddd) ") &amp; "오후 19:00"</f>
        <v>2021-11-09(화) 오후 19:00</v>
      </c>
      <c r="H69" s="289"/>
      <c r="I69" s="290"/>
      <c r="J69" s="288" t="str">
        <f>TEXT($G$1, "[$-ko-KR]yyyy-mm-dd(ddd) ") &amp; "오후 21:00"</f>
        <v>2021-11-09(화) 오후 21:00</v>
      </c>
      <c r="K69" s="289"/>
      <c r="L69" s="290"/>
      <c r="M69" s="288" t="str">
        <f>TEXT($G$1+1, "[$-ko-KR]yyyy-mm-dd(ddd) ") &amp; "오전 00:00"</f>
        <v>2021-11-10(수)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98" t="s">
        <v>57</v>
      </c>
      <c r="H70" s="199" t="s">
        <v>265</v>
      </c>
      <c r="I70" s="20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115</v>
      </c>
      <c r="B71" s="124">
        <v>481</v>
      </c>
      <c r="C71" s="76">
        <v>0.1291079812</v>
      </c>
      <c r="D71" s="13">
        <v>462</v>
      </c>
      <c r="E71" s="14">
        <f>IF(ISNUMBER(D71), (D71 - $B71) / $B71, "")</f>
        <v>-3.9501039501039503E-2</v>
      </c>
      <c r="F71" s="16">
        <f>IF(ISNUMBER(D71), $B91 * E71, "")</f>
        <v>-5925.1559251559256</v>
      </c>
      <c r="G71" s="29">
        <v>445</v>
      </c>
      <c r="H71" s="14">
        <f>IF(ISNUMBER(G71), (G71 - $B71) / $B71, "")</f>
        <v>-7.4844074844074848E-2</v>
      </c>
      <c r="I71" s="100">
        <f>IF(ISNUMBER(G71), $B91 * H71, "")</f>
        <v>-11226.611226611227</v>
      </c>
      <c r="J71" s="13">
        <v>435</v>
      </c>
      <c r="K71" s="14">
        <f>IF(ISNUMBER(J71), (J71 - $B71) / $B71, "")</f>
        <v>-9.5634095634095639E-2</v>
      </c>
      <c r="L71" s="16">
        <f>IF(ISNUMBER(J71), $B91 * K71, "")</f>
        <v>-14345.114345114345</v>
      </c>
      <c r="M71" s="29">
        <v>424</v>
      </c>
      <c r="N71" s="14">
        <f>IF(ISNUMBER(M71), (M71 - $B71) / $B71, "")</f>
        <v>-0.11850311850311851</v>
      </c>
      <c r="O71" s="16">
        <f>IF(ISNUMBER(M71), $B91 * N71, "")</f>
        <v>-17775.467775467776</v>
      </c>
      <c r="Q71" s="286"/>
      <c r="R71" s="286"/>
      <c r="S71" s="286"/>
    </row>
    <row r="72" spans="1:19" ht="17.25" thickBot="1">
      <c r="A72" s="125" t="s">
        <v>334</v>
      </c>
      <c r="B72" s="126">
        <v>505</v>
      </c>
      <c r="C72" s="77">
        <v>6.0924369700000001E-2</v>
      </c>
      <c r="D72" s="15">
        <v>497</v>
      </c>
      <c r="E72" s="32">
        <f t="shared" ref="E72:E75" si="30">IF(ISNUMBER(D72), (D72 - $B72) / $B72, "")</f>
        <v>-1.5841584158415842E-2</v>
      </c>
      <c r="F72" s="18">
        <f>IF(ISNUMBER(D72), $B91 * E72, "")</f>
        <v>-2376.2376237623762</v>
      </c>
      <c r="G72" s="31">
        <v>517</v>
      </c>
      <c r="H72" s="32">
        <f t="shared" ref="H72:H75" si="31">IF(ISNUMBER(G72), (G72 - $B72) / $B72, "")</f>
        <v>2.3762376237623763E-2</v>
      </c>
      <c r="I72" s="101">
        <f>IF(ISNUMBER(G72), $B91 * H72, "")</f>
        <v>3564.3564356435645</v>
      </c>
      <c r="J72" s="15">
        <v>499</v>
      </c>
      <c r="K72" s="32">
        <f t="shared" ref="K72:K75" si="32">IF(ISNUMBER(J72), (J72 - $B72) / $B72, "")</f>
        <v>-1.1881188118811881E-2</v>
      </c>
      <c r="L72" s="18">
        <f>IF(ISNUMBER(J72), $B91 * K72, "")</f>
        <v>-1782.1782178217823</v>
      </c>
      <c r="M72" s="31">
        <v>499</v>
      </c>
      <c r="N72" s="32">
        <f t="shared" ref="N72:N75" si="33">IF(ISNUMBER(M72), (M72 - $B72) / $B72, "")</f>
        <v>-1.1881188118811881E-2</v>
      </c>
      <c r="O72" s="18">
        <f>IF(ISNUMBER(M72), $B91 * N72, "")</f>
        <v>-1782.1782178217823</v>
      </c>
      <c r="Q72" s="286"/>
      <c r="R72" s="286"/>
      <c r="S72" s="286"/>
    </row>
    <row r="73" spans="1:19" ht="17.25" thickBot="1">
      <c r="A73" s="125" t="s">
        <v>125</v>
      </c>
      <c r="B73" s="126">
        <v>200</v>
      </c>
      <c r="C73" s="77">
        <v>5.8201058200000003E-2</v>
      </c>
      <c r="D73" s="15">
        <v>212</v>
      </c>
      <c r="E73" s="32">
        <f t="shared" si="30"/>
        <v>0.06</v>
      </c>
      <c r="F73" s="18">
        <f>IF(ISNUMBER(D73), $B91 * E73, "")</f>
        <v>9000</v>
      </c>
      <c r="G73" s="31">
        <v>222</v>
      </c>
      <c r="H73" s="32">
        <f t="shared" si="31"/>
        <v>0.11</v>
      </c>
      <c r="I73" s="101">
        <f>IF(ISNUMBER(G73), $B91 * H73, "")</f>
        <v>16500</v>
      </c>
      <c r="J73" s="15">
        <v>213</v>
      </c>
      <c r="K73" s="32">
        <f t="shared" si="32"/>
        <v>6.5000000000000002E-2</v>
      </c>
      <c r="L73" s="18">
        <f>IF(ISNUMBER(J73), $B91 * K73, "")</f>
        <v>9750</v>
      </c>
      <c r="M73" s="31">
        <v>210</v>
      </c>
      <c r="N73" s="32">
        <f t="shared" si="33"/>
        <v>0.05</v>
      </c>
      <c r="O73" s="18">
        <f>IF(ISNUMBER(M73), $B91 * N73, "")</f>
        <v>7500</v>
      </c>
      <c r="Q73" s="291"/>
      <c r="R73" s="291"/>
      <c r="S73" s="291"/>
    </row>
    <row r="74" spans="1:19" ht="17.25" thickBot="1">
      <c r="A74" s="125" t="s">
        <v>263</v>
      </c>
      <c r="B74" s="126">
        <v>339</v>
      </c>
      <c r="C74" s="77">
        <v>5.2795031100000001E-2</v>
      </c>
      <c r="D74" s="15">
        <v>344</v>
      </c>
      <c r="E74" s="32">
        <f t="shared" si="30"/>
        <v>1.4749262536873156E-2</v>
      </c>
      <c r="F74" s="18">
        <f>IF(ISNUMBER(D74), $B91 * E74, "")</f>
        <v>2212.3893805309735</v>
      </c>
      <c r="G74" s="31">
        <v>338</v>
      </c>
      <c r="H74" s="32">
        <f t="shared" si="31"/>
        <v>-2.9498525073746312E-3</v>
      </c>
      <c r="I74" s="101">
        <f>IF(ISNUMBER(G74), $B91 * H74, "")</f>
        <v>-442.47787610619469</v>
      </c>
      <c r="J74" s="15">
        <v>327</v>
      </c>
      <c r="K74" s="32">
        <f t="shared" si="32"/>
        <v>-3.5398230088495575E-2</v>
      </c>
      <c r="L74" s="18">
        <f>IF(ISNUMBER(J74), $B91 * K74, "")</f>
        <v>-5309.7345132743358</v>
      </c>
      <c r="M74" s="31">
        <v>329</v>
      </c>
      <c r="N74" s="32">
        <f t="shared" si="33"/>
        <v>-2.9498525073746312E-2</v>
      </c>
      <c r="O74" s="18">
        <f>IF(ISNUMBER(M74), $B91 * N74, "")</f>
        <v>-4424.7787610619471</v>
      </c>
      <c r="Q74" s="291"/>
      <c r="R74" s="291"/>
      <c r="S74" s="291"/>
    </row>
    <row r="75" spans="1:19" ht="17.25" thickBot="1">
      <c r="A75" s="127" t="s">
        <v>149</v>
      </c>
      <c r="B75" s="128">
        <v>130</v>
      </c>
      <c r="C75" s="78">
        <v>3.1746031700000003E-2</v>
      </c>
      <c r="D75" s="20">
        <v>134</v>
      </c>
      <c r="E75" s="21">
        <f t="shared" si="30"/>
        <v>3.0769230769230771E-2</v>
      </c>
      <c r="F75" s="22">
        <f>IF(ISNUMBER(D75), $B91 * E75, "")</f>
        <v>4615.3846153846152</v>
      </c>
      <c r="G75" s="30">
        <v>138</v>
      </c>
      <c r="H75" s="21">
        <f t="shared" si="31"/>
        <v>6.1538461538461542E-2</v>
      </c>
      <c r="I75" s="105">
        <f>IF(ISNUMBER(G75), $B91 * H75, "")</f>
        <v>9230.7692307692305</v>
      </c>
      <c r="J75" s="20">
        <v>134</v>
      </c>
      <c r="K75" s="21">
        <f t="shared" si="32"/>
        <v>3.0769230769230771E-2</v>
      </c>
      <c r="L75" s="22">
        <f>IF(ISNUMBER(J75), $B91 * K75, "")</f>
        <v>4615.3846153846152</v>
      </c>
      <c r="M75" s="30">
        <v>136</v>
      </c>
      <c r="N75" s="21">
        <f t="shared" si="33"/>
        <v>4.6153846153846156E-2</v>
      </c>
      <c r="O75" s="22">
        <f>IF(ISNUMBER(M75), $B91 * N75, "")</f>
        <v>6923.0769230769238</v>
      </c>
      <c r="Q75" s="291"/>
      <c r="R75" s="291"/>
      <c r="S75" s="291"/>
    </row>
    <row r="76" spans="1:19" ht="17.25" thickBot="1">
      <c r="A76" s="125" t="s">
        <v>247</v>
      </c>
      <c r="B76" s="129">
        <v>104</v>
      </c>
      <c r="C76" s="80">
        <v>1.9607843100000001E-2</v>
      </c>
      <c r="D76" s="106">
        <v>106</v>
      </c>
      <c r="E76" s="107">
        <f>IF(ISNUMBER(D76), (D76 - $B76) / $B76, "")</f>
        <v>1.9230769230769232E-2</v>
      </c>
      <c r="F76" s="108">
        <f>IF(ISNUMBER(D76), $B91 * E76, "")</f>
        <v>2884.6153846153848</v>
      </c>
      <c r="G76" s="109">
        <v>107</v>
      </c>
      <c r="H76" s="107">
        <f>IF(ISNUMBER(G76), (G76 - $B76) / $B76, "")</f>
        <v>2.8846153846153848E-2</v>
      </c>
      <c r="I76" s="110">
        <f>IF(ISNUMBER(G76), $B91 * H76, "")</f>
        <v>4326.9230769230771</v>
      </c>
      <c r="J76" s="106">
        <v>105</v>
      </c>
      <c r="K76" s="107">
        <f>IF(ISNUMBER(J76), (J76 - $B76) / $B76, "")</f>
        <v>9.6153846153846159E-3</v>
      </c>
      <c r="L76" s="108">
        <f>IF(ISNUMBER(J76), $B91 * K76, "")</f>
        <v>1442.3076923076924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4326.9230769230771</v>
      </c>
      <c r="Q76" s="291"/>
      <c r="R76" s="291"/>
      <c r="S76" s="291"/>
    </row>
    <row r="77" spans="1:19" ht="17.25" thickBot="1">
      <c r="A77" s="125" t="s">
        <v>51</v>
      </c>
      <c r="B77" s="126">
        <v>453</v>
      </c>
      <c r="C77" s="77">
        <v>1.5695067300000001E-2</v>
      </c>
      <c r="D77" s="15">
        <v>461</v>
      </c>
      <c r="E77" s="32">
        <f t="shared" ref="E77:E80" si="34">IF(ISNUMBER(D77), (D77 - $B77) / $B77, "")</f>
        <v>1.7660044150110375E-2</v>
      </c>
      <c r="F77" s="18">
        <f>IF(ISNUMBER(D77), $B91 * E77, "")</f>
        <v>2649.0066225165565</v>
      </c>
      <c r="G77" s="31">
        <v>466</v>
      </c>
      <c r="H77" s="32">
        <f t="shared" ref="H77:H80" si="35">IF(ISNUMBER(G77), (G77 - $B77) / $B77, "")</f>
        <v>2.8697571743929361E-2</v>
      </c>
      <c r="I77" s="101">
        <f>IF(ISNUMBER(G77), $B91 * H77, "")</f>
        <v>4304.635761589404</v>
      </c>
      <c r="J77" s="15">
        <v>459</v>
      </c>
      <c r="K77" s="32">
        <f t="shared" ref="K77:K80" si="36">IF(ISNUMBER(J77), (J77 - $B77) / $B77, "")</f>
        <v>1.3245033112582781E-2</v>
      </c>
      <c r="L77" s="18">
        <f>IF(ISNUMBER(J77), $B91 * K77, "")</f>
        <v>1986.7549668874171</v>
      </c>
      <c r="M77" s="31">
        <v>467</v>
      </c>
      <c r="N77" s="32">
        <f t="shared" ref="N77:N80" si="37">IF(ISNUMBER(M77), (M77 - $B77) / $B77, "")</f>
        <v>3.0905077262693158E-2</v>
      </c>
      <c r="O77" s="18">
        <f>IF(ISNUMBER(M77), $B91 * N77, "")</f>
        <v>4635.7615894039736</v>
      </c>
      <c r="Q77" s="291"/>
      <c r="R77" s="291"/>
      <c r="S77" s="291"/>
    </row>
    <row r="78" spans="1:19" ht="17.25" thickBot="1">
      <c r="A78" s="125" t="s">
        <v>233</v>
      </c>
      <c r="B78" s="126">
        <v>743</v>
      </c>
      <c r="C78" s="77">
        <v>1.3477089000000001E-3</v>
      </c>
      <c r="D78" s="15">
        <v>740</v>
      </c>
      <c r="E78" s="32">
        <f t="shared" si="34"/>
        <v>-4.0376850605652759E-3</v>
      </c>
      <c r="F78" s="18">
        <f>IF(ISNUMBER(D78), $B91 * E78, "")</f>
        <v>-605.65275908479134</v>
      </c>
      <c r="G78" s="31">
        <v>739</v>
      </c>
      <c r="H78" s="32">
        <f t="shared" si="35"/>
        <v>-5.3835800807537013E-3</v>
      </c>
      <c r="I78" s="101">
        <f>IF(ISNUMBER(G78), $B91 * H78, "")</f>
        <v>-807.5370121130552</v>
      </c>
      <c r="J78" s="15">
        <v>731</v>
      </c>
      <c r="K78" s="32">
        <f t="shared" si="36"/>
        <v>-1.6150740242261104E-2</v>
      </c>
      <c r="L78" s="18">
        <f>IF(ISNUMBER(J78), $B91 * K78, "")</f>
        <v>-2422.6110363391654</v>
      </c>
      <c r="M78" s="31">
        <v>735</v>
      </c>
      <c r="N78" s="32">
        <f t="shared" si="37"/>
        <v>-1.0767160161507403E-2</v>
      </c>
      <c r="O78" s="18">
        <f>IF(ISNUMBER(M78), $B91 * N78, "")</f>
        <v>-1615.0740242261104</v>
      </c>
      <c r="Q78" s="291"/>
      <c r="R78" s="291"/>
      <c r="S78" s="291"/>
    </row>
    <row r="79" spans="1:19" ht="17.25" thickBot="1">
      <c r="A79" s="125" t="s">
        <v>159</v>
      </c>
      <c r="B79" s="126">
        <v>115</v>
      </c>
      <c r="C79" s="77">
        <v>0</v>
      </c>
      <c r="D79" s="15">
        <v>119</v>
      </c>
      <c r="E79" s="32">
        <f t="shared" si="34"/>
        <v>3.4782608695652174E-2</v>
      </c>
      <c r="F79" s="18">
        <f>IF(ISNUMBER(D79), $B91 * E79, "")</f>
        <v>5217.391304347826</v>
      </c>
      <c r="G79" s="31">
        <v>120</v>
      </c>
      <c r="H79" s="32">
        <f t="shared" si="35"/>
        <v>4.3478260869565216E-2</v>
      </c>
      <c r="I79" s="101">
        <f>IF(ISNUMBER(G79), $B91 * H79, "")</f>
        <v>6521.7391304347821</v>
      </c>
      <c r="J79" s="15">
        <v>117</v>
      </c>
      <c r="K79" s="32">
        <f t="shared" si="36"/>
        <v>1.7391304347826087E-2</v>
      </c>
      <c r="L79" s="18">
        <f>IF(ISNUMBER(J79), $B91 * K79, "")</f>
        <v>2608.695652173913</v>
      </c>
      <c r="M79" s="31">
        <v>119</v>
      </c>
      <c r="N79" s="32">
        <f t="shared" si="37"/>
        <v>3.4782608695652174E-2</v>
      </c>
      <c r="O79" s="18">
        <f>IF(ISNUMBER(M79), $B91 * N79, "")</f>
        <v>5217.391304347826</v>
      </c>
      <c r="Q79" s="33"/>
      <c r="R79" s="33"/>
    </row>
    <row r="80" spans="1:19" ht="17.25" thickBot="1">
      <c r="A80" s="130" t="s">
        <v>129</v>
      </c>
      <c r="B80" s="131">
        <v>132</v>
      </c>
      <c r="C80" s="79">
        <v>0</v>
      </c>
      <c r="D80" s="24">
        <v>134</v>
      </c>
      <c r="E80" s="25">
        <f t="shared" si="34"/>
        <v>1.5151515151515152E-2</v>
      </c>
      <c r="F80" s="104">
        <f>IF(ISNUMBER(D80), $B91 * E80, "")</f>
        <v>2272.727272727273</v>
      </c>
      <c r="G80" s="102">
        <v>138</v>
      </c>
      <c r="H80" s="25">
        <f t="shared" si="35"/>
        <v>4.5454545454545456E-2</v>
      </c>
      <c r="I80" s="103">
        <f>IF(ISNUMBER(G80), $B91 * H80, "")</f>
        <v>6818.181818181818</v>
      </c>
      <c r="J80" s="24">
        <v>133</v>
      </c>
      <c r="K80" s="25">
        <f t="shared" si="36"/>
        <v>7.575757575757576E-3</v>
      </c>
      <c r="L80" s="104">
        <f>IF(ISNUMBER(J80), $B91 * K80, "")</f>
        <v>1136.3636363636365</v>
      </c>
      <c r="M80" s="102">
        <v>134</v>
      </c>
      <c r="N80" s="25">
        <f t="shared" si="37"/>
        <v>1.5151515151515152E-2</v>
      </c>
      <c r="O80" s="104">
        <f>IF(ISNUMBER(M80), $B91 * N80, "")</f>
        <v>2272.727272727273</v>
      </c>
      <c r="Q80" s="300"/>
      <c r="R80" s="301"/>
      <c r="S80" s="302"/>
    </row>
    <row r="81" spans="1:19">
      <c r="A81" s="123" t="s">
        <v>127</v>
      </c>
      <c r="B81" s="124">
        <v>148</v>
      </c>
      <c r="C81" s="76">
        <v>-6.7114093999999999E-3</v>
      </c>
      <c r="D81" s="13">
        <v>148</v>
      </c>
      <c r="E81" s="14">
        <f>IF(ISNUMBER(D81), (D81 - $B81) / $B81, "")</f>
        <v>0</v>
      </c>
      <c r="F81" s="16">
        <f>IF(ISNUMBER(D81), $B91 * E81, "")</f>
        <v>0</v>
      </c>
      <c r="G81" s="29">
        <v>149</v>
      </c>
      <c r="H81" s="14">
        <f>IF(ISNUMBER(G81), (G81 - $B81) / $B81, "")</f>
        <v>6.7567567567567571E-3</v>
      </c>
      <c r="I81" s="100">
        <f>IF(ISNUMBER(G81), $B91 * H81, "")</f>
        <v>1013.5135135135135</v>
      </c>
      <c r="J81" s="13">
        <v>147</v>
      </c>
      <c r="K81" s="14">
        <f>IF(ISNUMBER(J81), (J81 - $B81) / $B81, "")</f>
        <v>-6.7567567567567571E-3</v>
      </c>
      <c r="L81" s="16">
        <f>IF(ISNUMBER(J81), $B91 * K81, "")</f>
        <v>-1013.5135135135135</v>
      </c>
      <c r="M81" s="29">
        <v>146</v>
      </c>
      <c r="N81" s="14">
        <f>IF(ISNUMBER(M81), (M81 - $B81) / $B81, "")</f>
        <v>-1.3513513513513514E-2</v>
      </c>
      <c r="O81" s="16">
        <f>IF(ISNUMBER(M81), $B91 * N81, "")</f>
        <v>-2027.0270270270271</v>
      </c>
      <c r="Q81" s="303"/>
      <c r="R81" s="304"/>
      <c r="S81" s="305"/>
    </row>
    <row r="82" spans="1:19" ht="17.25" thickBot="1">
      <c r="A82" s="125" t="s">
        <v>229</v>
      </c>
      <c r="B82" s="126">
        <v>987</v>
      </c>
      <c r="C82" s="77">
        <v>-9.0361446000000005E-3</v>
      </c>
      <c r="D82" s="15">
        <v>979</v>
      </c>
      <c r="E82" s="32">
        <f t="shared" ref="E82:E85" si="38">IF(ISNUMBER(D82), (D82 - $B82) / $B82, "")</f>
        <v>-8.1053698074974676E-3</v>
      </c>
      <c r="F82" s="18">
        <f>IF(ISNUMBER(D82), $B91 * E82, "")</f>
        <v>-1215.8054711246202</v>
      </c>
      <c r="G82" s="31">
        <v>983</v>
      </c>
      <c r="H82" s="32">
        <f t="shared" ref="H82:H85" si="39">IF(ISNUMBER(G82), (G82 - $B82) / $B82, "")</f>
        <v>-4.0526849037487338E-3</v>
      </c>
      <c r="I82" s="101">
        <f>IF(ISNUMBER(G82), $B91 * H82, "")</f>
        <v>-607.90273556231011</v>
      </c>
      <c r="J82" s="15">
        <v>973</v>
      </c>
      <c r="K82" s="32">
        <f t="shared" ref="K82:K85" si="40">IF(ISNUMBER(J82), (J82 - $B82) / $B82, "")</f>
        <v>-1.4184397163120567E-2</v>
      </c>
      <c r="L82" s="18">
        <f>IF(ISNUMBER(J82), $B91 * K82, "")</f>
        <v>-2127.6595744680849</v>
      </c>
      <c r="M82" s="31">
        <v>978</v>
      </c>
      <c r="N82" s="32">
        <f t="shared" ref="N82:N85" si="41">IF(ISNUMBER(M82), (M82 - $B82) / $B82, "")</f>
        <v>-9.11854103343465E-3</v>
      </c>
      <c r="O82" s="18">
        <f>IF(ISNUMBER(M82), $B91 * N82, "")</f>
        <v>-1367.7811550151976</v>
      </c>
      <c r="Q82" s="306"/>
      <c r="R82" s="307"/>
      <c r="S82" s="308"/>
    </row>
    <row r="83" spans="1:19" ht="17.25" thickBot="1">
      <c r="A83" s="125" t="s">
        <v>203</v>
      </c>
      <c r="B83" s="126">
        <v>825</v>
      </c>
      <c r="C83" s="77">
        <v>-1.07913669E-2</v>
      </c>
      <c r="D83" s="15">
        <v>823</v>
      </c>
      <c r="E83" s="32">
        <f t="shared" si="38"/>
        <v>-2.4242424242424242E-3</v>
      </c>
      <c r="F83" s="18">
        <f>IF(ISNUMBER(D83), $B91 * E83, "")</f>
        <v>-363.63636363636363</v>
      </c>
      <c r="G83" s="31">
        <v>830</v>
      </c>
      <c r="H83" s="32">
        <f t="shared" si="39"/>
        <v>6.0606060606060606E-3</v>
      </c>
      <c r="I83" s="101">
        <f>IF(ISNUMBER(G83), $B91 * H83, "")</f>
        <v>909.09090909090912</v>
      </c>
      <c r="J83" s="15">
        <v>823</v>
      </c>
      <c r="K83" s="32">
        <f t="shared" si="40"/>
        <v>-2.4242424242424242E-3</v>
      </c>
      <c r="L83" s="18">
        <f>IF(ISNUMBER(J83), $B91 * K83, "")</f>
        <v>-363.63636363636363</v>
      </c>
      <c r="M83" s="31">
        <v>839</v>
      </c>
      <c r="N83" s="32">
        <f t="shared" si="41"/>
        <v>1.6969696969696971E-2</v>
      </c>
      <c r="O83" s="18">
        <f>IF(ISNUMBER(M83), $B91 * N83, "")</f>
        <v>2545.4545454545455</v>
      </c>
      <c r="Q83" s="291"/>
      <c r="R83" s="291"/>
      <c r="S83" s="291"/>
    </row>
    <row r="84" spans="1:19" ht="17.25" thickBot="1">
      <c r="A84" s="125" t="s">
        <v>135</v>
      </c>
      <c r="B84" s="126">
        <v>457</v>
      </c>
      <c r="C84" s="77">
        <v>-1.0822510800000001E-2</v>
      </c>
      <c r="D84" s="15">
        <v>453</v>
      </c>
      <c r="E84" s="32">
        <f t="shared" si="38"/>
        <v>-8.7527352297592995E-3</v>
      </c>
      <c r="F84" s="18">
        <f>IF(ISNUMBER(D84), $B91 * E84, "")</f>
        <v>-1312.9102844638949</v>
      </c>
      <c r="G84" s="31">
        <v>458</v>
      </c>
      <c r="H84" s="32">
        <f t="shared" si="39"/>
        <v>2.1881838074398249E-3</v>
      </c>
      <c r="I84" s="101">
        <f>IF(ISNUMBER(G84), $B91 * H84, "")</f>
        <v>328.22757111597372</v>
      </c>
      <c r="J84" s="15">
        <v>454</v>
      </c>
      <c r="K84" s="32">
        <f t="shared" si="40"/>
        <v>-6.5645514223194746E-3</v>
      </c>
      <c r="L84" s="18">
        <f>IF(ISNUMBER(J84), $B91 * K84, "")</f>
        <v>-984.68271334792121</v>
      </c>
      <c r="M84" s="31">
        <v>448</v>
      </c>
      <c r="N84" s="32">
        <f t="shared" si="41"/>
        <v>-1.9693654266958426E-2</v>
      </c>
      <c r="O84" s="18">
        <f>IF(ISNUMBER(M84), $B91 * N84, "")</f>
        <v>-2954.0481400437639</v>
      </c>
      <c r="Q84" s="286"/>
      <c r="R84" s="286"/>
      <c r="S84" s="286"/>
    </row>
    <row r="85" spans="1:19" ht="17.25" thickBot="1">
      <c r="A85" s="127" t="s">
        <v>237</v>
      </c>
      <c r="B85" s="128">
        <v>155</v>
      </c>
      <c r="C85" s="78">
        <v>-1.2738853499999999E-2</v>
      </c>
      <c r="D85" s="20">
        <v>153</v>
      </c>
      <c r="E85" s="21">
        <f t="shared" si="38"/>
        <v>-1.2903225806451613E-2</v>
      </c>
      <c r="F85" s="22">
        <f>IF(ISNUMBER(D85), $B91 * E85, "")</f>
        <v>-1935.483870967742</v>
      </c>
      <c r="G85" s="30">
        <v>153</v>
      </c>
      <c r="H85" s="21">
        <f t="shared" si="39"/>
        <v>-1.2903225806451613E-2</v>
      </c>
      <c r="I85" s="105">
        <f>IF(ISNUMBER(G85), $B91 * H85, "")</f>
        <v>-1935.483870967742</v>
      </c>
      <c r="J85" s="20">
        <v>153</v>
      </c>
      <c r="K85" s="21">
        <f t="shared" si="40"/>
        <v>-1.2903225806451613E-2</v>
      </c>
      <c r="L85" s="22">
        <f>IF(ISNUMBER(J85), $B91 * K85, "")</f>
        <v>-1935.483870967742</v>
      </c>
      <c r="M85" s="30">
        <v>151</v>
      </c>
      <c r="N85" s="21">
        <f t="shared" si="41"/>
        <v>-2.5806451612903226E-2</v>
      </c>
      <c r="O85" s="22">
        <f>IF(ISNUMBER(M85), $B91 * N85, "")</f>
        <v>-3870.9677419354839</v>
      </c>
      <c r="Q85" s="286"/>
      <c r="R85" s="286"/>
      <c r="S85" s="286"/>
    </row>
    <row r="86" spans="1:19" ht="17.25" thickBot="1">
      <c r="A86" s="125" t="s">
        <v>121</v>
      </c>
      <c r="B86" s="129">
        <v>585</v>
      </c>
      <c r="C86" s="80">
        <v>-1.6806722699999999E-2</v>
      </c>
      <c r="D86" s="106">
        <v>588</v>
      </c>
      <c r="E86" s="107">
        <f>IF(ISNUMBER(D86), (D86 - $B86) / $B86, "")</f>
        <v>5.1282051282051282E-3</v>
      </c>
      <c r="F86" s="108">
        <f>IF(ISNUMBER(D86), $B91 * E86, "")</f>
        <v>769.23076923076928</v>
      </c>
      <c r="G86" s="109">
        <v>586</v>
      </c>
      <c r="H86" s="107">
        <f>IF(ISNUMBER(G86), (G86 - $B86) / $B86, "")</f>
        <v>1.7094017094017094E-3</v>
      </c>
      <c r="I86" s="110">
        <f>IF(ISNUMBER(G86), $B91 * H86, "")</f>
        <v>256.41025641025641</v>
      </c>
      <c r="J86" s="106">
        <v>578</v>
      </c>
      <c r="K86" s="107">
        <f>IF(ISNUMBER(J86), (J86 - $B86) / $B86, "")</f>
        <v>-1.1965811965811967E-2</v>
      </c>
      <c r="L86" s="108">
        <f>IF(ISNUMBER(J86), $B91 * K86, "")</f>
        <v>-1794.8717948717949</v>
      </c>
      <c r="M86" s="109">
        <v>592</v>
      </c>
      <c r="N86" s="107">
        <f>IF(ISNUMBER(M86), (M86 - $B86) / $B86, "")</f>
        <v>1.1965811965811967E-2</v>
      </c>
      <c r="O86" s="108">
        <f>IF(ISNUMBER(M86), $B91 * N86, "")</f>
        <v>1794.8717948717949</v>
      </c>
      <c r="Q86" s="291"/>
      <c r="R86" s="291"/>
      <c r="S86" s="291"/>
    </row>
    <row r="87" spans="1:19" ht="17.25" thickBot="1">
      <c r="A87" s="125" t="s">
        <v>161</v>
      </c>
      <c r="B87" s="126">
        <v>695</v>
      </c>
      <c r="C87" s="77">
        <v>-1.69731259E-2</v>
      </c>
      <c r="D87" s="15">
        <v>696</v>
      </c>
      <c r="E87" s="32">
        <f t="shared" ref="E87:E90" si="42">IF(ISNUMBER(D87), (D87 - $B87) / $B87, "")</f>
        <v>1.4388489208633094E-3</v>
      </c>
      <c r="F87" s="18">
        <f>IF(ISNUMBER(D87), $B91 * E87, "")</f>
        <v>215.82733812949641</v>
      </c>
      <c r="G87" s="31">
        <v>698</v>
      </c>
      <c r="H87" s="32">
        <f t="shared" ref="H87:H90" si="43">IF(ISNUMBER(G87), (G87 - $B87) / $B87, "")</f>
        <v>4.3165467625899279E-3</v>
      </c>
      <c r="I87" s="101">
        <f>IF(ISNUMBER(G87), $B91 * H87, "")</f>
        <v>647.48201438848923</v>
      </c>
      <c r="J87" s="15">
        <v>695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694</v>
      </c>
      <c r="N87" s="32">
        <f t="shared" ref="N87:N90" si="45">IF(ISNUMBER(M87), (M87 - $B87) / $B87, "")</f>
        <v>-1.4388489208633094E-3</v>
      </c>
      <c r="O87" s="18">
        <f>IF(ISNUMBER(M87), $B91 * N87, "")</f>
        <v>-215.82733812949641</v>
      </c>
      <c r="Q87" s="291"/>
      <c r="R87" s="291"/>
      <c r="S87" s="291"/>
    </row>
    <row r="88" spans="1:19" ht="17.25" thickBot="1">
      <c r="A88" s="125" t="s">
        <v>239</v>
      </c>
      <c r="B88" s="126">
        <v>670</v>
      </c>
      <c r="C88" s="77">
        <v>-1.7595307899999999E-2</v>
      </c>
      <c r="D88" s="15">
        <v>672</v>
      </c>
      <c r="E88" s="32">
        <f t="shared" si="42"/>
        <v>2.9850746268656717E-3</v>
      </c>
      <c r="F88" s="18">
        <f>IF(ISNUMBER(D88), $B91 * E88, "")</f>
        <v>447.76119402985074</v>
      </c>
      <c r="G88" s="31">
        <v>670</v>
      </c>
      <c r="H88" s="32">
        <f t="shared" si="43"/>
        <v>0</v>
      </c>
      <c r="I88" s="101">
        <f>IF(ISNUMBER(G88), $B91 * H88, "")</f>
        <v>0</v>
      </c>
      <c r="J88" s="15">
        <v>666</v>
      </c>
      <c r="K88" s="32">
        <f t="shared" si="44"/>
        <v>-5.9701492537313433E-3</v>
      </c>
      <c r="L88" s="18">
        <f>IF(ISNUMBER(J88), $B91 * K88, "")</f>
        <v>-895.52238805970148</v>
      </c>
      <c r="M88" s="31">
        <v>669</v>
      </c>
      <c r="N88" s="32">
        <f t="shared" si="45"/>
        <v>-1.4925373134328358E-3</v>
      </c>
      <c r="O88" s="18">
        <f>IF(ISNUMBER(M88), $B91 * N88, "")</f>
        <v>-223.88059701492537</v>
      </c>
      <c r="Q88" s="291"/>
      <c r="R88" s="291"/>
      <c r="S88" s="291"/>
    </row>
    <row r="89" spans="1:19">
      <c r="A89" s="125" t="s">
        <v>141</v>
      </c>
      <c r="B89" s="126">
        <v>152</v>
      </c>
      <c r="C89" s="77">
        <v>-1.9354838700000002E-2</v>
      </c>
      <c r="D89" s="15">
        <v>157</v>
      </c>
      <c r="E89" s="32">
        <f t="shared" si="42"/>
        <v>3.2894736842105261E-2</v>
      </c>
      <c r="F89" s="18">
        <f>IF(ISNUMBER(D89), $B91 * E89, "")</f>
        <v>4934.2105263157891</v>
      </c>
      <c r="G89" s="31">
        <v>154</v>
      </c>
      <c r="H89" s="32">
        <f t="shared" si="43"/>
        <v>1.3157894736842105E-2</v>
      </c>
      <c r="I89" s="101">
        <f>IF(ISNUMBER(G89), $B91 * H89, "")</f>
        <v>1973.6842105263156</v>
      </c>
      <c r="J89" s="15">
        <v>150</v>
      </c>
      <c r="K89" s="32">
        <f t="shared" si="44"/>
        <v>-1.3157894736842105E-2</v>
      </c>
      <c r="L89" s="18">
        <f>IF(ISNUMBER(J89), $B91 * K89, "")</f>
        <v>-1973.6842105263156</v>
      </c>
      <c r="M89" s="31">
        <v>152</v>
      </c>
      <c r="N89" s="32">
        <f t="shared" si="45"/>
        <v>0</v>
      </c>
      <c r="O89" s="18">
        <f>IF(ISNUMBER(M89), $B91 * N89, "")</f>
        <v>0</v>
      </c>
      <c r="Q89" s="313"/>
      <c r="R89" s="314"/>
      <c r="S89" s="315"/>
    </row>
    <row r="90" spans="1:19" ht="17.25" thickBot="1">
      <c r="A90" s="130" t="s">
        <v>235</v>
      </c>
      <c r="B90" s="131">
        <v>129</v>
      </c>
      <c r="C90" s="79">
        <v>-2.2727272699999999E-2</v>
      </c>
      <c r="D90" s="24">
        <v>132</v>
      </c>
      <c r="E90" s="25">
        <f t="shared" si="42"/>
        <v>2.3255813953488372E-2</v>
      </c>
      <c r="F90" s="104">
        <f>IF(ISNUMBER(D90), $B91 * E90, "")</f>
        <v>3488.3720930232557</v>
      </c>
      <c r="G90" s="102">
        <v>131</v>
      </c>
      <c r="H90" s="25">
        <f t="shared" si="43"/>
        <v>1.5503875968992248E-2</v>
      </c>
      <c r="I90" s="103">
        <f>IF(ISNUMBER(G90), $B91 * H90, "")</f>
        <v>2325.5813953488373</v>
      </c>
      <c r="J90" s="24">
        <v>131</v>
      </c>
      <c r="K90" s="25">
        <f t="shared" si="44"/>
        <v>1.5503875968992248E-2</v>
      </c>
      <c r="L90" s="104">
        <f>IF(ISNUMBER(J90), $B91 * K90, "")</f>
        <v>2325.5813953488373</v>
      </c>
      <c r="M90" s="102">
        <v>131</v>
      </c>
      <c r="N90" s="25">
        <f t="shared" si="45"/>
        <v>1.5503875968992248E-2</v>
      </c>
      <c r="O90" s="104">
        <f>IF(ISNUMBER(M90), $B91 * N90, "")</f>
        <v>2325.5813953488373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8.3240114008853554E-3</v>
      </c>
      <c r="F91" s="28">
        <f>SUM(F71:F90)</f>
        <v>24972.034202656079</v>
      </c>
      <c r="G91" s="26" t="s">
        <v>268</v>
      </c>
      <c r="H91" s="27">
        <f>IF(COUNT(H71:H90), SUM(H71:H90) / COUNT(H71:H90), 0)</f>
        <v>1.4566860867525216E-2</v>
      </c>
      <c r="I91" s="28">
        <f>SUM(I71:I90)</f>
        <v>43700.58260257564</v>
      </c>
      <c r="J91" s="26" t="s">
        <v>268</v>
      </c>
      <c r="K91" s="27">
        <f>IF(COUNT(K71:K90), SUM(K71:K90) / COUNT(K71:K90), 0)</f>
        <v>-3.6945348611583189E-3</v>
      </c>
      <c r="L91" s="28">
        <f>SUM(L71:L90)</f>
        <v>-11083.604583474953</v>
      </c>
      <c r="M91" s="26" t="s">
        <v>268</v>
      </c>
      <c r="N91" s="27">
        <f>IF(COUNT(N71:N90), SUM(N71:N90) / COUNT(N71:N90), 0)</f>
        <v>4.2825237480358032E-4</v>
      </c>
      <c r="O91" s="28">
        <f>SUM(O71:O90)</f>
        <v>1284.757124410738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97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2021-11-09(화) 오전 00:00</v>
      </c>
      <c r="C96" s="329"/>
      <c r="D96" s="288" t="str">
        <f>TEXT($G$1, "[$-ko-KR]yyyy-mm-dd(ddd) ") &amp; "오후 14:00"</f>
        <v>2021-11-09(화) 오후 14:00</v>
      </c>
      <c r="E96" s="289"/>
      <c r="F96" s="290"/>
      <c r="G96" s="288" t="str">
        <f>TEXT($G$1, "[$-ko-KR]yyyy-mm-dd(ddd) ") &amp; "오후 19:00"</f>
        <v>2021-11-09(화) 오후 19:00</v>
      </c>
      <c r="H96" s="289"/>
      <c r="I96" s="290"/>
      <c r="J96" s="288" t="str">
        <f>TEXT($G$1, "[$-ko-KR]yyyy-mm-dd(ddd) ") &amp; "오후 21:00"</f>
        <v>2021-11-09(화) 오후 21:00</v>
      </c>
      <c r="K96" s="289"/>
      <c r="L96" s="290"/>
      <c r="M96" s="288" t="str">
        <f>TEXT($G$1+1, "[$-ko-KR]yyyy-mm-dd(ddd) ") &amp; "오전 00:00"</f>
        <v>2021-11-10(수)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98" t="s">
        <v>57</v>
      </c>
      <c r="H97" s="199" t="s">
        <v>265</v>
      </c>
      <c r="I97" s="20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115</v>
      </c>
      <c r="B98" s="124">
        <v>481</v>
      </c>
      <c r="C98" s="76">
        <v>0.1291079812</v>
      </c>
      <c r="D98" s="13">
        <v>462</v>
      </c>
      <c r="E98" s="14">
        <f>IF(ISNUMBER(D98), (D98 - $B98) / $B98, "")</f>
        <v>-3.9501039501039503E-2</v>
      </c>
      <c r="F98" s="16">
        <f>IF(ISNUMBER(D98), $B118 * E98, "")</f>
        <v>-5925.1559251559256</v>
      </c>
      <c r="G98" s="29">
        <v>445</v>
      </c>
      <c r="H98" s="14">
        <f>IF(ISNUMBER(G98), (G98 - $B98) / $B98, "")</f>
        <v>-7.4844074844074848E-2</v>
      </c>
      <c r="I98" s="100">
        <f>IF(ISNUMBER(G98), $B118 * H98, "")</f>
        <v>-11226.611226611227</v>
      </c>
      <c r="J98" s="13">
        <v>435</v>
      </c>
      <c r="K98" s="14">
        <f>IF(ISNUMBER(J98), (J98 - $B98) / $B98, "")</f>
        <v>-9.5634095634095639E-2</v>
      </c>
      <c r="L98" s="16">
        <f>IF(ISNUMBER(J98), $B118 * K98, "")</f>
        <v>-14345.114345114345</v>
      </c>
      <c r="M98" s="29">
        <v>424</v>
      </c>
      <c r="N98" s="14">
        <f>IF(ISNUMBER(M98), (M98 - $B98) / $B98, "")</f>
        <v>-0.11850311850311851</v>
      </c>
      <c r="O98" s="16">
        <f>IF(ISNUMBER(M98), $B118 * N98, "")</f>
        <v>-17775.467775467776</v>
      </c>
      <c r="Q98" s="286"/>
      <c r="R98" s="286"/>
      <c r="S98" s="286"/>
    </row>
    <row r="99" spans="1:19" ht="17.25" thickBot="1">
      <c r="A99" s="125" t="s">
        <v>145</v>
      </c>
      <c r="B99" s="126">
        <v>25.9</v>
      </c>
      <c r="C99" s="77">
        <v>7.4688796700000004E-2</v>
      </c>
      <c r="D99" s="15">
        <v>25</v>
      </c>
      <c r="E99" s="32">
        <f t="shared" ref="E99:E102" si="46">IF(ISNUMBER(D99), (D99 - $B99) / $B99, "")</f>
        <v>-3.4749034749034693E-2</v>
      </c>
      <c r="F99" s="18">
        <f>IF(ISNUMBER(D99), $B118 * E99, "")</f>
        <v>-5212.3552123552045</v>
      </c>
      <c r="G99" s="31">
        <v>25.4</v>
      </c>
      <c r="H99" s="32">
        <f t="shared" ref="H99:H102" si="47">IF(ISNUMBER(G99), (G99 - $B99) / $B99, "")</f>
        <v>-1.9305019305019305E-2</v>
      </c>
      <c r="I99" s="101">
        <f>IF(ISNUMBER(G99), $B118 * H99, "")</f>
        <v>-2895.7528957528957</v>
      </c>
      <c r="J99" s="15">
        <v>24.7</v>
      </c>
      <c r="K99" s="32">
        <f t="shared" ref="K99:K102" si="48">IF(ISNUMBER(J99), (J99 - $B99) / $B99, "")</f>
        <v>-4.6332046332046309E-2</v>
      </c>
      <c r="L99" s="18">
        <f>IF(ISNUMBER(J99), $B118 * K99, "")</f>
        <v>-6949.8069498069462</v>
      </c>
      <c r="M99" s="31">
        <v>24.9</v>
      </c>
      <c r="N99" s="32">
        <f t="shared" ref="N99:N102" si="49">IF(ISNUMBER(M99), (M99 - $B99) / $B99, "")</f>
        <v>-3.8610038610038609E-2</v>
      </c>
      <c r="O99" s="18">
        <f>IF(ISNUMBER(M99), $B118 * N99, "")</f>
        <v>-5791.5057915057914</v>
      </c>
      <c r="Q99" s="286"/>
      <c r="R99" s="286"/>
      <c r="S99" s="286"/>
    </row>
    <row r="100" spans="1:19" ht="17.25" thickBot="1">
      <c r="A100" s="125" t="s">
        <v>75</v>
      </c>
      <c r="B100" s="126">
        <v>41530</v>
      </c>
      <c r="C100" s="77">
        <v>6.2148337599999999E-2</v>
      </c>
      <c r="D100" s="15">
        <v>42130</v>
      </c>
      <c r="E100" s="32">
        <f t="shared" si="46"/>
        <v>1.4447387430772935E-2</v>
      </c>
      <c r="F100" s="18">
        <f>IF(ISNUMBER(D100), $B118 * E100, "")</f>
        <v>2167.1081146159404</v>
      </c>
      <c r="G100" s="31">
        <v>42070</v>
      </c>
      <c r="H100" s="32">
        <f t="shared" si="47"/>
        <v>1.3002648687695642E-2</v>
      </c>
      <c r="I100" s="101">
        <f>IF(ISNUMBER(G100), $B118 * H100, "")</f>
        <v>1950.3973031543462</v>
      </c>
      <c r="J100" s="15">
        <v>41030</v>
      </c>
      <c r="K100" s="32">
        <f t="shared" si="48"/>
        <v>-1.2039489525644112E-2</v>
      </c>
      <c r="L100" s="18">
        <f>IF(ISNUMBER(J100), $B118 * K100, "")</f>
        <v>-1805.9234288466168</v>
      </c>
      <c r="M100" s="31">
        <v>40520</v>
      </c>
      <c r="N100" s="32">
        <f t="shared" si="49"/>
        <v>-2.4319768841801107E-2</v>
      </c>
      <c r="O100" s="18">
        <f>IF(ISNUMBER(M100), $B118 * N100, "")</f>
        <v>-3647.9653262701659</v>
      </c>
      <c r="Q100" s="291"/>
      <c r="R100" s="291"/>
      <c r="S100" s="291"/>
    </row>
    <row r="101" spans="1:19" ht="17.25" thickBot="1">
      <c r="A101" s="125" t="s">
        <v>123</v>
      </c>
      <c r="B101" s="126">
        <v>259850</v>
      </c>
      <c r="C101" s="77">
        <v>6.1912545999999999E-2</v>
      </c>
      <c r="D101" s="15">
        <v>292300</v>
      </c>
      <c r="E101" s="32">
        <f t="shared" si="46"/>
        <v>0.12487973831056379</v>
      </c>
      <c r="F101" s="18">
        <f>IF(ISNUMBER(D101), $B118 * E101, "")</f>
        <v>18731.960746584569</v>
      </c>
      <c r="G101" s="31">
        <v>301050</v>
      </c>
      <c r="H101" s="32">
        <f t="shared" si="47"/>
        <v>0.15855301135270347</v>
      </c>
      <c r="I101" s="101">
        <f>IF(ISNUMBER(G101), $B118 * H101, "")</f>
        <v>23782.951702905521</v>
      </c>
      <c r="J101" s="15">
        <v>295450</v>
      </c>
      <c r="K101" s="32">
        <f t="shared" si="48"/>
        <v>0.13700211660573408</v>
      </c>
      <c r="L101" s="18">
        <f>IF(ISNUMBER(J101), $B118 * K101, "")</f>
        <v>20550.31749086011</v>
      </c>
      <c r="M101" s="31">
        <v>325800</v>
      </c>
      <c r="N101" s="32">
        <f t="shared" si="49"/>
        <v>0.25380026938618433</v>
      </c>
      <c r="O101" s="18">
        <f>IF(ISNUMBER(M101), $B118 * N101, "")</f>
        <v>38070.040407927649</v>
      </c>
      <c r="Q101" s="291"/>
      <c r="R101" s="291"/>
      <c r="S101" s="291"/>
    </row>
    <row r="102" spans="1:19" ht="17.25" thickBot="1">
      <c r="A102" s="127" t="s">
        <v>334</v>
      </c>
      <c r="B102" s="128">
        <v>505</v>
      </c>
      <c r="C102" s="78">
        <v>6.0924369700000001E-2</v>
      </c>
      <c r="D102" s="20">
        <v>497</v>
      </c>
      <c r="E102" s="21">
        <f t="shared" si="46"/>
        <v>-1.5841584158415842E-2</v>
      </c>
      <c r="F102" s="22">
        <f>IF(ISNUMBER(D102), $B118 * E102, "")</f>
        <v>-2376.2376237623762</v>
      </c>
      <c r="G102" s="30">
        <v>517</v>
      </c>
      <c r="H102" s="21">
        <f t="shared" si="47"/>
        <v>2.3762376237623763E-2</v>
      </c>
      <c r="I102" s="105">
        <f>IF(ISNUMBER(G102), $B118 * H102, "")</f>
        <v>3564.3564356435645</v>
      </c>
      <c r="J102" s="20">
        <v>499</v>
      </c>
      <c r="K102" s="21">
        <f t="shared" si="48"/>
        <v>-1.1881188118811881E-2</v>
      </c>
      <c r="L102" s="22">
        <f>IF(ISNUMBER(J102), $B118 * K102, "")</f>
        <v>-1782.1782178217823</v>
      </c>
      <c r="M102" s="30">
        <v>499</v>
      </c>
      <c r="N102" s="21">
        <f t="shared" si="49"/>
        <v>-1.1881188118811881E-2</v>
      </c>
      <c r="O102" s="22">
        <f>IF(ISNUMBER(M102), $B118 * N102, "")</f>
        <v>-1782.1782178217823</v>
      </c>
      <c r="Q102" s="291"/>
      <c r="R102" s="291"/>
      <c r="S102" s="291"/>
    </row>
    <row r="103" spans="1:19" ht="17.25" thickBot="1">
      <c r="A103" s="125" t="s">
        <v>125</v>
      </c>
      <c r="B103" s="129">
        <v>200</v>
      </c>
      <c r="C103" s="80">
        <v>5.8201058200000003E-2</v>
      </c>
      <c r="D103" s="106">
        <v>212</v>
      </c>
      <c r="E103" s="107">
        <f>IF(ISNUMBER(D103), (D103 - $B103) / $B103, "")</f>
        <v>0.06</v>
      </c>
      <c r="F103" s="108">
        <f>IF(ISNUMBER(D103), $B118 * E103, "")</f>
        <v>9000</v>
      </c>
      <c r="G103" s="109">
        <v>222</v>
      </c>
      <c r="H103" s="107">
        <f>IF(ISNUMBER(G103), (G103 - $B103) / $B103, "")</f>
        <v>0.11</v>
      </c>
      <c r="I103" s="110">
        <f>IF(ISNUMBER(G103), $B118 * H103, "")</f>
        <v>16500</v>
      </c>
      <c r="J103" s="106">
        <v>213</v>
      </c>
      <c r="K103" s="107">
        <f>IF(ISNUMBER(J103), (J103 - $B103) / $B103, "")</f>
        <v>6.5000000000000002E-2</v>
      </c>
      <c r="L103" s="108">
        <f>IF(ISNUMBER(J103), $B118 * K103, "")</f>
        <v>9750</v>
      </c>
      <c r="M103" s="109">
        <v>210</v>
      </c>
      <c r="N103" s="107">
        <f>IF(ISNUMBER(M103), (M103 - $B103) / $B103, "")</f>
        <v>0.05</v>
      </c>
      <c r="O103" s="108">
        <f>IF(ISNUMBER(M103), $B118 * N103, "")</f>
        <v>7500</v>
      </c>
      <c r="Q103" s="291"/>
      <c r="R103" s="291"/>
      <c r="S103" s="291"/>
    </row>
    <row r="104" spans="1:19" ht="17.25" thickBot="1">
      <c r="A104" s="125" t="s">
        <v>62</v>
      </c>
      <c r="B104" s="126">
        <v>59110</v>
      </c>
      <c r="C104" s="77">
        <v>5.4217941899999997E-2</v>
      </c>
      <c r="D104" s="15">
        <v>62960</v>
      </c>
      <c r="E104" s="32">
        <f t="shared" ref="E104:E107" si="50">IF(ISNUMBER(D104), (D104 - $B104) / $B104, "")</f>
        <v>6.5132803248181353E-2</v>
      </c>
      <c r="F104" s="18">
        <f>IF(ISNUMBER(D104), $B118 * E104, "")</f>
        <v>9769.9204872272039</v>
      </c>
      <c r="G104" s="31">
        <v>62400</v>
      </c>
      <c r="H104" s="32">
        <f t="shared" ref="H104:H107" si="51">IF(ISNUMBER(G104), (G104 - $B104) / $B104, "")</f>
        <v>5.5658940957536797E-2</v>
      </c>
      <c r="I104" s="101">
        <f>IF(ISNUMBER(G104), $B118 * H104, "")</f>
        <v>8348.8411436305196</v>
      </c>
      <c r="J104" s="15">
        <v>60290</v>
      </c>
      <c r="K104" s="32">
        <f t="shared" ref="K104:K107" si="52">IF(ISNUMBER(J104), (J104 - $B104) / $B104, "")</f>
        <v>1.9962781255286752E-2</v>
      </c>
      <c r="L104" s="18">
        <f>IF(ISNUMBER(J104), $B118 * K104, "")</f>
        <v>2994.4171882930127</v>
      </c>
      <c r="M104" s="31">
        <v>62020</v>
      </c>
      <c r="N104" s="32">
        <f t="shared" ref="N104:N107" si="53">IF(ISNUMBER(M104), (M104 - $B104) / $B104, "")</f>
        <v>4.9230248688885127E-2</v>
      </c>
      <c r="O104" s="18">
        <f>IF(ISNUMBER(M104), $B118 * N104, "")</f>
        <v>7384.5373033327687</v>
      </c>
      <c r="Q104" s="291"/>
      <c r="R104" s="291"/>
      <c r="S104" s="291"/>
    </row>
    <row r="105" spans="1:19" ht="17.25" thickBot="1">
      <c r="A105" s="125" t="s">
        <v>263</v>
      </c>
      <c r="B105" s="126">
        <v>339</v>
      </c>
      <c r="C105" s="77">
        <v>5.2795031100000001E-2</v>
      </c>
      <c r="D105" s="15">
        <v>344</v>
      </c>
      <c r="E105" s="32">
        <f t="shared" si="50"/>
        <v>1.4749262536873156E-2</v>
      </c>
      <c r="F105" s="18">
        <f>IF(ISNUMBER(D105), $B118 * E105, "")</f>
        <v>2212.3893805309735</v>
      </c>
      <c r="G105" s="31">
        <v>338</v>
      </c>
      <c r="H105" s="32">
        <f t="shared" si="51"/>
        <v>-2.9498525073746312E-3</v>
      </c>
      <c r="I105" s="101">
        <f>IF(ISNUMBER(G105), $B118 * H105, "")</f>
        <v>-442.47787610619469</v>
      </c>
      <c r="J105" s="15">
        <v>327</v>
      </c>
      <c r="K105" s="32">
        <f t="shared" si="52"/>
        <v>-3.5398230088495575E-2</v>
      </c>
      <c r="L105" s="18">
        <f>IF(ISNUMBER(J105), $B118 * K105, "")</f>
        <v>-5309.7345132743358</v>
      </c>
      <c r="M105" s="31">
        <v>329</v>
      </c>
      <c r="N105" s="32">
        <f t="shared" si="53"/>
        <v>-2.9498525073746312E-2</v>
      </c>
      <c r="O105" s="18">
        <f>IF(ISNUMBER(M105), $B118 * N105, "")</f>
        <v>-4424.7787610619471</v>
      </c>
      <c r="Q105" s="291"/>
      <c r="R105" s="291"/>
      <c r="S105" s="291"/>
    </row>
    <row r="106" spans="1:19" ht="17.25" thickBot="1">
      <c r="A106" s="125" t="s">
        <v>91</v>
      </c>
      <c r="B106" s="126">
        <v>82120</v>
      </c>
      <c r="C106" s="77">
        <v>5.0799744100000002E-2</v>
      </c>
      <c r="D106" s="15">
        <v>85080</v>
      </c>
      <c r="E106" s="32">
        <f t="shared" si="50"/>
        <v>3.6044812469556743E-2</v>
      </c>
      <c r="F106" s="18">
        <f>IF(ISNUMBER(D106), $B118 * E106, "")</f>
        <v>5406.7218704335119</v>
      </c>
      <c r="G106" s="31">
        <v>84350</v>
      </c>
      <c r="H106" s="32">
        <f t="shared" si="51"/>
        <v>2.7155382367267413E-2</v>
      </c>
      <c r="I106" s="101">
        <f>IF(ISNUMBER(G106), $B118 * H106, "")</f>
        <v>4073.3073550901122</v>
      </c>
      <c r="J106" s="15">
        <v>81730</v>
      </c>
      <c r="K106" s="32">
        <f t="shared" si="52"/>
        <v>-4.7491475888943009E-3</v>
      </c>
      <c r="L106" s="18">
        <f>IF(ISNUMBER(J106), $B118 * K106, "")</f>
        <v>-712.37213833414512</v>
      </c>
      <c r="M106" s="31">
        <v>84460</v>
      </c>
      <c r="N106" s="32">
        <f t="shared" si="53"/>
        <v>2.8494885533365807E-2</v>
      </c>
      <c r="O106" s="18">
        <f>IF(ISNUMBER(M106), $B118 * N106, "")</f>
        <v>4274.2328300048712</v>
      </c>
      <c r="Q106" s="33"/>
      <c r="R106" s="33"/>
    </row>
    <row r="107" spans="1:19" ht="17.25" thickBot="1">
      <c r="A107" s="130" t="s">
        <v>49</v>
      </c>
      <c r="B107" s="131">
        <v>79455000</v>
      </c>
      <c r="C107" s="79">
        <v>3.8138915000000002E-2</v>
      </c>
      <c r="D107" s="24">
        <v>82190000</v>
      </c>
      <c r="E107" s="25">
        <f t="shared" si="50"/>
        <v>3.4421999874142593E-2</v>
      </c>
      <c r="F107" s="104">
        <f>IF(ISNUMBER(D107), $B118 * E107, "")</f>
        <v>5163.2999811213886</v>
      </c>
      <c r="G107" s="102">
        <v>81849000</v>
      </c>
      <c r="H107" s="25">
        <f t="shared" si="51"/>
        <v>3.0130262412686425E-2</v>
      </c>
      <c r="I107" s="103">
        <f>IF(ISNUMBER(G107), $B118 * H107, "")</f>
        <v>4519.5393619029637</v>
      </c>
      <c r="J107" s="24">
        <v>80615000</v>
      </c>
      <c r="K107" s="25">
        <f t="shared" si="52"/>
        <v>1.4599458813164684E-2</v>
      </c>
      <c r="L107" s="104">
        <f>IF(ISNUMBER(J107), $B118 * K107, "")</f>
        <v>2189.9188219747025</v>
      </c>
      <c r="M107" s="102">
        <v>80105000</v>
      </c>
      <c r="N107" s="25">
        <f t="shared" si="53"/>
        <v>8.1807312315146947E-3</v>
      </c>
      <c r="O107" s="104">
        <f>IF(ISNUMBER(M107), $B118 * N107, "")</f>
        <v>1227.1096847272042</v>
      </c>
      <c r="Q107" s="300"/>
      <c r="R107" s="301"/>
      <c r="S107" s="302"/>
    </row>
    <row r="108" spans="1:19">
      <c r="A108" s="123" t="s">
        <v>109</v>
      </c>
      <c r="B108" s="124">
        <v>9360</v>
      </c>
      <c r="C108" s="76">
        <v>3.7119113600000003E-2</v>
      </c>
      <c r="D108" s="13">
        <v>9480</v>
      </c>
      <c r="E108" s="14">
        <f>IF(ISNUMBER(D108), (D108 - $B108) / $B108, "")</f>
        <v>1.282051282051282E-2</v>
      </c>
      <c r="F108" s="16">
        <f>IF(ISNUMBER(D108), $B118 * E108, "")</f>
        <v>1923.0769230769231</v>
      </c>
      <c r="G108" s="29">
        <v>9915</v>
      </c>
      <c r="H108" s="14">
        <f>IF(ISNUMBER(G108), (G108 - $B108) / $B108, "")</f>
        <v>5.9294871794871792E-2</v>
      </c>
      <c r="I108" s="100">
        <f>IF(ISNUMBER(G108), $B118 * H108, "")</f>
        <v>8894.2307692307695</v>
      </c>
      <c r="J108" s="13">
        <v>10060</v>
      </c>
      <c r="K108" s="14">
        <f>IF(ISNUMBER(J108), (J108 - $B108) / $B108, "")</f>
        <v>7.4786324786324784E-2</v>
      </c>
      <c r="L108" s="16">
        <f>IF(ISNUMBER(J108), $B118 * K108, "")</f>
        <v>11217.948717948717</v>
      </c>
      <c r="M108" s="29">
        <v>9650</v>
      </c>
      <c r="N108" s="14">
        <f>IF(ISNUMBER(M108), (M108 - $B108) / $B108, "")</f>
        <v>3.0982905982905984E-2</v>
      </c>
      <c r="O108" s="16">
        <f>IF(ISNUMBER(M108), $B118 * N108, "")</f>
        <v>4647.4358974358975</v>
      </c>
      <c r="Q108" s="303"/>
      <c r="R108" s="304"/>
      <c r="S108" s="305"/>
    </row>
    <row r="109" spans="1:19" ht="17.25" thickBot="1">
      <c r="A109" s="125" t="s">
        <v>143</v>
      </c>
      <c r="B109" s="126">
        <v>3025</v>
      </c>
      <c r="C109" s="77">
        <v>3.5958904100000001E-2</v>
      </c>
      <c r="D109" s="15">
        <v>3150</v>
      </c>
      <c r="E109" s="32">
        <f t="shared" ref="E109:E112" si="54">IF(ISNUMBER(D109), (D109 - $B109) / $B109, "")</f>
        <v>4.1322314049586778E-2</v>
      </c>
      <c r="F109" s="18">
        <f>IF(ISNUMBER(D109), $B118 * E109, "")</f>
        <v>6198.3471074380168</v>
      </c>
      <c r="G109" s="31">
        <v>3175</v>
      </c>
      <c r="H109" s="32">
        <f t="shared" ref="H109:H112" si="55">IF(ISNUMBER(G109), (G109 - $B109) / $B109, "")</f>
        <v>4.9586776859504134E-2</v>
      </c>
      <c r="I109" s="101">
        <f>IF(ISNUMBER(G109), $B118 * H109, "")</f>
        <v>7438.0165289256202</v>
      </c>
      <c r="J109" s="15">
        <v>3055</v>
      </c>
      <c r="K109" s="32">
        <f t="shared" ref="K109:K112" si="56">IF(ISNUMBER(J109), (J109 - $B109) / $B109, "")</f>
        <v>9.9173553719008271E-3</v>
      </c>
      <c r="L109" s="18">
        <f>IF(ISNUMBER(J109), $B118 * K109, "")</f>
        <v>1487.6033057851241</v>
      </c>
      <c r="M109" s="31">
        <v>3080</v>
      </c>
      <c r="N109" s="32">
        <f t="shared" ref="N109:N112" si="57">IF(ISNUMBER(M109), (M109 - $B109) / $B109, "")</f>
        <v>1.8181818181818181E-2</v>
      </c>
      <c r="O109" s="18">
        <f>IF(ISNUMBER(M109), $B118 * N109, "")</f>
        <v>2727.272727272727</v>
      </c>
      <c r="Q109" s="306"/>
      <c r="R109" s="307"/>
      <c r="S109" s="308"/>
    </row>
    <row r="110" spans="1:19" ht="17.25" thickBot="1">
      <c r="A110" s="125" t="s">
        <v>137</v>
      </c>
      <c r="B110" s="126">
        <v>20620</v>
      </c>
      <c r="C110" s="77">
        <v>3.5140562200000003E-2</v>
      </c>
      <c r="D110" s="15">
        <v>20080</v>
      </c>
      <c r="E110" s="32">
        <f t="shared" si="54"/>
        <v>-2.6188166828322017E-2</v>
      </c>
      <c r="F110" s="18">
        <f>IF(ISNUMBER(D110), $B118 * E110, "")</f>
        <v>-3928.2250242483028</v>
      </c>
      <c r="G110" s="31">
        <v>19800</v>
      </c>
      <c r="H110" s="32">
        <f t="shared" si="55"/>
        <v>-3.976721629485936E-2</v>
      </c>
      <c r="I110" s="101">
        <f>IF(ISNUMBER(G110), $B118 * H110, "")</f>
        <v>-5965.082444228904</v>
      </c>
      <c r="J110" s="15">
        <v>19600</v>
      </c>
      <c r="K110" s="32">
        <f t="shared" si="56"/>
        <v>-4.9466537342386034E-2</v>
      </c>
      <c r="L110" s="18">
        <f>IF(ISNUMBER(J110), $B118 * K110, "")</f>
        <v>-7419.9806013579055</v>
      </c>
      <c r="M110" s="31">
        <v>19530</v>
      </c>
      <c r="N110" s="32">
        <f t="shared" si="57"/>
        <v>-5.2861299709020371E-2</v>
      </c>
      <c r="O110" s="18">
        <f>IF(ISNUMBER(M110), $B118 * N110, "")</f>
        <v>-7929.1949563530552</v>
      </c>
      <c r="Q110" s="291"/>
      <c r="R110" s="291"/>
      <c r="S110" s="291"/>
    </row>
    <row r="111" spans="1:19" ht="17.25" thickBot="1">
      <c r="A111" s="125" t="s">
        <v>149</v>
      </c>
      <c r="B111" s="126">
        <v>130</v>
      </c>
      <c r="C111" s="77">
        <v>3.1746031700000003E-2</v>
      </c>
      <c r="D111" s="15">
        <v>134</v>
      </c>
      <c r="E111" s="32">
        <f t="shared" si="54"/>
        <v>3.0769230769230771E-2</v>
      </c>
      <c r="F111" s="18">
        <f>IF(ISNUMBER(D111), $B118 * E111, "")</f>
        <v>4615.3846153846152</v>
      </c>
      <c r="G111" s="31">
        <v>138</v>
      </c>
      <c r="H111" s="32">
        <f t="shared" si="55"/>
        <v>6.1538461538461542E-2</v>
      </c>
      <c r="I111" s="101">
        <f>IF(ISNUMBER(G111), $B118 * H111, "")</f>
        <v>9230.7692307692305</v>
      </c>
      <c r="J111" s="15">
        <v>134</v>
      </c>
      <c r="K111" s="32">
        <f t="shared" si="56"/>
        <v>3.0769230769230771E-2</v>
      </c>
      <c r="L111" s="18">
        <f>IF(ISNUMBER(J111), $B118 * K111, "")</f>
        <v>4615.3846153846152</v>
      </c>
      <c r="M111" s="31">
        <v>136</v>
      </c>
      <c r="N111" s="32">
        <f t="shared" si="57"/>
        <v>4.6153846153846156E-2</v>
      </c>
      <c r="O111" s="18">
        <f>IF(ISNUMBER(M111), $B118 * N111, "")</f>
        <v>6923.0769230769238</v>
      </c>
      <c r="Q111" s="286"/>
      <c r="R111" s="286"/>
      <c r="S111" s="286"/>
    </row>
    <row r="112" spans="1:19" ht="17.25" thickBot="1">
      <c r="A112" s="127" t="s">
        <v>77</v>
      </c>
      <c r="B112" s="128">
        <v>749400</v>
      </c>
      <c r="C112" s="78">
        <v>3.1095211899999999E-2</v>
      </c>
      <c r="D112" s="20">
        <v>803200</v>
      </c>
      <c r="E112" s="21">
        <f t="shared" si="54"/>
        <v>7.1790765946090199E-2</v>
      </c>
      <c r="F112" s="22">
        <f>IF(ISNUMBER(D112), $B118 * E112, "")</f>
        <v>10768.61489191353</v>
      </c>
      <c r="G112" s="30">
        <v>810600</v>
      </c>
      <c r="H112" s="21">
        <f t="shared" si="55"/>
        <v>8.1665332265812657E-2</v>
      </c>
      <c r="I112" s="105">
        <f>IF(ISNUMBER(G112), $B118 * H112, "")</f>
        <v>12249.799839871899</v>
      </c>
      <c r="J112" s="20">
        <v>799400</v>
      </c>
      <c r="K112" s="21">
        <f t="shared" si="56"/>
        <v>6.6720042700827334E-2</v>
      </c>
      <c r="L112" s="22">
        <f>IF(ISNUMBER(J112), $B118 * K112, "")</f>
        <v>10008.006405124101</v>
      </c>
      <c r="M112" s="30">
        <v>844000</v>
      </c>
      <c r="N112" s="21">
        <f t="shared" si="57"/>
        <v>0.1262343207899653</v>
      </c>
      <c r="O112" s="22">
        <f>IF(ISNUMBER(M112), $B118 * N112, "")</f>
        <v>18935.148118494795</v>
      </c>
      <c r="Q112" s="286"/>
      <c r="R112" s="286"/>
      <c r="S112" s="286"/>
    </row>
    <row r="113" spans="1:19" ht="17.25" thickBot="1">
      <c r="A113" s="125" t="s">
        <v>167</v>
      </c>
      <c r="B113" s="129">
        <v>30730</v>
      </c>
      <c r="C113" s="80">
        <v>3.01709688E-2</v>
      </c>
      <c r="D113" s="106">
        <v>31060</v>
      </c>
      <c r="E113" s="107">
        <f>IF(ISNUMBER(D113), (D113 - $B113) / $B113, "")</f>
        <v>1.0738691832085909E-2</v>
      </c>
      <c r="F113" s="108">
        <f>IF(ISNUMBER(D113), $B118 * E113, "")</f>
        <v>1610.8037748128863</v>
      </c>
      <c r="G113" s="109">
        <v>31040</v>
      </c>
      <c r="H113" s="107">
        <f>IF(ISNUMBER(G113), (G113 - $B113) / $B113, "")</f>
        <v>1.0087862024080702E-2</v>
      </c>
      <c r="I113" s="110">
        <f>IF(ISNUMBER(G113), $B118 * H113, "")</f>
        <v>1513.1793036121053</v>
      </c>
      <c r="J113" s="106">
        <v>30600</v>
      </c>
      <c r="K113" s="107">
        <f>IF(ISNUMBER(J113), (J113 - $B113) / $B113, "")</f>
        <v>-4.230393752033843E-3</v>
      </c>
      <c r="L113" s="108">
        <f>IF(ISNUMBER(J113), $B118 * K113, "")</f>
        <v>-634.55906280507645</v>
      </c>
      <c r="M113" s="109">
        <v>30650</v>
      </c>
      <c r="N113" s="107">
        <f>IF(ISNUMBER(M113), (M113 - $B113) / $B113, "")</f>
        <v>-2.6033192320208264E-3</v>
      </c>
      <c r="O113" s="108">
        <f>IF(ISNUMBER(M113), $B118 * N113, "")</f>
        <v>-390.49788480312395</v>
      </c>
      <c r="Q113" s="291"/>
      <c r="R113" s="291"/>
      <c r="S113" s="291"/>
    </row>
    <row r="114" spans="1:19" ht="17.25" thickBot="1">
      <c r="A114" s="125" t="s">
        <v>73</v>
      </c>
      <c r="B114" s="126">
        <v>44520</v>
      </c>
      <c r="C114" s="77">
        <v>2.8175519600000001E-2</v>
      </c>
      <c r="D114" s="15">
        <v>44380</v>
      </c>
      <c r="E114" s="32">
        <f t="shared" ref="E114:E117" si="58">IF(ISNUMBER(D114), (D114 - $B114) / $B114, "")</f>
        <v>-3.1446540880503146E-3</v>
      </c>
      <c r="F114" s="18">
        <f>IF(ISNUMBER(D114), $B118 * E114, "")</f>
        <v>-471.69811320754718</v>
      </c>
      <c r="G114" s="31">
        <v>44940</v>
      </c>
      <c r="H114" s="32">
        <f t="shared" ref="H114:H117" si="59">IF(ISNUMBER(G114), (G114 - $B114) / $B114, "")</f>
        <v>9.433962264150943E-3</v>
      </c>
      <c r="I114" s="101">
        <f>IF(ISNUMBER(G114), $B118 * H114, "")</f>
        <v>1415.0943396226414</v>
      </c>
      <c r="J114" s="15">
        <v>43600</v>
      </c>
      <c r="K114" s="32">
        <f t="shared" ref="K114:K117" si="60">IF(ISNUMBER(J114), (J114 - $B114) / $B114, "")</f>
        <v>-2.0664869721473494E-2</v>
      </c>
      <c r="L114" s="18">
        <f>IF(ISNUMBER(J114), $B118 * K114, "")</f>
        <v>-3099.730458221024</v>
      </c>
      <c r="M114" s="31">
        <v>42950</v>
      </c>
      <c r="N114" s="32">
        <f t="shared" ref="N114:N117" si="61">IF(ISNUMBER(M114), (M114 - $B114) / $B114, "")</f>
        <v>-3.5265049415992809E-2</v>
      </c>
      <c r="O114" s="18">
        <f>IF(ISNUMBER(M114), $B118 * N114, "")</f>
        <v>-5289.7574123989216</v>
      </c>
      <c r="Q114" s="291"/>
      <c r="R114" s="291"/>
      <c r="S114" s="291"/>
    </row>
    <row r="115" spans="1:19" ht="17.25" thickBot="1">
      <c r="A115" s="125" t="s">
        <v>89</v>
      </c>
      <c r="B115" s="126">
        <v>1520</v>
      </c>
      <c r="C115" s="77">
        <v>2.7027026999999999E-2</v>
      </c>
      <c r="D115" s="15">
        <v>1530</v>
      </c>
      <c r="E115" s="32">
        <f t="shared" si="58"/>
        <v>6.5789473684210523E-3</v>
      </c>
      <c r="F115" s="18">
        <f>IF(ISNUMBER(D115), $B118 * E115, "")</f>
        <v>986.8421052631578</v>
      </c>
      <c r="G115" s="31">
        <v>1510</v>
      </c>
      <c r="H115" s="32">
        <f t="shared" si="59"/>
        <v>-6.5789473684210523E-3</v>
      </c>
      <c r="I115" s="101">
        <f>IF(ISNUMBER(G115), $B118 * H115, "")</f>
        <v>-986.8421052631578</v>
      </c>
      <c r="J115" s="15">
        <v>1475</v>
      </c>
      <c r="K115" s="32">
        <f t="shared" si="60"/>
        <v>-2.9605263157894735E-2</v>
      </c>
      <c r="L115" s="18">
        <f>IF(ISNUMBER(J115), $B118 * K115, "")</f>
        <v>-4440.78947368421</v>
      </c>
      <c r="M115" s="31">
        <v>1495</v>
      </c>
      <c r="N115" s="32">
        <f t="shared" si="61"/>
        <v>-1.6447368421052631E-2</v>
      </c>
      <c r="O115" s="18">
        <f>IF(ISNUMBER(M115), $B118 * N115, "")</f>
        <v>-2467.1052631578946</v>
      </c>
      <c r="Q115" s="291"/>
      <c r="R115" s="291"/>
      <c r="S115" s="291"/>
    </row>
    <row r="116" spans="1:19">
      <c r="A116" s="125" t="s">
        <v>93</v>
      </c>
      <c r="B116" s="126">
        <v>5736000</v>
      </c>
      <c r="C116" s="77">
        <v>2.6669053200000001E-2</v>
      </c>
      <c r="D116" s="15">
        <v>5789000</v>
      </c>
      <c r="E116" s="32">
        <f t="shared" si="58"/>
        <v>9.2398884239888422E-3</v>
      </c>
      <c r="F116" s="18">
        <f>IF(ISNUMBER(D116), $B118 * E116, "")</f>
        <v>1385.9832635983264</v>
      </c>
      <c r="G116" s="31">
        <v>5776000</v>
      </c>
      <c r="H116" s="32">
        <f t="shared" si="59"/>
        <v>6.9735006973500697E-3</v>
      </c>
      <c r="I116" s="101">
        <f>IF(ISNUMBER(G116), $B118 * H116, "")</f>
        <v>1046.0251046025105</v>
      </c>
      <c r="J116" s="15">
        <v>5707000</v>
      </c>
      <c r="K116" s="32">
        <f t="shared" si="60"/>
        <v>-5.0557880055788007E-3</v>
      </c>
      <c r="L116" s="18">
        <f>IF(ISNUMBER(J116), $B118 * K116, "")</f>
        <v>-758.36820083682017</v>
      </c>
      <c r="M116" s="31">
        <v>5740000</v>
      </c>
      <c r="N116" s="32">
        <f t="shared" si="61"/>
        <v>6.9735006973500695E-4</v>
      </c>
      <c r="O116" s="18">
        <f>IF(ISNUMBER(M116), $B118 * N116, "")</f>
        <v>104.60251046025104</v>
      </c>
      <c r="Q116" s="313"/>
      <c r="R116" s="314"/>
      <c r="S116" s="315"/>
    </row>
    <row r="117" spans="1:19" ht="17.25" thickBot="1">
      <c r="A117" s="130" t="s">
        <v>223</v>
      </c>
      <c r="B117" s="131">
        <v>1935</v>
      </c>
      <c r="C117" s="79">
        <v>2.6525198900000001E-2</v>
      </c>
      <c r="D117" s="24">
        <v>1930</v>
      </c>
      <c r="E117" s="25">
        <f t="shared" si="58"/>
        <v>-2.5839793281653748E-3</v>
      </c>
      <c r="F117" s="104">
        <f>IF(ISNUMBER(D117), $B118 * E117, "")</f>
        <v>-387.59689922480624</v>
      </c>
      <c r="G117" s="102">
        <v>1920</v>
      </c>
      <c r="H117" s="25">
        <f t="shared" si="59"/>
        <v>-7.7519379844961239E-3</v>
      </c>
      <c r="I117" s="103">
        <f>IF(ISNUMBER(G117), $B118 * H117, "")</f>
        <v>-1162.7906976744187</v>
      </c>
      <c r="J117" s="24">
        <v>1890</v>
      </c>
      <c r="K117" s="25">
        <f t="shared" si="60"/>
        <v>-2.3255813953488372E-2</v>
      </c>
      <c r="L117" s="104">
        <f>IF(ISNUMBER(J117), $B118 * K117, "")</f>
        <v>-3488.3720930232557</v>
      </c>
      <c r="M117" s="102">
        <v>1895</v>
      </c>
      <c r="N117" s="25">
        <f t="shared" si="61"/>
        <v>-2.0671834625322998E-2</v>
      </c>
      <c r="O117" s="104">
        <f>IF(ISNUMBER(M117), $B118 * N117, "")</f>
        <v>-3100.7751937984499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2.0546394821348957E-2</v>
      </c>
      <c r="F118" s="28">
        <f>SUM(F98:F117)</f>
        <v>61639.184464046877</v>
      </c>
      <c r="G118" s="26" t="s">
        <v>268</v>
      </c>
      <c r="H118" s="27">
        <f>IF(COUNT(H98:H117), SUM(H98:H117) / COUNT(H98:H117), 0)</f>
        <v>2.7282317057775E-2</v>
      </c>
      <c r="I118" s="28">
        <f>SUM(I98:I117)</f>
        <v>81846.951173324996</v>
      </c>
      <c r="J118" s="26" t="s">
        <v>268</v>
      </c>
      <c r="K118" s="27">
        <f>IF(COUNT(K98:K117), SUM(K98:K117) / COUNT(K98:K117), 0)</f>
        <v>4.0222223540813066E-3</v>
      </c>
      <c r="L118" s="28">
        <f>SUM(L98:L117)</f>
        <v>12066.667062243916</v>
      </c>
      <c r="M118" s="26" t="s">
        <v>268</v>
      </c>
      <c r="N118" s="27">
        <f>IF(COUNT(N98:N117), SUM(N98:N117) / COUNT(N98:N117), 0)</f>
        <v>1.3064743273364723E-2</v>
      </c>
      <c r="O118" s="28">
        <f>SUM(O98:O117)</f>
        <v>39194.229820094188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97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2021-11-09(화) 오전 00:00</v>
      </c>
      <c r="C123" s="329"/>
      <c r="D123" s="288" t="str">
        <f>TEXT($G$1, "[$-ko-KR]yyyy-mm-dd(ddd) ") &amp; "오후 14:00"</f>
        <v>2021-11-09(화) 오후 14:00</v>
      </c>
      <c r="E123" s="289"/>
      <c r="F123" s="290"/>
      <c r="G123" s="288" t="str">
        <f>TEXT($G$1, "[$-ko-KR]yyyy-mm-dd(ddd) ") &amp; "오후 19:00"</f>
        <v>2021-11-09(화) 오후 19:00</v>
      </c>
      <c r="H123" s="289"/>
      <c r="I123" s="290"/>
      <c r="J123" s="288" t="str">
        <f>TEXT($G$1, "[$-ko-KR]yyyy-mm-dd(ddd) ") &amp; "오후 21:00"</f>
        <v>2021-11-09(화) 오후 21:00</v>
      </c>
      <c r="K123" s="289"/>
      <c r="L123" s="290"/>
      <c r="M123" s="288" t="str">
        <f>TEXT($G$1+1, "[$-ko-KR]yyyy-mm-dd(ddd) ") &amp; "오전 00:00"</f>
        <v>2021-11-10(수)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98" t="s">
        <v>57</v>
      </c>
      <c r="H124" s="199" t="s">
        <v>265</v>
      </c>
      <c r="I124" s="20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145</v>
      </c>
      <c r="B125" s="124">
        <v>25.9</v>
      </c>
      <c r="C125" s="76">
        <v>7.4688796700000004E-2</v>
      </c>
      <c r="D125" s="13">
        <v>25</v>
      </c>
      <c r="E125" s="14">
        <f>IF(ISNUMBER(D125), (D125 - $B125) / $B125, "")</f>
        <v>-3.4749034749034693E-2</v>
      </c>
      <c r="F125" s="16">
        <f>IF(ISNUMBER(D125), $B145 * E125, "")</f>
        <v>-5212.3552123552045</v>
      </c>
      <c r="G125" s="29">
        <v>25.4</v>
      </c>
      <c r="H125" s="14">
        <f>IF(ISNUMBER(G125), (G125 - $B125) / $B125, "")</f>
        <v>-1.9305019305019305E-2</v>
      </c>
      <c r="I125" s="100">
        <f>IF(ISNUMBER(G125), $B145 * H125, "")</f>
        <v>-2895.7528957528957</v>
      </c>
      <c r="J125" s="13">
        <v>24.7</v>
      </c>
      <c r="K125" s="14">
        <f>IF(ISNUMBER(J125), (J125 - $B125) / $B125, "")</f>
        <v>-4.6332046332046309E-2</v>
      </c>
      <c r="L125" s="16">
        <f>IF(ISNUMBER(J125), $B145 * K125, "")</f>
        <v>-6949.8069498069462</v>
      </c>
      <c r="M125" s="29">
        <v>24.9</v>
      </c>
      <c r="N125" s="14">
        <f>IF(ISNUMBER(M125), (M125 - $B125) / $B125, "")</f>
        <v>-3.8610038610038609E-2</v>
      </c>
      <c r="O125" s="16">
        <f>IF(ISNUMBER(M125), $B145 * N125, "")</f>
        <v>-5791.5057915057914</v>
      </c>
      <c r="Q125" s="286"/>
      <c r="R125" s="286"/>
      <c r="S125" s="286"/>
    </row>
    <row r="126" spans="1:19" ht="17.25" thickBot="1">
      <c r="A126" s="125" t="s">
        <v>333</v>
      </c>
      <c r="B126" s="126">
        <v>0.23599999999999999</v>
      </c>
      <c r="C126" s="77">
        <v>8.5470084999999998E-3</v>
      </c>
      <c r="D126" s="15">
        <v>0.23899999999999999</v>
      </c>
      <c r="E126" s="32">
        <f t="shared" ref="E126:E129" si="62">IF(ISNUMBER(D126), (D126 - $B126) / $B126, "")</f>
        <v>1.2711864406779672E-2</v>
      </c>
      <c r="F126" s="18">
        <f>IF(ISNUMBER(D126), $B145 * E126, "")</f>
        <v>1906.7796610169507</v>
      </c>
      <c r="G126" s="31">
        <v>0.24299999999999999</v>
      </c>
      <c r="H126" s="32">
        <f t="shared" ref="H126:H129" si="63">IF(ISNUMBER(G126), (G126 - $B126) / $B126, "")</f>
        <v>2.9661016949152571E-2</v>
      </c>
      <c r="I126" s="101">
        <f>IF(ISNUMBER(G126), $B145 * H126, "")</f>
        <v>4449.1525423728854</v>
      </c>
      <c r="J126" s="15">
        <v>0.23799999999999999</v>
      </c>
      <c r="K126" s="32">
        <f t="shared" ref="K126:K129" si="64">IF(ISNUMBER(J126), (J126 - $B126) / $B126, "")</f>
        <v>8.4745762711864493E-3</v>
      </c>
      <c r="L126" s="18">
        <f>IF(ISNUMBER(J126), $B145 * K126, "")</f>
        <v>1271.1864406779673</v>
      </c>
      <c r="M126" s="31">
        <v>0.23699999999999999</v>
      </c>
      <c r="N126" s="32">
        <f t="shared" ref="N126:N129" si="65">IF(ISNUMBER(M126), (M126 - $B126) / $B126, "")</f>
        <v>4.2372881355932247E-3</v>
      </c>
      <c r="O126" s="18">
        <f>IF(ISNUMBER(M126), $B145 * N126, "")</f>
        <v>635.59322033898366</v>
      </c>
      <c r="Q126" s="286"/>
      <c r="R126" s="286"/>
      <c r="S126" s="286"/>
    </row>
    <row r="127" spans="1:19" ht="17.25" thickBot="1">
      <c r="A127" s="125" t="s">
        <v>97</v>
      </c>
      <c r="B127" s="126">
        <v>4.83</v>
      </c>
      <c r="C127" s="77">
        <v>8.3507306999999996E-3</v>
      </c>
      <c r="D127" s="15">
        <v>4.92</v>
      </c>
      <c r="E127" s="32">
        <f t="shared" si="62"/>
        <v>1.8633540372670777E-2</v>
      </c>
      <c r="F127" s="18">
        <f>IF(ISNUMBER(D127), $B145 * E127, "")</f>
        <v>2795.0310559006166</v>
      </c>
      <c r="G127" s="31">
        <v>5</v>
      </c>
      <c r="H127" s="32">
        <f t="shared" si="63"/>
        <v>3.5196687370600402E-2</v>
      </c>
      <c r="I127" s="101">
        <f>IF(ISNUMBER(G127), $B145 * H127, "")</f>
        <v>5279.5031055900599</v>
      </c>
      <c r="J127" s="15">
        <v>4.8499999999999996</v>
      </c>
      <c r="K127" s="32">
        <f t="shared" si="64"/>
        <v>4.1407867494823135E-3</v>
      </c>
      <c r="L127" s="18">
        <f>IF(ISNUMBER(J127), $B145 * K127, "")</f>
        <v>621.11801242234708</v>
      </c>
      <c r="M127" s="31">
        <v>4.87</v>
      </c>
      <c r="N127" s="32">
        <f t="shared" si="65"/>
        <v>8.2815734989648108E-3</v>
      </c>
      <c r="O127" s="18">
        <f>IF(ISNUMBER(M127), $B145 * N127, "")</f>
        <v>1242.2360248447217</v>
      </c>
      <c r="Q127" s="291"/>
      <c r="R127" s="291"/>
      <c r="S127" s="291"/>
    </row>
    <row r="128" spans="1:19" ht="17.25" thickBot="1">
      <c r="A128" s="125" t="s">
        <v>64</v>
      </c>
      <c r="B128" s="126">
        <v>61.4</v>
      </c>
      <c r="C128" s="77">
        <v>3.2679738999999998E-3</v>
      </c>
      <c r="D128" s="15">
        <v>64.5</v>
      </c>
      <c r="E128" s="32">
        <f t="shared" si="62"/>
        <v>5.0488599348534224E-2</v>
      </c>
      <c r="F128" s="18">
        <f>IF(ISNUMBER(D128), $B145 * E128, "")</f>
        <v>7573.2899022801339</v>
      </c>
      <c r="G128" s="31">
        <v>63.5</v>
      </c>
      <c r="H128" s="32">
        <f t="shared" si="63"/>
        <v>3.4201954397394159E-2</v>
      </c>
      <c r="I128" s="101">
        <f>IF(ISNUMBER(G128), $B145 * H128, "")</f>
        <v>5130.2931596091239</v>
      </c>
      <c r="J128" s="15">
        <v>61.5</v>
      </c>
      <c r="K128" s="32">
        <f t="shared" si="64"/>
        <v>1.6286644951140298E-3</v>
      </c>
      <c r="L128" s="18">
        <f>IF(ISNUMBER(J128), $B145 * K128, "")</f>
        <v>244.29967426710448</v>
      </c>
      <c r="M128" s="31">
        <v>61.9</v>
      </c>
      <c r="N128" s="32">
        <f t="shared" si="65"/>
        <v>8.1433224755700327E-3</v>
      </c>
      <c r="O128" s="18">
        <f>IF(ISNUMBER(M128), $B145 * N128, "")</f>
        <v>1221.498371335505</v>
      </c>
      <c r="Q128" s="291"/>
      <c r="R128" s="291"/>
      <c r="S128" s="291"/>
    </row>
    <row r="129" spans="1:19" ht="17.25" thickBot="1">
      <c r="A129" s="127" t="s">
        <v>213</v>
      </c>
      <c r="B129" s="128">
        <v>12.5</v>
      </c>
      <c r="C129" s="78">
        <v>-1.5748031499999999E-2</v>
      </c>
      <c r="D129" s="20">
        <v>12.4</v>
      </c>
      <c r="E129" s="21">
        <f t="shared" si="62"/>
        <v>-7.9999999999999724E-3</v>
      </c>
      <c r="F129" s="22">
        <f>IF(ISNUMBER(D129), $B145 * E129, "")</f>
        <v>-1199.9999999999959</v>
      </c>
      <c r="G129" s="30">
        <v>12.3</v>
      </c>
      <c r="H129" s="21">
        <f t="shared" si="63"/>
        <v>-1.5999999999999945E-2</v>
      </c>
      <c r="I129" s="105">
        <f>IF(ISNUMBER(G129), $B145 * H129, "")</f>
        <v>-2399.9999999999918</v>
      </c>
      <c r="J129" s="20">
        <v>12.2</v>
      </c>
      <c r="K129" s="21">
        <f t="shared" si="64"/>
        <v>-2.4000000000000056E-2</v>
      </c>
      <c r="L129" s="22">
        <f>IF(ISNUMBER(J129), $B145 * K129, "")</f>
        <v>-3600.0000000000082</v>
      </c>
      <c r="M129" s="30">
        <v>12.1</v>
      </c>
      <c r="N129" s="21">
        <f t="shared" si="65"/>
        <v>-3.2000000000000028E-2</v>
      </c>
      <c r="O129" s="22">
        <f>IF(ISNUMBER(M129), $B145 * N129, "")</f>
        <v>-4800.0000000000045</v>
      </c>
      <c r="Q129" s="291"/>
      <c r="R129" s="291"/>
      <c r="S129" s="291"/>
    </row>
    <row r="130" spans="1:19" ht="17.25" thickBot="1">
      <c r="A130" s="125" t="s">
        <v>231</v>
      </c>
      <c r="B130" s="129">
        <v>85.2</v>
      </c>
      <c r="C130" s="80">
        <v>-1.7301038099999999E-2</v>
      </c>
      <c r="D130" s="106">
        <v>85.2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85.5</v>
      </c>
      <c r="H130" s="107">
        <f>IF(ISNUMBER(G130), (G130 - $B130) / $B130, "")</f>
        <v>3.521126760563347E-3</v>
      </c>
      <c r="I130" s="110">
        <f>IF(ISNUMBER(G130), $B145 * H130, "")</f>
        <v>528.16901408450201</v>
      </c>
      <c r="J130" s="106">
        <v>84.9</v>
      </c>
      <c r="K130" s="107">
        <f>IF(ISNUMBER(J130), (J130 - $B130) / $B130, "")</f>
        <v>-3.521126760563347E-3</v>
      </c>
      <c r="L130" s="108">
        <f>IF(ISNUMBER(J130), $B145 * K130, "")</f>
        <v>-528.16901408450201</v>
      </c>
      <c r="M130" s="109">
        <v>84.5</v>
      </c>
      <c r="N130" s="107">
        <f>IF(ISNUMBER(M130), (M130 - $B130) / $B130, "")</f>
        <v>-8.2159624413145876E-3</v>
      </c>
      <c r="O130" s="108">
        <f>IF(ISNUMBER(M130), $B145 * N130, "")</f>
        <v>-1232.3943661971882</v>
      </c>
      <c r="Q130" s="291"/>
      <c r="R130" s="291"/>
      <c r="S130" s="291"/>
    </row>
    <row r="131" spans="1:19" ht="17.25" thickBot="1">
      <c r="A131" s="125" t="s">
        <v>185</v>
      </c>
      <c r="B131" s="126">
        <v>16.100000000000001</v>
      </c>
      <c r="C131" s="77">
        <v>-1.8292682899999999E-2</v>
      </c>
      <c r="D131" s="15">
        <v>16.100000000000001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16.100000000000001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15.8</v>
      </c>
      <c r="K131" s="32">
        <f t="shared" ref="K131:K134" si="68">IF(ISNUMBER(J131), (J131 - $B131) / $B131, "")</f>
        <v>-1.863354037267085E-2</v>
      </c>
      <c r="L131" s="18">
        <f>IF(ISNUMBER(J131), $B145 * K131, "")</f>
        <v>-2795.0310559006275</v>
      </c>
      <c r="M131" s="31">
        <v>15.8</v>
      </c>
      <c r="N131" s="32">
        <f t="shared" ref="N131:N134" si="69">IF(ISNUMBER(M131), (M131 - $B131) / $B131, "")</f>
        <v>-1.863354037267085E-2</v>
      </c>
      <c r="O131" s="18">
        <f>IF(ISNUMBER(M131), $B145 * N131, "")</f>
        <v>-2795.0310559006275</v>
      </c>
      <c r="Q131" s="291"/>
      <c r="R131" s="291"/>
      <c r="S131" s="291"/>
    </row>
    <row r="132" spans="1:19" ht="17.25" thickBot="1">
      <c r="A132" s="125" t="s">
        <v>199</v>
      </c>
      <c r="B132" s="126">
        <v>86.7</v>
      </c>
      <c r="C132" s="77">
        <v>-2.0338983099999999E-2</v>
      </c>
      <c r="D132" s="15">
        <v>87</v>
      </c>
      <c r="E132" s="32">
        <f t="shared" si="66"/>
        <v>3.4602076124567146E-3</v>
      </c>
      <c r="F132" s="18">
        <f>IF(ISNUMBER(D132), $B145 * E132, "")</f>
        <v>519.03114186850723</v>
      </c>
      <c r="G132" s="31">
        <v>86.9</v>
      </c>
      <c r="H132" s="32">
        <f t="shared" si="67"/>
        <v>2.3068050749711975E-3</v>
      </c>
      <c r="I132" s="101">
        <f>IF(ISNUMBER(G132), $B145 * H132, "")</f>
        <v>346.02076124567964</v>
      </c>
      <c r="J132" s="15">
        <v>86.2</v>
      </c>
      <c r="K132" s="32">
        <f t="shared" si="68"/>
        <v>-5.7670126874279125E-3</v>
      </c>
      <c r="L132" s="18">
        <f>IF(ISNUMBER(J132), $B145 * K132, "")</f>
        <v>-865.05190311418687</v>
      </c>
      <c r="M132" s="31">
        <v>86.2</v>
      </c>
      <c r="N132" s="32">
        <f t="shared" si="69"/>
        <v>-5.7670126874279125E-3</v>
      </c>
      <c r="O132" s="18">
        <f>IF(ISNUMBER(M132), $B145 * N132, "")</f>
        <v>-865.05190311418687</v>
      </c>
      <c r="Q132" s="291"/>
      <c r="R132" s="291"/>
      <c r="S132" s="291"/>
    </row>
    <row r="133" spans="1:19" ht="17.25" thickBot="1">
      <c r="A133" s="125" t="s">
        <v>71</v>
      </c>
      <c r="B133" s="126">
        <v>35.4</v>
      </c>
      <c r="C133" s="77">
        <v>-2.2099447500000001E-2</v>
      </c>
      <c r="D133" s="15">
        <v>35.200000000000003</v>
      </c>
      <c r="E133" s="32">
        <f t="shared" si="66"/>
        <v>-5.6497175141241732E-3</v>
      </c>
      <c r="F133" s="18">
        <f>IF(ISNUMBER(D133), $B145 * E133, "")</f>
        <v>-847.45762711862596</v>
      </c>
      <c r="G133" s="31">
        <v>35.200000000000003</v>
      </c>
      <c r="H133" s="32">
        <f t="shared" si="67"/>
        <v>-5.6497175141241732E-3</v>
      </c>
      <c r="I133" s="101">
        <f>IF(ISNUMBER(G133), $B145 * H133, "")</f>
        <v>-847.45762711862596</v>
      </c>
      <c r="J133" s="15">
        <v>34.799999999999997</v>
      </c>
      <c r="K133" s="32">
        <f t="shared" si="68"/>
        <v>-1.6949152542372923E-2</v>
      </c>
      <c r="L133" s="18">
        <f>IF(ISNUMBER(J133), $B145 * K133, "")</f>
        <v>-2542.3728813559383</v>
      </c>
      <c r="M133" s="31">
        <v>34.700000000000003</v>
      </c>
      <c r="N133" s="32">
        <f t="shared" si="69"/>
        <v>-1.9774011299434908E-2</v>
      </c>
      <c r="O133" s="18">
        <f>IF(ISNUMBER(M133), $B145 * N133, "")</f>
        <v>-2966.1016949152363</v>
      </c>
      <c r="Q133" s="33"/>
      <c r="R133" s="33"/>
    </row>
    <row r="134" spans="1:19" ht="17.25" thickBot="1">
      <c r="A134" s="130" t="s">
        <v>119</v>
      </c>
      <c r="B134" s="131">
        <v>38.4</v>
      </c>
      <c r="C134" s="79">
        <v>-2.2900763399999999E-2</v>
      </c>
      <c r="D134" s="24">
        <v>38.4</v>
      </c>
      <c r="E134" s="25">
        <f t="shared" si="66"/>
        <v>0</v>
      </c>
      <c r="F134" s="104">
        <f>IF(ISNUMBER(D134), $B145 * E134, "")</f>
        <v>0</v>
      </c>
      <c r="G134" s="102">
        <v>38.9</v>
      </c>
      <c r="H134" s="25">
        <f t="shared" si="67"/>
        <v>1.3020833333333334E-2</v>
      </c>
      <c r="I134" s="103">
        <f>IF(ISNUMBER(G134), $B145 * H134, "")</f>
        <v>1953.125</v>
      </c>
      <c r="J134" s="24">
        <v>38.6</v>
      </c>
      <c r="K134" s="25">
        <f t="shared" si="68"/>
        <v>5.2083333333334076E-3</v>
      </c>
      <c r="L134" s="104">
        <f>IF(ISNUMBER(J134), $B145 * K134, "")</f>
        <v>781.25000000001114</v>
      </c>
      <c r="M134" s="102">
        <v>38.200000000000003</v>
      </c>
      <c r="N134" s="25">
        <f t="shared" si="69"/>
        <v>-5.2083333333332229E-3</v>
      </c>
      <c r="O134" s="104">
        <f>IF(ISNUMBER(M134), $B145 * N134, "")</f>
        <v>-781.2499999999834</v>
      </c>
      <c r="Q134" s="300"/>
      <c r="R134" s="301"/>
      <c r="S134" s="302"/>
    </row>
    <row r="135" spans="1:19">
      <c r="A135" s="123" t="s">
        <v>205</v>
      </c>
      <c r="B135" s="124">
        <v>16.100000000000001</v>
      </c>
      <c r="C135" s="76">
        <v>-2.4242424200000001E-2</v>
      </c>
      <c r="D135" s="13">
        <v>15.8</v>
      </c>
      <c r="E135" s="14">
        <f>IF(ISNUMBER(D135), (D135 - $B135) / $B135, "")</f>
        <v>-1.863354037267085E-2</v>
      </c>
      <c r="F135" s="16">
        <f>IF(ISNUMBER(D135), $B145 * E135, "")</f>
        <v>-2795.0310559006275</v>
      </c>
      <c r="G135" s="29">
        <v>15.7</v>
      </c>
      <c r="H135" s="14">
        <f>IF(ISNUMBER(G135), (G135 - $B135) / $B135, "")</f>
        <v>-2.484472049689454E-2</v>
      </c>
      <c r="I135" s="100">
        <f>IF(ISNUMBER(G135), $B145 * H135, "")</f>
        <v>-3726.7080745341809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>
        <v>15.4</v>
      </c>
      <c r="N135" s="14">
        <f>IF(ISNUMBER(M135), (M135 - $B135) / $B135, "")</f>
        <v>-4.3478260869565279E-2</v>
      </c>
      <c r="O135" s="16">
        <f>IF(ISNUMBER(M135), $B145 * N135, "")</f>
        <v>-6521.7391304347921</v>
      </c>
      <c r="Q135" s="303"/>
      <c r="R135" s="304"/>
      <c r="S135" s="305"/>
    </row>
    <row r="136" spans="1:19" ht="17.25" thickBot="1">
      <c r="A136" s="125" t="s">
        <v>187</v>
      </c>
      <c r="B136" s="126">
        <v>18.8</v>
      </c>
      <c r="C136" s="77">
        <v>-2.59067358E-2</v>
      </c>
      <c r="D136" s="15">
        <v>18.899999999999999</v>
      </c>
      <c r="E136" s="32">
        <f t="shared" ref="E136:E139" si="70">IF(ISNUMBER(D136), (D136 - $B136) / $B136, "")</f>
        <v>5.319148936170099E-3</v>
      </c>
      <c r="F136" s="18">
        <f>IF(ISNUMBER(D136), $B145 * E136, "")</f>
        <v>797.87234042551484</v>
      </c>
      <c r="G136" s="31">
        <v>19</v>
      </c>
      <c r="H136" s="32">
        <f t="shared" ref="H136:H139" si="71">IF(ISNUMBER(G136), (G136 - $B136) / $B136, "")</f>
        <v>1.0638297872340387E-2</v>
      </c>
      <c r="I136" s="101">
        <f>IF(ISNUMBER(G136), $B145 * H136, "")</f>
        <v>1595.7446808510581</v>
      </c>
      <c r="J136" s="15">
        <v>18.8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306"/>
      <c r="R136" s="307"/>
      <c r="S136" s="308"/>
    </row>
    <row r="137" spans="1:19" ht="17.25" thickBot="1">
      <c r="A137" s="125" t="s">
        <v>201</v>
      </c>
      <c r="B137" s="126">
        <v>20.3</v>
      </c>
      <c r="C137" s="77">
        <v>-2.8708134E-2</v>
      </c>
      <c r="D137" s="15">
        <v>20.399999999999999</v>
      </c>
      <c r="E137" s="32">
        <f t="shared" si="70"/>
        <v>4.9261083743841316E-3</v>
      </c>
      <c r="F137" s="18">
        <f>IF(ISNUMBER(D137), $B145 * E137, "")</f>
        <v>738.91625615761973</v>
      </c>
      <c r="G137" s="31">
        <v>20.2</v>
      </c>
      <c r="H137" s="32">
        <f t="shared" si="71"/>
        <v>-4.9261083743843059E-3</v>
      </c>
      <c r="I137" s="101">
        <f>IF(ISNUMBER(G137), $B145 * H137, "")</f>
        <v>-738.91625615764588</v>
      </c>
      <c r="J137" s="15">
        <v>20.2</v>
      </c>
      <c r="K137" s="32">
        <f t="shared" si="72"/>
        <v>-4.9261083743843059E-3</v>
      </c>
      <c r="L137" s="18">
        <f>IF(ISNUMBER(J137), $B145 * K137, "")</f>
        <v>-738.91625615764588</v>
      </c>
      <c r="M137" s="31">
        <v>20.2</v>
      </c>
      <c r="N137" s="32">
        <f t="shared" si="73"/>
        <v>-4.9261083743843059E-3</v>
      </c>
      <c r="O137" s="18">
        <f>IF(ISNUMBER(M137), $B145 * N137, "")</f>
        <v>-738.91625615764588</v>
      </c>
      <c r="Q137" s="291"/>
      <c r="R137" s="291"/>
      <c r="S137" s="291"/>
    </row>
    <row r="138" spans="1:19" ht="17.25" thickBot="1">
      <c r="A138" s="125" t="s">
        <v>147</v>
      </c>
      <c r="B138" s="126">
        <v>14.2</v>
      </c>
      <c r="C138" s="77">
        <v>-3.4013605400000001E-2</v>
      </c>
      <c r="D138" s="15">
        <v>14.3</v>
      </c>
      <c r="E138" s="32">
        <f t="shared" si="70"/>
        <v>7.0422535211268613E-3</v>
      </c>
      <c r="F138" s="18">
        <f>IF(ISNUMBER(D138), $B145 * E138, "")</f>
        <v>1056.3380281690293</v>
      </c>
      <c r="G138" s="31">
        <v>14.1</v>
      </c>
      <c r="H138" s="32">
        <f t="shared" si="71"/>
        <v>-7.0422535211267356E-3</v>
      </c>
      <c r="I138" s="101">
        <f>IF(ISNUMBER(G138), $B145 * H138, "")</f>
        <v>-1056.3380281690104</v>
      </c>
      <c r="J138" s="15">
        <v>14</v>
      </c>
      <c r="K138" s="32">
        <f t="shared" si="72"/>
        <v>-1.4084507042253471E-2</v>
      </c>
      <c r="L138" s="18">
        <f>IF(ISNUMBER(J138), $B145 * K138, "")</f>
        <v>-2112.6760563380208</v>
      </c>
      <c r="M138" s="31">
        <v>14.1</v>
      </c>
      <c r="N138" s="32">
        <f t="shared" si="73"/>
        <v>-7.0422535211267356E-3</v>
      </c>
      <c r="O138" s="18">
        <f>IF(ISNUMBER(M138), $B145 * N138, "")</f>
        <v>-1056.3380281690104</v>
      </c>
      <c r="Q138" s="286"/>
      <c r="R138" s="286"/>
      <c r="S138" s="286"/>
    </row>
    <row r="139" spans="1:19" ht="17.25" thickBot="1">
      <c r="A139" s="127" t="s">
        <v>175</v>
      </c>
      <c r="B139" s="128">
        <v>22.2</v>
      </c>
      <c r="C139" s="78">
        <v>-3.4782608700000002E-2</v>
      </c>
      <c r="D139" s="20">
        <v>22.1</v>
      </c>
      <c r="E139" s="21">
        <f t="shared" si="70"/>
        <v>-4.5045045045044091E-3</v>
      </c>
      <c r="F139" s="22">
        <f>IF(ISNUMBER(D139), $B145 * E139, "")</f>
        <v>-675.67567567566141</v>
      </c>
      <c r="G139" s="30">
        <v>22</v>
      </c>
      <c r="H139" s="21">
        <f t="shared" si="71"/>
        <v>-9.0090090090089777E-3</v>
      </c>
      <c r="I139" s="105">
        <f>IF(ISNUMBER(G139), $B145 * H139, "")</f>
        <v>-1351.3513513513467</v>
      </c>
      <c r="J139" s="20">
        <v>21.8</v>
      </c>
      <c r="K139" s="21">
        <f t="shared" si="72"/>
        <v>-1.8018018018017955E-2</v>
      </c>
      <c r="L139" s="22">
        <f>IF(ISNUMBER(J139), $B145 * K139, "")</f>
        <v>-2702.7027027026934</v>
      </c>
      <c r="M139" s="30">
        <v>21.9</v>
      </c>
      <c r="N139" s="21">
        <f t="shared" si="73"/>
        <v>-1.3513513513513545E-2</v>
      </c>
      <c r="O139" s="22">
        <f>IF(ISNUMBER(M139), $B145 * N139, "")</f>
        <v>-2027.0270270270319</v>
      </c>
      <c r="Q139" s="286"/>
      <c r="R139" s="286"/>
      <c r="S139" s="286"/>
    </row>
    <row r="140" spans="1:19" ht="17.25" thickBot="1">
      <c r="A140" s="125" t="s">
        <v>207</v>
      </c>
      <c r="B140" s="129">
        <v>20.3</v>
      </c>
      <c r="C140" s="80">
        <v>-4.24528302E-2</v>
      </c>
      <c r="D140" s="106">
        <v>19.899999999999999</v>
      </c>
      <c r="E140" s="107">
        <f>IF(ISNUMBER(D140), (D140 - $B140) / $B140, "")</f>
        <v>-1.970443349753705E-2</v>
      </c>
      <c r="F140" s="108">
        <f>IF(ISNUMBER(D140), $B145 * E140, "")</f>
        <v>-2955.6650246305576</v>
      </c>
      <c r="G140" s="109">
        <v>19.899999999999999</v>
      </c>
      <c r="H140" s="107">
        <f>IF(ISNUMBER(G140), (G140 - $B140) / $B140, "")</f>
        <v>-1.970443349753705E-2</v>
      </c>
      <c r="I140" s="110">
        <f>IF(ISNUMBER(G140), $B145 * H140, "")</f>
        <v>-2955.6650246305576</v>
      </c>
      <c r="J140" s="106">
        <v>19.8</v>
      </c>
      <c r="K140" s="107">
        <f>IF(ISNUMBER(J140), (J140 - $B140) / $B140, "")</f>
        <v>-2.463054187192118E-2</v>
      </c>
      <c r="L140" s="108">
        <f>IF(ISNUMBER(J140), $B145 * K140, "")</f>
        <v>-3694.5812807881771</v>
      </c>
      <c r="M140" s="109">
        <v>19.600000000000001</v>
      </c>
      <c r="N140" s="107">
        <f>IF(ISNUMBER(M140), (M140 - $B140) / $B140, "")</f>
        <v>-3.448275862068962E-2</v>
      </c>
      <c r="O140" s="108">
        <f>IF(ISNUMBER(M140), $B145 * N140, "")</f>
        <v>-5172.4137931034429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7.0878074589070836E-4</v>
      </c>
      <c r="F145" s="28">
        <f>SUM(F125:F144)</f>
        <v>1701.0737901376992</v>
      </c>
      <c r="G145" s="26" t="s">
        <v>268</v>
      </c>
      <c r="H145" s="27">
        <f>IF(COUNT(H125:H144), SUM(H125:H144) / COUNT(H125:H144), 0)</f>
        <v>1.3790912525162714E-3</v>
      </c>
      <c r="I145" s="28">
        <f>SUM(I125:I144)</f>
        <v>3309.8190060390521</v>
      </c>
      <c r="J145" s="26" t="s">
        <v>268</v>
      </c>
      <c r="K145" s="27">
        <f>IF(COUNT(K125:K144), SUM(K125:K144) / COUNT(K125:K144), 0)</f>
        <v>-1.1779099610853763E-2</v>
      </c>
      <c r="L145" s="28">
        <f>SUM(L125:L144)</f>
        <v>-28269.839066049033</v>
      </c>
      <c r="M145" s="26" t="s">
        <v>268</v>
      </c>
      <c r="N145" s="27">
        <f>IF(COUNT(N125:N144), SUM(N125:N144) / COUNT(N125:N144), 0)</f>
        <v>-1.3186850595835719E-2</v>
      </c>
      <c r="O145" s="28">
        <f>SUM(O125:O144)</f>
        <v>-31648.441430005729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97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2021-11-09(화) 오전 00:00</v>
      </c>
      <c r="C150" s="329"/>
      <c r="D150" s="288" t="str">
        <f>TEXT($G$1, "[$-ko-KR]yyyy-mm-dd(ddd) ") &amp; "오후 14:00"</f>
        <v>2021-11-09(화) 오후 14:00</v>
      </c>
      <c r="E150" s="289"/>
      <c r="F150" s="290"/>
      <c r="G150" s="288" t="str">
        <f>TEXT($G$1, "[$-ko-KR]yyyy-mm-dd(ddd) ") &amp; "오후 19:00"</f>
        <v>2021-11-09(화) 오후 19:00</v>
      </c>
      <c r="H150" s="289"/>
      <c r="I150" s="290"/>
      <c r="J150" s="288" t="str">
        <f>TEXT($G$1, "[$-ko-KR]yyyy-mm-dd(ddd) ") &amp; "오후 21:00"</f>
        <v>2021-11-09(화) 오후 21:00</v>
      </c>
      <c r="K150" s="289"/>
      <c r="L150" s="290"/>
      <c r="M150" s="288" t="str">
        <f>TEXT($G$1+1, "[$-ko-KR]yyyy-mm-dd(ddd) ") &amp; "오전 00:00"</f>
        <v>2021-11-10(수)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98" t="s">
        <v>57</v>
      </c>
      <c r="H151" s="199" t="s">
        <v>265</v>
      </c>
      <c r="I151" s="20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237</v>
      </c>
      <c r="B152" s="124">
        <v>155</v>
      </c>
      <c r="C152" s="76">
        <v>-1.2738853499999999E-2</v>
      </c>
      <c r="D152" s="13">
        <v>153</v>
      </c>
      <c r="E152" s="14">
        <f>IF(ISNUMBER(D152), (D152 - $B152) / $B152, "")</f>
        <v>-1.2903225806451613E-2</v>
      </c>
      <c r="F152" s="16">
        <f>IF(ISNUMBER(D152), $B172 * E152, "")</f>
        <v>-1935.483870967742</v>
      </c>
      <c r="G152" s="29">
        <v>153</v>
      </c>
      <c r="H152" s="14">
        <f>IF(ISNUMBER(G152), (G152 - $B152) / $B152, "")</f>
        <v>-1.2903225806451613E-2</v>
      </c>
      <c r="I152" s="100">
        <f>IF(ISNUMBER(G152), $B172 * H152, "")</f>
        <v>-1935.483870967742</v>
      </c>
      <c r="J152" s="13">
        <v>153</v>
      </c>
      <c r="K152" s="14">
        <f>IF(ISNUMBER(J152), (J152 - $B152) / $B152, "")</f>
        <v>-1.2903225806451613E-2</v>
      </c>
      <c r="L152" s="16">
        <f>IF(ISNUMBER(J152), $B172 * K152, "")</f>
        <v>-1935.483870967742</v>
      </c>
      <c r="M152" s="29">
        <v>151</v>
      </c>
      <c r="N152" s="14">
        <f>IF(ISNUMBER(M152), (M152 - $B152) / $B152, "")</f>
        <v>-2.5806451612903226E-2</v>
      </c>
      <c r="O152" s="16">
        <f>IF(ISNUMBER(M152), $B172 * N152, "")</f>
        <v>-3870.9677419354839</v>
      </c>
      <c r="Q152" s="286"/>
      <c r="R152" s="286"/>
      <c r="S152" s="286"/>
    </row>
    <row r="153" spans="1:19" ht="17.25" thickBot="1">
      <c r="A153" s="125" t="s">
        <v>121</v>
      </c>
      <c r="B153" s="126">
        <v>585</v>
      </c>
      <c r="C153" s="77">
        <v>-1.6806722699999999E-2</v>
      </c>
      <c r="D153" s="15">
        <v>588</v>
      </c>
      <c r="E153" s="32">
        <f t="shared" ref="E153:E156" si="78">IF(ISNUMBER(D153), (D153 - $B153) / $B153, "")</f>
        <v>5.1282051282051282E-3</v>
      </c>
      <c r="F153" s="18">
        <f>IF(ISNUMBER(D153), $B172 * E153, "")</f>
        <v>769.23076923076928</v>
      </c>
      <c r="G153" s="31">
        <v>586</v>
      </c>
      <c r="H153" s="32">
        <f t="shared" ref="H153:H156" si="79">IF(ISNUMBER(G153), (G153 - $B153) / $B153, "")</f>
        <v>1.7094017094017094E-3</v>
      </c>
      <c r="I153" s="101">
        <f>IF(ISNUMBER(G153), $B172 * H153, "")</f>
        <v>256.41025641025641</v>
      </c>
      <c r="J153" s="15">
        <v>578</v>
      </c>
      <c r="K153" s="32">
        <f t="shared" ref="K153:K156" si="80">IF(ISNUMBER(J153), (J153 - $B153) / $B153, "")</f>
        <v>-1.1965811965811967E-2</v>
      </c>
      <c r="L153" s="18">
        <f>IF(ISNUMBER(J153), $B172 * K153, "")</f>
        <v>-1794.8717948717949</v>
      </c>
      <c r="M153" s="31">
        <v>592</v>
      </c>
      <c r="N153" s="32">
        <f t="shared" ref="N153:N156" si="81">IF(ISNUMBER(M153), (M153 - $B153) / $B153, "")</f>
        <v>1.1965811965811967E-2</v>
      </c>
      <c r="O153" s="18">
        <f>IF(ISNUMBER(M153), $B172 * N153, "")</f>
        <v>1794.8717948717949</v>
      </c>
      <c r="Q153" s="286"/>
      <c r="R153" s="286"/>
      <c r="S153" s="286"/>
    </row>
    <row r="154" spans="1:19" ht="17.25" thickBot="1">
      <c r="A154" s="125" t="s">
        <v>161</v>
      </c>
      <c r="B154" s="126">
        <v>695</v>
      </c>
      <c r="C154" s="77">
        <v>-1.69731259E-2</v>
      </c>
      <c r="D154" s="15">
        <v>696</v>
      </c>
      <c r="E154" s="32">
        <f t="shared" si="78"/>
        <v>1.4388489208633094E-3</v>
      </c>
      <c r="F154" s="18">
        <f>IF(ISNUMBER(D154), $B172 * E154, "")</f>
        <v>215.82733812949641</v>
      </c>
      <c r="G154" s="31">
        <v>698</v>
      </c>
      <c r="H154" s="32">
        <f t="shared" si="79"/>
        <v>4.3165467625899279E-3</v>
      </c>
      <c r="I154" s="101">
        <f>IF(ISNUMBER(G154), $B172 * H154, "")</f>
        <v>647.48201438848923</v>
      </c>
      <c r="J154" s="15">
        <v>695</v>
      </c>
      <c r="K154" s="32">
        <f t="shared" si="80"/>
        <v>0</v>
      </c>
      <c r="L154" s="18">
        <f>IF(ISNUMBER(J154), $B172 * K154, "")</f>
        <v>0</v>
      </c>
      <c r="M154" s="31">
        <v>694</v>
      </c>
      <c r="N154" s="32">
        <f t="shared" si="81"/>
        <v>-1.4388489208633094E-3</v>
      </c>
      <c r="O154" s="18">
        <f>IF(ISNUMBER(M154), $B172 * N154, "")</f>
        <v>-215.82733812949641</v>
      </c>
      <c r="Q154" s="291"/>
      <c r="R154" s="291"/>
      <c r="S154" s="291"/>
    </row>
    <row r="155" spans="1:19" ht="17.25" thickBot="1">
      <c r="A155" s="125" t="s">
        <v>239</v>
      </c>
      <c r="B155" s="126">
        <v>670</v>
      </c>
      <c r="C155" s="77">
        <v>-1.7595307899999999E-2</v>
      </c>
      <c r="D155" s="15">
        <v>672</v>
      </c>
      <c r="E155" s="32">
        <f t="shared" si="78"/>
        <v>2.9850746268656717E-3</v>
      </c>
      <c r="F155" s="18">
        <f>IF(ISNUMBER(D155), $B172 * E155, "")</f>
        <v>447.76119402985074</v>
      </c>
      <c r="G155" s="31">
        <v>670</v>
      </c>
      <c r="H155" s="32">
        <f t="shared" si="79"/>
        <v>0</v>
      </c>
      <c r="I155" s="101">
        <f>IF(ISNUMBER(G155), $B172 * H155, "")</f>
        <v>0</v>
      </c>
      <c r="J155" s="15">
        <v>666</v>
      </c>
      <c r="K155" s="32">
        <f t="shared" si="80"/>
        <v>-5.9701492537313433E-3</v>
      </c>
      <c r="L155" s="18">
        <f>IF(ISNUMBER(J155), $B172 * K155, "")</f>
        <v>-895.52238805970148</v>
      </c>
      <c r="M155" s="31">
        <v>669</v>
      </c>
      <c r="N155" s="32">
        <f t="shared" si="81"/>
        <v>-1.4925373134328358E-3</v>
      </c>
      <c r="O155" s="18">
        <f>IF(ISNUMBER(M155), $B172 * N155, "")</f>
        <v>-223.88059701492537</v>
      </c>
      <c r="Q155" s="291"/>
      <c r="R155" s="291"/>
      <c r="S155" s="291"/>
    </row>
    <row r="156" spans="1:19" ht="17.25" thickBot="1">
      <c r="A156" s="127" t="s">
        <v>141</v>
      </c>
      <c r="B156" s="128">
        <v>152</v>
      </c>
      <c r="C156" s="78">
        <v>-1.9354838700000002E-2</v>
      </c>
      <c r="D156" s="20">
        <v>157</v>
      </c>
      <c r="E156" s="21">
        <f t="shared" si="78"/>
        <v>3.2894736842105261E-2</v>
      </c>
      <c r="F156" s="22">
        <f>IF(ISNUMBER(D156), $B172 * E156, "")</f>
        <v>4934.2105263157891</v>
      </c>
      <c r="G156" s="30">
        <v>154</v>
      </c>
      <c r="H156" s="21">
        <f t="shared" si="79"/>
        <v>1.3157894736842105E-2</v>
      </c>
      <c r="I156" s="105">
        <f>IF(ISNUMBER(G156), $B172 * H156, "")</f>
        <v>1973.6842105263156</v>
      </c>
      <c r="J156" s="20">
        <v>150</v>
      </c>
      <c r="K156" s="21">
        <f t="shared" si="80"/>
        <v>-1.3157894736842105E-2</v>
      </c>
      <c r="L156" s="22">
        <f>IF(ISNUMBER(J156), $B172 * K156, "")</f>
        <v>-1973.6842105263156</v>
      </c>
      <c r="M156" s="30">
        <v>152</v>
      </c>
      <c r="N156" s="21">
        <f t="shared" si="81"/>
        <v>0</v>
      </c>
      <c r="O156" s="22">
        <f>IF(ISNUMBER(M156), $B172 * N156, "")</f>
        <v>0</v>
      </c>
      <c r="Q156" s="291"/>
      <c r="R156" s="291"/>
      <c r="S156" s="291"/>
    </row>
    <row r="157" spans="1:19" ht="17.25" thickBot="1">
      <c r="A157" s="125" t="s">
        <v>235</v>
      </c>
      <c r="B157" s="129">
        <v>129</v>
      </c>
      <c r="C157" s="80">
        <v>-2.2727272699999999E-2</v>
      </c>
      <c r="D157" s="106">
        <v>132</v>
      </c>
      <c r="E157" s="107">
        <f>IF(ISNUMBER(D157), (D157 - $B157) / $B157, "")</f>
        <v>2.3255813953488372E-2</v>
      </c>
      <c r="F157" s="108">
        <f>IF(ISNUMBER(D157), $B172 * E157, "")</f>
        <v>3488.3720930232557</v>
      </c>
      <c r="G157" s="109">
        <v>131</v>
      </c>
      <c r="H157" s="107">
        <f>IF(ISNUMBER(G157), (G157 - $B157) / $B157, "")</f>
        <v>1.5503875968992248E-2</v>
      </c>
      <c r="I157" s="110">
        <f>IF(ISNUMBER(G157), $B172 * H157, "")</f>
        <v>2325.5813953488373</v>
      </c>
      <c r="J157" s="106">
        <v>131</v>
      </c>
      <c r="K157" s="107">
        <f>IF(ISNUMBER(J157), (J157 - $B157) / $B157, "")</f>
        <v>1.5503875968992248E-2</v>
      </c>
      <c r="L157" s="108">
        <f>IF(ISNUMBER(J157), $B172 * K157, "")</f>
        <v>2325.5813953488373</v>
      </c>
      <c r="M157" s="109">
        <v>131</v>
      </c>
      <c r="N157" s="107">
        <f>IF(ISNUMBER(M157), (M157 - $B157) / $B157, "")</f>
        <v>1.5503875968992248E-2</v>
      </c>
      <c r="O157" s="108">
        <f>IF(ISNUMBER(M157), $B172 * N157, "")</f>
        <v>2325.5813953488373</v>
      </c>
      <c r="Q157" s="291"/>
      <c r="R157" s="291"/>
      <c r="S157" s="291"/>
    </row>
    <row r="158" spans="1:19" ht="17.25" thickBot="1">
      <c r="A158" s="125" t="s">
        <v>225</v>
      </c>
      <c r="B158" s="126">
        <v>961</v>
      </c>
      <c r="C158" s="77">
        <v>-2.33739837E-2</v>
      </c>
      <c r="D158" s="15">
        <v>955</v>
      </c>
      <c r="E158" s="32">
        <f t="shared" ref="E158:E161" si="82">IF(ISNUMBER(D158), (D158 - $B158) / $B158, "")</f>
        <v>-6.2434963579604576E-3</v>
      </c>
      <c r="F158" s="18">
        <f>IF(ISNUMBER(D158), $B172 * E158, "")</f>
        <v>-936.5244536940686</v>
      </c>
      <c r="G158" s="31">
        <v>953</v>
      </c>
      <c r="H158" s="32">
        <f t="shared" ref="H158:H161" si="83">IF(ISNUMBER(G158), (G158 - $B158) / $B158, "")</f>
        <v>-8.3246618106139446E-3</v>
      </c>
      <c r="I158" s="101">
        <f>IF(ISNUMBER(G158), $B172 * H158, "")</f>
        <v>-1248.6992715920917</v>
      </c>
      <c r="J158" s="15">
        <v>949</v>
      </c>
      <c r="K158" s="32">
        <f t="shared" ref="K158:K161" si="84">IF(ISNUMBER(J158), (J158 - $B158) / $B158, "")</f>
        <v>-1.2486992715920915E-2</v>
      </c>
      <c r="L158" s="18">
        <f>IF(ISNUMBER(J158), $B172 * K158, "")</f>
        <v>-1873.0489073881372</v>
      </c>
      <c r="M158" s="31">
        <v>950</v>
      </c>
      <c r="N158" s="32">
        <f t="shared" ref="N158:N161" si="85">IF(ISNUMBER(M158), (M158 - $B158) / $B158, "")</f>
        <v>-1.1446409989594173E-2</v>
      </c>
      <c r="O158" s="18">
        <f>IF(ISNUMBER(M158), $B172 * N158, "")</f>
        <v>-1716.961498439126</v>
      </c>
      <c r="Q158" s="291"/>
      <c r="R158" s="291"/>
      <c r="S158" s="291"/>
    </row>
    <row r="159" spans="1:19" ht="17.25" thickBot="1">
      <c r="A159" s="125" t="s">
        <v>227</v>
      </c>
      <c r="B159" s="126">
        <v>603</v>
      </c>
      <c r="C159" s="77">
        <v>-2.74193548E-2</v>
      </c>
      <c r="D159" s="15">
        <v>583</v>
      </c>
      <c r="E159" s="32">
        <f t="shared" si="82"/>
        <v>-3.316749585406302E-2</v>
      </c>
      <c r="F159" s="18">
        <f>IF(ISNUMBER(D159), $B172 * E159, "")</f>
        <v>-4975.1243781094527</v>
      </c>
      <c r="G159" s="31">
        <v>606</v>
      </c>
      <c r="H159" s="32">
        <f t="shared" si="83"/>
        <v>4.9751243781094526E-3</v>
      </c>
      <c r="I159" s="101">
        <f>IF(ISNUMBER(G159), $B172 * H159, "")</f>
        <v>746.26865671641792</v>
      </c>
      <c r="J159" s="15">
        <v>622</v>
      </c>
      <c r="K159" s="32">
        <f t="shared" si="84"/>
        <v>3.150912106135987E-2</v>
      </c>
      <c r="L159" s="18">
        <f>IF(ISNUMBER(J159), $B172 * K159, "")</f>
        <v>4726.3681592039802</v>
      </c>
      <c r="M159" s="31">
        <v>608</v>
      </c>
      <c r="N159" s="32">
        <f t="shared" si="85"/>
        <v>8.291873963515755E-3</v>
      </c>
      <c r="O159" s="18">
        <f>IF(ISNUMBER(M159), $B172 * N159, "")</f>
        <v>1243.7810945273632</v>
      </c>
      <c r="Q159" s="291"/>
      <c r="R159" s="291"/>
      <c r="S159" s="291"/>
    </row>
    <row r="160" spans="1:19" ht="17.25" thickBot="1">
      <c r="A160" s="125" t="s">
        <v>189</v>
      </c>
      <c r="B160" s="126">
        <v>381</v>
      </c>
      <c r="C160" s="77">
        <v>-3.0534351099999999E-2</v>
      </c>
      <c r="D160" s="15">
        <v>380</v>
      </c>
      <c r="E160" s="32">
        <f t="shared" si="82"/>
        <v>-2.6246719160104987E-3</v>
      </c>
      <c r="F160" s="18">
        <f>IF(ISNUMBER(D160), $B172 * E160, "")</f>
        <v>-393.70078740157481</v>
      </c>
      <c r="G160" s="31">
        <v>380</v>
      </c>
      <c r="H160" s="32">
        <f t="shared" si="83"/>
        <v>-2.6246719160104987E-3</v>
      </c>
      <c r="I160" s="101">
        <f>IF(ISNUMBER(G160), $B172 * H160, "")</f>
        <v>-393.70078740157481</v>
      </c>
      <c r="J160" s="15">
        <v>377</v>
      </c>
      <c r="K160" s="32">
        <f t="shared" si="84"/>
        <v>-1.0498687664041995E-2</v>
      </c>
      <c r="L160" s="18">
        <f>IF(ISNUMBER(J160), $B172 * K160, "")</f>
        <v>-1574.8031496062993</v>
      </c>
      <c r="M160" s="31">
        <v>372</v>
      </c>
      <c r="N160" s="32">
        <f t="shared" si="85"/>
        <v>-2.3622047244094488E-2</v>
      </c>
      <c r="O160" s="18">
        <f>IF(ISNUMBER(M160), $B172 * N160, "")</f>
        <v>-3543.3070866141734</v>
      </c>
      <c r="Q160" s="33"/>
      <c r="R160" s="33"/>
    </row>
    <row r="161" spans="1:19" ht="17.25" thickBot="1">
      <c r="A161" s="130" t="s">
        <v>215</v>
      </c>
      <c r="B161" s="131">
        <v>291</v>
      </c>
      <c r="C161" s="79">
        <v>-3.3222591400000001E-2</v>
      </c>
      <c r="D161" s="24">
        <v>290</v>
      </c>
      <c r="E161" s="25">
        <f t="shared" si="82"/>
        <v>-3.4364261168384879E-3</v>
      </c>
      <c r="F161" s="104">
        <f>IF(ISNUMBER(D161), $B172 * E161, "")</f>
        <v>-515.46391752577324</v>
      </c>
      <c r="G161" s="102">
        <v>291</v>
      </c>
      <c r="H161" s="25">
        <f t="shared" si="83"/>
        <v>0</v>
      </c>
      <c r="I161" s="103">
        <f>IF(ISNUMBER(G161), $B172 * H161, "")</f>
        <v>0</v>
      </c>
      <c r="J161" s="24">
        <v>288</v>
      </c>
      <c r="K161" s="25">
        <f t="shared" si="84"/>
        <v>-1.0309278350515464E-2</v>
      </c>
      <c r="L161" s="104">
        <f>IF(ISNUMBER(J161), $B172 * K161, "")</f>
        <v>-1546.3917525773195</v>
      </c>
      <c r="M161" s="102">
        <v>287</v>
      </c>
      <c r="N161" s="25">
        <f t="shared" si="85"/>
        <v>-1.3745704467353952E-2</v>
      </c>
      <c r="O161" s="104">
        <f>IF(ISNUMBER(M161), $B172 * N161, "")</f>
        <v>-2061.855670103093</v>
      </c>
      <c r="Q161" s="300"/>
      <c r="R161" s="301"/>
      <c r="S161" s="302"/>
    </row>
    <row r="162" spans="1:19">
      <c r="A162" s="123" t="s">
        <v>171</v>
      </c>
      <c r="B162" s="124">
        <v>459</v>
      </c>
      <c r="C162" s="76">
        <v>-3.3684210499999999E-2</v>
      </c>
      <c r="D162" s="13">
        <v>477</v>
      </c>
      <c r="E162" s="14">
        <f>IF(ISNUMBER(D162), (D162 - $B162) / $B162, "")</f>
        <v>3.9215686274509803E-2</v>
      </c>
      <c r="F162" s="16">
        <f>IF(ISNUMBER(D162), $B172 * E162, "")</f>
        <v>5882.3529411764703</v>
      </c>
      <c r="G162" s="29">
        <v>474</v>
      </c>
      <c r="H162" s="14">
        <f>IF(ISNUMBER(G162), (G162 - $B162) / $B162, "")</f>
        <v>3.2679738562091505E-2</v>
      </c>
      <c r="I162" s="100">
        <f>IF(ISNUMBER(G162), $B172 * H162, "")</f>
        <v>4901.9607843137255</v>
      </c>
      <c r="J162" s="13">
        <v>472</v>
      </c>
      <c r="K162" s="14">
        <f>IF(ISNUMBER(J162), (J162 - $B162) / $B162, "")</f>
        <v>2.8322440087145968E-2</v>
      </c>
      <c r="L162" s="16">
        <f>IF(ISNUMBER(J162), $B172 * K162, "")</f>
        <v>4248.3660130718954</v>
      </c>
      <c r="M162" s="29">
        <v>480</v>
      </c>
      <c r="N162" s="14">
        <f>IF(ISNUMBER(M162), (M162 - $B162) / $B162, "")</f>
        <v>4.5751633986928102E-2</v>
      </c>
      <c r="O162" s="16">
        <f>IF(ISNUMBER(M162), $B172 * N162, "")</f>
        <v>6862.745098039215</v>
      </c>
      <c r="Q162" s="303"/>
      <c r="R162" s="304"/>
      <c r="S162" s="305"/>
    </row>
    <row r="163" spans="1:19" ht="17.25" thickBot="1">
      <c r="A163" s="125" t="s">
        <v>85</v>
      </c>
      <c r="B163" s="126">
        <v>572</v>
      </c>
      <c r="C163" s="77">
        <v>-3.5413153500000003E-2</v>
      </c>
      <c r="D163" s="15">
        <v>573</v>
      </c>
      <c r="E163" s="32">
        <f t="shared" ref="E163:E166" si="86">IF(ISNUMBER(D163), (D163 - $B163) / $B163, "")</f>
        <v>1.7482517482517483E-3</v>
      </c>
      <c r="F163" s="18">
        <f>IF(ISNUMBER(D163), $B172 * E163, "")</f>
        <v>262.23776223776224</v>
      </c>
      <c r="G163" s="31">
        <v>579</v>
      </c>
      <c r="H163" s="32">
        <f t="shared" ref="H163:H166" si="87">IF(ISNUMBER(G163), (G163 - $B163) / $B163, "")</f>
        <v>1.2237762237762238E-2</v>
      </c>
      <c r="I163" s="101">
        <f>IF(ISNUMBER(G163), $B172 * H163, "")</f>
        <v>1835.6643356643358</v>
      </c>
      <c r="J163" s="15">
        <v>563</v>
      </c>
      <c r="K163" s="32">
        <f t="shared" ref="K163:K166" si="88">IF(ISNUMBER(J163), (J163 - $B163) / $B163, "")</f>
        <v>-1.5734265734265736E-2</v>
      </c>
      <c r="L163" s="18">
        <f>IF(ISNUMBER(J163), $B172 * K163, "")</f>
        <v>-2360.1398601398605</v>
      </c>
      <c r="M163" s="31">
        <v>563</v>
      </c>
      <c r="N163" s="32">
        <f t="shared" ref="N163:N166" si="89">IF(ISNUMBER(M163), (M163 - $B163) / $B163, "")</f>
        <v>-1.5734265734265736E-2</v>
      </c>
      <c r="O163" s="18">
        <f>IF(ISNUMBER(M163), $B172 * N163, "")</f>
        <v>-2360.1398601398605</v>
      </c>
      <c r="Q163" s="306"/>
      <c r="R163" s="307"/>
      <c r="S163" s="308"/>
    </row>
    <row r="164" spans="1:19" ht="17.25" thickBot="1">
      <c r="A164" s="125" t="s">
        <v>197</v>
      </c>
      <c r="B164" s="126">
        <v>215</v>
      </c>
      <c r="C164" s="77">
        <v>-3.5874439500000001E-2</v>
      </c>
      <c r="D164" s="15">
        <v>216</v>
      </c>
      <c r="E164" s="32">
        <f t="shared" si="86"/>
        <v>4.6511627906976744E-3</v>
      </c>
      <c r="F164" s="18">
        <f>IF(ISNUMBER(D164), $B172 * E164, "")</f>
        <v>697.67441860465112</v>
      </c>
      <c r="G164" s="31">
        <v>215</v>
      </c>
      <c r="H164" s="32">
        <f t="shared" si="87"/>
        <v>0</v>
      </c>
      <c r="I164" s="101">
        <f>IF(ISNUMBER(G164), $B172 * H164, "")</f>
        <v>0</v>
      </c>
      <c r="J164" s="15">
        <v>213</v>
      </c>
      <c r="K164" s="32">
        <f t="shared" si="88"/>
        <v>-9.3023255813953487E-3</v>
      </c>
      <c r="L164" s="18">
        <f>IF(ISNUMBER(J164), $B172 * K164, "")</f>
        <v>-1395.3488372093022</v>
      </c>
      <c r="M164" s="31">
        <v>211</v>
      </c>
      <c r="N164" s="32">
        <f t="shared" si="89"/>
        <v>-1.8604651162790697E-2</v>
      </c>
      <c r="O164" s="18">
        <f>IF(ISNUMBER(M164), $B172 * N164, "")</f>
        <v>-2790.6976744186045</v>
      </c>
      <c r="Q164" s="291"/>
      <c r="R164" s="291"/>
      <c r="S164" s="291"/>
    </row>
    <row r="165" spans="1:19" ht="17.25" thickBot="1">
      <c r="A165" s="125" t="s">
        <v>107</v>
      </c>
      <c r="B165" s="126">
        <v>188</v>
      </c>
      <c r="C165" s="77">
        <v>-3.5897435900000003E-2</v>
      </c>
      <c r="D165" s="15">
        <v>192</v>
      </c>
      <c r="E165" s="32">
        <f t="shared" si="86"/>
        <v>2.1276595744680851E-2</v>
      </c>
      <c r="F165" s="18">
        <f>IF(ISNUMBER(D165), $B172 * E165, "")</f>
        <v>3191.4893617021276</v>
      </c>
      <c r="G165" s="31">
        <v>190</v>
      </c>
      <c r="H165" s="32">
        <f t="shared" si="87"/>
        <v>1.0638297872340425E-2</v>
      </c>
      <c r="I165" s="101">
        <f>IF(ISNUMBER(G165), $B172 * H165, "")</f>
        <v>1595.7446808510638</v>
      </c>
      <c r="J165" s="15">
        <v>188</v>
      </c>
      <c r="K165" s="32">
        <f t="shared" si="88"/>
        <v>0</v>
      </c>
      <c r="L165" s="18">
        <f>IF(ISNUMBER(J165), $B172 * K165, "")</f>
        <v>0</v>
      </c>
      <c r="M165" s="31">
        <v>187</v>
      </c>
      <c r="N165" s="32">
        <f t="shared" si="89"/>
        <v>-5.3191489361702126E-3</v>
      </c>
      <c r="O165" s="18">
        <f>IF(ISNUMBER(M165), $B172 * N165, "")</f>
        <v>-797.87234042553189</v>
      </c>
      <c r="Q165" s="286"/>
      <c r="R165" s="286"/>
      <c r="S165" s="286"/>
    </row>
    <row r="166" spans="1:19" ht="17.25" thickBot="1">
      <c r="A166" s="127" t="s">
        <v>251</v>
      </c>
      <c r="B166" s="128">
        <v>400</v>
      </c>
      <c r="C166" s="78">
        <v>-3.8461538500000003E-2</v>
      </c>
      <c r="D166" s="20">
        <v>403</v>
      </c>
      <c r="E166" s="21">
        <f t="shared" si="86"/>
        <v>7.4999999999999997E-3</v>
      </c>
      <c r="F166" s="22">
        <f>IF(ISNUMBER(D166), $B172 * E166, "")</f>
        <v>1125</v>
      </c>
      <c r="G166" s="30">
        <v>402</v>
      </c>
      <c r="H166" s="21">
        <f t="shared" si="87"/>
        <v>5.0000000000000001E-3</v>
      </c>
      <c r="I166" s="105">
        <f>IF(ISNUMBER(G166), $B172 * H166, "")</f>
        <v>750</v>
      </c>
      <c r="J166" s="20">
        <v>400</v>
      </c>
      <c r="K166" s="21">
        <f t="shared" si="88"/>
        <v>0</v>
      </c>
      <c r="L166" s="22">
        <f>IF(ISNUMBER(J166), $B172 * K166, "")</f>
        <v>0</v>
      </c>
      <c r="M166" s="30">
        <v>398</v>
      </c>
      <c r="N166" s="21">
        <f t="shared" si="89"/>
        <v>-5.0000000000000001E-3</v>
      </c>
      <c r="O166" s="22">
        <f>IF(ISNUMBER(M166), $B172 * N166, "")</f>
        <v>-750</v>
      </c>
      <c r="Q166" s="286"/>
      <c r="R166" s="286"/>
      <c r="S166" s="286"/>
    </row>
    <row r="167" spans="1:19" ht="17.25" thickBot="1">
      <c r="A167" s="125" t="s">
        <v>219</v>
      </c>
      <c r="B167" s="129">
        <v>223</v>
      </c>
      <c r="C167" s="80">
        <v>-3.8793103400000001E-2</v>
      </c>
      <c r="D167" s="106">
        <v>221</v>
      </c>
      <c r="E167" s="107">
        <f>IF(ISNUMBER(D167), (D167 - $B167) / $B167, "")</f>
        <v>-8.9686098654708519E-3</v>
      </c>
      <c r="F167" s="108">
        <f>IF(ISNUMBER(D167), $B172 * E167, "")</f>
        <v>-1345.2914798206277</v>
      </c>
      <c r="G167" s="109">
        <v>221</v>
      </c>
      <c r="H167" s="107">
        <f>IF(ISNUMBER(G167), (G167 - $B167) / $B167, "")</f>
        <v>-8.9686098654708519E-3</v>
      </c>
      <c r="I167" s="110">
        <f>IF(ISNUMBER(G167), $B172 * H167, "")</f>
        <v>-1345.2914798206277</v>
      </c>
      <c r="J167" s="106">
        <v>219</v>
      </c>
      <c r="K167" s="107">
        <f>IF(ISNUMBER(J167), (J167 - $B167) / $B167, "")</f>
        <v>-1.7937219730941704E-2</v>
      </c>
      <c r="L167" s="108">
        <f>IF(ISNUMBER(J167), $B172 * K167, "")</f>
        <v>-2690.5829596412555</v>
      </c>
      <c r="M167" s="109">
        <v>216</v>
      </c>
      <c r="N167" s="107">
        <f>IF(ISNUMBER(M167), (M167 - $B167) / $B167, "")</f>
        <v>-3.1390134529147982E-2</v>
      </c>
      <c r="O167" s="108">
        <f>IF(ISNUMBER(M167), $B172 * N167, "")</f>
        <v>-4708.5201793721972</v>
      </c>
      <c r="Q167" s="291"/>
      <c r="R167" s="291"/>
      <c r="S167" s="291"/>
    </row>
    <row r="168" spans="1:19" ht="17.25" thickBot="1">
      <c r="A168" s="125" t="s">
        <v>217</v>
      </c>
      <c r="B168" s="126">
        <v>240</v>
      </c>
      <c r="C168" s="77">
        <v>-0.04</v>
      </c>
      <c r="D168" s="15">
        <v>242</v>
      </c>
      <c r="E168" s="32">
        <f t="shared" ref="E168:E171" si="90">IF(ISNUMBER(D168), (D168 - $B168) / $B168, "")</f>
        <v>8.3333333333333332E-3</v>
      </c>
      <c r="F168" s="18">
        <f>IF(ISNUMBER(D168), $B172 * E168, "")</f>
        <v>1250</v>
      </c>
      <c r="G168" s="31">
        <v>241</v>
      </c>
      <c r="H168" s="32">
        <f t="shared" ref="H168:H171" si="91">IF(ISNUMBER(G168), (G168 - $B168) / $B168, "")</f>
        <v>4.1666666666666666E-3</v>
      </c>
      <c r="I168" s="101">
        <f>IF(ISNUMBER(G168), $B172 * H168, "")</f>
        <v>625</v>
      </c>
      <c r="J168" s="15">
        <v>238</v>
      </c>
      <c r="K168" s="32">
        <f t="shared" ref="K168:K171" si="92">IF(ISNUMBER(J168), (J168 - $B168) / $B168, "")</f>
        <v>-8.3333333333333332E-3</v>
      </c>
      <c r="L168" s="18">
        <f>IF(ISNUMBER(J168), $B172 * K168, "")</f>
        <v>-1250</v>
      </c>
      <c r="M168" s="31">
        <v>237</v>
      </c>
      <c r="N168" s="32">
        <f t="shared" ref="N168:N171" si="93">IF(ISNUMBER(M168), (M168 - $B168) / $B168, "")</f>
        <v>-1.2500000000000001E-2</v>
      </c>
      <c r="O168" s="18">
        <f>IF(ISNUMBER(M168), $B172 * N168, "")</f>
        <v>-1875</v>
      </c>
      <c r="Q168" s="291"/>
      <c r="R168" s="291"/>
      <c r="S168" s="291"/>
    </row>
    <row r="169" spans="1:19" ht="17.25" thickBot="1">
      <c r="A169" s="125" t="s">
        <v>191</v>
      </c>
      <c r="B169" s="126">
        <v>141</v>
      </c>
      <c r="C169" s="77">
        <v>-4.08163265E-2</v>
      </c>
      <c r="D169" s="15">
        <v>141</v>
      </c>
      <c r="E169" s="32">
        <f t="shared" si="90"/>
        <v>0</v>
      </c>
      <c r="F169" s="18">
        <f>IF(ISNUMBER(D169), $B172 * E169, "")</f>
        <v>0</v>
      </c>
      <c r="G169" s="31">
        <v>141</v>
      </c>
      <c r="H169" s="32">
        <f t="shared" si="91"/>
        <v>0</v>
      </c>
      <c r="I169" s="101">
        <f>IF(ISNUMBER(G169), $B172 * H169, "")</f>
        <v>0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139</v>
      </c>
      <c r="N169" s="32">
        <f t="shared" si="93"/>
        <v>-1.4184397163120567E-2</v>
      </c>
      <c r="O169" s="18">
        <f>IF(ISNUMBER(M169), $B172 * N169, "")</f>
        <v>-2127.6595744680849</v>
      </c>
      <c r="Q169" s="291"/>
      <c r="R169" s="291"/>
      <c r="S169" s="291"/>
    </row>
    <row r="170" spans="1:19">
      <c r="A170" s="125" t="s">
        <v>163</v>
      </c>
      <c r="B170" s="126">
        <v>397</v>
      </c>
      <c r="C170" s="77">
        <v>-5.0239234399999999E-2</v>
      </c>
      <c r="D170" s="15">
        <v>397</v>
      </c>
      <c r="E170" s="32">
        <f t="shared" si="90"/>
        <v>0</v>
      </c>
      <c r="F170" s="18">
        <f>IF(ISNUMBER(D170), $B172 * E170, "")</f>
        <v>0</v>
      </c>
      <c r="G170" s="31">
        <v>391</v>
      </c>
      <c r="H170" s="32">
        <f t="shared" si="91"/>
        <v>-1.5113350125944584E-2</v>
      </c>
      <c r="I170" s="101">
        <f>IF(ISNUMBER(G170), $B172 * H170, "")</f>
        <v>-2267.0025188916875</v>
      </c>
      <c r="J170" s="15">
        <v>379</v>
      </c>
      <c r="K170" s="32">
        <f t="shared" si="92"/>
        <v>-4.534005037783375E-2</v>
      </c>
      <c r="L170" s="18">
        <f>IF(ISNUMBER(J170), $B172 * K170, "")</f>
        <v>-6801.0075566750629</v>
      </c>
      <c r="M170" s="31">
        <v>376</v>
      </c>
      <c r="N170" s="32">
        <f t="shared" si="93"/>
        <v>-5.2896725440806043E-2</v>
      </c>
      <c r="O170" s="18">
        <f>IF(ISNUMBER(M170), $B172 * N170, "")</f>
        <v>-7934.5088161209069</v>
      </c>
      <c r="Q170" s="313"/>
      <c r="R170" s="314"/>
      <c r="S170" s="315"/>
    </row>
    <row r="171" spans="1:19" ht="17.25" thickBot="1">
      <c r="A171" s="130" t="s">
        <v>56</v>
      </c>
      <c r="B171" s="131">
        <v>245</v>
      </c>
      <c r="C171" s="79">
        <v>-5.7692307700000001E-2</v>
      </c>
      <c r="D171" s="24">
        <v>249</v>
      </c>
      <c r="E171" s="25">
        <f t="shared" si="90"/>
        <v>1.6326530612244899E-2</v>
      </c>
      <c r="F171" s="104">
        <f>IF(ISNUMBER(D171), $B172 * E171, "")</f>
        <v>2448.9795918367349</v>
      </c>
      <c r="G171" s="102">
        <v>252</v>
      </c>
      <c r="H171" s="25">
        <f t="shared" si="91"/>
        <v>2.8571428571428571E-2</v>
      </c>
      <c r="I171" s="103">
        <f>IF(ISNUMBER(G171), $B172 * H171, "")</f>
        <v>4285.7142857142853</v>
      </c>
      <c r="J171" s="24">
        <v>243</v>
      </c>
      <c r="K171" s="25">
        <f t="shared" si="92"/>
        <v>-8.1632653061224497E-3</v>
      </c>
      <c r="L171" s="104">
        <f>IF(ISNUMBER(J171), $B172 * K171, "")</f>
        <v>-1224.4897959183675</v>
      </c>
      <c r="M171" s="102">
        <v>243</v>
      </c>
      <c r="N171" s="25">
        <f t="shared" si="93"/>
        <v>-8.1632653061224497E-3</v>
      </c>
      <c r="O171" s="104">
        <f>IF(ISNUMBER(M171), $B172 * N171, "")</f>
        <v>-1224.4897959183675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4.8705157029225567E-3</v>
      </c>
      <c r="F172" s="28">
        <f>SUM(F152:F171)</f>
        <v>14611.547108767669</v>
      </c>
      <c r="G172" s="26" t="s">
        <v>268</v>
      </c>
      <c r="H172" s="27">
        <f>IF(COUNT(H152:H171), SUM(H152:H171) / COUNT(H152:H171), 0)</f>
        <v>4.2511108970866678E-3</v>
      </c>
      <c r="I172" s="28">
        <f>SUM(I152:I171)</f>
        <v>12753.332691260002</v>
      </c>
      <c r="J172" s="26" t="s">
        <v>268</v>
      </c>
      <c r="K172" s="27">
        <f>IF(COUNT(K152:K171), SUM(K152:K171) / COUNT(K152:K171), 0)</f>
        <v>-6.0475730301415096E-3</v>
      </c>
      <c r="L172" s="28">
        <f>SUM(L152:L171)</f>
        <v>-18142.719090424533</v>
      </c>
      <c r="M172" s="26" t="s">
        <v>268</v>
      </c>
      <c r="N172" s="27">
        <f>IF(COUNT(N152:N171), SUM(N152:N171) / COUNT(N152:N171), 0)</f>
        <v>-7.991569596770878E-3</v>
      </c>
      <c r="O172" s="28">
        <f>SUM(O152:O171)</f>
        <v>-23974.708790312641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97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2021-11-09(화) 오전 00:00</v>
      </c>
      <c r="C177" s="329"/>
      <c r="D177" s="288" t="str">
        <f>TEXT($G$1, "[$-ko-KR]yyyy-mm-dd(ddd) ") &amp; "오후 14:00"</f>
        <v>2021-11-09(화) 오후 14:00</v>
      </c>
      <c r="E177" s="289"/>
      <c r="F177" s="290"/>
      <c r="G177" s="288" t="str">
        <f>TEXT($G$1, "[$-ko-KR]yyyy-mm-dd(ddd) ") &amp; "오후 19:00"</f>
        <v>2021-11-09(화) 오후 19:00</v>
      </c>
      <c r="H177" s="289"/>
      <c r="I177" s="290"/>
      <c r="J177" s="288" t="str">
        <f>TEXT($G$1, "[$-ko-KR]yyyy-mm-dd(ddd) ") &amp; "오후 21:00"</f>
        <v>2021-11-09(화) 오후 21:00</v>
      </c>
      <c r="K177" s="289"/>
      <c r="L177" s="290"/>
      <c r="M177" s="288" t="str">
        <f>TEXT($G$1+1, "[$-ko-KR]yyyy-mm-dd(ddd) ") &amp; "오전 00:00"</f>
        <v>2021-11-10(수)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98" t="s">
        <v>57</v>
      </c>
      <c r="H178" s="199" t="s">
        <v>265</v>
      </c>
      <c r="I178" s="20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147</v>
      </c>
      <c r="B179" s="124">
        <v>14.2</v>
      </c>
      <c r="C179" s="76">
        <v>-3.4013605400000001E-2</v>
      </c>
      <c r="D179" s="13">
        <v>14.3</v>
      </c>
      <c r="E179" s="14">
        <f>IF(ISNUMBER(D179), (D179 - $B179) / $B179, "")</f>
        <v>7.0422535211268613E-3</v>
      </c>
      <c r="F179" s="16">
        <f>IF(ISNUMBER(D179), $B199 * E179, "")</f>
        <v>1056.3380281690293</v>
      </c>
      <c r="G179" s="29">
        <v>14.1</v>
      </c>
      <c r="H179" s="14">
        <f>IF(ISNUMBER(G179), (G179 - $B179) / $B179, "")</f>
        <v>-7.0422535211267356E-3</v>
      </c>
      <c r="I179" s="100">
        <f>IF(ISNUMBER(G179), $B199 * H179, "")</f>
        <v>-1056.3380281690104</v>
      </c>
      <c r="J179" s="13">
        <v>14</v>
      </c>
      <c r="K179" s="14">
        <f>IF(ISNUMBER(J179), (J179 - $B179) / $B179, "")</f>
        <v>-1.4084507042253471E-2</v>
      </c>
      <c r="L179" s="16">
        <f>IF(ISNUMBER(J179), $B199 * K179, "")</f>
        <v>-2112.6760563380208</v>
      </c>
      <c r="M179" s="29">
        <v>14.1</v>
      </c>
      <c r="N179" s="14">
        <f>IF(ISNUMBER(M179), (M179 - $B179) / $B179, "")</f>
        <v>-7.0422535211267356E-3</v>
      </c>
      <c r="O179" s="16">
        <f>IF(ISNUMBER(M179), $B199 * N179, "")</f>
        <v>-1056.3380281690104</v>
      </c>
      <c r="Q179" s="286"/>
      <c r="R179" s="286"/>
      <c r="S179" s="286"/>
    </row>
    <row r="180" spans="1:19" ht="17.25" thickBot="1">
      <c r="A180" s="125" t="s">
        <v>175</v>
      </c>
      <c r="B180" s="126">
        <v>22.2</v>
      </c>
      <c r="C180" s="77">
        <v>-3.4782608700000002E-2</v>
      </c>
      <c r="D180" s="15">
        <v>22.1</v>
      </c>
      <c r="E180" s="32">
        <f t="shared" ref="E180:E183" si="94">IF(ISNUMBER(D180), (D180 - $B180) / $B180, "")</f>
        <v>-4.5045045045044091E-3</v>
      </c>
      <c r="F180" s="18">
        <f>IF(ISNUMBER(D180), $B199 * E180, "")</f>
        <v>-675.67567567566141</v>
      </c>
      <c r="G180" s="31">
        <v>22</v>
      </c>
      <c r="H180" s="32">
        <f t="shared" ref="H180:H183" si="95">IF(ISNUMBER(G180), (G180 - $B180) / $B180, "")</f>
        <v>-9.0090090090089777E-3</v>
      </c>
      <c r="I180" s="101">
        <f>IF(ISNUMBER(G180), $B199 * H180, "")</f>
        <v>-1351.3513513513467</v>
      </c>
      <c r="J180" s="15">
        <v>21.8</v>
      </c>
      <c r="K180" s="32">
        <f t="shared" ref="K180:K183" si="96">IF(ISNUMBER(J180), (J180 - $B180) / $B180, "")</f>
        <v>-1.8018018018017955E-2</v>
      </c>
      <c r="L180" s="18">
        <f>IF(ISNUMBER(J180), $B199 * K180, "")</f>
        <v>-2702.7027027026934</v>
      </c>
      <c r="M180" s="31">
        <v>21.9</v>
      </c>
      <c r="N180" s="32">
        <f t="shared" ref="N180:N183" si="97">IF(ISNUMBER(M180), (M180 - $B180) / $B180, "")</f>
        <v>-1.3513513513513545E-2</v>
      </c>
      <c r="O180" s="18">
        <f>IF(ISNUMBER(M180), $B199 * N180, "")</f>
        <v>-2027.0270270270319</v>
      </c>
      <c r="Q180" s="286"/>
      <c r="R180" s="286"/>
      <c r="S180" s="286"/>
    </row>
    <row r="181" spans="1:19" ht="17.25" thickBot="1">
      <c r="A181" s="125" t="s">
        <v>85</v>
      </c>
      <c r="B181" s="126">
        <v>572</v>
      </c>
      <c r="C181" s="77">
        <v>-3.5413153500000003E-2</v>
      </c>
      <c r="D181" s="15">
        <v>573</v>
      </c>
      <c r="E181" s="32">
        <f t="shared" si="94"/>
        <v>1.7482517482517483E-3</v>
      </c>
      <c r="F181" s="18">
        <f>IF(ISNUMBER(D181), $B199 * E181, "")</f>
        <v>262.23776223776224</v>
      </c>
      <c r="G181" s="31">
        <v>579</v>
      </c>
      <c r="H181" s="32">
        <f t="shared" si="95"/>
        <v>1.2237762237762238E-2</v>
      </c>
      <c r="I181" s="101">
        <f>IF(ISNUMBER(G181), $B199 * H181, "")</f>
        <v>1835.6643356643358</v>
      </c>
      <c r="J181" s="15">
        <v>563</v>
      </c>
      <c r="K181" s="32">
        <f t="shared" si="96"/>
        <v>-1.5734265734265736E-2</v>
      </c>
      <c r="L181" s="18">
        <f>IF(ISNUMBER(J181), $B199 * K181, "")</f>
        <v>-2360.1398601398605</v>
      </c>
      <c r="M181" s="31">
        <v>563</v>
      </c>
      <c r="N181" s="32">
        <f t="shared" si="97"/>
        <v>-1.5734265734265736E-2</v>
      </c>
      <c r="O181" s="18">
        <f>IF(ISNUMBER(M181), $B199 * N181, "")</f>
        <v>-2360.1398601398605</v>
      </c>
      <c r="Q181" s="291"/>
      <c r="R181" s="291"/>
      <c r="S181" s="291"/>
    </row>
    <row r="182" spans="1:19" ht="17.25" thickBot="1">
      <c r="A182" s="125" t="s">
        <v>197</v>
      </c>
      <c r="B182" s="126">
        <v>215</v>
      </c>
      <c r="C182" s="77">
        <v>-3.5874439500000001E-2</v>
      </c>
      <c r="D182" s="15">
        <v>216</v>
      </c>
      <c r="E182" s="32">
        <f t="shared" si="94"/>
        <v>4.6511627906976744E-3</v>
      </c>
      <c r="F182" s="18">
        <f>IF(ISNUMBER(D182), $B199 * E182, "")</f>
        <v>697.67441860465112</v>
      </c>
      <c r="G182" s="31">
        <v>215</v>
      </c>
      <c r="H182" s="32">
        <f t="shared" si="95"/>
        <v>0</v>
      </c>
      <c r="I182" s="101">
        <f>IF(ISNUMBER(G182), $B199 * H182, "")</f>
        <v>0</v>
      </c>
      <c r="J182" s="15">
        <v>213</v>
      </c>
      <c r="K182" s="32">
        <f t="shared" si="96"/>
        <v>-9.3023255813953487E-3</v>
      </c>
      <c r="L182" s="18">
        <f>IF(ISNUMBER(J182), $B199 * K182, "")</f>
        <v>-1395.3488372093022</v>
      </c>
      <c r="M182" s="31">
        <v>211</v>
      </c>
      <c r="N182" s="32">
        <f t="shared" si="97"/>
        <v>-1.8604651162790697E-2</v>
      </c>
      <c r="O182" s="18">
        <f>IF(ISNUMBER(M182), $B199 * N182, "")</f>
        <v>-2790.6976744186045</v>
      </c>
      <c r="Q182" s="291"/>
      <c r="R182" s="291"/>
      <c r="S182" s="291"/>
    </row>
    <row r="183" spans="1:19" ht="17.25" thickBot="1">
      <c r="A183" s="127" t="s">
        <v>107</v>
      </c>
      <c r="B183" s="128">
        <v>188</v>
      </c>
      <c r="C183" s="78">
        <v>-3.5897435900000003E-2</v>
      </c>
      <c r="D183" s="20">
        <v>192</v>
      </c>
      <c r="E183" s="21">
        <f t="shared" si="94"/>
        <v>2.1276595744680851E-2</v>
      </c>
      <c r="F183" s="22">
        <f>IF(ISNUMBER(D183), $B199 * E183, "")</f>
        <v>3191.4893617021276</v>
      </c>
      <c r="G183" s="30">
        <v>190</v>
      </c>
      <c r="H183" s="21">
        <f t="shared" si="95"/>
        <v>1.0638297872340425E-2</v>
      </c>
      <c r="I183" s="105">
        <f>IF(ISNUMBER(G183), $B199 * H183, "")</f>
        <v>1595.7446808510638</v>
      </c>
      <c r="J183" s="20">
        <v>188</v>
      </c>
      <c r="K183" s="21">
        <f t="shared" si="96"/>
        <v>0</v>
      </c>
      <c r="L183" s="22">
        <f>IF(ISNUMBER(J183), $B199 * K183, "")</f>
        <v>0</v>
      </c>
      <c r="M183" s="30">
        <v>187</v>
      </c>
      <c r="N183" s="21">
        <f t="shared" si="97"/>
        <v>-5.3191489361702126E-3</v>
      </c>
      <c r="O183" s="22">
        <f>IF(ISNUMBER(M183), $B199 * N183, "")</f>
        <v>-797.87234042553189</v>
      </c>
      <c r="Q183" s="291"/>
      <c r="R183" s="291"/>
      <c r="S183" s="291"/>
    </row>
    <row r="184" spans="1:19" ht="17.25" thickBot="1">
      <c r="A184" s="125" t="s">
        <v>157</v>
      </c>
      <c r="B184" s="129">
        <v>1930</v>
      </c>
      <c r="C184" s="80">
        <v>-3.7406483800000001E-2</v>
      </c>
      <c r="D184" s="106">
        <v>1955</v>
      </c>
      <c r="E184" s="107">
        <f>IF(ISNUMBER(D184), (D184 - $B184) / $B184, "")</f>
        <v>1.2953367875647668E-2</v>
      </c>
      <c r="F184" s="108">
        <f>IF(ISNUMBER(D184), $B199 * E184, "")</f>
        <v>1943.00518134715</v>
      </c>
      <c r="G184" s="109">
        <v>1965</v>
      </c>
      <c r="H184" s="107">
        <f>IF(ISNUMBER(G184), (G184 - $B184) / $B184, "")</f>
        <v>1.8134715025906734E-2</v>
      </c>
      <c r="I184" s="110">
        <f>IF(ISNUMBER(G184), $B199 * H184, "")</f>
        <v>2720.2072538860102</v>
      </c>
      <c r="J184" s="106">
        <v>1910</v>
      </c>
      <c r="K184" s="107">
        <f>IF(ISNUMBER(J184), (J184 - $B184) / $B184, "")</f>
        <v>-1.0362694300518135E-2</v>
      </c>
      <c r="L184" s="108">
        <f>IF(ISNUMBER(J184), $B199 * K184, "")</f>
        <v>-1554.4041450777202</v>
      </c>
      <c r="M184" s="109">
        <v>1920</v>
      </c>
      <c r="N184" s="107">
        <f>IF(ISNUMBER(M184), (M184 - $B184) / $B184, "")</f>
        <v>-5.1813471502590676E-3</v>
      </c>
      <c r="O184" s="108">
        <f>IF(ISNUMBER(M184), $B199 * N184, "")</f>
        <v>-777.20207253886008</v>
      </c>
      <c r="Q184" s="291"/>
      <c r="R184" s="291"/>
      <c r="S184" s="291"/>
    </row>
    <row r="185" spans="1:19" ht="17.25" thickBot="1">
      <c r="A185" s="125" t="s">
        <v>117</v>
      </c>
      <c r="B185" s="126">
        <v>5195</v>
      </c>
      <c r="C185" s="77">
        <v>-3.7962963000000002E-2</v>
      </c>
      <c r="D185" s="15">
        <v>5160</v>
      </c>
      <c r="E185" s="32">
        <f t="shared" ref="E185:E188" si="98">IF(ISNUMBER(D185), (D185 - $B185) / $B185, "")</f>
        <v>-6.7372473532242537E-3</v>
      </c>
      <c r="F185" s="18">
        <f>IF(ISNUMBER(D185), $B199 * E185, "")</f>
        <v>-1010.587102983638</v>
      </c>
      <c r="G185" s="31">
        <v>5160</v>
      </c>
      <c r="H185" s="32">
        <f t="shared" ref="H185:H188" si="99">IF(ISNUMBER(G185), (G185 - $B185) / $B185, "")</f>
        <v>-6.7372473532242537E-3</v>
      </c>
      <c r="I185" s="101">
        <f>IF(ISNUMBER(G185), $B199 * H185, "")</f>
        <v>-1010.587102983638</v>
      </c>
      <c r="J185" s="15">
        <v>5105</v>
      </c>
      <c r="K185" s="32">
        <f t="shared" ref="K185:K188" si="100">IF(ISNUMBER(J185), (J185 - $B185) / $B185, "")</f>
        <v>-1.7324350336862367E-2</v>
      </c>
      <c r="L185" s="18">
        <f>IF(ISNUMBER(J185), $B199 * K185, "")</f>
        <v>-2598.6525505293548</v>
      </c>
      <c r="M185" s="31">
        <v>5080</v>
      </c>
      <c r="N185" s="32">
        <f t="shared" ref="N185:N188" si="101">IF(ISNUMBER(M185), (M185 - $B185) / $B185, "")</f>
        <v>-2.2136669874879691E-2</v>
      </c>
      <c r="O185" s="18">
        <f>IF(ISNUMBER(M185), $B199 * N185, "")</f>
        <v>-3320.5004812319535</v>
      </c>
      <c r="Q185" s="291"/>
      <c r="R185" s="291"/>
      <c r="S185" s="291"/>
    </row>
    <row r="186" spans="1:19" ht="17.25" thickBot="1">
      <c r="A186" s="125" t="s">
        <v>251</v>
      </c>
      <c r="B186" s="126">
        <v>400</v>
      </c>
      <c r="C186" s="77">
        <v>-3.8461538500000003E-2</v>
      </c>
      <c r="D186" s="15">
        <v>403</v>
      </c>
      <c r="E186" s="32">
        <f t="shared" si="98"/>
        <v>7.4999999999999997E-3</v>
      </c>
      <c r="F186" s="18">
        <f>IF(ISNUMBER(D186), $B199 * E186, "")</f>
        <v>1125</v>
      </c>
      <c r="G186" s="31">
        <v>402</v>
      </c>
      <c r="H186" s="32">
        <f t="shared" si="99"/>
        <v>5.0000000000000001E-3</v>
      </c>
      <c r="I186" s="101">
        <f>IF(ISNUMBER(G186), $B199 * H186, "")</f>
        <v>750</v>
      </c>
      <c r="J186" s="15">
        <v>400</v>
      </c>
      <c r="K186" s="32">
        <f t="shared" si="100"/>
        <v>0</v>
      </c>
      <c r="L186" s="18">
        <f>IF(ISNUMBER(J186), $B199 * K186, "")</f>
        <v>0</v>
      </c>
      <c r="M186" s="31">
        <v>398</v>
      </c>
      <c r="N186" s="32">
        <f t="shared" si="101"/>
        <v>-5.0000000000000001E-3</v>
      </c>
      <c r="O186" s="18">
        <f>IF(ISNUMBER(M186), $B199 * N186, "")</f>
        <v>-750</v>
      </c>
      <c r="Q186" s="291"/>
      <c r="R186" s="291"/>
      <c r="S186" s="291"/>
    </row>
    <row r="187" spans="1:19" ht="17.25" thickBot="1">
      <c r="A187" s="125" t="s">
        <v>153</v>
      </c>
      <c r="B187" s="126">
        <v>3850</v>
      </c>
      <c r="C187" s="77">
        <v>-3.8701622999999997E-2</v>
      </c>
      <c r="D187" s="15">
        <v>3720</v>
      </c>
      <c r="E187" s="32">
        <f t="shared" si="98"/>
        <v>-3.3766233766233764E-2</v>
      </c>
      <c r="F187" s="18">
        <f>IF(ISNUMBER(D187), $B199 * E187, "")</f>
        <v>-5064.9350649350645</v>
      </c>
      <c r="G187" s="31">
        <v>3775</v>
      </c>
      <c r="H187" s="32">
        <f t="shared" si="99"/>
        <v>-1.948051948051948E-2</v>
      </c>
      <c r="I187" s="101">
        <f>IF(ISNUMBER(G187), $B199 * H187, "")</f>
        <v>-2922.0779220779218</v>
      </c>
      <c r="J187" s="15">
        <v>3645</v>
      </c>
      <c r="K187" s="32">
        <f t="shared" si="100"/>
        <v>-5.3246753246753244E-2</v>
      </c>
      <c r="L187" s="18">
        <f>IF(ISNUMBER(J187), $B199 * K187, "")</f>
        <v>-7987.0129870129867</v>
      </c>
      <c r="M187" s="31">
        <v>3605</v>
      </c>
      <c r="N187" s="32">
        <f t="shared" si="101"/>
        <v>-6.363636363636363E-2</v>
      </c>
      <c r="O187" s="18">
        <f>IF(ISNUMBER(M187), $B199 * N187, "")</f>
        <v>-9545.4545454545441</v>
      </c>
      <c r="Q187" s="33"/>
      <c r="R187" s="33"/>
    </row>
    <row r="188" spans="1:19" ht="17.25" thickBot="1">
      <c r="A188" s="130" t="s">
        <v>219</v>
      </c>
      <c r="B188" s="131">
        <v>223</v>
      </c>
      <c r="C188" s="79">
        <v>-3.8793103400000001E-2</v>
      </c>
      <c r="D188" s="24">
        <v>221</v>
      </c>
      <c r="E188" s="25">
        <f t="shared" si="98"/>
        <v>-8.9686098654708519E-3</v>
      </c>
      <c r="F188" s="104">
        <f>IF(ISNUMBER(D188), $B199 * E188, "")</f>
        <v>-1345.2914798206277</v>
      </c>
      <c r="G188" s="102">
        <v>221</v>
      </c>
      <c r="H188" s="25">
        <f t="shared" si="99"/>
        <v>-8.9686098654708519E-3</v>
      </c>
      <c r="I188" s="103">
        <f>IF(ISNUMBER(G188), $B199 * H188, "")</f>
        <v>-1345.2914798206277</v>
      </c>
      <c r="J188" s="24">
        <v>219</v>
      </c>
      <c r="K188" s="25">
        <f t="shared" si="100"/>
        <v>-1.7937219730941704E-2</v>
      </c>
      <c r="L188" s="104">
        <f>IF(ISNUMBER(J188), $B199 * K188, "")</f>
        <v>-2690.5829596412555</v>
      </c>
      <c r="M188" s="102">
        <v>216</v>
      </c>
      <c r="N188" s="25">
        <f t="shared" si="101"/>
        <v>-3.1390134529147982E-2</v>
      </c>
      <c r="O188" s="104">
        <f>IF(ISNUMBER(M188), $B199 * N188, "")</f>
        <v>-4708.5201793721972</v>
      </c>
      <c r="Q188" s="300"/>
      <c r="R188" s="301"/>
      <c r="S188" s="302"/>
    </row>
    <row r="189" spans="1:19">
      <c r="A189" s="123" t="s">
        <v>151</v>
      </c>
      <c r="B189" s="124">
        <v>186900</v>
      </c>
      <c r="C189" s="76">
        <v>-3.9074550100000001E-2</v>
      </c>
      <c r="D189" s="13">
        <v>183750</v>
      </c>
      <c r="E189" s="14">
        <f>IF(ISNUMBER(D189), (D189 - $B189) / $B189, "")</f>
        <v>-1.6853932584269662E-2</v>
      </c>
      <c r="F189" s="16">
        <f>IF(ISNUMBER(D189), $B199 * E189, "")</f>
        <v>-2528.0898876404494</v>
      </c>
      <c r="G189" s="29">
        <v>184500</v>
      </c>
      <c r="H189" s="14">
        <f>IF(ISNUMBER(G189), (G189 - $B189) / $B189, "")</f>
        <v>-1.2841091492776886E-2</v>
      </c>
      <c r="I189" s="100">
        <f>IF(ISNUMBER(G189), $B199 * H189, "")</f>
        <v>-1926.1637239165329</v>
      </c>
      <c r="J189" s="13">
        <v>182100</v>
      </c>
      <c r="K189" s="14">
        <f>IF(ISNUMBER(J189), (J189 - $B189) / $B189, "")</f>
        <v>-2.5682182985553772E-2</v>
      </c>
      <c r="L189" s="16">
        <f>IF(ISNUMBER(J189), $B199 * K189, "")</f>
        <v>-3852.3274478330659</v>
      </c>
      <c r="M189" s="29">
        <v>179050</v>
      </c>
      <c r="N189" s="14">
        <f>IF(ISNUMBER(M189), (M189 - $B189) / $B189, "")</f>
        <v>-4.2001070090957729E-2</v>
      </c>
      <c r="O189" s="16">
        <f>IF(ISNUMBER(M189), $B199 * N189, "")</f>
        <v>-6300.1605136436592</v>
      </c>
      <c r="Q189" s="303"/>
      <c r="R189" s="304"/>
      <c r="S189" s="305"/>
    </row>
    <row r="190" spans="1:19" ht="17.25" thickBot="1">
      <c r="A190" s="125" t="s">
        <v>217</v>
      </c>
      <c r="B190" s="126">
        <v>240</v>
      </c>
      <c r="C190" s="77">
        <v>-0.04</v>
      </c>
      <c r="D190" s="15">
        <v>242</v>
      </c>
      <c r="E190" s="32">
        <f t="shared" ref="E190:E193" si="102">IF(ISNUMBER(D190), (D190 - $B190) / $B190, "")</f>
        <v>8.3333333333333332E-3</v>
      </c>
      <c r="F190" s="18">
        <f>IF(ISNUMBER(D190), $B199 * E190, "")</f>
        <v>1250</v>
      </c>
      <c r="G190" s="31">
        <v>241</v>
      </c>
      <c r="H190" s="32">
        <f t="shared" ref="H190:H193" si="103">IF(ISNUMBER(G190), (G190 - $B190) / $B190, "")</f>
        <v>4.1666666666666666E-3</v>
      </c>
      <c r="I190" s="101">
        <f>IF(ISNUMBER(G190), $B199 * H190, "")</f>
        <v>625</v>
      </c>
      <c r="J190" s="15">
        <v>238</v>
      </c>
      <c r="K190" s="32">
        <f t="shared" ref="K190:K193" si="104">IF(ISNUMBER(J190), (J190 - $B190) / $B190, "")</f>
        <v>-8.3333333333333332E-3</v>
      </c>
      <c r="L190" s="18">
        <f>IF(ISNUMBER(J190), $B199 * K190, "")</f>
        <v>-1250</v>
      </c>
      <c r="M190" s="31">
        <v>237</v>
      </c>
      <c r="N190" s="32">
        <f t="shared" ref="N190:N193" si="105">IF(ISNUMBER(M190), (M190 - $B190) / $B190, "")</f>
        <v>-1.2500000000000001E-2</v>
      </c>
      <c r="O190" s="18">
        <f>IF(ISNUMBER(M190), $B199 * N190, "")</f>
        <v>-1875</v>
      </c>
      <c r="Q190" s="306"/>
      <c r="R190" s="307"/>
      <c r="S190" s="308"/>
    </row>
    <row r="191" spans="1:19" ht="17.25" thickBot="1">
      <c r="A191" s="125" t="s">
        <v>191</v>
      </c>
      <c r="B191" s="126">
        <v>141</v>
      </c>
      <c r="C191" s="77">
        <v>-4.08163265E-2</v>
      </c>
      <c r="D191" s="15">
        <v>141</v>
      </c>
      <c r="E191" s="32">
        <f t="shared" si="102"/>
        <v>0</v>
      </c>
      <c r="F191" s="18">
        <f>IF(ISNUMBER(D191), $B199 * E191, "")</f>
        <v>0</v>
      </c>
      <c r="G191" s="31">
        <v>141</v>
      </c>
      <c r="H191" s="32">
        <f t="shared" si="103"/>
        <v>0</v>
      </c>
      <c r="I191" s="101">
        <f>IF(ISNUMBER(G191), $B199 * H191, "")</f>
        <v>0</v>
      </c>
      <c r="J191" s="15">
        <v>139</v>
      </c>
      <c r="K191" s="32">
        <f t="shared" si="104"/>
        <v>-1.4184397163120567E-2</v>
      </c>
      <c r="L191" s="18">
        <f>IF(ISNUMBER(J191), $B199 * K191, "")</f>
        <v>-2127.6595744680849</v>
      </c>
      <c r="M191" s="31">
        <v>139</v>
      </c>
      <c r="N191" s="32">
        <f t="shared" si="105"/>
        <v>-1.4184397163120567E-2</v>
      </c>
      <c r="O191" s="18">
        <f>IF(ISNUMBER(M191), $B199 * N191, "")</f>
        <v>-2127.6595744680849</v>
      </c>
      <c r="Q191" s="291"/>
      <c r="R191" s="291"/>
      <c r="S191" s="291"/>
    </row>
    <row r="192" spans="1:19" ht="17.25" thickBot="1">
      <c r="A192" s="125" t="s">
        <v>60</v>
      </c>
      <c r="B192" s="126">
        <v>3275</v>
      </c>
      <c r="C192" s="77">
        <v>-4.23976608E-2</v>
      </c>
      <c r="D192" s="15">
        <v>3175</v>
      </c>
      <c r="E192" s="32">
        <f t="shared" si="102"/>
        <v>-3.0534351145038167E-2</v>
      </c>
      <c r="F192" s="18">
        <f>IF(ISNUMBER(D192), $B199 * E192, "")</f>
        <v>-4580.1526717557254</v>
      </c>
      <c r="G192" s="31">
        <v>3200</v>
      </c>
      <c r="H192" s="32">
        <f t="shared" si="103"/>
        <v>-2.2900763358778626E-2</v>
      </c>
      <c r="I192" s="101">
        <f>IF(ISNUMBER(G192), $B199 * H192, "")</f>
        <v>-3435.1145038167938</v>
      </c>
      <c r="J192" s="15">
        <v>3045</v>
      </c>
      <c r="K192" s="32">
        <f t="shared" si="104"/>
        <v>-7.0229007633587789E-2</v>
      </c>
      <c r="L192" s="18">
        <f>IF(ISNUMBER(J192), $B199 * K192, "")</f>
        <v>-10534.351145038168</v>
      </c>
      <c r="M192" s="31">
        <v>3040</v>
      </c>
      <c r="N192" s="32">
        <f t="shared" si="105"/>
        <v>-7.1755725190839698E-2</v>
      </c>
      <c r="O192" s="18">
        <f>IF(ISNUMBER(M192), $B199 * N192, "")</f>
        <v>-10763.358778625954</v>
      </c>
      <c r="Q192" s="286"/>
      <c r="R192" s="286"/>
      <c r="S192" s="286"/>
    </row>
    <row r="193" spans="1:19" ht="17.25" thickBot="1">
      <c r="A193" s="127" t="s">
        <v>207</v>
      </c>
      <c r="B193" s="128">
        <v>20.3</v>
      </c>
      <c r="C193" s="78">
        <v>-4.24528302E-2</v>
      </c>
      <c r="D193" s="20">
        <v>19.899999999999999</v>
      </c>
      <c r="E193" s="21">
        <f t="shared" si="102"/>
        <v>-1.970443349753705E-2</v>
      </c>
      <c r="F193" s="22">
        <f>IF(ISNUMBER(D193), $B199 * E193, "")</f>
        <v>-2955.6650246305576</v>
      </c>
      <c r="G193" s="30">
        <v>19.899999999999999</v>
      </c>
      <c r="H193" s="21">
        <f t="shared" si="103"/>
        <v>-1.970443349753705E-2</v>
      </c>
      <c r="I193" s="105">
        <f>IF(ISNUMBER(G193), $B199 * H193, "")</f>
        <v>-2955.6650246305576</v>
      </c>
      <c r="J193" s="20">
        <v>19.8</v>
      </c>
      <c r="K193" s="21">
        <f t="shared" si="104"/>
        <v>-2.463054187192118E-2</v>
      </c>
      <c r="L193" s="22">
        <f>IF(ISNUMBER(J193), $B199 * K193, "")</f>
        <v>-3694.5812807881771</v>
      </c>
      <c r="M193" s="30">
        <v>19.600000000000001</v>
      </c>
      <c r="N193" s="21">
        <f t="shared" si="105"/>
        <v>-3.448275862068962E-2</v>
      </c>
      <c r="O193" s="22">
        <f>IF(ISNUMBER(M193), $B199 * N193, "")</f>
        <v>-5172.4137931034429</v>
      </c>
      <c r="Q193" s="286"/>
      <c r="R193" s="286"/>
      <c r="S193" s="286"/>
    </row>
    <row r="194" spans="1:19" ht="17.25" thickBot="1">
      <c r="A194" s="125" t="s">
        <v>66</v>
      </c>
      <c r="B194" s="129">
        <v>5505</v>
      </c>
      <c r="C194" s="80">
        <v>-4.2608695699999997E-2</v>
      </c>
      <c r="D194" s="106">
        <v>5495</v>
      </c>
      <c r="E194" s="107">
        <f>IF(ISNUMBER(D194), (D194 - $B194) / $B194, "")</f>
        <v>-1.8165304268846503E-3</v>
      </c>
      <c r="F194" s="108">
        <f>IF(ISNUMBER(D194), $B199 * E194, "")</f>
        <v>-272.47956403269751</v>
      </c>
      <c r="G194" s="109">
        <v>5470</v>
      </c>
      <c r="H194" s="107">
        <f>IF(ISNUMBER(G194), (G194 - $B194) / $B194, "")</f>
        <v>-6.3578564940962763E-3</v>
      </c>
      <c r="I194" s="110">
        <f>IF(ISNUMBER(G194), $B199 * H194, "")</f>
        <v>-953.67847411444143</v>
      </c>
      <c r="J194" s="106">
        <v>5410</v>
      </c>
      <c r="K194" s="107">
        <f>IF(ISNUMBER(J194), (J194 - $B194) / $B194, "")</f>
        <v>-1.725703905540418E-2</v>
      </c>
      <c r="L194" s="108">
        <f>IF(ISNUMBER(J194), $B199 * K194, "")</f>
        <v>-2588.5558583106267</v>
      </c>
      <c r="M194" s="109">
        <v>5405</v>
      </c>
      <c r="N194" s="107">
        <f>IF(ISNUMBER(M194), (M194 - $B194) / $B194, "")</f>
        <v>-1.8165304268846504E-2</v>
      </c>
      <c r="O194" s="108">
        <f>IF(ISNUMBER(M194), $B199 * N194, "")</f>
        <v>-2724.7956403269754</v>
      </c>
      <c r="Q194" s="291"/>
      <c r="R194" s="291"/>
      <c r="S194" s="291"/>
    </row>
    <row r="195" spans="1:19" ht="17.25" thickBot="1">
      <c r="A195" s="125" t="s">
        <v>163</v>
      </c>
      <c r="B195" s="126">
        <v>397</v>
      </c>
      <c r="C195" s="77">
        <v>-5.0239234399999999E-2</v>
      </c>
      <c r="D195" s="15">
        <v>397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391</v>
      </c>
      <c r="H195" s="32">
        <f t="shared" ref="H195:H198" si="107">IF(ISNUMBER(G195), (G195 - $B195) / $B195, "")</f>
        <v>-1.5113350125944584E-2</v>
      </c>
      <c r="I195" s="101">
        <f>IF(ISNUMBER(G195), $B199 * H195, "")</f>
        <v>-2267.0025188916875</v>
      </c>
      <c r="J195" s="15">
        <v>379</v>
      </c>
      <c r="K195" s="32">
        <f t="shared" ref="K195:K198" si="108">IF(ISNUMBER(J195), (J195 - $B195) / $B195, "")</f>
        <v>-4.534005037783375E-2</v>
      </c>
      <c r="L195" s="18">
        <f>IF(ISNUMBER(J195), $B199 * K195, "")</f>
        <v>-6801.0075566750629</v>
      </c>
      <c r="M195" s="31">
        <v>376</v>
      </c>
      <c r="N195" s="32">
        <f t="shared" ref="N195:N198" si="109">IF(ISNUMBER(M195), (M195 - $B195) / $B195, "")</f>
        <v>-5.2896725440806043E-2</v>
      </c>
      <c r="O195" s="18">
        <f>IF(ISNUMBER(M195), $B199 * N195, "")</f>
        <v>-7934.5088161209069</v>
      </c>
      <c r="Q195" s="291"/>
      <c r="R195" s="291"/>
      <c r="S195" s="291"/>
    </row>
    <row r="196" spans="1:19" ht="17.25" thickBot="1">
      <c r="A196" s="125" t="s">
        <v>56</v>
      </c>
      <c r="B196" s="126">
        <v>245</v>
      </c>
      <c r="C196" s="77">
        <v>-5.7692307700000001E-2</v>
      </c>
      <c r="D196" s="15">
        <v>249</v>
      </c>
      <c r="E196" s="32">
        <f t="shared" si="106"/>
        <v>1.6326530612244899E-2</v>
      </c>
      <c r="F196" s="18">
        <f>IF(ISNUMBER(D196), $B199 * E196, "")</f>
        <v>2448.9795918367349</v>
      </c>
      <c r="G196" s="31">
        <v>252</v>
      </c>
      <c r="H196" s="32">
        <f t="shared" si="107"/>
        <v>2.8571428571428571E-2</v>
      </c>
      <c r="I196" s="101">
        <f>IF(ISNUMBER(G196), $B199 * H196, "")</f>
        <v>4285.7142857142853</v>
      </c>
      <c r="J196" s="15">
        <v>243</v>
      </c>
      <c r="K196" s="32">
        <f t="shared" si="108"/>
        <v>-8.1632653061224497E-3</v>
      </c>
      <c r="L196" s="18">
        <f>IF(ISNUMBER(J196), $B199 * K196, "")</f>
        <v>-1224.4897959183675</v>
      </c>
      <c r="M196" s="31">
        <v>243</v>
      </c>
      <c r="N196" s="32">
        <f t="shared" si="109"/>
        <v>-8.1632653061224497E-3</v>
      </c>
      <c r="O196" s="18">
        <f>IF(ISNUMBER(M196), $B199 * N196, "")</f>
        <v>-1224.4897959183675</v>
      </c>
      <c r="Q196" s="291"/>
      <c r="R196" s="291"/>
      <c r="S196" s="291"/>
    </row>
    <row r="197" spans="1:19">
      <c r="A197" s="125" t="s">
        <v>111</v>
      </c>
      <c r="B197" s="126">
        <v>3055</v>
      </c>
      <c r="C197" s="77">
        <v>-6.1443932399999998E-2</v>
      </c>
      <c r="D197" s="15">
        <v>3015</v>
      </c>
      <c r="E197" s="32">
        <f t="shared" si="106"/>
        <v>-1.3093289689034371E-2</v>
      </c>
      <c r="F197" s="18">
        <f>IF(ISNUMBER(D197), $B199 * E197, "")</f>
        <v>-1963.9934533551557</v>
      </c>
      <c r="G197" s="31">
        <v>3015</v>
      </c>
      <c r="H197" s="32">
        <f t="shared" si="107"/>
        <v>-1.3093289689034371E-2</v>
      </c>
      <c r="I197" s="101">
        <f>IF(ISNUMBER(G197), $B199 * H197, "")</f>
        <v>-1963.9934533551557</v>
      </c>
      <c r="J197" s="15">
        <v>2895</v>
      </c>
      <c r="K197" s="32">
        <f t="shared" si="108"/>
        <v>-5.2373158756137482E-2</v>
      </c>
      <c r="L197" s="18">
        <f>IF(ISNUMBER(J197), $B199 * K197, "")</f>
        <v>-7855.9738134206227</v>
      </c>
      <c r="M197" s="31">
        <v>2870</v>
      </c>
      <c r="N197" s="32">
        <f t="shared" si="109"/>
        <v>-6.0556464811783964E-2</v>
      </c>
      <c r="O197" s="18">
        <f>IF(ISNUMBER(M197), $B199 * N197, "")</f>
        <v>-9083.4697217675948</v>
      </c>
      <c r="Q197" s="313"/>
      <c r="R197" s="314"/>
      <c r="S197" s="315"/>
    </row>
    <row r="198" spans="1:19" ht="17.25" thickBot="1">
      <c r="A198" s="130" t="s">
        <v>211</v>
      </c>
      <c r="B198" s="131">
        <v>1710</v>
      </c>
      <c r="C198" s="79">
        <v>-6.3013698600000001E-2</v>
      </c>
      <c r="D198" s="24">
        <v>1655</v>
      </c>
      <c r="E198" s="25">
        <f t="shared" si="106"/>
        <v>-3.2163742690058478E-2</v>
      </c>
      <c r="F198" s="104">
        <f>IF(ISNUMBER(D198), $B199 * E198, "")</f>
        <v>-4824.5614035087719</v>
      </c>
      <c r="G198" s="102">
        <v>1660</v>
      </c>
      <c r="H198" s="25">
        <f t="shared" si="107"/>
        <v>-2.9239766081871343E-2</v>
      </c>
      <c r="I198" s="103">
        <f>IF(ISNUMBER(G198), $B199 * H198, "")</f>
        <v>-4385.9649122807014</v>
      </c>
      <c r="J198" s="24">
        <v>1615</v>
      </c>
      <c r="K198" s="25">
        <f t="shared" si="108"/>
        <v>-5.5555555555555552E-2</v>
      </c>
      <c r="L198" s="104">
        <f>IF(ISNUMBER(J198), $B199 * K198, "")</f>
        <v>-8333.3333333333321</v>
      </c>
      <c r="M198" s="102">
        <v>1620</v>
      </c>
      <c r="N198" s="25">
        <f t="shared" si="109"/>
        <v>-5.2631578947368418E-2</v>
      </c>
      <c r="O198" s="104">
        <f>IF(ISNUMBER(M198), $B199 * N198, "")</f>
        <v>-7894.7368421052624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-4.4155689948136316E-3</v>
      </c>
      <c r="F199" s="28">
        <f>SUM(F179:F198)</f>
        <v>-13246.706984440894</v>
      </c>
      <c r="G199" s="26" t="s">
        <v>268</v>
      </c>
      <c r="H199" s="27">
        <f>IF(COUNT(H179:H198), SUM(H179:H198) / COUNT(H179:H198), 0)</f>
        <v>-4.5869659797642404E-3</v>
      </c>
      <c r="I199" s="28">
        <f>SUM(I179:I198)</f>
        <v>-13760.897939292721</v>
      </c>
      <c r="J199" s="26" t="s">
        <v>268</v>
      </c>
      <c r="K199" s="27">
        <f>IF(COUNT(K179:K198), SUM(K179:K198) / COUNT(K179:K198), 0)</f>
        <v>-2.3887933301478891E-2</v>
      </c>
      <c r="L199" s="28">
        <f>SUM(L179:L198)</f>
        <v>-71663.799904436688</v>
      </c>
      <c r="M199" s="26" t="s">
        <v>268</v>
      </c>
      <c r="N199" s="27">
        <f>IF(COUNT(N179:N198), SUM(N179:N198) / COUNT(N179:N198), 0)</f>
        <v>-2.7744781894952619E-2</v>
      </c>
      <c r="O199" s="28">
        <f>SUM(O179:O198)</f>
        <v>-83234.34568485785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345A-4A66-4D8E-98B4-8575380269C8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44510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42,136 KRW (1.40%)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4,786 KRW (0.20%)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37,623 KRW (1.25%)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29,750 KRW (0.99%)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01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2021-11-10(수) 오전 00:00</v>
      </c>
      <c r="C15" s="332"/>
      <c r="D15" s="288" t="str">
        <f>TEXT($G$1, "[$-ko-KR]yyyy-mm-dd(ddd) ") &amp; "오후 14:00"</f>
        <v>2021-11-10(수) 오후 14:00</v>
      </c>
      <c r="E15" s="289"/>
      <c r="F15" s="290"/>
      <c r="G15" s="288" t="str">
        <f>TEXT($G$1, "[$-ko-KR]yyyy-mm-dd(ddd) ") &amp; "오후 19:00"</f>
        <v>2021-11-10(수) 오후 19:00</v>
      </c>
      <c r="H15" s="289"/>
      <c r="I15" s="290"/>
      <c r="J15" s="288" t="str">
        <f>TEXT($G$1, "[$-ko-KR]yyyy-mm-dd(ddd) ") &amp; "오후 21:00"</f>
        <v>2021-11-10(수) 오후 21:00</v>
      </c>
      <c r="K15" s="289"/>
      <c r="L15" s="290"/>
      <c r="M15" s="288" t="str">
        <f>TEXT($G$1+1, "[$-ko-KR]yyyy-mm-dd(ddd) ") &amp; "오전 00:00"</f>
        <v>2021-11-11(목)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01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2021-11-10(수) 오전 00:00</v>
      </c>
      <c r="C42" s="329"/>
      <c r="D42" s="288" t="str">
        <f>TEXT($G$1, "[$-ko-KR]yyyy-mm-dd(ddd) ") &amp; "오후 14:00"</f>
        <v>2021-11-10(수) 오후 14:00</v>
      </c>
      <c r="E42" s="289"/>
      <c r="F42" s="290"/>
      <c r="G42" s="288" t="str">
        <f>TEXT($G$1, "[$-ko-KR]yyyy-mm-dd(ddd) ") &amp; "오후 19:00"</f>
        <v>2021-11-10(수) 오후 19:00</v>
      </c>
      <c r="H42" s="289"/>
      <c r="I42" s="290"/>
      <c r="J42" s="288" t="str">
        <f>TEXT($G$1, "[$-ko-KR]yyyy-mm-dd(ddd) ") &amp; "오후 21:00"</f>
        <v>2021-11-10(수) 오후 21:00</v>
      </c>
      <c r="K42" s="289"/>
      <c r="L42" s="290"/>
      <c r="M42" s="288" t="str">
        <f>TEXT($G$1+1, "[$-ko-KR]yyyy-mm-dd(ddd) ") &amp; "오전 00:00"</f>
        <v>2021-11-11(목)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2" t="s">
        <v>57</v>
      </c>
      <c r="H43" s="203" t="s">
        <v>265</v>
      </c>
      <c r="I43" s="20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333</v>
      </c>
      <c r="B44" s="124">
        <v>0.23699999999999999</v>
      </c>
      <c r="C44" s="76">
        <v>-4.2016807E-3</v>
      </c>
      <c r="D44" s="13">
        <v>0.23499999999999999</v>
      </c>
      <c r="E44" s="14">
        <f>IF(ISNUMBER(D44), (D44 - $B44) / $B44, "")</f>
        <v>-8.4388185654008518E-3</v>
      </c>
      <c r="F44" s="16">
        <f>IF(ISNUMBER(D44), $B64 * E44, "")</f>
        <v>-1265.8227848101278</v>
      </c>
      <c r="G44" s="29">
        <v>0.23599999999999999</v>
      </c>
      <c r="H44" s="14">
        <f>IF(ISNUMBER(G44), (G44 - $B44) / $B44, "")</f>
        <v>-4.2194092827004259E-3</v>
      </c>
      <c r="I44" s="100">
        <f>IF(ISNUMBER(G44), $B64 * H44, "")</f>
        <v>-632.91139240506391</v>
      </c>
      <c r="J44" s="13">
        <v>0.23599999999999999</v>
      </c>
      <c r="K44" s="14">
        <f>IF(ISNUMBER(J44), (J44 - $B44) / $B44, "")</f>
        <v>-4.2194092827004259E-3</v>
      </c>
      <c r="L44" s="16">
        <f>IF(ISNUMBER(J44), $B64 * K44, "")</f>
        <v>-632.91139240506391</v>
      </c>
      <c r="M44" s="29">
        <v>0.23699999999999999</v>
      </c>
      <c r="N44" s="14">
        <f>IF(ISNUMBER(M44), (M44 - $B44) / $B44, "")</f>
        <v>0</v>
      </c>
      <c r="O44" s="16">
        <f>IF(ISNUMBER(M44), $B64 * N44, "")</f>
        <v>0</v>
      </c>
      <c r="Q44" s="286"/>
      <c r="R44" s="286"/>
      <c r="S44" s="286"/>
    </row>
    <row r="45" spans="1:19" ht="17.25" customHeight="1" thickBot="1">
      <c r="A45" s="125" t="s">
        <v>64</v>
      </c>
      <c r="B45" s="126">
        <v>61.9</v>
      </c>
      <c r="C45" s="77">
        <v>-4.8231510999999999E-3</v>
      </c>
      <c r="D45" s="15">
        <v>61.3</v>
      </c>
      <c r="E45" s="32">
        <f t="shared" ref="E45:E48" si="14">IF(ISNUMBER(D45), (D45 - $B45) / $B45, "")</f>
        <v>-9.6930533117932389E-3</v>
      </c>
      <c r="F45" s="18">
        <f>IF(ISNUMBER(D45), $B64 * E45, "")</f>
        <v>-1453.9579967689858</v>
      </c>
      <c r="G45" s="31">
        <v>61.8</v>
      </c>
      <c r="H45" s="32">
        <f t="shared" ref="H45:H48" si="15">IF(ISNUMBER(G45), (G45 - $B45) / $B45, "")</f>
        <v>-1.6155088852988922E-3</v>
      </c>
      <c r="I45" s="101">
        <f>IF(ISNUMBER(G45), $B64 * H45, "")</f>
        <v>-242.32633279483383</v>
      </c>
      <c r="J45" s="15">
        <v>61.1</v>
      </c>
      <c r="K45" s="32">
        <f t="shared" ref="K45:K48" si="16">IF(ISNUMBER(J45), (J45 - $B45) / $B45, "")</f>
        <v>-1.2924071082390907E-2</v>
      </c>
      <c r="L45" s="18">
        <f>IF(ISNUMBER(J45), $B64 * K45, "")</f>
        <v>-1938.6106623586361</v>
      </c>
      <c r="M45" s="31">
        <v>61.5</v>
      </c>
      <c r="N45" s="32">
        <f t="shared" ref="N45:N48" si="17">IF(ISNUMBER(M45), (M45 - $B45) / $B45, "")</f>
        <v>-6.4620355411954536E-3</v>
      </c>
      <c r="O45" s="18">
        <f>IF(ISNUMBER(M45), $B64 * N45, "")</f>
        <v>-969.30533117931805</v>
      </c>
      <c r="Q45" s="286"/>
      <c r="R45" s="286"/>
      <c r="S45" s="286"/>
    </row>
    <row r="46" spans="1:19" ht="17.25" customHeight="1" thickBot="1">
      <c r="A46" s="125" t="s">
        <v>97</v>
      </c>
      <c r="B46" s="126">
        <v>4.87</v>
      </c>
      <c r="C46" s="77">
        <v>-6.1224490000000003E-3</v>
      </c>
      <c r="D46" s="15">
        <v>4.8899999999999997</v>
      </c>
      <c r="E46" s="32">
        <f t="shared" si="14"/>
        <v>4.1067761806980645E-3</v>
      </c>
      <c r="F46" s="18">
        <f>IF(ISNUMBER(D46), $B64 * E46, "")</f>
        <v>616.01642710470969</v>
      </c>
      <c r="G46" s="31">
        <v>4.88</v>
      </c>
      <c r="H46" s="32">
        <f t="shared" si="15"/>
        <v>2.0533880903490323E-3</v>
      </c>
      <c r="I46" s="101">
        <f>IF(ISNUMBER(G46), $B64 * H46, "")</f>
        <v>308.00821355235485</v>
      </c>
      <c r="J46" s="15">
        <v>4.9000000000000004</v>
      </c>
      <c r="K46" s="32">
        <f t="shared" si="16"/>
        <v>6.1601642710472785E-3</v>
      </c>
      <c r="L46" s="18">
        <f>IF(ISNUMBER(J46), $B64 * K46, "")</f>
        <v>924.02464065709182</v>
      </c>
      <c r="M46" s="31">
        <v>4.91</v>
      </c>
      <c r="N46" s="32">
        <f t="shared" si="17"/>
        <v>8.2135523613963111E-3</v>
      </c>
      <c r="O46" s="18">
        <f>IF(ISNUMBER(M46), $B64 * N46, "")</f>
        <v>1232.0328542094467</v>
      </c>
      <c r="Q46" s="291"/>
      <c r="R46" s="291"/>
      <c r="S46" s="291"/>
    </row>
    <row r="47" spans="1:19" ht="17.25" customHeight="1" thickBot="1">
      <c r="A47" s="125" t="s">
        <v>187</v>
      </c>
      <c r="B47" s="126">
        <v>18.8</v>
      </c>
      <c r="C47" s="77">
        <v>-1.05263158E-2</v>
      </c>
      <c r="D47" s="15">
        <v>18.8</v>
      </c>
      <c r="E47" s="32">
        <f t="shared" si="14"/>
        <v>0</v>
      </c>
      <c r="F47" s="18">
        <f>IF(ISNUMBER(D47), $B64 * E47, "")</f>
        <v>0</v>
      </c>
      <c r="G47" s="31">
        <v>18.899999999999999</v>
      </c>
      <c r="H47" s="32">
        <f t="shared" si="15"/>
        <v>5.319148936170099E-3</v>
      </c>
      <c r="I47" s="101">
        <f>IF(ISNUMBER(G47), $B64 * H47, "")</f>
        <v>797.87234042551484</v>
      </c>
      <c r="J47" s="15">
        <v>18.899999999999999</v>
      </c>
      <c r="K47" s="32">
        <f t="shared" si="16"/>
        <v>5.319148936170099E-3</v>
      </c>
      <c r="L47" s="18">
        <f>IF(ISNUMBER(J47), $B64 * K47, "")</f>
        <v>797.87234042551484</v>
      </c>
      <c r="M47" s="31">
        <v>19.100000000000001</v>
      </c>
      <c r="N47" s="32">
        <f t="shared" si="17"/>
        <v>1.5957446808510675E-2</v>
      </c>
      <c r="O47" s="18">
        <f>IF(ISNUMBER(M47), $B64 * N47, "")</f>
        <v>2393.6170212766015</v>
      </c>
      <c r="Q47" s="291"/>
      <c r="R47" s="291"/>
      <c r="S47" s="291"/>
    </row>
    <row r="48" spans="1:19" ht="17.25" customHeight="1" thickBot="1">
      <c r="A48" s="127" t="s">
        <v>119</v>
      </c>
      <c r="B48" s="128">
        <v>38.200000000000003</v>
      </c>
      <c r="C48" s="78">
        <v>-1.2919896599999999E-2</v>
      </c>
      <c r="D48" s="20">
        <v>38</v>
      </c>
      <c r="E48" s="21">
        <f t="shared" si="14"/>
        <v>-5.2356020942409117E-3</v>
      </c>
      <c r="F48" s="22">
        <f>IF(ISNUMBER(D48), $B64 * E48, "")</f>
        <v>-785.34031413613673</v>
      </c>
      <c r="G48" s="30">
        <v>38.4</v>
      </c>
      <c r="H48" s="21">
        <f t="shared" si="15"/>
        <v>5.2356020942407261E-3</v>
      </c>
      <c r="I48" s="105">
        <f>IF(ISNUMBER(G48), $B64 * H48, "")</f>
        <v>785.34031413610887</v>
      </c>
      <c r="J48" s="20">
        <v>38.4</v>
      </c>
      <c r="K48" s="21">
        <f t="shared" si="16"/>
        <v>5.2356020942407261E-3</v>
      </c>
      <c r="L48" s="22">
        <f>IF(ISNUMBER(J48), $B64 * K48, "")</f>
        <v>785.34031413610887</v>
      </c>
      <c r="M48" s="30">
        <v>38.5</v>
      </c>
      <c r="N48" s="21">
        <f t="shared" si="17"/>
        <v>7.8534031413611816E-3</v>
      </c>
      <c r="O48" s="22">
        <f>IF(ISNUMBER(M48), $B64 * N48, "")</f>
        <v>1178.0104712041773</v>
      </c>
      <c r="Q48" s="291"/>
      <c r="R48" s="291"/>
      <c r="S48" s="291"/>
    </row>
    <row r="49" spans="1:19" ht="17.25" customHeight="1" thickBot="1">
      <c r="A49" s="125" t="s">
        <v>201</v>
      </c>
      <c r="B49" s="129">
        <v>20.2</v>
      </c>
      <c r="C49" s="80">
        <v>-1.4634146299999999E-2</v>
      </c>
      <c r="D49" s="106">
        <v>20.3</v>
      </c>
      <c r="E49" s="107">
        <f>IF(ISNUMBER(D49), (D49 - $B49) / $B49, "")</f>
        <v>4.9504950495050208E-3</v>
      </c>
      <c r="F49" s="108">
        <f>IF(ISNUMBER(D49), $B64 * E49, "")</f>
        <v>742.5742574257531</v>
      </c>
      <c r="G49" s="109">
        <v>20.3</v>
      </c>
      <c r="H49" s="107">
        <f>IF(ISNUMBER(G49), (G49 - $B49) / $B49, "")</f>
        <v>4.9504950495050208E-3</v>
      </c>
      <c r="I49" s="110">
        <f>IF(ISNUMBER(G49), $B64 * H49, "")</f>
        <v>742.5742574257531</v>
      </c>
      <c r="J49" s="106">
        <v>20.2</v>
      </c>
      <c r="K49" s="107">
        <f>IF(ISNUMBER(J49), (J49 - $B49) / $B49, "")</f>
        <v>0</v>
      </c>
      <c r="L49" s="108">
        <f>IF(ISNUMBER(J49), $B64 * K49, "")</f>
        <v>0</v>
      </c>
      <c r="M49" s="109">
        <v>20.2</v>
      </c>
      <c r="N49" s="107">
        <f>IF(ISNUMBER(M49), (M49 - $B49) / $B49, "")</f>
        <v>0</v>
      </c>
      <c r="O49" s="108">
        <f>IF(ISNUMBER(M49), $B64 * N49, "")</f>
        <v>0</v>
      </c>
      <c r="Q49" s="291"/>
      <c r="R49" s="291"/>
      <c r="S49" s="291"/>
    </row>
    <row r="50" spans="1:19" ht="17.25" customHeight="1" thickBot="1">
      <c r="A50" s="125" t="s">
        <v>145</v>
      </c>
      <c r="B50" s="126">
        <v>24.9</v>
      </c>
      <c r="C50" s="77">
        <v>-1.5810276700000001E-2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25.3</v>
      </c>
      <c r="H50" s="32">
        <f t="shared" ref="H50:H53" si="19">IF(ISNUMBER(G50), (G50 - $B50) / $B50, "")</f>
        <v>1.6064257028112535E-2</v>
      </c>
      <c r="I50" s="101">
        <f>IF(ISNUMBER(G50), $B64 * H50, "")</f>
        <v>2409.63855421688</v>
      </c>
      <c r="J50" s="15">
        <v>25.1</v>
      </c>
      <c r="K50" s="32">
        <f t="shared" ref="K50:K53" si="20">IF(ISNUMBER(J50), (J50 - $B50) / $B50, "")</f>
        <v>8.0321285140563387E-3</v>
      </c>
      <c r="L50" s="18">
        <f>IF(ISNUMBER(J50), $B64 * K50, "")</f>
        <v>1204.8192771084507</v>
      </c>
      <c r="M50" s="31">
        <v>25.1</v>
      </c>
      <c r="N50" s="32">
        <f t="shared" ref="N50:N53" si="21">IF(ISNUMBER(M50), (M50 - $B50) / $B50, "")</f>
        <v>8.0321285140563387E-3</v>
      </c>
      <c r="O50" s="18">
        <f>IF(ISNUMBER(M50), $B64 * N50, "")</f>
        <v>1204.8192771084507</v>
      </c>
      <c r="Q50" s="291"/>
      <c r="R50" s="291"/>
      <c r="S50" s="291"/>
    </row>
    <row r="51" spans="1:19" ht="17.25" customHeight="1" thickBot="1">
      <c r="A51" s="125" t="s">
        <v>231</v>
      </c>
      <c r="B51" s="126">
        <v>84.5</v>
      </c>
      <c r="C51" s="77">
        <v>-1.74418605E-2</v>
      </c>
      <c r="D51" s="15">
        <v>84.2</v>
      </c>
      <c r="E51" s="32">
        <f t="shared" si="18"/>
        <v>-3.5502958579881321E-3</v>
      </c>
      <c r="F51" s="18">
        <f>IF(ISNUMBER(D51), $B64 * E51, "")</f>
        <v>-532.54437869821982</v>
      </c>
      <c r="G51" s="31">
        <v>84.6</v>
      </c>
      <c r="H51" s="32">
        <f t="shared" si="19"/>
        <v>1.1834319526626547E-3</v>
      </c>
      <c r="I51" s="101">
        <f>IF(ISNUMBER(G51), $B64 * H51, "")</f>
        <v>177.5147928993982</v>
      </c>
      <c r="J51" s="15">
        <v>84.4</v>
      </c>
      <c r="K51" s="32">
        <f t="shared" si="20"/>
        <v>-1.1834319526626547E-3</v>
      </c>
      <c r="L51" s="18">
        <f>IF(ISNUMBER(J51), $B64 * K51, "")</f>
        <v>-177.5147928993982</v>
      </c>
      <c r="M51" s="31">
        <v>84.7</v>
      </c>
      <c r="N51" s="32">
        <f t="shared" si="21"/>
        <v>2.3668639053254772E-3</v>
      </c>
      <c r="O51" s="18">
        <f>IF(ISNUMBER(M51), $B64 * N51, "")</f>
        <v>355.02958579882159</v>
      </c>
      <c r="Q51" s="291"/>
      <c r="R51" s="291"/>
      <c r="S51" s="291"/>
    </row>
    <row r="52" spans="1:19" ht="17.25" customHeight="1" thickBot="1">
      <c r="A52" s="125" t="s">
        <v>175</v>
      </c>
      <c r="B52" s="126">
        <v>21.9</v>
      </c>
      <c r="C52" s="77">
        <v>-1.79372197E-2</v>
      </c>
      <c r="D52" s="15">
        <v>21.6</v>
      </c>
      <c r="E52" s="32">
        <f t="shared" si="18"/>
        <v>-1.3698630136986172E-2</v>
      </c>
      <c r="F52" s="18">
        <f>IF(ISNUMBER(D52), $B64 * E52, "")</f>
        <v>-2054.7945205479259</v>
      </c>
      <c r="G52" s="31">
        <v>21.6</v>
      </c>
      <c r="H52" s="32">
        <f t="shared" si="19"/>
        <v>-1.3698630136986172E-2</v>
      </c>
      <c r="I52" s="101">
        <f>IF(ISNUMBER(G52), $B64 * H52, "")</f>
        <v>-2054.7945205479259</v>
      </c>
      <c r="J52" s="15">
        <v>21.6</v>
      </c>
      <c r="K52" s="32">
        <f t="shared" si="20"/>
        <v>-1.3698630136986172E-2</v>
      </c>
      <c r="L52" s="18">
        <f>IF(ISNUMBER(J52), $B64 * K52, "")</f>
        <v>-2054.7945205479259</v>
      </c>
      <c r="M52" s="31">
        <v>21.5</v>
      </c>
      <c r="N52" s="32">
        <f t="shared" si="21"/>
        <v>-1.8264840182648338E-2</v>
      </c>
      <c r="O52" s="18">
        <f>IF(ISNUMBER(M52), $B64 * N52, "")</f>
        <v>-2739.7260273972506</v>
      </c>
      <c r="Q52" s="33"/>
      <c r="R52" s="33"/>
    </row>
    <row r="53" spans="1:19" ht="17.25" customHeight="1" thickBot="1">
      <c r="A53" s="130" t="s">
        <v>199</v>
      </c>
      <c r="B53" s="131">
        <v>86.2</v>
      </c>
      <c r="C53" s="79">
        <v>-1.8223234599999999E-2</v>
      </c>
      <c r="D53" s="24">
        <v>85.9</v>
      </c>
      <c r="E53" s="25">
        <f t="shared" si="18"/>
        <v>-3.4802784222737488E-3</v>
      </c>
      <c r="F53" s="104">
        <f>IF(ISNUMBER(D53), $B64 * E53, "")</f>
        <v>-522.04176334106228</v>
      </c>
      <c r="G53" s="102">
        <v>86.1</v>
      </c>
      <c r="H53" s="25">
        <f t="shared" si="19"/>
        <v>-1.1600928074246928E-3</v>
      </c>
      <c r="I53" s="103">
        <f>IF(ISNUMBER(G53), $B64 * H53, "")</f>
        <v>-174.01392111370393</v>
      </c>
      <c r="J53" s="24">
        <v>86.1</v>
      </c>
      <c r="K53" s="25">
        <f t="shared" si="20"/>
        <v>-1.1600928074246928E-3</v>
      </c>
      <c r="L53" s="104">
        <f>IF(ISNUMBER(J53), $B64 * K53, "")</f>
        <v>-174.01392111370393</v>
      </c>
      <c r="M53" s="102">
        <v>86.2</v>
      </c>
      <c r="N53" s="25">
        <f t="shared" si="21"/>
        <v>0</v>
      </c>
      <c r="O53" s="104">
        <f>IF(ISNUMBER(M53), $B64 * N53, "")</f>
        <v>0</v>
      </c>
      <c r="Q53" s="300"/>
      <c r="R53" s="301"/>
      <c r="S53" s="302"/>
    </row>
    <row r="54" spans="1:19" ht="17.25" customHeight="1">
      <c r="A54" s="123" t="s">
        <v>147</v>
      </c>
      <c r="B54" s="124">
        <v>14.1</v>
      </c>
      <c r="C54" s="76">
        <v>-2.08333333E-2</v>
      </c>
      <c r="D54" s="13">
        <v>14.1</v>
      </c>
      <c r="E54" s="14">
        <f>IF(ISNUMBER(D54), (D54 - $B54) / $B54, "")</f>
        <v>0</v>
      </c>
      <c r="F54" s="16">
        <f>IF(ISNUMBER(D54), $B64 * E54, "")</f>
        <v>0</v>
      </c>
      <c r="G54" s="29">
        <v>14.1</v>
      </c>
      <c r="H54" s="14">
        <f>IF(ISNUMBER(G54), (G54 - $B54) / $B54, "")</f>
        <v>0</v>
      </c>
      <c r="I54" s="100">
        <f>IF(ISNUMBER(G54), $B64 * H54, "")</f>
        <v>0</v>
      </c>
      <c r="J54" s="13">
        <v>14.1</v>
      </c>
      <c r="K54" s="14">
        <f>IF(ISNUMBER(J54), (J54 - $B54) / $B54, "")</f>
        <v>0</v>
      </c>
      <c r="L54" s="16">
        <f>IF(ISNUMBER(J54), $B64 * K54, "")</f>
        <v>0</v>
      </c>
      <c r="M54" s="29">
        <v>14.1</v>
      </c>
      <c r="N54" s="14">
        <f>IF(ISNUMBER(M54), (M54 - $B54) / $B54, "")</f>
        <v>0</v>
      </c>
      <c r="O54" s="16">
        <f>IF(ISNUMBER(M54), $B64 * N54, "")</f>
        <v>0</v>
      </c>
      <c r="Q54" s="303"/>
      <c r="R54" s="304"/>
      <c r="S54" s="305"/>
    </row>
    <row r="55" spans="1:19" ht="17.25" customHeight="1" thickBot="1">
      <c r="A55" s="125" t="s">
        <v>71</v>
      </c>
      <c r="B55" s="126">
        <v>34.700000000000003</v>
      </c>
      <c r="C55" s="77">
        <v>-2.8011204500000001E-2</v>
      </c>
      <c r="D55" s="15">
        <v>34.1</v>
      </c>
      <c r="E55" s="32">
        <f t="shared" ref="E55:E58" si="22">IF(ISNUMBER(D55), (D55 - $B55) / $B55, "")</f>
        <v>-1.7291066282420789E-2</v>
      </c>
      <c r="F55" s="18">
        <f>IF(ISNUMBER(D55), $B64 * E55, "")</f>
        <v>-2593.6599423631183</v>
      </c>
      <c r="G55" s="31">
        <v>34.4</v>
      </c>
      <c r="H55" s="32">
        <f t="shared" ref="H55:H58" si="23">IF(ISNUMBER(G55), (G55 - $B55) / $B55, "")</f>
        <v>-8.6455331412104968E-3</v>
      </c>
      <c r="I55" s="101">
        <f>IF(ISNUMBER(G55), $B64 * H55, "")</f>
        <v>-1296.8299711815746</v>
      </c>
      <c r="J55" s="15">
        <v>34.1</v>
      </c>
      <c r="K55" s="32">
        <f t="shared" ref="K55:K58" si="24">IF(ISNUMBER(J55), (J55 - $B55) / $B55, "")</f>
        <v>-1.7291066282420789E-2</v>
      </c>
      <c r="L55" s="18">
        <f>IF(ISNUMBER(J55), $B64 * K55, "")</f>
        <v>-2593.6599423631183</v>
      </c>
      <c r="M55" s="31">
        <v>34.4</v>
      </c>
      <c r="N55" s="32">
        <f t="shared" ref="N55:N58" si="25">IF(ISNUMBER(M55), (M55 - $B55) / $B55, "")</f>
        <v>-8.6455331412104968E-3</v>
      </c>
      <c r="O55" s="18">
        <f>IF(ISNUMBER(M55), $B64 * N55, "")</f>
        <v>-1296.8299711815746</v>
      </c>
      <c r="Q55" s="306"/>
      <c r="R55" s="307"/>
      <c r="S55" s="308"/>
    </row>
    <row r="56" spans="1:19" ht="17.25" customHeight="1" thickBot="1">
      <c r="A56" s="125" t="s">
        <v>185</v>
      </c>
      <c r="B56" s="126">
        <v>15.8</v>
      </c>
      <c r="C56" s="77">
        <v>-3.06748466E-2</v>
      </c>
      <c r="D56" s="15">
        <v>15.6</v>
      </c>
      <c r="E56" s="32">
        <f t="shared" si="22"/>
        <v>-1.2658227848101333E-2</v>
      </c>
      <c r="F56" s="18">
        <f>IF(ISNUMBER(D56), $B64 * E56, "")</f>
        <v>-1898.7341772151999</v>
      </c>
      <c r="G56" s="31">
        <v>15.9</v>
      </c>
      <c r="H56" s="32">
        <f t="shared" si="23"/>
        <v>6.3291139240506103E-3</v>
      </c>
      <c r="I56" s="101">
        <f>IF(ISNUMBER(G56), $B64 * H56, "")</f>
        <v>949.36708860759154</v>
      </c>
      <c r="J56" s="15">
        <v>15.7</v>
      </c>
      <c r="K56" s="32">
        <f t="shared" si="24"/>
        <v>-6.3291139240507222E-3</v>
      </c>
      <c r="L56" s="18">
        <f>IF(ISNUMBER(J56), $B64 * K56, "")</f>
        <v>-949.36708860760837</v>
      </c>
      <c r="M56" s="31">
        <v>15.9</v>
      </c>
      <c r="N56" s="32">
        <f t="shared" si="25"/>
        <v>6.3291139240506103E-3</v>
      </c>
      <c r="O56" s="18">
        <f>IF(ISNUMBER(M56), $B64 * N56, "")</f>
        <v>949.36708860759154</v>
      </c>
      <c r="Q56" s="291"/>
      <c r="R56" s="291"/>
      <c r="S56" s="291"/>
    </row>
    <row r="57" spans="1:19" ht="17.25" customHeight="1" thickBot="1">
      <c r="A57" s="125" t="s">
        <v>213</v>
      </c>
      <c r="B57" s="126">
        <v>12.1</v>
      </c>
      <c r="C57" s="77">
        <v>-3.2000000000000001E-2</v>
      </c>
      <c r="D57" s="15">
        <v>12.1</v>
      </c>
      <c r="E57" s="32">
        <f t="shared" si="22"/>
        <v>0</v>
      </c>
      <c r="F57" s="18">
        <f>IF(ISNUMBER(D57), $B64 * E57, "")</f>
        <v>0</v>
      </c>
      <c r="G57" s="31">
        <v>12.2</v>
      </c>
      <c r="H57" s="32">
        <f t="shared" si="23"/>
        <v>8.2644628099173261E-3</v>
      </c>
      <c r="I57" s="101">
        <f>IF(ISNUMBER(G57), $B64 * H57, "")</f>
        <v>1239.6694214875988</v>
      </c>
      <c r="J57" s="15">
        <v>12.2</v>
      </c>
      <c r="K57" s="32">
        <f t="shared" si="24"/>
        <v>8.2644628099173261E-3</v>
      </c>
      <c r="L57" s="18">
        <f>IF(ISNUMBER(J57), $B64 * K57, "")</f>
        <v>1239.6694214875988</v>
      </c>
      <c r="M57" s="31">
        <v>12.3</v>
      </c>
      <c r="N57" s="32">
        <f t="shared" si="25"/>
        <v>1.6528925619834798E-2</v>
      </c>
      <c r="O57" s="18">
        <f>IF(ISNUMBER(M57), $B64 * N57, "")</f>
        <v>2479.3388429752199</v>
      </c>
      <c r="Q57" s="286"/>
      <c r="R57" s="286"/>
      <c r="S57" s="286"/>
    </row>
    <row r="58" spans="1:19" ht="17.25" customHeight="1" thickBot="1">
      <c r="A58" s="127" t="s">
        <v>205</v>
      </c>
      <c r="B58" s="128">
        <v>15.4</v>
      </c>
      <c r="C58" s="78">
        <v>-3.7499999999999999E-2</v>
      </c>
      <c r="D58" s="20">
        <v>15.6</v>
      </c>
      <c r="E58" s="21">
        <f t="shared" si="22"/>
        <v>1.2987012987012941E-2</v>
      </c>
      <c r="F58" s="22">
        <f>IF(ISNUMBER(D58), $B64 * E58, "")</f>
        <v>1948.0519480519411</v>
      </c>
      <c r="G58" s="30">
        <v>15.5</v>
      </c>
      <c r="H58" s="21">
        <f t="shared" si="23"/>
        <v>6.4935064935064705E-3</v>
      </c>
      <c r="I58" s="105">
        <f>IF(ISNUMBER(G58), $B64 * H58, "")</f>
        <v>974.02597402597053</v>
      </c>
      <c r="J58" s="20">
        <v>15.4</v>
      </c>
      <c r="K58" s="21">
        <f t="shared" si="24"/>
        <v>0</v>
      </c>
      <c r="L58" s="22">
        <f>IF(ISNUMBER(J58), $B64 * K58, "")</f>
        <v>0</v>
      </c>
      <c r="M58" s="30">
        <v>15.4</v>
      </c>
      <c r="N58" s="21">
        <f t="shared" si="25"/>
        <v>0</v>
      </c>
      <c r="O58" s="22">
        <f>IF(ISNUMBER(M58), $B64 * N58, "")</f>
        <v>0</v>
      </c>
      <c r="Q58" s="286"/>
      <c r="R58" s="286"/>
      <c r="S58" s="286"/>
    </row>
    <row r="59" spans="1:19" ht="17.25" customHeight="1" thickBot="1">
      <c r="A59" s="125" t="s">
        <v>207</v>
      </c>
      <c r="B59" s="129">
        <v>19.600000000000001</v>
      </c>
      <c r="C59" s="80">
        <v>-3.9215686299999997E-2</v>
      </c>
      <c r="D59" s="106">
        <v>19.3</v>
      </c>
      <c r="E59" s="107">
        <f>IF(ISNUMBER(D59), (D59 - $B59) / $B59, "")</f>
        <v>-1.5306122448979626E-2</v>
      </c>
      <c r="F59" s="108">
        <f>IF(ISNUMBER(D59), $B64 * E59, "")</f>
        <v>-2295.9183673469438</v>
      </c>
      <c r="G59" s="109">
        <v>19.399999999999999</v>
      </c>
      <c r="H59" s="107">
        <f>IF(ISNUMBER(G59), (G59 - $B59) / $B59, "")</f>
        <v>-1.0204081632653206E-2</v>
      </c>
      <c r="I59" s="110">
        <f>IF(ISNUMBER(G59), $B64 * H59, "")</f>
        <v>-1530.6122448979809</v>
      </c>
      <c r="J59" s="106">
        <v>19.399999999999999</v>
      </c>
      <c r="K59" s="107">
        <f>IF(ISNUMBER(J59), (J59 - $B59) / $B59, "")</f>
        <v>-1.0204081632653206E-2</v>
      </c>
      <c r="L59" s="108">
        <f>IF(ISNUMBER(J59), $B64 * K59, "")</f>
        <v>-1530.6122448979809</v>
      </c>
      <c r="M59" s="109">
        <v>19.600000000000001</v>
      </c>
      <c r="N59" s="107">
        <f>IF(ISNUMBER(M59), (M59 - $B59) / $B59, "")</f>
        <v>0</v>
      </c>
      <c r="O59" s="108">
        <f>IF(ISNUMBER(M59), $B64 * N59, "")</f>
        <v>0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-4.2067381719355489E-3</v>
      </c>
      <c r="F64" s="28">
        <f>SUM(F44:F63)</f>
        <v>-10096.171612645316</v>
      </c>
      <c r="G64" s="26" t="s">
        <v>268</v>
      </c>
      <c r="H64" s="27">
        <f>IF(COUNT(H44:H63), SUM(H44:H63) / COUNT(H44:H63), 0)</f>
        <v>1.0218844057650368E-3</v>
      </c>
      <c r="I64" s="28">
        <f>SUM(I44:I63)</f>
        <v>2452.5225738360873</v>
      </c>
      <c r="J64" s="26" t="s">
        <v>268</v>
      </c>
      <c r="K64" s="27">
        <f>IF(COUNT(K44:K63), SUM(K44:K63) / COUNT(K44:K63), 0)</f>
        <v>-2.1248994047411126E-3</v>
      </c>
      <c r="L64" s="28">
        <f>SUM(L44:L63)</f>
        <v>-5099.7585713786702</v>
      </c>
      <c r="M64" s="26" t="s">
        <v>268</v>
      </c>
      <c r="N64" s="27">
        <f>IF(COUNT(N44:N63), SUM(N44:N63) / COUNT(N44:N63), 0)</f>
        <v>1.9943140880925693E-3</v>
      </c>
      <c r="O64" s="28">
        <f>SUM(O44:O63)</f>
        <v>4786.3538114221665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01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2021-11-10(수) 오전 00:00</v>
      </c>
      <c r="C69" s="329"/>
      <c r="D69" s="288" t="str">
        <f>TEXT($G$1, "[$-ko-KR]yyyy-mm-dd(ddd) ") &amp; "오후 14:00"</f>
        <v>2021-11-10(수) 오후 14:00</v>
      </c>
      <c r="E69" s="289"/>
      <c r="F69" s="290"/>
      <c r="G69" s="288" t="str">
        <f>TEXT($G$1, "[$-ko-KR]yyyy-mm-dd(ddd) ") &amp; "오후 19:00"</f>
        <v>2021-11-10(수) 오후 19:00</v>
      </c>
      <c r="H69" s="289"/>
      <c r="I69" s="290"/>
      <c r="J69" s="288" t="str">
        <f>TEXT($G$1, "[$-ko-KR]yyyy-mm-dd(ddd) ") &amp; "오후 21:00"</f>
        <v>2021-11-10(수) 오후 21:00</v>
      </c>
      <c r="K69" s="289"/>
      <c r="L69" s="290"/>
      <c r="M69" s="288" t="str">
        <f>TEXT($G$1+1, "[$-ko-KR]yyyy-mm-dd(ddd) ") &amp; "오전 00:00"</f>
        <v>2021-11-11(목)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2" t="s">
        <v>57</v>
      </c>
      <c r="H70" s="203" t="s">
        <v>265</v>
      </c>
      <c r="I70" s="20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171</v>
      </c>
      <c r="B71" s="124">
        <v>480</v>
      </c>
      <c r="C71" s="76">
        <v>3.6717062600000003E-2</v>
      </c>
      <c r="D71" s="13">
        <v>464</v>
      </c>
      <c r="E71" s="14">
        <f>IF(ISNUMBER(D71), (D71 - $B71) / $B71, "")</f>
        <v>-3.3333333333333333E-2</v>
      </c>
      <c r="F71" s="16">
        <f>IF(ISNUMBER(D71), $B91 * E71, "")</f>
        <v>-5000</v>
      </c>
      <c r="G71" s="29">
        <v>468</v>
      </c>
      <c r="H71" s="14">
        <f>IF(ISNUMBER(G71), (G71 - $B71) / $B71, "")</f>
        <v>-2.5000000000000001E-2</v>
      </c>
      <c r="I71" s="100">
        <f>IF(ISNUMBER(G71), $B91 * H71, "")</f>
        <v>-3750</v>
      </c>
      <c r="J71" s="13">
        <v>467</v>
      </c>
      <c r="K71" s="14">
        <f>IF(ISNUMBER(J71), (J71 - $B71) / $B71, "")</f>
        <v>-2.7083333333333334E-2</v>
      </c>
      <c r="L71" s="16">
        <f>IF(ISNUMBER(J71), $B91 * K71, "")</f>
        <v>-4062.5</v>
      </c>
      <c r="M71" s="29">
        <v>474</v>
      </c>
      <c r="N71" s="14">
        <f>IF(ISNUMBER(M71), (M71 - $B71) / $B71, "")</f>
        <v>-1.2500000000000001E-2</v>
      </c>
      <c r="O71" s="16">
        <f>IF(ISNUMBER(M71), $B91 * N71, "")</f>
        <v>-1875</v>
      </c>
      <c r="Q71" s="286"/>
      <c r="R71" s="286"/>
      <c r="S71" s="286"/>
    </row>
    <row r="72" spans="1:19" ht="17.25" thickBot="1">
      <c r="A72" s="125" t="s">
        <v>149</v>
      </c>
      <c r="B72" s="126">
        <v>136</v>
      </c>
      <c r="C72" s="77">
        <v>2.2556390999999999E-2</v>
      </c>
      <c r="D72" s="15">
        <v>135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138</v>
      </c>
      <c r="H72" s="32">
        <f t="shared" ref="H72:H75" si="31">IF(ISNUMBER(G72), (G72 - $B72) / $B72, "")</f>
        <v>1.4705882352941176E-2</v>
      </c>
      <c r="I72" s="101">
        <f>IF(ISNUMBER(G72), $B91 * H72, "")</f>
        <v>2205.8823529411766</v>
      </c>
      <c r="J72" s="15">
        <v>138</v>
      </c>
      <c r="K72" s="32">
        <f t="shared" ref="K72:K75" si="32">IF(ISNUMBER(J72), (J72 - $B72) / $B72, "")</f>
        <v>1.4705882352941176E-2</v>
      </c>
      <c r="L72" s="18">
        <f>IF(ISNUMBER(J72), $B91 * K72, "")</f>
        <v>2205.8823529411766</v>
      </c>
      <c r="M72" s="31">
        <v>139</v>
      </c>
      <c r="N72" s="32">
        <f t="shared" ref="N72:N75" si="33">IF(ISNUMBER(M72), (M72 - $B72) / $B72, "")</f>
        <v>2.2058823529411766E-2</v>
      </c>
      <c r="O72" s="18">
        <f>IF(ISNUMBER(M72), $B91 * N72, "")</f>
        <v>3308.8235294117649</v>
      </c>
      <c r="Q72" s="286"/>
      <c r="R72" s="286"/>
      <c r="S72" s="286"/>
    </row>
    <row r="73" spans="1:19" ht="17.25" thickBot="1">
      <c r="A73" s="125" t="s">
        <v>227</v>
      </c>
      <c r="B73" s="126">
        <v>608</v>
      </c>
      <c r="C73" s="77">
        <v>1.8425460599999999E-2</v>
      </c>
      <c r="D73" s="15">
        <v>629</v>
      </c>
      <c r="E73" s="32">
        <f t="shared" si="30"/>
        <v>3.453947368421053E-2</v>
      </c>
      <c r="F73" s="18">
        <f>IF(ISNUMBER(D73), $B91 * E73, "")</f>
        <v>5180.9210526315792</v>
      </c>
      <c r="G73" s="31">
        <v>637</v>
      </c>
      <c r="H73" s="32">
        <f t="shared" si="31"/>
        <v>4.7697368421052634E-2</v>
      </c>
      <c r="I73" s="101">
        <f>IF(ISNUMBER(G73), $B91 * H73, "")</f>
        <v>7154.605263157895</v>
      </c>
      <c r="J73" s="15">
        <v>635</v>
      </c>
      <c r="K73" s="32">
        <f t="shared" si="32"/>
        <v>4.4407894736842105E-2</v>
      </c>
      <c r="L73" s="18">
        <f>IF(ISNUMBER(J73), $B91 * K73, "")</f>
        <v>6661.1842105263158</v>
      </c>
      <c r="M73" s="31">
        <v>633</v>
      </c>
      <c r="N73" s="32">
        <f t="shared" si="33"/>
        <v>4.1118421052631582E-2</v>
      </c>
      <c r="O73" s="18">
        <f>IF(ISNUMBER(M73), $B91 * N73, "")</f>
        <v>6167.7631578947376</v>
      </c>
      <c r="Q73" s="291"/>
      <c r="R73" s="291"/>
      <c r="S73" s="291"/>
    </row>
    <row r="74" spans="1:19" ht="17.25" thickBot="1">
      <c r="A74" s="125" t="s">
        <v>51</v>
      </c>
      <c r="B74" s="126">
        <v>467</v>
      </c>
      <c r="C74" s="77">
        <v>1.5217391300000001E-2</v>
      </c>
      <c r="D74" s="15">
        <v>487</v>
      </c>
      <c r="E74" s="32">
        <f t="shared" si="30"/>
        <v>4.2826552462526764E-2</v>
      </c>
      <c r="F74" s="18">
        <f>IF(ISNUMBER(D74), $B91 * E74, "")</f>
        <v>6423.9828693790141</v>
      </c>
      <c r="G74" s="31">
        <v>483</v>
      </c>
      <c r="H74" s="32">
        <f t="shared" si="31"/>
        <v>3.4261241970021415E-2</v>
      </c>
      <c r="I74" s="101">
        <f>IF(ISNUMBER(G74), $B91 * H74, "")</f>
        <v>5139.186295503212</v>
      </c>
      <c r="J74" s="15">
        <v>481</v>
      </c>
      <c r="K74" s="32">
        <f t="shared" si="32"/>
        <v>2.9978586723768737E-2</v>
      </c>
      <c r="L74" s="18">
        <f>IF(ISNUMBER(J74), $B91 * K74, "")</f>
        <v>4496.7880085653105</v>
      </c>
      <c r="M74" s="31">
        <v>497</v>
      </c>
      <c r="N74" s="32">
        <f t="shared" si="33"/>
        <v>6.4239828693790149E-2</v>
      </c>
      <c r="O74" s="18">
        <f>IF(ISNUMBER(M74), $B91 * N74, "")</f>
        <v>9635.9743040685225</v>
      </c>
      <c r="Q74" s="291"/>
      <c r="R74" s="291"/>
      <c r="S74" s="291"/>
    </row>
    <row r="75" spans="1:19" ht="17.25" thickBot="1">
      <c r="A75" s="127" t="s">
        <v>203</v>
      </c>
      <c r="B75" s="128">
        <v>839</v>
      </c>
      <c r="C75" s="78">
        <v>1.4510278099999999E-2</v>
      </c>
      <c r="D75" s="20">
        <v>828</v>
      </c>
      <c r="E75" s="21">
        <f t="shared" si="30"/>
        <v>-1.3110846245530394E-2</v>
      </c>
      <c r="F75" s="22">
        <f>IF(ISNUMBER(D75), $B91 * E75, "")</f>
        <v>-1966.6269368295591</v>
      </c>
      <c r="G75" s="30">
        <v>831</v>
      </c>
      <c r="H75" s="21">
        <f t="shared" si="31"/>
        <v>-9.5351609058402856E-3</v>
      </c>
      <c r="I75" s="105">
        <f>IF(ISNUMBER(G75), $B91 * H75, "")</f>
        <v>-1430.2741358760429</v>
      </c>
      <c r="J75" s="20">
        <v>825</v>
      </c>
      <c r="K75" s="21">
        <f t="shared" si="32"/>
        <v>-1.6686531585220502E-2</v>
      </c>
      <c r="L75" s="22">
        <f>IF(ISNUMBER(J75), $B91 * K75, "")</f>
        <v>-2502.9797377830751</v>
      </c>
      <c r="M75" s="30">
        <v>829</v>
      </c>
      <c r="N75" s="21">
        <f t="shared" si="33"/>
        <v>-1.1918951132300357E-2</v>
      </c>
      <c r="O75" s="22">
        <f>IF(ISNUMBER(M75), $B91 * N75, "")</f>
        <v>-1787.8426698450535</v>
      </c>
      <c r="Q75" s="291"/>
      <c r="R75" s="291"/>
      <c r="S75" s="291"/>
    </row>
    <row r="76" spans="1:19" ht="17.25" thickBot="1">
      <c r="A76" s="125" t="s">
        <v>247</v>
      </c>
      <c r="B76" s="129">
        <v>107</v>
      </c>
      <c r="C76" s="80">
        <v>9.4339622999999994E-3</v>
      </c>
      <c r="D76" s="106">
        <v>107</v>
      </c>
      <c r="E76" s="107">
        <f>IF(ISNUMBER(D76), (D76 - $B76) / $B76, "")</f>
        <v>0</v>
      </c>
      <c r="F76" s="108">
        <f>IF(ISNUMBER(D76), $B91 * E76, "")</f>
        <v>0</v>
      </c>
      <c r="G76" s="109">
        <v>108</v>
      </c>
      <c r="H76" s="107">
        <f>IF(ISNUMBER(G76), (G76 - $B76) / $B76, "")</f>
        <v>9.3457943925233638E-3</v>
      </c>
      <c r="I76" s="110">
        <f>IF(ISNUMBER(G76), $B91 * H76, "")</f>
        <v>1401.8691588785045</v>
      </c>
      <c r="J76" s="106">
        <v>108</v>
      </c>
      <c r="K76" s="107">
        <f>IF(ISNUMBER(J76), (J76 - $B76) / $B76, "")</f>
        <v>9.3457943925233638E-3</v>
      </c>
      <c r="L76" s="108">
        <f>IF(ISNUMBER(J76), $B91 * K76, "")</f>
        <v>1401.8691588785045</v>
      </c>
      <c r="M76" s="109">
        <v>109</v>
      </c>
      <c r="N76" s="107">
        <f>IF(ISNUMBER(M76), (M76 - $B76) / $B76, "")</f>
        <v>1.8691588785046728E-2</v>
      </c>
      <c r="O76" s="108">
        <f>IF(ISNUMBER(M76), $B91 * N76, "")</f>
        <v>2803.7383177570091</v>
      </c>
      <c r="Q76" s="291"/>
      <c r="R76" s="291"/>
      <c r="S76" s="291"/>
    </row>
    <row r="77" spans="1:19" ht="17.25" thickBot="1">
      <c r="A77" s="125" t="s">
        <v>159</v>
      </c>
      <c r="B77" s="126">
        <v>119</v>
      </c>
      <c r="C77" s="77">
        <v>8.4745762999999998E-3</v>
      </c>
      <c r="D77" s="15">
        <v>119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120</v>
      </c>
      <c r="H77" s="32">
        <f t="shared" ref="H77:H80" si="35">IF(ISNUMBER(G77), (G77 - $B77) / $B77, "")</f>
        <v>8.4033613445378148E-3</v>
      </c>
      <c r="I77" s="101">
        <f>IF(ISNUMBER(G77), $B91 * H77, "")</f>
        <v>1260.5042016806722</v>
      </c>
      <c r="J77" s="15">
        <v>120</v>
      </c>
      <c r="K77" s="32">
        <f t="shared" ref="K77:K80" si="36">IF(ISNUMBER(J77), (J77 - $B77) / $B77, "")</f>
        <v>8.4033613445378148E-3</v>
      </c>
      <c r="L77" s="18">
        <f>IF(ISNUMBER(J77), $B91 * K77, "")</f>
        <v>1260.5042016806722</v>
      </c>
      <c r="M77" s="31">
        <v>122</v>
      </c>
      <c r="N77" s="32">
        <f t="shared" ref="N77:N80" si="37">IF(ISNUMBER(M77), (M77 - $B77) / $B77, "")</f>
        <v>2.5210084033613446E-2</v>
      </c>
      <c r="O77" s="18">
        <f>IF(ISNUMBER(M77), $B91 * N77, "")</f>
        <v>3781.5126050420167</v>
      </c>
      <c r="Q77" s="291"/>
      <c r="R77" s="291"/>
      <c r="S77" s="291"/>
    </row>
    <row r="78" spans="1:19" ht="17.25" thickBot="1">
      <c r="A78" s="125" t="s">
        <v>121</v>
      </c>
      <c r="B78" s="126">
        <v>592</v>
      </c>
      <c r="C78" s="77">
        <v>0</v>
      </c>
      <c r="D78" s="15">
        <v>585</v>
      </c>
      <c r="E78" s="32">
        <f t="shared" si="34"/>
        <v>-1.1824324324324325E-2</v>
      </c>
      <c r="F78" s="18">
        <f>IF(ISNUMBER(D78), $B91 * E78, "")</f>
        <v>-1773.6486486486488</v>
      </c>
      <c r="G78" s="31">
        <v>589</v>
      </c>
      <c r="H78" s="32">
        <f t="shared" si="35"/>
        <v>-5.0675675675675678E-3</v>
      </c>
      <c r="I78" s="101">
        <f>IF(ISNUMBER(G78), $B91 * H78, "")</f>
        <v>-760.13513513513522</v>
      </c>
      <c r="J78" s="15">
        <v>586</v>
      </c>
      <c r="K78" s="32">
        <f t="shared" si="36"/>
        <v>-1.0135135135135136E-2</v>
      </c>
      <c r="L78" s="18">
        <f>IF(ISNUMBER(J78), $B91 * K78, "")</f>
        <v>-1520.2702702702704</v>
      </c>
      <c r="M78" s="31">
        <v>588</v>
      </c>
      <c r="N78" s="32">
        <f t="shared" si="37"/>
        <v>-6.7567567567567571E-3</v>
      </c>
      <c r="O78" s="18">
        <f>IF(ISNUMBER(M78), $B91 * N78, "")</f>
        <v>-1013.5135135135135</v>
      </c>
      <c r="Q78" s="291"/>
      <c r="R78" s="291"/>
      <c r="S78" s="291"/>
    </row>
    <row r="79" spans="1:19" ht="17.25" thickBot="1">
      <c r="A79" s="125" t="s">
        <v>129</v>
      </c>
      <c r="B79" s="126">
        <v>134</v>
      </c>
      <c r="C79" s="77">
        <v>-7.4074073999999997E-3</v>
      </c>
      <c r="D79" s="15">
        <v>132</v>
      </c>
      <c r="E79" s="32">
        <f t="shared" si="34"/>
        <v>-1.4925373134328358E-2</v>
      </c>
      <c r="F79" s="18">
        <f>IF(ISNUMBER(D79), $B91 * E79, "")</f>
        <v>-2238.8059701492539</v>
      </c>
      <c r="G79" s="31">
        <v>132</v>
      </c>
      <c r="H79" s="32">
        <f t="shared" si="35"/>
        <v>-1.4925373134328358E-2</v>
      </c>
      <c r="I79" s="101">
        <f>IF(ISNUMBER(G79), $B91 * H79, "")</f>
        <v>-2238.8059701492539</v>
      </c>
      <c r="J79" s="15">
        <v>132</v>
      </c>
      <c r="K79" s="32">
        <f t="shared" si="36"/>
        <v>-1.4925373134328358E-2</v>
      </c>
      <c r="L79" s="18">
        <f>IF(ISNUMBER(J79), $B91 * K79, "")</f>
        <v>-2238.8059701492539</v>
      </c>
      <c r="M79" s="31">
        <v>133</v>
      </c>
      <c r="N79" s="32">
        <f t="shared" si="37"/>
        <v>-7.462686567164179E-3</v>
      </c>
      <c r="O79" s="18">
        <f>IF(ISNUMBER(M79), $B91 * N79, "")</f>
        <v>-1119.4029850746269</v>
      </c>
      <c r="Q79" s="33"/>
      <c r="R79" s="33"/>
    </row>
    <row r="80" spans="1:19" ht="17.25" thickBot="1">
      <c r="A80" s="130" t="s">
        <v>235</v>
      </c>
      <c r="B80" s="131">
        <v>131</v>
      </c>
      <c r="C80" s="79">
        <v>-7.5757576E-3</v>
      </c>
      <c r="D80" s="24">
        <v>135</v>
      </c>
      <c r="E80" s="25">
        <f t="shared" si="34"/>
        <v>3.0534351145038167E-2</v>
      </c>
      <c r="F80" s="104">
        <f>IF(ISNUMBER(D80), $B91 * E80, "")</f>
        <v>4580.1526717557254</v>
      </c>
      <c r="G80" s="102">
        <v>132</v>
      </c>
      <c r="H80" s="25">
        <f t="shared" si="35"/>
        <v>7.6335877862595417E-3</v>
      </c>
      <c r="I80" s="103">
        <f>IF(ISNUMBER(G80), $B91 * H80, "")</f>
        <v>1145.0381679389313</v>
      </c>
      <c r="J80" s="24">
        <v>132</v>
      </c>
      <c r="K80" s="25">
        <f t="shared" si="36"/>
        <v>7.6335877862595417E-3</v>
      </c>
      <c r="L80" s="104">
        <f>IF(ISNUMBER(J80), $B91 * K80, "")</f>
        <v>1145.0381679389313</v>
      </c>
      <c r="M80" s="102">
        <v>134</v>
      </c>
      <c r="N80" s="25">
        <f t="shared" si="37"/>
        <v>2.2900763358778626E-2</v>
      </c>
      <c r="O80" s="104">
        <f>IF(ISNUMBER(M80), $B91 * N80, "")</f>
        <v>3435.1145038167938</v>
      </c>
      <c r="Q80" s="300"/>
      <c r="R80" s="301"/>
      <c r="S80" s="302"/>
    </row>
    <row r="81" spans="1:19">
      <c r="A81" s="123" t="s">
        <v>125</v>
      </c>
      <c r="B81" s="124">
        <v>210</v>
      </c>
      <c r="C81" s="76">
        <v>-9.4339622999999994E-3</v>
      </c>
      <c r="D81" s="13">
        <v>204</v>
      </c>
      <c r="E81" s="14">
        <f>IF(ISNUMBER(D81), (D81 - $B81) / $B81, "")</f>
        <v>-2.8571428571428571E-2</v>
      </c>
      <c r="F81" s="16">
        <f>IF(ISNUMBER(D81), $B91 * E81, "")</f>
        <v>-4285.7142857142853</v>
      </c>
      <c r="G81" s="29">
        <v>210</v>
      </c>
      <c r="H81" s="14">
        <f>IF(ISNUMBER(G81), (G81 - $B81) / $B81, "")</f>
        <v>0</v>
      </c>
      <c r="I81" s="100">
        <f>IF(ISNUMBER(G81), $B91 * H81, "")</f>
        <v>0</v>
      </c>
      <c r="J81" s="13">
        <v>208</v>
      </c>
      <c r="K81" s="14">
        <f>IF(ISNUMBER(J81), (J81 - $B81) / $B81, "")</f>
        <v>-9.5238095238095247E-3</v>
      </c>
      <c r="L81" s="16">
        <f>IF(ISNUMBER(J81), $B91 * K81, "")</f>
        <v>-1428.5714285714287</v>
      </c>
      <c r="M81" s="29">
        <v>211</v>
      </c>
      <c r="N81" s="14">
        <f>IF(ISNUMBER(M81), (M81 - $B81) / $B81, "")</f>
        <v>4.7619047619047623E-3</v>
      </c>
      <c r="O81" s="16">
        <f>IF(ISNUMBER(M81), $B91 * N81, "")</f>
        <v>714.28571428571433</v>
      </c>
      <c r="Q81" s="303"/>
      <c r="R81" s="304"/>
      <c r="S81" s="305"/>
    </row>
    <row r="82" spans="1:19" ht="17.25" thickBot="1">
      <c r="A82" s="125" t="s">
        <v>161</v>
      </c>
      <c r="B82" s="126">
        <v>694</v>
      </c>
      <c r="C82" s="77">
        <v>-1.1396011399999999E-2</v>
      </c>
      <c r="D82" s="15">
        <v>686</v>
      </c>
      <c r="E82" s="32">
        <f t="shared" ref="E82:E85" si="38">IF(ISNUMBER(D82), (D82 - $B82) / $B82, "")</f>
        <v>-1.1527377521613832E-2</v>
      </c>
      <c r="F82" s="18">
        <f>IF(ISNUMBER(D82), $B91 * E82, "")</f>
        <v>-1729.1066282420747</v>
      </c>
      <c r="G82" s="31">
        <v>686</v>
      </c>
      <c r="H82" s="32">
        <f t="shared" ref="H82:H85" si="39">IF(ISNUMBER(G82), (G82 - $B82) / $B82, "")</f>
        <v>-1.1527377521613832E-2</v>
      </c>
      <c r="I82" s="101">
        <f>IF(ISNUMBER(G82), $B91 * H82, "")</f>
        <v>-1729.1066282420747</v>
      </c>
      <c r="J82" s="15">
        <v>684</v>
      </c>
      <c r="K82" s="32">
        <f t="shared" ref="K82:K85" si="40">IF(ISNUMBER(J82), (J82 - $B82) / $B82, "")</f>
        <v>-1.4409221902017291E-2</v>
      </c>
      <c r="L82" s="18">
        <f>IF(ISNUMBER(J82), $B91 * K82, "")</f>
        <v>-2161.3832853025938</v>
      </c>
      <c r="M82" s="31">
        <v>687</v>
      </c>
      <c r="N82" s="32">
        <f t="shared" ref="N82:N85" si="41">IF(ISNUMBER(M82), (M82 - $B82) / $B82, "")</f>
        <v>-1.0086455331412104E-2</v>
      </c>
      <c r="O82" s="18">
        <f>IF(ISNUMBER(M82), $B91 * N82, "")</f>
        <v>-1512.9682997118155</v>
      </c>
      <c r="Q82" s="306"/>
      <c r="R82" s="307"/>
      <c r="S82" s="308"/>
    </row>
    <row r="83" spans="1:19" ht="17.25" thickBot="1">
      <c r="A83" s="125" t="s">
        <v>239</v>
      </c>
      <c r="B83" s="126">
        <v>669</v>
      </c>
      <c r="C83" s="77">
        <v>-1.1816839000000001E-2</v>
      </c>
      <c r="D83" s="15">
        <v>665</v>
      </c>
      <c r="E83" s="32">
        <f t="shared" si="38"/>
        <v>-5.9790732436472349E-3</v>
      </c>
      <c r="F83" s="18">
        <f>IF(ISNUMBER(D83), $B91 * E83, "")</f>
        <v>-896.86098654708519</v>
      </c>
      <c r="G83" s="31">
        <v>662</v>
      </c>
      <c r="H83" s="32">
        <f t="shared" si="39"/>
        <v>-1.0463378176382661E-2</v>
      </c>
      <c r="I83" s="101">
        <f>IF(ISNUMBER(G83), $B91 * H83, "")</f>
        <v>-1569.5067264573991</v>
      </c>
      <c r="J83" s="15">
        <v>663</v>
      </c>
      <c r="K83" s="32">
        <f t="shared" si="40"/>
        <v>-8.9686098654708519E-3</v>
      </c>
      <c r="L83" s="18">
        <f>IF(ISNUMBER(J83), $B91 * K83, "")</f>
        <v>-1345.2914798206277</v>
      </c>
      <c r="M83" s="31">
        <v>667</v>
      </c>
      <c r="N83" s="32">
        <f t="shared" si="41"/>
        <v>-2.9895366218236174E-3</v>
      </c>
      <c r="O83" s="18">
        <f>IF(ISNUMBER(M83), $B91 * N83, "")</f>
        <v>-448.4304932735426</v>
      </c>
      <c r="Q83" s="291"/>
      <c r="R83" s="291"/>
      <c r="S83" s="291"/>
    </row>
    <row r="84" spans="1:19" ht="17.25" thickBot="1">
      <c r="A84" s="125" t="s">
        <v>225</v>
      </c>
      <c r="B84" s="126">
        <v>950</v>
      </c>
      <c r="C84" s="77">
        <v>-1.34994808E-2</v>
      </c>
      <c r="D84" s="15">
        <v>940</v>
      </c>
      <c r="E84" s="32">
        <f t="shared" si="38"/>
        <v>-1.0526315789473684E-2</v>
      </c>
      <c r="F84" s="18">
        <f>IF(ISNUMBER(D84), $B91 * E84, "")</f>
        <v>-1578.9473684210525</v>
      </c>
      <c r="G84" s="31">
        <v>941</v>
      </c>
      <c r="H84" s="32">
        <f t="shared" si="39"/>
        <v>-9.4736842105263164E-3</v>
      </c>
      <c r="I84" s="101">
        <f>IF(ISNUMBER(G84), $B91 * H84, "")</f>
        <v>-1421.0526315789475</v>
      </c>
      <c r="J84" s="15">
        <v>941</v>
      </c>
      <c r="K84" s="32">
        <f t="shared" si="40"/>
        <v>-9.4736842105263164E-3</v>
      </c>
      <c r="L84" s="18">
        <f>IF(ISNUMBER(J84), $B91 * K84, "")</f>
        <v>-1421.0526315789475</v>
      </c>
      <c r="M84" s="31">
        <v>948</v>
      </c>
      <c r="N84" s="32">
        <f t="shared" si="41"/>
        <v>-2.1052631578947368E-3</v>
      </c>
      <c r="O84" s="18">
        <f>IF(ISNUMBER(M84), $B91 * N84, "")</f>
        <v>-315.78947368421052</v>
      </c>
      <c r="Q84" s="286"/>
      <c r="R84" s="286"/>
      <c r="S84" s="286"/>
    </row>
    <row r="85" spans="1:19" ht="17.25" thickBot="1">
      <c r="A85" s="127" t="s">
        <v>127</v>
      </c>
      <c r="B85" s="128">
        <v>146</v>
      </c>
      <c r="C85" s="78">
        <v>-1.3513513499999999E-2</v>
      </c>
      <c r="D85" s="20">
        <v>147</v>
      </c>
      <c r="E85" s="21">
        <f t="shared" si="38"/>
        <v>6.8493150684931503E-3</v>
      </c>
      <c r="F85" s="22">
        <f>IF(ISNUMBER(D85), $B91 * E85, "")</f>
        <v>1027.3972602739725</v>
      </c>
      <c r="G85" s="30">
        <v>147</v>
      </c>
      <c r="H85" s="21">
        <f t="shared" si="39"/>
        <v>6.8493150684931503E-3</v>
      </c>
      <c r="I85" s="105">
        <f>IF(ISNUMBER(G85), $B91 * H85, "")</f>
        <v>1027.3972602739725</v>
      </c>
      <c r="J85" s="20">
        <v>147</v>
      </c>
      <c r="K85" s="21">
        <f t="shared" si="40"/>
        <v>6.8493150684931503E-3</v>
      </c>
      <c r="L85" s="22">
        <f>IF(ISNUMBER(J85), $B91 * K85, "")</f>
        <v>1027.3972602739725</v>
      </c>
      <c r="M85" s="30">
        <v>147</v>
      </c>
      <c r="N85" s="21">
        <f t="shared" si="41"/>
        <v>6.8493150684931503E-3</v>
      </c>
      <c r="O85" s="22">
        <f>IF(ISNUMBER(M85), $B91 * N85, "")</f>
        <v>1027.3972602739725</v>
      </c>
      <c r="Q85" s="286"/>
      <c r="R85" s="286"/>
      <c r="S85" s="286"/>
    </row>
    <row r="86" spans="1:19" ht="17.25" thickBot="1">
      <c r="A86" s="125" t="s">
        <v>233</v>
      </c>
      <c r="B86" s="129">
        <v>735</v>
      </c>
      <c r="C86" s="80">
        <v>-1.4745308299999999E-2</v>
      </c>
      <c r="D86" s="106">
        <v>742</v>
      </c>
      <c r="E86" s="107">
        <f>IF(ISNUMBER(D86), (D86 - $B86) / $B86, "")</f>
        <v>9.5238095238095247E-3</v>
      </c>
      <c r="F86" s="108">
        <f>IF(ISNUMBER(D86), $B91 * E86, "")</f>
        <v>1428.5714285714287</v>
      </c>
      <c r="G86" s="109">
        <v>746</v>
      </c>
      <c r="H86" s="107">
        <f>IF(ISNUMBER(G86), (G86 - $B86) / $B86, "")</f>
        <v>1.4965986394557823E-2</v>
      </c>
      <c r="I86" s="110">
        <f>IF(ISNUMBER(G86), $B91 * H86, "")</f>
        <v>2244.8979591836733</v>
      </c>
      <c r="J86" s="106">
        <v>743</v>
      </c>
      <c r="K86" s="107">
        <f>IF(ISNUMBER(J86), (J86 - $B86) / $B86, "")</f>
        <v>1.0884353741496598E-2</v>
      </c>
      <c r="L86" s="108">
        <f>IF(ISNUMBER(J86), $B91 * K86, "")</f>
        <v>1632.6530612244896</v>
      </c>
      <c r="M86" s="109">
        <v>749</v>
      </c>
      <c r="N86" s="107">
        <f>IF(ISNUMBER(M86), (M86 - $B86) / $B86, "")</f>
        <v>1.9047619047619049E-2</v>
      </c>
      <c r="O86" s="108">
        <f>IF(ISNUMBER(M86), $B91 * N86, "")</f>
        <v>2857.1428571428573</v>
      </c>
      <c r="Q86" s="291"/>
      <c r="R86" s="291"/>
      <c r="S86" s="291"/>
    </row>
    <row r="87" spans="1:19" ht="17.25" thickBot="1">
      <c r="A87" s="125" t="s">
        <v>107</v>
      </c>
      <c r="B87" s="126">
        <v>187</v>
      </c>
      <c r="C87" s="77">
        <v>-1.5789473700000001E-2</v>
      </c>
      <c r="D87" s="15">
        <v>191</v>
      </c>
      <c r="E87" s="32">
        <f t="shared" ref="E87:E90" si="42">IF(ISNUMBER(D87), (D87 - $B87) / $B87, "")</f>
        <v>2.1390374331550801E-2</v>
      </c>
      <c r="F87" s="18">
        <f>IF(ISNUMBER(D87), $B91 * E87, "")</f>
        <v>3208.5561497326203</v>
      </c>
      <c r="G87" s="31">
        <v>192</v>
      </c>
      <c r="H87" s="32">
        <f t="shared" ref="H87:H90" si="43">IF(ISNUMBER(G87), (G87 - $B87) / $B87, "")</f>
        <v>2.6737967914438502E-2</v>
      </c>
      <c r="I87" s="101">
        <f>IF(ISNUMBER(G87), $B91 * H87, "")</f>
        <v>4010.6951871657752</v>
      </c>
      <c r="J87" s="15">
        <v>196</v>
      </c>
      <c r="K87" s="32">
        <f t="shared" ref="K87:K90" si="44">IF(ISNUMBER(J87), (J87 - $B87) / $B87, "")</f>
        <v>4.8128342245989303E-2</v>
      </c>
      <c r="L87" s="18">
        <f>IF(ISNUMBER(J87), $B91 * K87, "")</f>
        <v>7219.2513368983955</v>
      </c>
      <c r="M87" s="31">
        <v>196</v>
      </c>
      <c r="N87" s="32">
        <f t="shared" ref="N87:N90" si="45">IF(ISNUMBER(M87), (M87 - $B87) / $B87, "")</f>
        <v>4.8128342245989303E-2</v>
      </c>
      <c r="O87" s="18">
        <f>IF(ISNUMBER(M87), $B91 * N87, "")</f>
        <v>7219.2513368983955</v>
      </c>
      <c r="Q87" s="291"/>
      <c r="R87" s="291"/>
      <c r="S87" s="291"/>
    </row>
    <row r="88" spans="1:19" ht="17.25" thickBot="1">
      <c r="A88" s="125" t="s">
        <v>56</v>
      </c>
      <c r="B88" s="126">
        <v>243</v>
      </c>
      <c r="C88" s="77">
        <v>-1.6194331999999999E-2</v>
      </c>
      <c r="D88" s="15">
        <v>244</v>
      </c>
      <c r="E88" s="32">
        <f t="shared" si="42"/>
        <v>4.11522633744856E-3</v>
      </c>
      <c r="F88" s="18">
        <f>IF(ISNUMBER(D88), $B91 * E88, "")</f>
        <v>617.28395061728395</v>
      </c>
      <c r="G88" s="31">
        <v>245</v>
      </c>
      <c r="H88" s="32">
        <f t="shared" si="43"/>
        <v>8.23045267489712E-3</v>
      </c>
      <c r="I88" s="101">
        <f>IF(ISNUMBER(G88), $B91 * H88, "")</f>
        <v>1234.5679012345679</v>
      </c>
      <c r="J88" s="15">
        <v>243</v>
      </c>
      <c r="K88" s="32">
        <f t="shared" si="44"/>
        <v>0</v>
      </c>
      <c r="L88" s="18">
        <f>IF(ISNUMBER(J88), $B91 * K88, "")</f>
        <v>0</v>
      </c>
      <c r="M88" s="31">
        <v>247</v>
      </c>
      <c r="N88" s="32">
        <f t="shared" si="45"/>
        <v>1.646090534979424E-2</v>
      </c>
      <c r="O88" s="18">
        <f>IF(ISNUMBER(M88), $B91 * N88, "")</f>
        <v>2469.1358024691358</v>
      </c>
      <c r="Q88" s="291"/>
      <c r="R88" s="291"/>
      <c r="S88" s="291"/>
    </row>
    <row r="89" spans="1:19">
      <c r="A89" s="125" t="s">
        <v>217</v>
      </c>
      <c r="B89" s="126">
        <v>237</v>
      </c>
      <c r="C89" s="77">
        <v>-1.6597510400000001E-2</v>
      </c>
      <c r="D89" s="15">
        <v>237</v>
      </c>
      <c r="E89" s="32">
        <f t="shared" si="42"/>
        <v>0</v>
      </c>
      <c r="F89" s="18">
        <f>IF(ISNUMBER(D89), $B91 * E89, "")</f>
        <v>0</v>
      </c>
      <c r="G89" s="31">
        <v>238</v>
      </c>
      <c r="H89" s="32">
        <f t="shared" si="43"/>
        <v>4.2194092827004216E-3</v>
      </c>
      <c r="I89" s="101">
        <f>IF(ISNUMBER(G89), $B91 * H89, "")</f>
        <v>632.91139240506322</v>
      </c>
      <c r="J89" s="15">
        <v>239</v>
      </c>
      <c r="K89" s="32">
        <f t="shared" si="44"/>
        <v>8.4388185654008432E-3</v>
      </c>
      <c r="L89" s="18">
        <f>IF(ISNUMBER(J89), $B91 * K89, "")</f>
        <v>1265.8227848101264</v>
      </c>
      <c r="M89" s="31">
        <v>240</v>
      </c>
      <c r="N89" s="32">
        <f t="shared" si="45"/>
        <v>1.2658227848101266E-2</v>
      </c>
      <c r="O89" s="18">
        <f>IF(ISNUMBER(M89), $B91 * N89, "")</f>
        <v>1898.7341772151899</v>
      </c>
      <c r="Q89" s="313"/>
      <c r="R89" s="314"/>
      <c r="S89" s="315"/>
    </row>
    <row r="90" spans="1:19" ht="17.25" thickBot="1">
      <c r="A90" s="130" t="s">
        <v>251</v>
      </c>
      <c r="B90" s="131">
        <v>398</v>
      </c>
      <c r="C90" s="79">
        <v>-1.72839506E-2</v>
      </c>
      <c r="D90" s="24">
        <v>392</v>
      </c>
      <c r="E90" s="25">
        <f t="shared" si="42"/>
        <v>-1.507537688442211E-2</v>
      </c>
      <c r="F90" s="104">
        <f>IF(ISNUMBER(D90), $B91 * E90, "")</f>
        <v>-2261.3065326633164</v>
      </c>
      <c r="G90" s="102">
        <v>396</v>
      </c>
      <c r="H90" s="25">
        <f t="shared" si="43"/>
        <v>-5.0251256281407036E-3</v>
      </c>
      <c r="I90" s="103">
        <f>IF(ISNUMBER(G90), $B91 * H90, "")</f>
        <v>-753.7688442211055</v>
      </c>
      <c r="J90" s="24">
        <v>395</v>
      </c>
      <c r="K90" s="25">
        <f t="shared" si="44"/>
        <v>-7.537688442211055E-3</v>
      </c>
      <c r="L90" s="104">
        <f>IF(ISNUMBER(J90), $B91 * K90, "")</f>
        <v>-1130.6532663316582</v>
      </c>
      <c r="M90" s="102">
        <v>399</v>
      </c>
      <c r="N90" s="25">
        <f t="shared" si="45"/>
        <v>2.5125628140703518E-3</v>
      </c>
      <c r="O90" s="104">
        <f>IF(ISNUMBER(M90), $B91 * N90, "")</f>
        <v>376.88442211055275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-1.2236438357474651E-4</v>
      </c>
      <c r="F91" s="28">
        <f>SUM(F71:F90)</f>
        <v>-367.09315072424033</v>
      </c>
      <c r="G91" s="26" t="s">
        <v>268</v>
      </c>
      <c r="H91" s="27">
        <f>IF(COUNT(H71:H90), SUM(H71:H90) / COUNT(H71:H90), 0)</f>
        <v>4.6016350229011625E-3</v>
      </c>
      <c r="I91" s="28">
        <f>SUM(I71:I90)</f>
        <v>13804.905068703485</v>
      </c>
      <c r="J91" s="26" t="s">
        <v>268</v>
      </c>
      <c r="K91" s="27">
        <f>IF(COUNT(K71:K90), SUM(K71:K90) / COUNT(K71:K90), 0)</f>
        <v>3.5016274913100129E-3</v>
      </c>
      <c r="L91" s="28">
        <f>SUM(L71:L90)</f>
        <v>10504.882473930043</v>
      </c>
      <c r="M91" s="26" t="s">
        <v>268</v>
      </c>
      <c r="N91" s="27">
        <f>IF(COUNT(N71:N90), SUM(N71:N90) / COUNT(N71:N90), 0)</f>
        <v>1.2540936851094637E-2</v>
      </c>
      <c r="O91" s="28">
        <f>SUM(O71:O90)</f>
        <v>37622.810553283904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01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2021-11-10(수) 오전 00:00</v>
      </c>
      <c r="C96" s="329"/>
      <c r="D96" s="288" t="str">
        <f>TEXT($G$1, "[$-ko-KR]yyyy-mm-dd(ddd) ") &amp; "오후 14:00"</f>
        <v>2021-11-10(수) 오후 14:00</v>
      </c>
      <c r="E96" s="289"/>
      <c r="F96" s="290"/>
      <c r="G96" s="288" t="str">
        <f>TEXT($G$1, "[$-ko-KR]yyyy-mm-dd(ddd) ") &amp; "오후 19:00"</f>
        <v>2021-11-10(수) 오후 19:00</v>
      </c>
      <c r="H96" s="289"/>
      <c r="I96" s="290"/>
      <c r="J96" s="288" t="str">
        <f>TEXT($G$1, "[$-ko-KR]yyyy-mm-dd(ddd) ") &amp; "오후 21:00"</f>
        <v>2021-11-10(수) 오후 21:00</v>
      </c>
      <c r="K96" s="289"/>
      <c r="L96" s="290"/>
      <c r="M96" s="288" t="str">
        <f>TEXT($G$1+1, "[$-ko-KR]yyyy-mm-dd(ddd) ") &amp; "오전 00:00"</f>
        <v>2021-11-11(목)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2" t="s">
        <v>57</v>
      </c>
      <c r="H97" s="203" t="s">
        <v>265</v>
      </c>
      <c r="I97" s="20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123</v>
      </c>
      <c r="B98" s="124">
        <v>325800</v>
      </c>
      <c r="C98" s="76">
        <v>0.18150498640000001</v>
      </c>
      <c r="D98" s="13">
        <v>321000</v>
      </c>
      <c r="E98" s="14">
        <f>IF(ISNUMBER(D98), (D98 - $B98) / $B98, "")</f>
        <v>-1.4732965009208104E-2</v>
      </c>
      <c r="F98" s="16">
        <f>IF(ISNUMBER(D98), $B118 * E98, "")</f>
        <v>-2209.9447513812156</v>
      </c>
      <c r="G98" s="29">
        <v>323200</v>
      </c>
      <c r="H98" s="14">
        <f>IF(ISNUMBER(G98), (G98 - $B98) / $B98, "")</f>
        <v>-7.9803560466543896E-3</v>
      </c>
      <c r="I98" s="100">
        <f>IF(ISNUMBER(G98), $B118 * H98, "")</f>
        <v>-1197.0534069981584</v>
      </c>
      <c r="J98" s="13">
        <v>348700</v>
      </c>
      <c r="K98" s="14">
        <f>IF(ISNUMBER(J98), (J98 - $B98) / $B98, "")</f>
        <v>7.028852056476366E-2</v>
      </c>
      <c r="L98" s="16">
        <f>IF(ISNUMBER(J98), $B118 * K98, "")</f>
        <v>10543.27808471455</v>
      </c>
      <c r="M98" s="29">
        <v>350250</v>
      </c>
      <c r="N98" s="14">
        <f>IF(ISNUMBER(M98), (M98 - $B98) / $B98, "")</f>
        <v>7.5046040515653778E-2</v>
      </c>
      <c r="O98" s="16">
        <f>IF(ISNUMBER(M98), $B118 * N98, "")</f>
        <v>11256.906077348067</v>
      </c>
      <c r="Q98" s="286"/>
      <c r="R98" s="286"/>
      <c r="S98" s="286"/>
    </row>
    <row r="99" spans="1:19" ht="17.25" thickBot="1">
      <c r="A99" s="125" t="s">
        <v>77</v>
      </c>
      <c r="B99" s="126">
        <v>844000</v>
      </c>
      <c r="C99" s="77">
        <v>9.7386555700000002E-2</v>
      </c>
      <c r="D99" s="15">
        <v>835500</v>
      </c>
      <c r="E99" s="32">
        <f t="shared" ref="E99:E102" si="46">IF(ISNUMBER(D99), (D99 - $B99) / $B99, "")</f>
        <v>-1.0071090047393365E-2</v>
      </c>
      <c r="F99" s="18">
        <f>IF(ISNUMBER(D99), $B118 * E99, "")</f>
        <v>-1510.6635071090047</v>
      </c>
      <c r="G99" s="31">
        <v>840900</v>
      </c>
      <c r="H99" s="32">
        <f t="shared" ref="H99:H102" si="47">IF(ISNUMBER(G99), (G99 - $B99) / $B99, "")</f>
        <v>-3.6729857819905215E-3</v>
      </c>
      <c r="I99" s="101">
        <f>IF(ISNUMBER(G99), $B118 * H99, "")</f>
        <v>-550.94786729857822</v>
      </c>
      <c r="J99" s="15">
        <v>864300</v>
      </c>
      <c r="K99" s="32">
        <f t="shared" ref="K99:K102" si="48">IF(ISNUMBER(J99), (J99 - $B99) / $B99, "")</f>
        <v>2.4052132701421799E-2</v>
      </c>
      <c r="L99" s="18">
        <f>IF(ISNUMBER(J99), $B118 * K99, "")</f>
        <v>3607.81990521327</v>
      </c>
      <c r="M99" s="31">
        <v>870200</v>
      </c>
      <c r="N99" s="32">
        <f t="shared" ref="N99:N102" si="49">IF(ISNUMBER(M99), (M99 - $B99) / $B99, "")</f>
        <v>3.104265402843602E-2</v>
      </c>
      <c r="O99" s="18">
        <f>IF(ISNUMBER(M99), $B118 * N99, "")</f>
        <v>4656.3981042654032</v>
      </c>
      <c r="Q99" s="286"/>
      <c r="R99" s="286"/>
      <c r="S99" s="286"/>
    </row>
    <row r="100" spans="1:19" ht="17.25" thickBot="1">
      <c r="A100" s="125" t="s">
        <v>99</v>
      </c>
      <c r="B100" s="126">
        <v>74300</v>
      </c>
      <c r="C100" s="77">
        <v>8.8166373800000003E-2</v>
      </c>
      <c r="D100" s="15">
        <v>73410</v>
      </c>
      <c r="E100" s="32">
        <f t="shared" si="46"/>
        <v>-1.1978465679676985E-2</v>
      </c>
      <c r="F100" s="18">
        <f>IF(ISNUMBER(D100), $B118 * E100, "")</f>
        <v>-1796.7698519515477</v>
      </c>
      <c r="G100" s="31">
        <v>74370</v>
      </c>
      <c r="H100" s="32">
        <f t="shared" si="47"/>
        <v>9.421265141318977E-4</v>
      </c>
      <c r="I100" s="101">
        <f>IF(ISNUMBER(G100), $B118 * H100, "")</f>
        <v>141.31897711978465</v>
      </c>
      <c r="J100" s="15">
        <v>75900</v>
      </c>
      <c r="K100" s="32">
        <f t="shared" si="48"/>
        <v>2.1534320323014805E-2</v>
      </c>
      <c r="L100" s="18">
        <f>IF(ISNUMBER(J100), $B118 * K100, "")</f>
        <v>3230.1480484522208</v>
      </c>
      <c r="M100" s="31">
        <v>74900</v>
      </c>
      <c r="N100" s="32">
        <f t="shared" si="49"/>
        <v>8.0753701211305519E-3</v>
      </c>
      <c r="O100" s="18">
        <f>IF(ISNUMBER(M100), $B118 * N100, "")</f>
        <v>1211.3055181695827</v>
      </c>
      <c r="Q100" s="291"/>
      <c r="R100" s="291"/>
      <c r="S100" s="291"/>
    </row>
    <row r="101" spans="1:19" ht="17.25" thickBot="1">
      <c r="A101" s="125" t="s">
        <v>81</v>
      </c>
      <c r="B101" s="126">
        <v>2700</v>
      </c>
      <c r="C101" s="77">
        <v>5.46875E-2</v>
      </c>
      <c r="D101" s="15">
        <v>2670</v>
      </c>
      <c r="E101" s="32">
        <f t="shared" si="46"/>
        <v>-1.1111111111111112E-2</v>
      </c>
      <c r="F101" s="18">
        <f>IF(ISNUMBER(D101), $B118 * E101, "")</f>
        <v>-1666.6666666666667</v>
      </c>
      <c r="G101" s="31">
        <v>2685</v>
      </c>
      <c r="H101" s="32">
        <f t="shared" si="47"/>
        <v>-5.5555555555555558E-3</v>
      </c>
      <c r="I101" s="101">
        <f>IF(ISNUMBER(G101), $B118 * H101, "")</f>
        <v>-833.33333333333337</v>
      </c>
      <c r="J101" s="15">
        <v>2680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2710</v>
      </c>
      <c r="N101" s="32">
        <f t="shared" si="49"/>
        <v>3.7037037037037038E-3</v>
      </c>
      <c r="O101" s="18">
        <f>IF(ISNUMBER(M101), $B118 * N101, "")</f>
        <v>555.55555555555554</v>
      </c>
      <c r="Q101" s="291"/>
      <c r="R101" s="291"/>
      <c r="S101" s="291"/>
    </row>
    <row r="102" spans="1:19" ht="17.25" thickBot="1">
      <c r="A102" s="127" t="s">
        <v>83</v>
      </c>
      <c r="B102" s="128">
        <v>6175</v>
      </c>
      <c r="C102" s="78">
        <v>5.46541418E-2</v>
      </c>
      <c r="D102" s="20">
        <v>6100</v>
      </c>
      <c r="E102" s="21">
        <f t="shared" si="46"/>
        <v>-1.2145748987854251E-2</v>
      </c>
      <c r="F102" s="22">
        <f>IF(ISNUMBER(D102), $B118 * E102, "")</f>
        <v>-1821.8623481781376</v>
      </c>
      <c r="G102" s="30">
        <v>6280</v>
      </c>
      <c r="H102" s="21">
        <f t="shared" si="47"/>
        <v>1.7004048582995951E-2</v>
      </c>
      <c r="I102" s="105">
        <f>IF(ISNUMBER(G102), $B118 * H102, "")</f>
        <v>2550.6072874493925</v>
      </c>
      <c r="J102" s="20">
        <v>6370</v>
      </c>
      <c r="K102" s="21">
        <f t="shared" si="48"/>
        <v>3.1578947368421054E-2</v>
      </c>
      <c r="L102" s="22">
        <f>IF(ISNUMBER(J102), $B118 * K102, "")</f>
        <v>4736.8421052631584</v>
      </c>
      <c r="M102" s="30">
        <v>6365</v>
      </c>
      <c r="N102" s="21">
        <f t="shared" si="49"/>
        <v>3.0769230769230771E-2</v>
      </c>
      <c r="O102" s="22">
        <f>IF(ISNUMBER(M102), $B118 * N102, "")</f>
        <v>4615.3846153846152</v>
      </c>
      <c r="Q102" s="291"/>
      <c r="R102" s="291"/>
      <c r="S102" s="291"/>
    </row>
    <row r="103" spans="1:19" ht="17.25" thickBot="1">
      <c r="A103" s="125" t="s">
        <v>87</v>
      </c>
      <c r="B103" s="129">
        <v>222500</v>
      </c>
      <c r="C103" s="80">
        <v>4.21545667E-2</v>
      </c>
      <c r="D103" s="106">
        <v>223400</v>
      </c>
      <c r="E103" s="107">
        <f>IF(ISNUMBER(D103), (D103 - $B103) / $B103, "")</f>
        <v>4.0449438202247194E-3</v>
      </c>
      <c r="F103" s="108">
        <f>IF(ISNUMBER(D103), $B118 * E103, "")</f>
        <v>606.74157303370794</v>
      </c>
      <c r="G103" s="109">
        <v>222650</v>
      </c>
      <c r="H103" s="107">
        <f>IF(ISNUMBER(G103), (G103 - $B103) / $B103, "")</f>
        <v>6.7415730337078649E-4</v>
      </c>
      <c r="I103" s="110">
        <f>IF(ISNUMBER(G103), $B118 * H103, "")</f>
        <v>101.12359550561797</v>
      </c>
      <c r="J103" s="106">
        <v>227500</v>
      </c>
      <c r="K103" s="107">
        <f>IF(ISNUMBER(J103), (J103 - $B103) / $B103, "")</f>
        <v>2.247191011235955E-2</v>
      </c>
      <c r="L103" s="108">
        <f>IF(ISNUMBER(J103), $B118 * K103, "")</f>
        <v>3370.7865168539324</v>
      </c>
      <c r="M103" s="109">
        <v>230150</v>
      </c>
      <c r="N103" s="107">
        <f>IF(ISNUMBER(M103), (M103 - $B103) / $B103, "")</f>
        <v>3.4382022471910113E-2</v>
      </c>
      <c r="O103" s="108">
        <f>IF(ISNUMBER(M103), $B118 * N103, "")</f>
        <v>5157.303370786517</v>
      </c>
      <c r="Q103" s="291"/>
      <c r="R103" s="291"/>
      <c r="S103" s="291"/>
    </row>
    <row r="104" spans="1:19" ht="17.25" thickBot="1">
      <c r="A104" s="125" t="s">
        <v>101</v>
      </c>
      <c r="B104" s="126">
        <v>1360</v>
      </c>
      <c r="C104" s="77">
        <v>3.8167938899999997E-2</v>
      </c>
      <c r="D104" s="15">
        <v>1370</v>
      </c>
      <c r="E104" s="32">
        <f t="shared" ref="E104:E107" si="50">IF(ISNUMBER(D104), (D104 - $B104) / $B104, "")</f>
        <v>7.3529411764705881E-3</v>
      </c>
      <c r="F104" s="18">
        <f>IF(ISNUMBER(D104), $B118 * E104, "")</f>
        <v>1102.9411764705883</v>
      </c>
      <c r="G104" s="31">
        <v>1380</v>
      </c>
      <c r="H104" s="32">
        <f t="shared" ref="H104:H107" si="51">IF(ISNUMBER(G104), (G104 - $B104) / $B104, "")</f>
        <v>1.4705882352941176E-2</v>
      </c>
      <c r="I104" s="101">
        <f>IF(ISNUMBER(G104), $B118 * H104, "")</f>
        <v>2205.8823529411766</v>
      </c>
      <c r="J104" s="15">
        <v>1385</v>
      </c>
      <c r="K104" s="32">
        <f t="shared" ref="K104:K107" si="52">IF(ISNUMBER(J104), (J104 - $B104) / $B104, "")</f>
        <v>1.8382352941176471E-2</v>
      </c>
      <c r="L104" s="18">
        <f>IF(ISNUMBER(J104), $B118 * K104, "")</f>
        <v>2757.3529411764707</v>
      </c>
      <c r="M104" s="31">
        <v>1390</v>
      </c>
      <c r="N104" s="32">
        <f t="shared" ref="N104:N107" si="53">IF(ISNUMBER(M104), (M104 - $B104) / $B104, "")</f>
        <v>2.2058823529411766E-2</v>
      </c>
      <c r="O104" s="18">
        <f>IF(ISNUMBER(M104), $B118 * N104, "")</f>
        <v>3308.8235294117649</v>
      </c>
      <c r="Q104" s="291"/>
      <c r="R104" s="291"/>
      <c r="S104" s="291"/>
    </row>
    <row r="105" spans="1:19" ht="17.25" thickBot="1">
      <c r="A105" s="125" t="s">
        <v>177</v>
      </c>
      <c r="B105" s="126">
        <v>21340</v>
      </c>
      <c r="C105" s="77">
        <v>3.7937743199999999E-2</v>
      </c>
      <c r="D105" s="15">
        <v>20760</v>
      </c>
      <c r="E105" s="32">
        <f t="shared" si="50"/>
        <v>-2.7179006560449859E-2</v>
      </c>
      <c r="F105" s="18">
        <f>IF(ISNUMBER(D105), $B118 * E105, "")</f>
        <v>-4076.8509840674787</v>
      </c>
      <c r="G105" s="31">
        <v>20890</v>
      </c>
      <c r="H105" s="32">
        <f t="shared" si="51"/>
        <v>-2.1087160262417994E-2</v>
      </c>
      <c r="I105" s="101">
        <f>IF(ISNUMBER(G105), $B118 * H105, "")</f>
        <v>-3163.0740393626993</v>
      </c>
      <c r="J105" s="15">
        <v>20850</v>
      </c>
      <c r="K105" s="32">
        <f t="shared" si="52"/>
        <v>-2.2961574507966261E-2</v>
      </c>
      <c r="L105" s="18">
        <f>IF(ISNUMBER(J105), $B118 * K105, "")</f>
        <v>-3444.2361761949392</v>
      </c>
      <c r="M105" s="31">
        <v>21120</v>
      </c>
      <c r="N105" s="32">
        <f t="shared" si="53"/>
        <v>-1.0309278350515464E-2</v>
      </c>
      <c r="O105" s="18">
        <f>IF(ISNUMBER(M105), $B118 * N105, "")</f>
        <v>-1546.3917525773195</v>
      </c>
      <c r="Q105" s="291"/>
      <c r="R105" s="291"/>
      <c r="S105" s="291"/>
    </row>
    <row r="106" spans="1:19" ht="17.25" thickBot="1">
      <c r="A106" s="125" t="s">
        <v>249</v>
      </c>
      <c r="B106" s="126">
        <v>1270</v>
      </c>
      <c r="C106" s="77">
        <v>3.6734693899999997E-2</v>
      </c>
      <c r="D106" s="15">
        <v>1245</v>
      </c>
      <c r="E106" s="32">
        <f t="shared" si="50"/>
        <v>-1.968503937007874E-2</v>
      </c>
      <c r="F106" s="18">
        <f>IF(ISNUMBER(D106), $B118 * E106, "")</f>
        <v>-2952.7559055118109</v>
      </c>
      <c r="G106" s="31">
        <v>1260</v>
      </c>
      <c r="H106" s="32">
        <f t="shared" si="51"/>
        <v>-7.874015748031496E-3</v>
      </c>
      <c r="I106" s="101">
        <f>IF(ISNUMBER(G106), $B118 * H106, "")</f>
        <v>-1181.1023622047244</v>
      </c>
      <c r="J106" s="15">
        <v>1250</v>
      </c>
      <c r="K106" s="32">
        <f t="shared" si="52"/>
        <v>-1.5748031496062992E-2</v>
      </c>
      <c r="L106" s="18">
        <f>IF(ISNUMBER(J106), $B118 * K106, "")</f>
        <v>-2362.2047244094488</v>
      </c>
      <c r="M106" s="31">
        <v>1260</v>
      </c>
      <c r="N106" s="32">
        <f t="shared" si="53"/>
        <v>-7.874015748031496E-3</v>
      </c>
      <c r="O106" s="18">
        <f>IF(ISNUMBER(M106), $B118 * N106, "")</f>
        <v>-1181.1023622047244</v>
      </c>
      <c r="Q106" s="33"/>
      <c r="R106" s="33"/>
    </row>
    <row r="107" spans="1:19" ht="17.25" thickBot="1">
      <c r="A107" s="130" t="s">
        <v>171</v>
      </c>
      <c r="B107" s="131">
        <v>480</v>
      </c>
      <c r="C107" s="79">
        <v>3.6717062600000003E-2</v>
      </c>
      <c r="D107" s="24">
        <v>464</v>
      </c>
      <c r="E107" s="25">
        <f t="shared" si="50"/>
        <v>-3.3333333333333333E-2</v>
      </c>
      <c r="F107" s="104">
        <f>IF(ISNUMBER(D107), $B118 * E107, "")</f>
        <v>-5000</v>
      </c>
      <c r="G107" s="102">
        <v>468</v>
      </c>
      <c r="H107" s="25">
        <f t="shared" si="51"/>
        <v>-2.5000000000000001E-2</v>
      </c>
      <c r="I107" s="103">
        <f>IF(ISNUMBER(G107), $B118 * H107, "")</f>
        <v>-3750</v>
      </c>
      <c r="J107" s="24">
        <v>467</v>
      </c>
      <c r="K107" s="25">
        <f t="shared" si="52"/>
        <v>-2.7083333333333334E-2</v>
      </c>
      <c r="L107" s="104">
        <f>IF(ISNUMBER(J107), $B118 * K107, "")</f>
        <v>-4062.5</v>
      </c>
      <c r="M107" s="102">
        <v>474</v>
      </c>
      <c r="N107" s="25">
        <f t="shared" si="53"/>
        <v>-1.2500000000000001E-2</v>
      </c>
      <c r="O107" s="104">
        <f>IF(ISNUMBER(M107), $B118 * N107, "")</f>
        <v>-1875</v>
      </c>
      <c r="Q107" s="300"/>
      <c r="R107" s="301"/>
      <c r="S107" s="302"/>
    </row>
    <row r="108" spans="1:19">
      <c r="A108" s="123" t="s">
        <v>331</v>
      </c>
      <c r="B108" s="124">
        <v>410750</v>
      </c>
      <c r="C108" s="76">
        <v>2.41865104E-2</v>
      </c>
      <c r="D108" s="13">
        <v>400050</v>
      </c>
      <c r="E108" s="14">
        <f>IF(ISNUMBER(D108), (D108 - $B108) / $B108, "")</f>
        <v>-2.6049908703590991E-2</v>
      </c>
      <c r="F108" s="16">
        <f>IF(ISNUMBER(D108), $B118 * E108, "")</f>
        <v>-3907.4863055386486</v>
      </c>
      <c r="G108" s="29">
        <v>403150</v>
      </c>
      <c r="H108" s="14">
        <f>IF(ISNUMBER(G108), (G108 - $B108) / $B108, "")</f>
        <v>-1.8502738892270238E-2</v>
      </c>
      <c r="I108" s="100">
        <f>IF(ISNUMBER(G108), $B118 * H108, "")</f>
        <v>-2775.4108338405358</v>
      </c>
      <c r="J108" s="13">
        <v>403000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407700</v>
      </c>
      <c r="N108" s="14">
        <f>IF(ISNUMBER(M108), (M108 - $B108) / $B108, "")</f>
        <v>-7.4254412659768712E-3</v>
      </c>
      <c r="O108" s="16">
        <f>IF(ISNUMBER(M108), $B118 * N108, "")</f>
        <v>-1113.8161898965307</v>
      </c>
      <c r="Q108" s="303"/>
      <c r="R108" s="304"/>
      <c r="S108" s="305"/>
    </row>
    <row r="109" spans="1:19" ht="17.25" thickBot="1">
      <c r="A109" s="125" t="s">
        <v>149</v>
      </c>
      <c r="B109" s="126">
        <v>136</v>
      </c>
      <c r="C109" s="77">
        <v>2.2556390999999999E-2</v>
      </c>
      <c r="D109" s="15">
        <v>135</v>
      </c>
      <c r="E109" s="32">
        <f t="shared" ref="E109:E112" si="54">IF(ISNUMBER(D109), (D109 - $B109) / $B109, "")</f>
        <v>-7.3529411764705881E-3</v>
      </c>
      <c r="F109" s="18">
        <f>IF(ISNUMBER(D109), $B118 * E109, "")</f>
        <v>-1102.9411764705883</v>
      </c>
      <c r="G109" s="31">
        <v>138</v>
      </c>
      <c r="H109" s="32">
        <f t="shared" ref="H109:H112" si="55">IF(ISNUMBER(G109), (G109 - $B109) / $B109, "")</f>
        <v>1.4705882352941176E-2</v>
      </c>
      <c r="I109" s="101">
        <f>IF(ISNUMBER(G109), $B118 * H109, "")</f>
        <v>2205.8823529411766</v>
      </c>
      <c r="J109" s="15">
        <v>138</v>
      </c>
      <c r="K109" s="32">
        <f t="shared" ref="K109:K112" si="56">IF(ISNUMBER(J109), (J109 - $B109) / $B109, "")</f>
        <v>1.4705882352941176E-2</v>
      </c>
      <c r="L109" s="18">
        <f>IF(ISNUMBER(J109), $B118 * K109, "")</f>
        <v>2205.8823529411766</v>
      </c>
      <c r="M109" s="31">
        <v>139</v>
      </c>
      <c r="N109" s="32">
        <f t="shared" ref="N109:N112" si="57">IF(ISNUMBER(M109), (M109 - $B109) / $B109, "")</f>
        <v>2.2058823529411766E-2</v>
      </c>
      <c r="O109" s="18">
        <f>IF(ISNUMBER(M109), $B118 * N109, "")</f>
        <v>3308.8235294117649</v>
      </c>
      <c r="Q109" s="306"/>
      <c r="R109" s="307"/>
      <c r="S109" s="308"/>
    </row>
    <row r="110" spans="1:19" ht="17.25" thickBot="1">
      <c r="A110" s="125" t="s">
        <v>169</v>
      </c>
      <c r="B110" s="126">
        <v>4105</v>
      </c>
      <c r="C110" s="77">
        <v>2.11442786E-2</v>
      </c>
      <c r="D110" s="15">
        <v>4035</v>
      </c>
      <c r="E110" s="32">
        <f t="shared" si="54"/>
        <v>-1.705237515225335E-2</v>
      </c>
      <c r="F110" s="18">
        <f>IF(ISNUMBER(D110), $B118 * E110, "")</f>
        <v>-2557.8562728380025</v>
      </c>
      <c r="G110" s="31">
        <v>4050</v>
      </c>
      <c r="H110" s="32">
        <f t="shared" si="55"/>
        <v>-1.3398294762484775E-2</v>
      </c>
      <c r="I110" s="101">
        <f>IF(ISNUMBER(G110), $B118 * H110, "")</f>
        <v>-2009.7442143727162</v>
      </c>
      <c r="J110" s="15">
        <v>4045</v>
      </c>
      <c r="K110" s="32">
        <f t="shared" si="56"/>
        <v>-1.4616321559074299E-2</v>
      </c>
      <c r="L110" s="18">
        <f>IF(ISNUMBER(J110), $B118 * K110, "")</f>
        <v>-2192.4482338611447</v>
      </c>
      <c r="M110" s="31">
        <v>4080</v>
      </c>
      <c r="N110" s="32">
        <f t="shared" si="57"/>
        <v>-6.0901339829476245E-3</v>
      </c>
      <c r="O110" s="18">
        <f>IF(ISNUMBER(M110), $B118 * N110, "")</f>
        <v>-913.52009744214365</v>
      </c>
      <c r="Q110" s="291"/>
      <c r="R110" s="291"/>
      <c r="S110" s="291"/>
    </row>
    <row r="111" spans="1:19" ht="17.25" thickBot="1">
      <c r="A111" s="125" t="s">
        <v>173</v>
      </c>
      <c r="B111" s="126">
        <v>1710</v>
      </c>
      <c r="C111" s="77">
        <v>2.0895522400000002E-2</v>
      </c>
      <c r="D111" s="15">
        <v>1665</v>
      </c>
      <c r="E111" s="32">
        <f t="shared" si="54"/>
        <v>-2.6315789473684209E-2</v>
      </c>
      <c r="F111" s="18">
        <f>IF(ISNUMBER(D111), $B118 * E111, "")</f>
        <v>-3947.3684210526312</v>
      </c>
      <c r="G111" s="31">
        <v>1675</v>
      </c>
      <c r="H111" s="32">
        <f t="shared" si="55"/>
        <v>-2.046783625730994E-2</v>
      </c>
      <c r="I111" s="101">
        <f>IF(ISNUMBER(G111), $B118 * H111, "")</f>
        <v>-3070.1754385964909</v>
      </c>
      <c r="J111" s="15">
        <v>1665</v>
      </c>
      <c r="K111" s="32">
        <f t="shared" si="56"/>
        <v>-2.6315789473684209E-2</v>
      </c>
      <c r="L111" s="18">
        <f>IF(ISNUMBER(J111), $B118 * K111, "")</f>
        <v>-3947.3684210526312</v>
      </c>
      <c r="M111" s="31">
        <v>1690</v>
      </c>
      <c r="N111" s="32">
        <f t="shared" si="57"/>
        <v>-1.1695906432748537E-2</v>
      </c>
      <c r="O111" s="18">
        <f>IF(ISNUMBER(M111), $B118 * N111, "")</f>
        <v>-1754.3859649122805</v>
      </c>
      <c r="Q111" s="286"/>
      <c r="R111" s="286"/>
      <c r="S111" s="286"/>
    </row>
    <row r="112" spans="1:19" ht="17.25" thickBot="1">
      <c r="A112" s="127" t="s">
        <v>62</v>
      </c>
      <c r="B112" s="128">
        <v>62020</v>
      </c>
      <c r="C112" s="78">
        <v>2.00657895E-2</v>
      </c>
      <c r="D112" s="20">
        <v>61300</v>
      </c>
      <c r="E112" s="21">
        <f t="shared" si="54"/>
        <v>-1.1609158336020638E-2</v>
      </c>
      <c r="F112" s="22">
        <f>IF(ISNUMBER(D112), $B118 * E112, "")</f>
        <v>-1741.3737504030958</v>
      </c>
      <c r="G112" s="30">
        <v>61870</v>
      </c>
      <c r="H112" s="21">
        <f t="shared" si="55"/>
        <v>-2.4185746533376329E-3</v>
      </c>
      <c r="I112" s="105">
        <f>IF(ISNUMBER(G112), $B118 * H112, "")</f>
        <v>-362.7861980006449</v>
      </c>
      <c r="J112" s="20">
        <v>62010</v>
      </c>
      <c r="K112" s="21">
        <f t="shared" si="56"/>
        <v>-1.6123831022250886E-4</v>
      </c>
      <c r="L112" s="22">
        <f>IF(ISNUMBER(J112), $B118 * K112, "")</f>
        <v>-24.185746533376328</v>
      </c>
      <c r="M112" s="30">
        <v>62840</v>
      </c>
      <c r="N112" s="21">
        <f t="shared" si="57"/>
        <v>1.3221541438245728E-2</v>
      </c>
      <c r="O112" s="22">
        <f>IF(ISNUMBER(M112), $B118 * N112, "")</f>
        <v>1983.2312157368592</v>
      </c>
      <c r="Q112" s="286"/>
      <c r="R112" s="286"/>
      <c r="S112" s="286"/>
    </row>
    <row r="113" spans="1:19" ht="17.25" thickBot="1">
      <c r="A113" s="125" t="s">
        <v>227</v>
      </c>
      <c r="B113" s="129">
        <v>608</v>
      </c>
      <c r="C113" s="80">
        <v>1.8425460599999999E-2</v>
      </c>
      <c r="D113" s="106">
        <v>629</v>
      </c>
      <c r="E113" s="107">
        <f>IF(ISNUMBER(D113), (D113 - $B113) / $B113, "")</f>
        <v>3.453947368421053E-2</v>
      </c>
      <c r="F113" s="108">
        <f>IF(ISNUMBER(D113), $B118 * E113, "")</f>
        <v>5180.9210526315792</v>
      </c>
      <c r="G113" s="109">
        <v>637</v>
      </c>
      <c r="H113" s="107">
        <f>IF(ISNUMBER(G113), (G113 - $B113) / $B113, "")</f>
        <v>4.7697368421052634E-2</v>
      </c>
      <c r="I113" s="110">
        <f>IF(ISNUMBER(G113), $B118 * H113, "")</f>
        <v>7154.605263157895</v>
      </c>
      <c r="J113" s="106">
        <v>635</v>
      </c>
      <c r="K113" s="107">
        <f>IF(ISNUMBER(J113), (J113 - $B113) / $B113, "")</f>
        <v>4.4407894736842105E-2</v>
      </c>
      <c r="L113" s="108">
        <f>IF(ISNUMBER(J113), $B118 * K113, "")</f>
        <v>6661.1842105263158</v>
      </c>
      <c r="M113" s="109">
        <v>633</v>
      </c>
      <c r="N113" s="107">
        <f>IF(ISNUMBER(M113), (M113 - $B113) / $B113, "")</f>
        <v>4.1118421052631582E-2</v>
      </c>
      <c r="O113" s="108">
        <f>IF(ISNUMBER(M113), $B118 * N113, "")</f>
        <v>6167.7631578947376</v>
      </c>
      <c r="Q113" s="291"/>
      <c r="R113" s="291"/>
      <c r="S113" s="291"/>
    </row>
    <row r="114" spans="1:19" ht="17.25" thickBot="1">
      <c r="A114" s="125" t="s">
        <v>109</v>
      </c>
      <c r="B114" s="126">
        <v>9650</v>
      </c>
      <c r="C114" s="77">
        <v>1.6859852500000001E-2</v>
      </c>
      <c r="D114" s="15">
        <v>9445</v>
      </c>
      <c r="E114" s="32">
        <f t="shared" ref="E114:E117" si="58">IF(ISNUMBER(D114), (D114 - $B114) / $B114, "")</f>
        <v>-2.1243523316062177E-2</v>
      </c>
      <c r="F114" s="18">
        <f>IF(ISNUMBER(D114), $B118 * E114, "")</f>
        <v>-3186.5284974093265</v>
      </c>
      <c r="G114" s="31">
        <v>9575</v>
      </c>
      <c r="H114" s="32">
        <f t="shared" ref="H114:H117" si="59">IF(ISNUMBER(G114), (G114 - $B114) / $B114, "")</f>
        <v>-7.7720207253886009E-3</v>
      </c>
      <c r="I114" s="101">
        <f>IF(ISNUMBER(G114), $B118 * H114, "")</f>
        <v>-1165.8031088082901</v>
      </c>
      <c r="J114" s="15">
        <v>9530</v>
      </c>
      <c r="K114" s="32">
        <f t="shared" ref="K114:K117" si="60">IF(ISNUMBER(J114), (J114 - $B114) / $B114, "")</f>
        <v>-1.2435233160621761E-2</v>
      </c>
      <c r="L114" s="18">
        <f>IF(ISNUMBER(J114), $B118 * K114, "")</f>
        <v>-1865.2849740932641</v>
      </c>
      <c r="M114" s="31">
        <v>9710</v>
      </c>
      <c r="N114" s="32">
        <f t="shared" ref="N114:N117" si="61">IF(ISNUMBER(M114), (M114 - $B114) / $B114, "")</f>
        <v>6.2176165803108805E-3</v>
      </c>
      <c r="O114" s="18">
        <f>IF(ISNUMBER(M114), $B118 * N114, "")</f>
        <v>932.64248704663203</v>
      </c>
      <c r="Q114" s="291"/>
      <c r="R114" s="291"/>
      <c r="S114" s="291"/>
    </row>
    <row r="115" spans="1:19" ht="17.25" thickBot="1">
      <c r="A115" s="125" t="s">
        <v>103</v>
      </c>
      <c r="B115" s="126">
        <v>1555</v>
      </c>
      <c r="C115" s="77">
        <v>1.63398693E-2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1535</v>
      </c>
      <c r="H115" s="32">
        <f t="shared" si="59"/>
        <v>-1.2861736334405145E-2</v>
      </c>
      <c r="I115" s="101">
        <f>IF(ISNUMBER(G115), $B118 * H115, "")</f>
        <v>-1929.2604501607716</v>
      </c>
      <c r="J115" s="15">
        <v>1540</v>
      </c>
      <c r="K115" s="32">
        <f t="shared" si="60"/>
        <v>-9.6463022508038593E-3</v>
      </c>
      <c r="L115" s="18">
        <f>IF(ISNUMBER(J115), $B118 * K115, "")</f>
        <v>-1446.9453376205788</v>
      </c>
      <c r="M115" s="31">
        <v>1550</v>
      </c>
      <c r="N115" s="32">
        <f t="shared" si="61"/>
        <v>-3.2154340836012861E-3</v>
      </c>
      <c r="O115" s="18">
        <f>IF(ISNUMBER(M115), $B118 * N115, "")</f>
        <v>-482.3151125401929</v>
      </c>
      <c r="Q115" s="291"/>
      <c r="R115" s="291"/>
      <c r="S115" s="291"/>
    </row>
    <row r="116" spans="1:19">
      <c r="A116" s="125" t="s">
        <v>51</v>
      </c>
      <c r="B116" s="126">
        <v>467</v>
      </c>
      <c r="C116" s="77">
        <v>1.5217391300000001E-2</v>
      </c>
      <c r="D116" s="15">
        <v>487</v>
      </c>
      <c r="E116" s="32">
        <f t="shared" si="58"/>
        <v>4.2826552462526764E-2</v>
      </c>
      <c r="F116" s="18">
        <f>IF(ISNUMBER(D116), $B118 * E116, "")</f>
        <v>6423.9828693790141</v>
      </c>
      <c r="G116" s="31">
        <v>483</v>
      </c>
      <c r="H116" s="32">
        <f t="shared" si="59"/>
        <v>3.4261241970021415E-2</v>
      </c>
      <c r="I116" s="101">
        <f>IF(ISNUMBER(G116), $B118 * H116, "")</f>
        <v>5139.186295503212</v>
      </c>
      <c r="J116" s="15">
        <v>481</v>
      </c>
      <c r="K116" s="32">
        <f t="shared" si="60"/>
        <v>2.9978586723768737E-2</v>
      </c>
      <c r="L116" s="18">
        <f>IF(ISNUMBER(J116), $B118 * K116, "")</f>
        <v>4496.7880085653105</v>
      </c>
      <c r="M116" s="31">
        <v>497</v>
      </c>
      <c r="N116" s="32">
        <f t="shared" si="61"/>
        <v>6.4239828693790149E-2</v>
      </c>
      <c r="O116" s="18">
        <f>IF(ISNUMBER(M116), $B118 * N116, "")</f>
        <v>9635.9743040685225</v>
      </c>
      <c r="Q116" s="313"/>
      <c r="R116" s="314"/>
      <c r="S116" s="315"/>
    </row>
    <row r="117" spans="1:19" ht="17.25" thickBot="1">
      <c r="A117" s="130" t="s">
        <v>203</v>
      </c>
      <c r="B117" s="131">
        <v>839</v>
      </c>
      <c r="C117" s="79">
        <v>1.4510278099999999E-2</v>
      </c>
      <c r="D117" s="24">
        <v>828</v>
      </c>
      <c r="E117" s="25">
        <f t="shared" si="58"/>
        <v>-1.3110846245530394E-2</v>
      </c>
      <c r="F117" s="104">
        <f>IF(ISNUMBER(D117), $B118 * E117, "")</f>
        <v>-1966.6269368295591</v>
      </c>
      <c r="G117" s="102">
        <v>831</v>
      </c>
      <c r="H117" s="25">
        <f t="shared" si="59"/>
        <v>-9.5351609058402856E-3</v>
      </c>
      <c r="I117" s="103">
        <f>IF(ISNUMBER(G117), $B118 * H117, "")</f>
        <v>-1430.2741358760429</v>
      </c>
      <c r="J117" s="24">
        <v>825</v>
      </c>
      <c r="K117" s="25">
        <f t="shared" si="60"/>
        <v>-1.6686531585220502E-2</v>
      </c>
      <c r="L117" s="104">
        <f>IF(ISNUMBER(J117), $B118 * K117, "")</f>
        <v>-2502.9797377830751</v>
      </c>
      <c r="M117" s="102">
        <v>829</v>
      </c>
      <c r="N117" s="25">
        <f t="shared" si="61"/>
        <v>-1.1918951132300357E-2</v>
      </c>
      <c r="O117" s="104">
        <f>IF(ISNUMBER(M117), $B118 * N117, "")</f>
        <v>-1787.8426698450535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-9.6749997930446596E-3</v>
      </c>
      <c r="F118" s="28">
        <f>SUM(F98:F117)</f>
        <v>-29024.999379133973</v>
      </c>
      <c r="G118" s="26" t="s">
        <v>268</v>
      </c>
      <c r="H118" s="27">
        <f>IF(COUNT(H98:H117), SUM(H98:H117) / COUNT(H98:H117), 0)</f>
        <v>-1.3067864214115765E-3</v>
      </c>
      <c r="I118" s="28">
        <f>SUM(I98:I117)</f>
        <v>-3920.3592642347303</v>
      </c>
      <c r="J118" s="26" t="s">
        <v>268</v>
      </c>
      <c r="K118" s="27">
        <f>IF(COUNT(K98:K117), SUM(K98:K117) / COUNT(K98:K117), 0)</f>
        <v>5.2735430106005173E-3</v>
      </c>
      <c r="L118" s="28">
        <f>SUM(L98:L117)</f>
        <v>15820.629031801551</v>
      </c>
      <c r="M118" s="26" t="s">
        <v>268</v>
      </c>
      <c r="N118" s="27">
        <f>IF(COUNT(N98:N117), SUM(N98:N117) / COUNT(N98:N117), 0)</f>
        <v>1.4045245771887257E-2</v>
      </c>
      <c r="O118" s="28">
        <f>SUM(O98:O117)</f>
        <v>42135.737315661776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01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2021-11-10(수) 오전 00:00</v>
      </c>
      <c r="C123" s="329"/>
      <c r="D123" s="288" t="str">
        <f>TEXT($G$1, "[$-ko-KR]yyyy-mm-dd(ddd) ") &amp; "오후 14:00"</f>
        <v>2021-11-10(수) 오후 14:00</v>
      </c>
      <c r="E123" s="289"/>
      <c r="F123" s="290"/>
      <c r="G123" s="288" t="str">
        <f>TEXT($G$1, "[$-ko-KR]yyyy-mm-dd(ddd) ") &amp; "오후 19:00"</f>
        <v>2021-11-10(수) 오후 19:00</v>
      </c>
      <c r="H123" s="289"/>
      <c r="I123" s="290"/>
      <c r="J123" s="288" t="str">
        <f>TEXT($G$1, "[$-ko-KR]yyyy-mm-dd(ddd) ") &amp; "오후 21:00"</f>
        <v>2021-11-10(수) 오후 21:00</v>
      </c>
      <c r="K123" s="289"/>
      <c r="L123" s="290"/>
      <c r="M123" s="288" t="str">
        <f>TEXT($G$1+1, "[$-ko-KR]yyyy-mm-dd(ddd) ") &amp; "오전 00:00"</f>
        <v>2021-11-11(목)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2" t="s">
        <v>57</v>
      </c>
      <c r="H124" s="203" t="s">
        <v>265</v>
      </c>
      <c r="I124" s="20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333</v>
      </c>
      <c r="B125" s="124">
        <v>0.23699999999999999</v>
      </c>
      <c r="C125" s="76">
        <v>-4.2016807E-3</v>
      </c>
      <c r="D125" s="13">
        <v>0.23499999999999999</v>
      </c>
      <c r="E125" s="14">
        <f>IF(ISNUMBER(D125), (D125 - $B125) / $B125, "")</f>
        <v>-8.4388185654008518E-3</v>
      </c>
      <c r="F125" s="16">
        <f>IF(ISNUMBER(D125), $B145 * E125, "")</f>
        <v>-1265.8227848101278</v>
      </c>
      <c r="G125" s="29">
        <v>0.23599999999999999</v>
      </c>
      <c r="H125" s="14">
        <f>IF(ISNUMBER(G125), (G125 - $B125) / $B125, "")</f>
        <v>-4.2194092827004259E-3</v>
      </c>
      <c r="I125" s="100">
        <f>IF(ISNUMBER(G125), $B145 * H125, "")</f>
        <v>-632.91139240506391</v>
      </c>
      <c r="J125" s="13">
        <v>0.23599999999999999</v>
      </c>
      <c r="K125" s="14">
        <f>IF(ISNUMBER(J125), (J125 - $B125) / $B125, "")</f>
        <v>-4.2194092827004259E-3</v>
      </c>
      <c r="L125" s="16">
        <f>IF(ISNUMBER(J125), $B145 * K125, "")</f>
        <v>-632.91139240506391</v>
      </c>
      <c r="M125" s="29">
        <v>0.23699999999999999</v>
      </c>
      <c r="N125" s="14">
        <f>IF(ISNUMBER(M125), (M125 - $B125) / $B125, "")</f>
        <v>0</v>
      </c>
      <c r="O125" s="16">
        <f>IF(ISNUMBER(M125), $B145 * N125, "")</f>
        <v>0</v>
      </c>
      <c r="Q125" s="286"/>
      <c r="R125" s="286"/>
      <c r="S125" s="286"/>
    </row>
    <row r="126" spans="1:19" ht="17.25" thickBot="1">
      <c r="A126" s="125" t="s">
        <v>64</v>
      </c>
      <c r="B126" s="126">
        <v>61.9</v>
      </c>
      <c r="C126" s="77">
        <v>-4.8231510999999999E-3</v>
      </c>
      <c r="D126" s="15">
        <v>61.3</v>
      </c>
      <c r="E126" s="32">
        <f t="shared" ref="E126:E129" si="62">IF(ISNUMBER(D126), (D126 - $B126) / $B126, "")</f>
        <v>-9.6930533117932389E-3</v>
      </c>
      <c r="F126" s="18">
        <f>IF(ISNUMBER(D126), $B145 * E126, "")</f>
        <v>-1453.9579967689858</v>
      </c>
      <c r="G126" s="31">
        <v>61.8</v>
      </c>
      <c r="H126" s="32">
        <f t="shared" ref="H126:H129" si="63">IF(ISNUMBER(G126), (G126 - $B126) / $B126, "")</f>
        <v>-1.6155088852988922E-3</v>
      </c>
      <c r="I126" s="101">
        <f>IF(ISNUMBER(G126), $B145 * H126, "")</f>
        <v>-242.32633279483383</v>
      </c>
      <c r="J126" s="15">
        <v>61.1</v>
      </c>
      <c r="K126" s="32">
        <f t="shared" ref="K126:K129" si="64">IF(ISNUMBER(J126), (J126 - $B126) / $B126, "")</f>
        <v>-1.2924071082390907E-2</v>
      </c>
      <c r="L126" s="18">
        <f>IF(ISNUMBER(J126), $B145 * K126, "")</f>
        <v>-1938.6106623586361</v>
      </c>
      <c r="M126" s="31">
        <v>61.5</v>
      </c>
      <c r="N126" s="32">
        <f t="shared" ref="N126:N129" si="65">IF(ISNUMBER(M126), (M126 - $B126) / $B126, "")</f>
        <v>-6.4620355411954536E-3</v>
      </c>
      <c r="O126" s="18">
        <f>IF(ISNUMBER(M126), $B145 * N126, "")</f>
        <v>-969.30533117931805</v>
      </c>
      <c r="Q126" s="286"/>
      <c r="R126" s="286"/>
      <c r="S126" s="286"/>
    </row>
    <row r="127" spans="1:19" ht="17.25" thickBot="1">
      <c r="A127" s="125" t="s">
        <v>97</v>
      </c>
      <c r="B127" s="126">
        <v>4.87</v>
      </c>
      <c r="C127" s="77">
        <v>-6.1224490000000003E-3</v>
      </c>
      <c r="D127" s="15">
        <v>4.8899999999999997</v>
      </c>
      <c r="E127" s="32">
        <f t="shared" si="62"/>
        <v>4.1067761806980645E-3</v>
      </c>
      <c r="F127" s="18">
        <f>IF(ISNUMBER(D127), $B145 * E127, "")</f>
        <v>616.01642710470969</v>
      </c>
      <c r="G127" s="31">
        <v>4.88</v>
      </c>
      <c r="H127" s="32">
        <f t="shared" si="63"/>
        <v>2.0533880903490323E-3</v>
      </c>
      <c r="I127" s="101">
        <f>IF(ISNUMBER(G127), $B145 * H127, "")</f>
        <v>308.00821355235485</v>
      </c>
      <c r="J127" s="15">
        <v>4.9000000000000004</v>
      </c>
      <c r="K127" s="32">
        <f t="shared" si="64"/>
        <v>6.1601642710472785E-3</v>
      </c>
      <c r="L127" s="18">
        <f>IF(ISNUMBER(J127), $B145 * K127, "")</f>
        <v>924.02464065709182</v>
      </c>
      <c r="M127" s="31">
        <v>4.91</v>
      </c>
      <c r="N127" s="32">
        <f t="shared" si="65"/>
        <v>8.2135523613963111E-3</v>
      </c>
      <c r="O127" s="18">
        <f>IF(ISNUMBER(M127), $B145 * N127, "")</f>
        <v>1232.0328542094467</v>
      </c>
      <c r="Q127" s="291"/>
      <c r="R127" s="291"/>
      <c r="S127" s="291"/>
    </row>
    <row r="128" spans="1:19" ht="17.25" thickBot="1">
      <c r="A128" s="125" t="s">
        <v>187</v>
      </c>
      <c r="B128" s="126">
        <v>18.8</v>
      </c>
      <c r="C128" s="77">
        <v>-1.05263158E-2</v>
      </c>
      <c r="D128" s="15">
        <v>18.8</v>
      </c>
      <c r="E128" s="32">
        <f t="shared" si="62"/>
        <v>0</v>
      </c>
      <c r="F128" s="18">
        <f>IF(ISNUMBER(D128), $B145 * E128, "")</f>
        <v>0</v>
      </c>
      <c r="G128" s="31">
        <v>18.899999999999999</v>
      </c>
      <c r="H128" s="32">
        <f t="shared" si="63"/>
        <v>5.319148936170099E-3</v>
      </c>
      <c r="I128" s="101">
        <f>IF(ISNUMBER(G128), $B145 * H128, "")</f>
        <v>797.87234042551484</v>
      </c>
      <c r="J128" s="15">
        <v>18.899999999999999</v>
      </c>
      <c r="K128" s="32">
        <f t="shared" si="64"/>
        <v>5.319148936170099E-3</v>
      </c>
      <c r="L128" s="18">
        <f>IF(ISNUMBER(J128), $B145 * K128, "")</f>
        <v>797.87234042551484</v>
      </c>
      <c r="M128" s="31">
        <v>19.100000000000001</v>
      </c>
      <c r="N128" s="32">
        <f t="shared" si="65"/>
        <v>1.5957446808510675E-2</v>
      </c>
      <c r="O128" s="18">
        <f>IF(ISNUMBER(M128), $B145 * N128, "")</f>
        <v>2393.6170212766015</v>
      </c>
      <c r="Q128" s="291"/>
      <c r="R128" s="291"/>
      <c r="S128" s="291"/>
    </row>
    <row r="129" spans="1:19" ht="17.25" thickBot="1">
      <c r="A129" s="127" t="s">
        <v>119</v>
      </c>
      <c r="B129" s="128">
        <v>38.200000000000003</v>
      </c>
      <c r="C129" s="78">
        <v>-1.2919896599999999E-2</v>
      </c>
      <c r="D129" s="20">
        <v>38</v>
      </c>
      <c r="E129" s="21">
        <f t="shared" si="62"/>
        <v>-5.2356020942409117E-3</v>
      </c>
      <c r="F129" s="22">
        <f>IF(ISNUMBER(D129), $B145 * E129, "")</f>
        <v>-785.34031413613673</v>
      </c>
      <c r="G129" s="30">
        <v>38.4</v>
      </c>
      <c r="H129" s="21">
        <f t="shared" si="63"/>
        <v>5.2356020942407261E-3</v>
      </c>
      <c r="I129" s="105">
        <f>IF(ISNUMBER(G129), $B145 * H129, "")</f>
        <v>785.34031413610887</v>
      </c>
      <c r="J129" s="20">
        <v>38.4</v>
      </c>
      <c r="K129" s="21">
        <f t="shared" si="64"/>
        <v>5.2356020942407261E-3</v>
      </c>
      <c r="L129" s="22">
        <f>IF(ISNUMBER(J129), $B145 * K129, "")</f>
        <v>785.34031413610887</v>
      </c>
      <c r="M129" s="30">
        <v>38.5</v>
      </c>
      <c r="N129" s="21">
        <f t="shared" si="65"/>
        <v>7.8534031413611816E-3</v>
      </c>
      <c r="O129" s="22">
        <f>IF(ISNUMBER(M129), $B145 * N129, "")</f>
        <v>1178.0104712041773</v>
      </c>
      <c r="Q129" s="291"/>
      <c r="R129" s="291"/>
      <c r="S129" s="291"/>
    </row>
    <row r="130" spans="1:19" ht="17.25" thickBot="1">
      <c r="A130" s="125" t="s">
        <v>201</v>
      </c>
      <c r="B130" s="129">
        <v>20.2</v>
      </c>
      <c r="C130" s="80">
        <v>-1.4634146299999999E-2</v>
      </c>
      <c r="D130" s="106">
        <v>20.3</v>
      </c>
      <c r="E130" s="107">
        <f>IF(ISNUMBER(D130), (D130 - $B130) / $B130, "")</f>
        <v>4.9504950495050208E-3</v>
      </c>
      <c r="F130" s="108">
        <f>IF(ISNUMBER(D130), $B145 * E130, "")</f>
        <v>742.5742574257531</v>
      </c>
      <c r="G130" s="109">
        <v>20.3</v>
      </c>
      <c r="H130" s="107">
        <f>IF(ISNUMBER(G130), (G130 - $B130) / $B130, "")</f>
        <v>4.9504950495050208E-3</v>
      </c>
      <c r="I130" s="110">
        <f>IF(ISNUMBER(G130), $B145 * H130, "")</f>
        <v>742.5742574257531</v>
      </c>
      <c r="J130" s="106">
        <v>20.2</v>
      </c>
      <c r="K130" s="107">
        <f>IF(ISNUMBER(J130), (J130 - $B130) / $B130, "")</f>
        <v>0</v>
      </c>
      <c r="L130" s="108">
        <f>IF(ISNUMBER(J130), $B145 * K130, "")</f>
        <v>0</v>
      </c>
      <c r="M130" s="109">
        <v>20.2</v>
      </c>
      <c r="N130" s="107">
        <f>IF(ISNUMBER(M130), (M130 - $B130) / $B130, "")</f>
        <v>0</v>
      </c>
      <c r="O130" s="108">
        <f>IF(ISNUMBER(M130), $B145 * N130, "")</f>
        <v>0</v>
      </c>
      <c r="Q130" s="291"/>
      <c r="R130" s="291"/>
      <c r="S130" s="291"/>
    </row>
    <row r="131" spans="1:19" ht="17.25" thickBot="1">
      <c r="A131" s="125" t="s">
        <v>145</v>
      </c>
      <c r="B131" s="126">
        <v>24.9</v>
      </c>
      <c r="C131" s="77">
        <v>-1.5810276700000001E-2</v>
      </c>
      <c r="D131" s="15">
        <v>24.9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25.3</v>
      </c>
      <c r="H131" s="32">
        <f t="shared" ref="H131:H134" si="67">IF(ISNUMBER(G131), (G131 - $B131) / $B131, "")</f>
        <v>1.6064257028112535E-2</v>
      </c>
      <c r="I131" s="101">
        <f>IF(ISNUMBER(G131), $B145 * H131, "")</f>
        <v>2409.63855421688</v>
      </c>
      <c r="J131" s="15">
        <v>25.1</v>
      </c>
      <c r="K131" s="32">
        <f t="shared" ref="K131:K134" si="68">IF(ISNUMBER(J131), (J131 - $B131) / $B131, "")</f>
        <v>8.0321285140563387E-3</v>
      </c>
      <c r="L131" s="18">
        <f>IF(ISNUMBER(J131), $B145 * K131, "")</f>
        <v>1204.8192771084507</v>
      </c>
      <c r="M131" s="31">
        <v>25.1</v>
      </c>
      <c r="N131" s="32">
        <f t="shared" ref="N131:N134" si="69">IF(ISNUMBER(M131), (M131 - $B131) / $B131, "")</f>
        <v>8.0321285140563387E-3</v>
      </c>
      <c r="O131" s="18">
        <f>IF(ISNUMBER(M131), $B145 * N131, "")</f>
        <v>1204.8192771084507</v>
      </c>
      <c r="Q131" s="291"/>
      <c r="R131" s="291"/>
      <c r="S131" s="291"/>
    </row>
    <row r="132" spans="1:19" ht="17.25" thickBot="1">
      <c r="A132" s="125" t="s">
        <v>231</v>
      </c>
      <c r="B132" s="126">
        <v>84.5</v>
      </c>
      <c r="C132" s="77">
        <v>-1.74418605E-2</v>
      </c>
      <c r="D132" s="15">
        <v>84.2</v>
      </c>
      <c r="E132" s="32">
        <f t="shared" si="66"/>
        <v>-3.5502958579881321E-3</v>
      </c>
      <c r="F132" s="18">
        <f>IF(ISNUMBER(D132), $B145 * E132, "")</f>
        <v>-532.54437869821982</v>
      </c>
      <c r="G132" s="31">
        <v>84.6</v>
      </c>
      <c r="H132" s="32">
        <f t="shared" si="67"/>
        <v>1.1834319526626547E-3</v>
      </c>
      <c r="I132" s="101">
        <f>IF(ISNUMBER(G132), $B145 * H132, "")</f>
        <v>177.5147928993982</v>
      </c>
      <c r="J132" s="15">
        <v>84.4</v>
      </c>
      <c r="K132" s="32">
        <f t="shared" si="68"/>
        <v>-1.1834319526626547E-3</v>
      </c>
      <c r="L132" s="18">
        <f>IF(ISNUMBER(J132), $B145 * K132, "")</f>
        <v>-177.5147928993982</v>
      </c>
      <c r="M132" s="31">
        <v>84.7</v>
      </c>
      <c r="N132" s="32">
        <f t="shared" si="69"/>
        <v>2.3668639053254772E-3</v>
      </c>
      <c r="O132" s="18">
        <f>IF(ISNUMBER(M132), $B145 * N132, "")</f>
        <v>355.02958579882159</v>
      </c>
      <c r="Q132" s="291"/>
      <c r="R132" s="291"/>
      <c r="S132" s="291"/>
    </row>
    <row r="133" spans="1:19" ht="17.25" thickBot="1">
      <c r="A133" s="125" t="s">
        <v>175</v>
      </c>
      <c r="B133" s="126">
        <v>21.9</v>
      </c>
      <c r="C133" s="77">
        <v>-1.79372197E-2</v>
      </c>
      <c r="D133" s="15">
        <v>21.6</v>
      </c>
      <c r="E133" s="32">
        <f t="shared" si="66"/>
        <v>-1.3698630136986172E-2</v>
      </c>
      <c r="F133" s="18">
        <f>IF(ISNUMBER(D133), $B145 * E133, "")</f>
        <v>-2054.7945205479259</v>
      </c>
      <c r="G133" s="31">
        <v>21.6</v>
      </c>
      <c r="H133" s="32">
        <f t="shared" si="67"/>
        <v>-1.3698630136986172E-2</v>
      </c>
      <c r="I133" s="101">
        <f>IF(ISNUMBER(G133), $B145 * H133, "")</f>
        <v>-2054.7945205479259</v>
      </c>
      <c r="J133" s="15">
        <v>21.6</v>
      </c>
      <c r="K133" s="32">
        <f t="shared" si="68"/>
        <v>-1.3698630136986172E-2</v>
      </c>
      <c r="L133" s="18">
        <f>IF(ISNUMBER(J133), $B145 * K133, "")</f>
        <v>-2054.7945205479259</v>
      </c>
      <c r="M133" s="31">
        <v>21.5</v>
      </c>
      <c r="N133" s="32">
        <f t="shared" si="69"/>
        <v>-1.8264840182648338E-2</v>
      </c>
      <c r="O133" s="18">
        <f>IF(ISNUMBER(M133), $B145 * N133, "")</f>
        <v>-2739.7260273972506</v>
      </c>
      <c r="Q133" s="33"/>
      <c r="R133" s="33"/>
    </row>
    <row r="134" spans="1:19" ht="17.25" thickBot="1">
      <c r="A134" s="130" t="s">
        <v>199</v>
      </c>
      <c r="B134" s="131">
        <v>86.2</v>
      </c>
      <c r="C134" s="79">
        <v>-1.8223234599999999E-2</v>
      </c>
      <c r="D134" s="24">
        <v>85.9</v>
      </c>
      <c r="E134" s="25">
        <f t="shared" si="66"/>
        <v>-3.4802784222737488E-3</v>
      </c>
      <c r="F134" s="104">
        <f>IF(ISNUMBER(D134), $B145 * E134, "")</f>
        <v>-522.04176334106228</v>
      </c>
      <c r="G134" s="102">
        <v>86.1</v>
      </c>
      <c r="H134" s="25">
        <f t="shared" si="67"/>
        <v>-1.1600928074246928E-3</v>
      </c>
      <c r="I134" s="103">
        <f>IF(ISNUMBER(G134), $B145 * H134, "")</f>
        <v>-174.01392111370393</v>
      </c>
      <c r="J134" s="24">
        <v>86.1</v>
      </c>
      <c r="K134" s="25">
        <f t="shared" si="68"/>
        <v>-1.1600928074246928E-3</v>
      </c>
      <c r="L134" s="104">
        <f>IF(ISNUMBER(J134), $B145 * K134, "")</f>
        <v>-174.01392111370393</v>
      </c>
      <c r="M134" s="102">
        <v>86.2</v>
      </c>
      <c r="N134" s="25">
        <f t="shared" si="69"/>
        <v>0</v>
      </c>
      <c r="O134" s="104">
        <f>IF(ISNUMBER(M134), $B145 * N134, "")</f>
        <v>0</v>
      </c>
      <c r="Q134" s="300"/>
      <c r="R134" s="301"/>
      <c r="S134" s="302"/>
    </row>
    <row r="135" spans="1:19">
      <c r="A135" s="123" t="s">
        <v>147</v>
      </c>
      <c r="B135" s="124">
        <v>14.1</v>
      </c>
      <c r="C135" s="76">
        <v>-2.08333333E-2</v>
      </c>
      <c r="D135" s="13">
        <v>14.1</v>
      </c>
      <c r="E135" s="14">
        <f>IF(ISNUMBER(D135), (D135 - $B135) / $B135, "")</f>
        <v>0</v>
      </c>
      <c r="F135" s="16">
        <f>IF(ISNUMBER(D135), $B145 * E135, "")</f>
        <v>0</v>
      </c>
      <c r="G135" s="29">
        <v>14.1</v>
      </c>
      <c r="H135" s="14">
        <f>IF(ISNUMBER(G135), (G135 - $B135) / $B135, "")</f>
        <v>0</v>
      </c>
      <c r="I135" s="100">
        <f>IF(ISNUMBER(G135), $B145 * H135, "")</f>
        <v>0</v>
      </c>
      <c r="J135" s="13">
        <v>14.1</v>
      </c>
      <c r="K135" s="14">
        <f>IF(ISNUMBER(J135), (J135 - $B135) / $B135, "")</f>
        <v>0</v>
      </c>
      <c r="L135" s="16">
        <f>IF(ISNUMBER(J135), $B145 * K135, "")</f>
        <v>0</v>
      </c>
      <c r="M135" s="29">
        <v>14.1</v>
      </c>
      <c r="N135" s="14">
        <f>IF(ISNUMBER(M135), (M135 - $B135) / $B135, "")</f>
        <v>0</v>
      </c>
      <c r="O135" s="16">
        <f>IF(ISNUMBER(M135), $B145 * N135, "")</f>
        <v>0</v>
      </c>
      <c r="Q135" s="303"/>
      <c r="R135" s="304"/>
      <c r="S135" s="305"/>
    </row>
    <row r="136" spans="1:19" ht="17.25" thickBot="1">
      <c r="A136" s="125" t="s">
        <v>71</v>
      </c>
      <c r="B136" s="126">
        <v>34.700000000000003</v>
      </c>
      <c r="C136" s="77">
        <v>-2.8011204500000001E-2</v>
      </c>
      <c r="D136" s="15">
        <v>34.1</v>
      </c>
      <c r="E136" s="32">
        <f t="shared" ref="E136:E139" si="70">IF(ISNUMBER(D136), (D136 - $B136) / $B136, "")</f>
        <v>-1.7291066282420789E-2</v>
      </c>
      <c r="F136" s="18">
        <f>IF(ISNUMBER(D136), $B145 * E136, "")</f>
        <v>-2593.6599423631183</v>
      </c>
      <c r="G136" s="31">
        <v>34.4</v>
      </c>
      <c r="H136" s="32">
        <f t="shared" ref="H136:H139" si="71">IF(ISNUMBER(G136), (G136 - $B136) / $B136, "")</f>
        <v>-8.6455331412104968E-3</v>
      </c>
      <c r="I136" s="101">
        <f>IF(ISNUMBER(G136), $B145 * H136, "")</f>
        <v>-1296.8299711815746</v>
      </c>
      <c r="J136" s="15">
        <v>34.1</v>
      </c>
      <c r="K136" s="32">
        <f t="shared" ref="K136:K139" si="72">IF(ISNUMBER(J136), (J136 - $B136) / $B136, "")</f>
        <v>-1.7291066282420789E-2</v>
      </c>
      <c r="L136" s="18">
        <f>IF(ISNUMBER(J136), $B145 * K136, "")</f>
        <v>-2593.6599423631183</v>
      </c>
      <c r="M136" s="31">
        <v>34.4</v>
      </c>
      <c r="N136" s="32">
        <f t="shared" ref="N136:N139" si="73">IF(ISNUMBER(M136), (M136 - $B136) / $B136, "")</f>
        <v>-8.6455331412104968E-3</v>
      </c>
      <c r="O136" s="18">
        <f>IF(ISNUMBER(M136), $B145 * N136, "")</f>
        <v>-1296.8299711815746</v>
      </c>
      <c r="Q136" s="306"/>
      <c r="R136" s="307"/>
      <c r="S136" s="308"/>
    </row>
    <row r="137" spans="1:19" ht="17.25" thickBot="1">
      <c r="A137" s="125" t="s">
        <v>185</v>
      </c>
      <c r="B137" s="126">
        <v>15.8</v>
      </c>
      <c r="C137" s="77">
        <v>-3.06748466E-2</v>
      </c>
      <c r="D137" s="15">
        <v>15.6</v>
      </c>
      <c r="E137" s="32">
        <f t="shared" si="70"/>
        <v>-1.2658227848101333E-2</v>
      </c>
      <c r="F137" s="18">
        <f>IF(ISNUMBER(D137), $B145 * E137, "")</f>
        <v>-1898.7341772151999</v>
      </c>
      <c r="G137" s="31">
        <v>15.9</v>
      </c>
      <c r="H137" s="32">
        <f t="shared" si="71"/>
        <v>6.3291139240506103E-3</v>
      </c>
      <c r="I137" s="101">
        <f>IF(ISNUMBER(G137), $B145 * H137, "")</f>
        <v>949.36708860759154</v>
      </c>
      <c r="J137" s="15">
        <v>15.7</v>
      </c>
      <c r="K137" s="32">
        <f t="shared" si="72"/>
        <v>-6.3291139240507222E-3</v>
      </c>
      <c r="L137" s="18">
        <f>IF(ISNUMBER(J137), $B145 * K137, "")</f>
        <v>-949.36708860760837</v>
      </c>
      <c r="M137" s="31">
        <v>15.9</v>
      </c>
      <c r="N137" s="32">
        <f t="shared" si="73"/>
        <v>6.3291139240506103E-3</v>
      </c>
      <c r="O137" s="18">
        <f>IF(ISNUMBER(M137), $B145 * N137, "")</f>
        <v>949.36708860759154</v>
      </c>
      <c r="Q137" s="291"/>
      <c r="R137" s="291"/>
      <c r="S137" s="291"/>
    </row>
    <row r="138" spans="1:19" ht="17.25" thickBot="1">
      <c r="A138" s="125" t="s">
        <v>213</v>
      </c>
      <c r="B138" s="126">
        <v>12.1</v>
      </c>
      <c r="C138" s="77">
        <v>-3.2000000000000001E-2</v>
      </c>
      <c r="D138" s="15">
        <v>12.1</v>
      </c>
      <c r="E138" s="32">
        <f t="shared" si="70"/>
        <v>0</v>
      </c>
      <c r="F138" s="18">
        <f>IF(ISNUMBER(D138), $B145 * E138, "")</f>
        <v>0</v>
      </c>
      <c r="G138" s="31">
        <v>12.2</v>
      </c>
      <c r="H138" s="32">
        <f t="shared" si="71"/>
        <v>8.2644628099173261E-3</v>
      </c>
      <c r="I138" s="101">
        <f>IF(ISNUMBER(G138), $B145 * H138, "")</f>
        <v>1239.6694214875988</v>
      </c>
      <c r="J138" s="15">
        <v>12.2</v>
      </c>
      <c r="K138" s="32">
        <f t="shared" si="72"/>
        <v>8.2644628099173261E-3</v>
      </c>
      <c r="L138" s="18">
        <f>IF(ISNUMBER(J138), $B145 * K138, "")</f>
        <v>1239.6694214875988</v>
      </c>
      <c r="M138" s="31">
        <v>12.3</v>
      </c>
      <c r="N138" s="32">
        <f t="shared" si="73"/>
        <v>1.6528925619834798E-2</v>
      </c>
      <c r="O138" s="18">
        <f>IF(ISNUMBER(M138), $B145 * N138, "")</f>
        <v>2479.3388429752199</v>
      </c>
      <c r="Q138" s="286"/>
      <c r="R138" s="286"/>
      <c r="S138" s="286"/>
    </row>
    <row r="139" spans="1:19" ht="17.25" thickBot="1">
      <c r="A139" s="127" t="s">
        <v>205</v>
      </c>
      <c r="B139" s="128">
        <v>15.4</v>
      </c>
      <c r="C139" s="78">
        <v>-3.7499999999999999E-2</v>
      </c>
      <c r="D139" s="20">
        <v>15.6</v>
      </c>
      <c r="E139" s="21">
        <f t="shared" si="70"/>
        <v>1.2987012987012941E-2</v>
      </c>
      <c r="F139" s="22">
        <f>IF(ISNUMBER(D139), $B145 * E139, "")</f>
        <v>1948.0519480519411</v>
      </c>
      <c r="G139" s="30">
        <v>15.5</v>
      </c>
      <c r="H139" s="21">
        <f t="shared" si="71"/>
        <v>6.4935064935064705E-3</v>
      </c>
      <c r="I139" s="105">
        <f>IF(ISNUMBER(G139), $B145 * H139, "")</f>
        <v>974.02597402597053</v>
      </c>
      <c r="J139" s="20">
        <v>15.4</v>
      </c>
      <c r="K139" s="21">
        <f t="shared" si="72"/>
        <v>0</v>
      </c>
      <c r="L139" s="22">
        <f>IF(ISNUMBER(J139), $B145 * K139, "")</f>
        <v>0</v>
      </c>
      <c r="M139" s="30">
        <v>15.4</v>
      </c>
      <c r="N139" s="21">
        <f t="shared" si="73"/>
        <v>0</v>
      </c>
      <c r="O139" s="22">
        <f>IF(ISNUMBER(M139), $B145 * N139, "")</f>
        <v>0</v>
      </c>
      <c r="Q139" s="286"/>
      <c r="R139" s="286"/>
      <c r="S139" s="286"/>
    </row>
    <row r="140" spans="1:19" ht="17.25" thickBot="1">
      <c r="A140" s="125" t="s">
        <v>207</v>
      </c>
      <c r="B140" s="129">
        <v>19.600000000000001</v>
      </c>
      <c r="C140" s="80">
        <v>-3.9215686299999997E-2</v>
      </c>
      <c r="D140" s="106">
        <v>19.3</v>
      </c>
      <c r="E140" s="107">
        <f>IF(ISNUMBER(D140), (D140 - $B140) / $B140, "")</f>
        <v>-1.5306122448979626E-2</v>
      </c>
      <c r="F140" s="108">
        <f>IF(ISNUMBER(D140), $B145 * E140, "")</f>
        <v>-2295.9183673469438</v>
      </c>
      <c r="G140" s="109">
        <v>19.399999999999999</v>
      </c>
      <c r="H140" s="107">
        <f>IF(ISNUMBER(G140), (G140 - $B140) / $B140, "")</f>
        <v>-1.0204081632653206E-2</v>
      </c>
      <c r="I140" s="110">
        <f>IF(ISNUMBER(G140), $B145 * H140, "")</f>
        <v>-1530.6122448979809</v>
      </c>
      <c r="J140" s="106">
        <v>19.399999999999999</v>
      </c>
      <c r="K140" s="107">
        <f>IF(ISNUMBER(J140), (J140 - $B140) / $B140, "")</f>
        <v>-1.0204081632653206E-2</v>
      </c>
      <c r="L140" s="108">
        <f>IF(ISNUMBER(J140), $B145 * K140, "")</f>
        <v>-1530.6122448979809</v>
      </c>
      <c r="M140" s="109">
        <v>19.600000000000001</v>
      </c>
      <c r="N140" s="107">
        <f>IF(ISNUMBER(M140), (M140 - $B140) / $B140, "")</f>
        <v>0</v>
      </c>
      <c r="O140" s="108">
        <f>IF(ISNUMBER(M140), $B145 * N140, "")</f>
        <v>0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-4.2067381719355489E-3</v>
      </c>
      <c r="F145" s="28">
        <f>SUM(F125:F144)</f>
        <v>-10096.171612645316</v>
      </c>
      <c r="G145" s="26" t="s">
        <v>268</v>
      </c>
      <c r="H145" s="27">
        <f>IF(COUNT(H125:H144), SUM(H125:H144) / COUNT(H125:H144), 0)</f>
        <v>1.0218844057650368E-3</v>
      </c>
      <c r="I145" s="28">
        <f>SUM(I125:I144)</f>
        <v>2452.5225738360873</v>
      </c>
      <c r="J145" s="26" t="s">
        <v>268</v>
      </c>
      <c r="K145" s="27">
        <f>IF(COUNT(K125:K144), SUM(K125:K144) / COUNT(K125:K144), 0)</f>
        <v>-2.1248994047411126E-3</v>
      </c>
      <c r="L145" s="28">
        <f>SUM(L125:L144)</f>
        <v>-5099.7585713786702</v>
      </c>
      <c r="M145" s="26" t="s">
        <v>268</v>
      </c>
      <c r="N145" s="27">
        <f>IF(COUNT(N125:N144), SUM(N125:N144) / COUNT(N125:N144), 0)</f>
        <v>1.9943140880925693E-3</v>
      </c>
      <c r="O145" s="28">
        <f>SUM(O125:O144)</f>
        <v>4786.3538114221665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01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2021-11-10(수) 오전 00:00</v>
      </c>
      <c r="C150" s="329"/>
      <c r="D150" s="288" t="str">
        <f>TEXT($G$1, "[$-ko-KR]yyyy-mm-dd(ddd) ") &amp; "오후 14:00"</f>
        <v>2021-11-10(수) 오후 14:00</v>
      </c>
      <c r="E150" s="289"/>
      <c r="F150" s="290"/>
      <c r="G150" s="288" t="str">
        <f>TEXT($G$1, "[$-ko-KR]yyyy-mm-dd(ddd) ") &amp; "오후 19:00"</f>
        <v>2021-11-10(수) 오후 19:00</v>
      </c>
      <c r="H150" s="289"/>
      <c r="I150" s="290"/>
      <c r="J150" s="288" t="str">
        <f>TEXT($G$1, "[$-ko-KR]yyyy-mm-dd(ddd) ") &amp; "오후 21:00"</f>
        <v>2021-11-10(수) 오후 21:00</v>
      </c>
      <c r="K150" s="289"/>
      <c r="L150" s="290"/>
      <c r="M150" s="288" t="str">
        <f>TEXT($G$1+1, "[$-ko-KR]yyyy-mm-dd(ddd) ") &amp; "오전 00:00"</f>
        <v>2021-11-11(목)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2" t="s">
        <v>57</v>
      </c>
      <c r="H151" s="203" t="s">
        <v>265</v>
      </c>
      <c r="I151" s="20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127</v>
      </c>
      <c r="B152" s="124">
        <v>146</v>
      </c>
      <c r="C152" s="76">
        <v>-1.3513513499999999E-2</v>
      </c>
      <c r="D152" s="13">
        <v>147</v>
      </c>
      <c r="E152" s="14">
        <f>IF(ISNUMBER(D152), (D152 - $B152) / $B152, "")</f>
        <v>6.8493150684931503E-3</v>
      </c>
      <c r="F152" s="16">
        <f>IF(ISNUMBER(D152), $B172 * E152, "")</f>
        <v>1027.3972602739725</v>
      </c>
      <c r="G152" s="29">
        <v>147</v>
      </c>
      <c r="H152" s="14">
        <f>IF(ISNUMBER(G152), (G152 - $B152) / $B152, "")</f>
        <v>6.8493150684931503E-3</v>
      </c>
      <c r="I152" s="100">
        <f>IF(ISNUMBER(G152), $B172 * H152, "")</f>
        <v>1027.3972602739725</v>
      </c>
      <c r="J152" s="13">
        <v>147</v>
      </c>
      <c r="K152" s="14">
        <f>IF(ISNUMBER(J152), (J152 - $B152) / $B152, "")</f>
        <v>6.8493150684931503E-3</v>
      </c>
      <c r="L152" s="16">
        <f>IF(ISNUMBER(J152), $B172 * K152, "")</f>
        <v>1027.3972602739725</v>
      </c>
      <c r="M152" s="29">
        <v>147</v>
      </c>
      <c r="N152" s="14">
        <f>IF(ISNUMBER(M152), (M152 - $B152) / $B152, "")</f>
        <v>6.8493150684931503E-3</v>
      </c>
      <c r="O152" s="16">
        <f>IF(ISNUMBER(M152), $B172 * N152, "")</f>
        <v>1027.3972602739725</v>
      </c>
      <c r="Q152" s="286"/>
      <c r="R152" s="286"/>
      <c r="S152" s="286"/>
    </row>
    <row r="153" spans="1:19" ht="17.25" thickBot="1">
      <c r="A153" s="125" t="s">
        <v>233</v>
      </c>
      <c r="B153" s="126">
        <v>735</v>
      </c>
      <c r="C153" s="77">
        <v>-1.4745308299999999E-2</v>
      </c>
      <c r="D153" s="15">
        <v>742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746</v>
      </c>
      <c r="H153" s="32">
        <f t="shared" ref="H153:H156" si="79">IF(ISNUMBER(G153), (G153 - $B153) / $B153, "")</f>
        <v>1.4965986394557823E-2</v>
      </c>
      <c r="I153" s="101">
        <f>IF(ISNUMBER(G153), $B172 * H153, "")</f>
        <v>2244.8979591836733</v>
      </c>
      <c r="J153" s="15">
        <v>743</v>
      </c>
      <c r="K153" s="32">
        <f t="shared" ref="K153:K156" si="80">IF(ISNUMBER(J153), (J153 - $B153) / $B153, "")</f>
        <v>1.0884353741496598E-2</v>
      </c>
      <c r="L153" s="18">
        <f>IF(ISNUMBER(J153), $B172 * K153, "")</f>
        <v>1632.6530612244896</v>
      </c>
      <c r="M153" s="31">
        <v>749</v>
      </c>
      <c r="N153" s="32">
        <f t="shared" ref="N153:N156" si="81">IF(ISNUMBER(M153), (M153 - $B153) / $B153, "")</f>
        <v>1.9047619047619049E-2</v>
      </c>
      <c r="O153" s="18">
        <f>IF(ISNUMBER(M153), $B172 * N153, "")</f>
        <v>2857.1428571428573</v>
      </c>
      <c r="Q153" s="286"/>
      <c r="R153" s="286"/>
      <c r="S153" s="286"/>
    </row>
    <row r="154" spans="1:19" ht="17.25" thickBot="1">
      <c r="A154" s="125" t="s">
        <v>107</v>
      </c>
      <c r="B154" s="126">
        <v>187</v>
      </c>
      <c r="C154" s="77">
        <v>-1.5789473700000001E-2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192</v>
      </c>
      <c r="H154" s="32">
        <f t="shared" si="79"/>
        <v>2.6737967914438502E-2</v>
      </c>
      <c r="I154" s="101">
        <f>IF(ISNUMBER(G154), $B172 * H154, "")</f>
        <v>4010.6951871657752</v>
      </c>
      <c r="J154" s="15">
        <v>196</v>
      </c>
      <c r="K154" s="32">
        <f t="shared" si="80"/>
        <v>4.8128342245989303E-2</v>
      </c>
      <c r="L154" s="18">
        <f>IF(ISNUMBER(J154), $B172 * K154, "")</f>
        <v>7219.2513368983955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91"/>
      <c r="R154" s="291"/>
      <c r="S154" s="291"/>
    </row>
    <row r="155" spans="1:19" ht="17.25" thickBot="1">
      <c r="A155" s="125" t="s">
        <v>56</v>
      </c>
      <c r="B155" s="126">
        <v>243</v>
      </c>
      <c r="C155" s="77">
        <v>-1.6194331999999999E-2</v>
      </c>
      <c r="D155" s="15">
        <v>244</v>
      </c>
      <c r="E155" s="32">
        <f t="shared" si="78"/>
        <v>4.11522633744856E-3</v>
      </c>
      <c r="F155" s="18">
        <f>IF(ISNUMBER(D155), $B172 * E155, "")</f>
        <v>617.28395061728395</v>
      </c>
      <c r="G155" s="31">
        <v>245</v>
      </c>
      <c r="H155" s="32">
        <f t="shared" si="79"/>
        <v>8.23045267489712E-3</v>
      </c>
      <c r="I155" s="101">
        <f>IF(ISNUMBER(G155), $B172 * H155, "")</f>
        <v>1234.5679012345679</v>
      </c>
      <c r="J155" s="15">
        <v>243</v>
      </c>
      <c r="K155" s="32">
        <f t="shared" si="80"/>
        <v>0</v>
      </c>
      <c r="L155" s="18">
        <f>IF(ISNUMBER(J155), $B172 * K155, "")</f>
        <v>0</v>
      </c>
      <c r="M155" s="31">
        <v>247</v>
      </c>
      <c r="N155" s="32">
        <f t="shared" si="81"/>
        <v>1.646090534979424E-2</v>
      </c>
      <c r="O155" s="18">
        <f>IF(ISNUMBER(M155), $B172 * N155, "")</f>
        <v>2469.1358024691358</v>
      </c>
      <c r="Q155" s="291"/>
      <c r="R155" s="291"/>
      <c r="S155" s="291"/>
    </row>
    <row r="156" spans="1:19" ht="17.25" thickBot="1">
      <c r="A156" s="127" t="s">
        <v>217</v>
      </c>
      <c r="B156" s="128">
        <v>237</v>
      </c>
      <c r="C156" s="78">
        <v>-1.6597510400000001E-2</v>
      </c>
      <c r="D156" s="20">
        <v>237</v>
      </c>
      <c r="E156" s="21">
        <f t="shared" si="78"/>
        <v>0</v>
      </c>
      <c r="F156" s="22">
        <f>IF(ISNUMBER(D156), $B172 * E156, "")</f>
        <v>0</v>
      </c>
      <c r="G156" s="30">
        <v>238</v>
      </c>
      <c r="H156" s="21">
        <f t="shared" si="79"/>
        <v>4.2194092827004216E-3</v>
      </c>
      <c r="I156" s="105">
        <f>IF(ISNUMBER(G156), $B172 * H156, "")</f>
        <v>632.91139240506322</v>
      </c>
      <c r="J156" s="20">
        <v>239</v>
      </c>
      <c r="K156" s="21">
        <f t="shared" si="80"/>
        <v>8.4388185654008432E-3</v>
      </c>
      <c r="L156" s="22">
        <f>IF(ISNUMBER(J156), $B172 * K156, "")</f>
        <v>1265.8227848101264</v>
      </c>
      <c r="M156" s="30">
        <v>240</v>
      </c>
      <c r="N156" s="21">
        <f t="shared" si="81"/>
        <v>1.2658227848101266E-2</v>
      </c>
      <c r="O156" s="22">
        <f>IF(ISNUMBER(M156), $B172 * N156, "")</f>
        <v>1898.7341772151899</v>
      </c>
      <c r="Q156" s="291"/>
      <c r="R156" s="291"/>
      <c r="S156" s="291"/>
    </row>
    <row r="157" spans="1:19" ht="17.25" thickBot="1">
      <c r="A157" s="125" t="s">
        <v>251</v>
      </c>
      <c r="B157" s="129">
        <v>398</v>
      </c>
      <c r="C157" s="80">
        <v>-1.72839506E-2</v>
      </c>
      <c r="D157" s="106">
        <v>392</v>
      </c>
      <c r="E157" s="107">
        <f>IF(ISNUMBER(D157), (D157 - $B157) / $B157, "")</f>
        <v>-1.507537688442211E-2</v>
      </c>
      <c r="F157" s="108">
        <f>IF(ISNUMBER(D157), $B172 * E157, "")</f>
        <v>-2261.3065326633164</v>
      </c>
      <c r="G157" s="109">
        <v>396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395</v>
      </c>
      <c r="K157" s="107">
        <f>IF(ISNUMBER(J157), (J157 - $B157) / $B157, "")</f>
        <v>-7.537688442211055E-3</v>
      </c>
      <c r="L157" s="108">
        <f>IF(ISNUMBER(J157), $B172 * K157, "")</f>
        <v>-1130.6532663316582</v>
      </c>
      <c r="M157" s="109">
        <v>399</v>
      </c>
      <c r="N157" s="107">
        <f>IF(ISNUMBER(M157), (M157 - $B157) / $B157, "")</f>
        <v>2.5125628140703518E-3</v>
      </c>
      <c r="O157" s="108">
        <f>IF(ISNUMBER(M157), $B172 * N157, "")</f>
        <v>376.88442211055275</v>
      </c>
      <c r="Q157" s="291"/>
      <c r="R157" s="291"/>
      <c r="S157" s="291"/>
    </row>
    <row r="158" spans="1:19" ht="17.25" thickBot="1">
      <c r="A158" s="125" t="s">
        <v>334</v>
      </c>
      <c r="B158" s="126">
        <v>499</v>
      </c>
      <c r="C158" s="77">
        <v>-1.77165354E-2</v>
      </c>
      <c r="D158" s="15">
        <v>517</v>
      </c>
      <c r="E158" s="32">
        <f t="shared" ref="E158:E161" si="82">IF(ISNUMBER(D158), (D158 - $B158) / $B158, "")</f>
        <v>3.6072144288577156E-2</v>
      </c>
      <c r="F158" s="18">
        <f>IF(ISNUMBER(D158), $B172 * E158, "")</f>
        <v>5410.8216432865729</v>
      </c>
      <c r="G158" s="31">
        <v>537</v>
      </c>
      <c r="H158" s="32">
        <f t="shared" ref="H158:H161" si="83">IF(ISNUMBER(G158), (G158 - $B158) / $B158, "")</f>
        <v>7.6152304609218444E-2</v>
      </c>
      <c r="I158" s="101">
        <f>IF(ISNUMBER(G158), $B172 * H158, "")</f>
        <v>11422.845691382767</v>
      </c>
      <c r="J158" s="15">
        <v>539</v>
      </c>
      <c r="K158" s="32">
        <f t="shared" ref="K158:K161" si="84">IF(ISNUMBER(J158), (J158 - $B158) / $B158, "")</f>
        <v>8.0160320641282562E-2</v>
      </c>
      <c r="L158" s="18">
        <f>IF(ISNUMBER(J158), $B172 * K158, "")</f>
        <v>12024.048096192384</v>
      </c>
      <c r="M158" s="31">
        <v>537</v>
      </c>
      <c r="N158" s="32">
        <f t="shared" ref="N158:N161" si="85">IF(ISNUMBER(M158), (M158 - $B158) / $B158, "")</f>
        <v>7.6152304609218444E-2</v>
      </c>
      <c r="O158" s="18">
        <f>IF(ISNUMBER(M158), $B172 * N158, "")</f>
        <v>11422.845691382767</v>
      </c>
      <c r="Q158" s="291"/>
      <c r="R158" s="291"/>
      <c r="S158" s="291"/>
    </row>
    <row r="159" spans="1:19" ht="17.25" thickBot="1">
      <c r="A159" s="125" t="s">
        <v>229</v>
      </c>
      <c r="B159" s="126">
        <v>978</v>
      </c>
      <c r="C159" s="77">
        <v>-1.8072289200000001E-2</v>
      </c>
      <c r="D159" s="15">
        <v>982</v>
      </c>
      <c r="E159" s="32">
        <f t="shared" si="82"/>
        <v>4.0899795501022499E-3</v>
      </c>
      <c r="F159" s="18">
        <f>IF(ISNUMBER(D159), $B172 * E159, "")</f>
        <v>613.49693251533745</v>
      </c>
      <c r="G159" s="31">
        <v>985</v>
      </c>
      <c r="H159" s="32">
        <f t="shared" si="83"/>
        <v>7.1574642126789366E-3</v>
      </c>
      <c r="I159" s="101">
        <f>IF(ISNUMBER(G159), $B172 * H159, "")</f>
        <v>1073.6196319018404</v>
      </c>
      <c r="J159" s="15">
        <v>988</v>
      </c>
      <c r="K159" s="32">
        <f t="shared" si="84"/>
        <v>1.0224948875255624E-2</v>
      </c>
      <c r="L159" s="18">
        <f>IF(ISNUMBER(J159), $B172 * K159, "")</f>
        <v>1533.7423312883436</v>
      </c>
      <c r="M159" s="31">
        <v>1000</v>
      </c>
      <c r="N159" s="32">
        <f t="shared" si="85"/>
        <v>2.2494887525562373E-2</v>
      </c>
      <c r="O159" s="18">
        <f>IF(ISNUMBER(M159), $B172 * N159, "")</f>
        <v>3374.2331288343557</v>
      </c>
      <c r="Q159" s="291"/>
      <c r="R159" s="291"/>
      <c r="S159" s="291"/>
    </row>
    <row r="160" spans="1:19" ht="17.25" thickBot="1">
      <c r="A160" s="125" t="s">
        <v>141</v>
      </c>
      <c r="B160" s="126">
        <v>152</v>
      </c>
      <c r="C160" s="77">
        <v>-1.9354838700000002E-2</v>
      </c>
      <c r="D160" s="15">
        <v>150</v>
      </c>
      <c r="E160" s="32">
        <f t="shared" si="82"/>
        <v>-1.3157894736842105E-2</v>
      </c>
      <c r="F160" s="18">
        <f>IF(ISNUMBER(D160), $B172 * E160, "")</f>
        <v>-1973.6842105263156</v>
      </c>
      <c r="G160" s="31">
        <v>150</v>
      </c>
      <c r="H160" s="32">
        <f t="shared" si="83"/>
        <v>-1.3157894736842105E-2</v>
      </c>
      <c r="I160" s="101">
        <f>IF(ISNUMBER(G160), $B172 * H160, "")</f>
        <v>-1973.6842105263156</v>
      </c>
      <c r="J160" s="15">
        <v>150</v>
      </c>
      <c r="K160" s="32">
        <f t="shared" si="84"/>
        <v>-1.3157894736842105E-2</v>
      </c>
      <c r="L160" s="18">
        <f>IF(ISNUMBER(J160), $B172 * K160, "")</f>
        <v>-1973.6842105263156</v>
      </c>
      <c r="M160" s="31">
        <v>151</v>
      </c>
      <c r="N160" s="32">
        <f t="shared" si="85"/>
        <v>-6.5789473684210523E-3</v>
      </c>
      <c r="O160" s="18">
        <f>IF(ISNUMBER(M160), $B172 * N160, "")</f>
        <v>-986.8421052631578</v>
      </c>
      <c r="Q160" s="33"/>
      <c r="R160" s="33"/>
    </row>
    <row r="161" spans="1:19" ht="17.25" thickBot="1">
      <c r="A161" s="130" t="s">
        <v>135</v>
      </c>
      <c r="B161" s="131">
        <v>448</v>
      </c>
      <c r="C161" s="79">
        <v>-1.9693654299999998E-2</v>
      </c>
      <c r="D161" s="24">
        <v>439</v>
      </c>
      <c r="E161" s="25">
        <f t="shared" si="82"/>
        <v>-2.0089285714285716E-2</v>
      </c>
      <c r="F161" s="104">
        <f>IF(ISNUMBER(D161), $B172 * E161, "")</f>
        <v>-3013.3928571428573</v>
      </c>
      <c r="G161" s="102">
        <v>438</v>
      </c>
      <c r="H161" s="25">
        <f t="shared" si="83"/>
        <v>-2.2321428571428572E-2</v>
      </c>
      <c r="I161" s="103">
        <f>IF(ISNUMBER(G161), $B172 * H161, "")</f>
        <v>-3348.2142857142858</v>
      </c>
      <c r="J161" s="24">
        <v>439</v>
      </c>
      <c r="K161" s="25">
        <f t="shared" si="84"/>
        <v>-2.0089285714285716E-2</v>
      </c>
      <c r="L161" s="104">
        <f>IF(ISNUMBER(J161), $B172 * K161, "")</f>
        <v>-3013.3928571428573</v>
      </c>
      <c r="M161" s="102">
        <v>440</v>
      </c>
      <c r="N161" s="25">
        <f t="shared" si="85"/>
        <v>-1.7857142857142856E-2</v>
      </c>
      <c r="O161" s="104">
        <f>IF(ISNUMBER(M161), $B172 * N161, "")</f>
        <v>-2678.5714285714284</v>
      </c>
      <c r="Q161" s="300"/>
      <c r="R161" s="301"/>
      <c r="S161" s="302"/>
    </row>
    <row r="162" spans="1:19">
      <c r="A162" s="123" t="s">
        <v>191</v>
      </c>
      <c r="B162" s="124">
        <v>139</v>
      </c>
      <c r="C162" s="76">
        <v>-2.1126760599999999E-2</v>
      </c>
      <c r="D162" s="13">
        <v>139</v>
      </c>
      <c r="E162" s="14">
        <f>IF(ISNUMBER(D162), (D162 - $B162) / $B162, "")</f>
        <v>0</v>
      </c>
      <c r="F162" s="16">
        <f>IF(ISNUMBER(D162), $B172 * E162, "")</f>
        <v>0</v>
      </c>
      <c r="G162" s="29">
        <v>139</v>
      </c>
      <c r="H162" s="14">
        <f>IF(ISNUMBER(G162), (G162 - $B162) / $B162, "")</f>
        <v>0</v>
      </c>
      <c r="I162" s="100">
        <f>IF(ISNUMBER(G162), $B172 * H162, "")</f>
        <v>0</v>
      </c>
      <c r="J162" s="13">
        <v>137</v>
      </c>
      <c r="K162" s="14">
        <f>IF(ISNUMBER(J162), (J162 - $B162) / $B162, "")</f>
        <v>-1.4388489208633094E-2</v>
      </c>
      <c r="L162" s="16">
        <f>IF(ISNUMBER(J162), $B172 * K162, "")</f>
        <v>-2158.2733812949641</v>
      </c>
      <c r="M162" s="29">
        <v>138</v>
      </c>
      <c r="N162" s="14">
        <f>IF(ISNUMBER(M162), (M162 - $B162) / $B162, "")</f>
        <v>-7.1942446043165471E-3</v>
      </c>
      <c r="O162" s="16">
        <f>IF(ISNUMBER(M162), $B172 * N162, "")</f>
        <v>-1079.1366906474821</v>
      </c>
      <c r="Q162" s="303"/>
      <c r="R162" s="304"/>
      <c r="S162" s="305"/>
    </row>
    <row r="163" spans="1:19" ht="17.25" thickBot="1">
      <c r="A163" s="125" t="s">
        <v>237</v>
      </c>
      <c r="B163" s="126">
        <v>151</v>
      </c>
      <c r="C163" s="77">
        <v>-2.5806451599999999E-2</v>
      </c>
      <c r="D163" s="15">
        <v>152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153</v>
      </c>
      <c r="H163" s="32">
        <f t="shared" ref="H163:H166" si="87">IF(ISNUMBER(G163), (G163 - $B163) / $B163, "")</f>
        <v>1.3245033112582781E-2</v>
      </c>
      <c r="I163" s="101">
        <f>IF(ISNUMBER(G163), $B172 * H163, "")</f>
        <v>1986.7549668874171</v>
      </c>
      <c r="J163" s="15">
        <v>152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>
        <v>153</v>
      </c>
      <c r="N163" s="32">
        <f t="shared" ref="N163:N166" si="89">IF(ISNUMBER(M163), (M163 - $B163) / $B163, "")</f>
        <v>1.3245033112582781E-2</v>
      </c>
      <c r="O163" s="18">
        <f>IF(ISNUMBER(M163), $B172 * N163, "")</f>
        <v>1986.7549668874171</v>
      </c>
      <c r="Q163" s="306"/>
      <c r="R163" s="307"/>
      <c r="S163" s="308"/>
    </row>
    <row r="164" spans="1:19" ht="17.25" thickBot="1">
      <c r="A164" s="125" t="s">
        <v>85</v>
      </c>
      <c r="B164" s="126">
        <v>563</v>
      </c>
      <c r="C164" s="77">
        <v>-2.5951557100000001E-2</v>
      </c>
      <c r="D164" s="15">
        <v>582</v>
      </c>
      <c r="E164" s="32">
        <f t="shared" si="86"/>
        <v>3.3747779751332148E-2</v>
      </c>
      <c r="F164" s="18">
        <f>IF(ISNUMBER(D164), $B172 * E164, "")</f>
        <v>5062.1669626998219</v>
      </c>
      <c r="G164" s="31">
        <v>623</v>
      </c>
      <c r="H164" s="32">
        <f t="shared" si="87"/>
        <v>0.10657193605683836</v>
      </c>
      <c r="I164" s="101">
        <f>IF(ISNUMBER(G164), $B172 * H164, "")</f>
        <v>15985.790408525754</v>
      </c>
      <c r="J164" s="15">
        <v>590</v>
      </c>
      <c r="K164" s="32">
        <f t="shared" si="88"/>
        <v>4.7957371225577264E-2</v>
      </c>
      <c r="L164" s="18">
        <f>IF(ISNUMBER(J164), $B172 * K164, "")</f>
        <v>7193.6056838365894</v>
      </c>
      <c r="M164" s="31">
        <v>601</v>
      </c>
      <c r="N164" s="32">
        <f t="shared" si="89"/>
        <v>6.7495559502664296E-2</v>
      </c>
      <c r="O164" s="18">
        <f>IF(ISNUMBER(M164), $B172 * N164, "")</f>
        <v>10124.333925399644</v>
      </c>
      <c r="Q164" s="291"/>
      <c r="R164" s="291"/>
      <c r="S164" s="291"/>
    </row>
    <row r="165" spans="1:19" ht="17.25" thickBot="1">
      <c r="A165" s="125" t="s">
        <v>215</v>
      </c>
      <c r="B165" s="126">
        <v>287</v>
      </c>
      <c r="C165" s="77">
        <v>-2.7118644099999999E-2</v>
      </c>
      <c r="D165" s="15">
        <v>286</v>
      </c>
      <c r="E165" s="32">
        <f t="shared" si="86"/>
        <v>-3.4843205574912892E-3</v>
      </c>
      <c r="F165" s="18">
        <f>IF(ISNUMBER(D165), $B172 * E165, "")</f>
        <v>-522.64808362369342</v>
      </c>
      <c r="G165" s="31">
        <v>289</v>
      </c>
      <c r="H165" s="32">
        <f t="shared" si="87"/>
        <v>6.9686411149825784E-3</v>
      </c>
      <c r="I165" s="101">
        <f>IF(ISNUMBER(G165), $B172 * H165, "")</f>
        <v>1045.2961672473868</v>
      </c>
      <c r="J165" s="15">
        <v>288</v>
      </c>
      <c r="K165" s="32">
        <f t="shared" si="88"/>
        <v>3.4843205574912892E-3</v>
      </c>
      <c r="L165" s="18">
        <f>IF(ISNUMBER(J165), $B172 * K165, "")</f>
        <v>522.64808362369342</v>
      </c>
      <c r="M165" s="31">
        <v>289</v>
      </c>
      <c r="N165" s="32">
        <f t="shared" si="89"/>
        <v>6.9686411149825784E-3</v>
      </c>
      <c r="O165" s="18">
        <f>IF(ISNUMBER(M165), $B172 * N165, "")</f>
        <v>1045.2961672473868</v>
      </c>
      <c r="Q165" s="286"/>
      <c r="R165" s="286"/>
      <c r="S165" s="286"/>
    </row>
    <row r="166" spans="1:19" ht="17.25" thickBot="1">
      <c r="A166" s="127" t="s">
        <v>197</v>
      </c>
      <c r="B166" s="128">
        <v>211</v>
      </c>
      <c r="C166" s="78">
        <v>-2.7649769599999999E-2</v>
      </c>
      <c r="D166" s="20">
        <v>212</v>
      </c>
      <c r="E166" s="21">
        <f t="shared" si="86"/>
        <v>4.7393364928909956E-3</v>
      </c>
      <c r="F166" s="22">
        <f>IF(ISNUMBER(D166), $B172 * E166, "")</f>
        <v>710.90047393364932</v>
      </c>
      <c r="G166" s="30">
        <v>213</v>
      </c>
      <c r="H166" s="21">
        <f t="shared" si="87"/>
        <v>9.4786729857819912E-3</v>
      </c>
      <c r="I166" s="105">
        <f>IF(ISNUMBER(G166), $B172 * H166, "")</f>
        <v>1421.8009478672986</v>
      </c>
      <c r="J166" s="20">
        <v>213</v>
      </c>
      <c r="K166" s="21">
        <f t="shared" si="88"/>
        <v>9.4786729857819912E-3</v>
      </c>
      <c r="L166" s="22">
        <f>IF(ISNUMBER(J166), $B172 * K166, "")</f>
        <v>1421.8009478672986</v>
      </c>
      <c r="M166" s="30">
        <v>215</v>
      </c>
      <c r="N166" s="21">
        <f t="shared" si="89"/>
        <v>1.8957345971563982E-2</v>
      </c>
      <c r="O166" s="22">
        <f>IF(ISNUMBER(M166), $B172 * N166, "")</f>
        <v>2843.6018957345973</v>
      </c>
      <c r="Q166" s="286"/>
      <c r="R166" s="286"/>
      <c r="S166" s="286"/>
    </row>
    <row r="167" spans="1:19" ht="17.25" thickBot="1">
      <c r="A167" s="125" t="s">
        <v>189</v>
      </c>
      <c r="B167" s="129">
        <v>372</v>
      </c>
      <c r="C167" s="80">
        <v>-3.125E-2</v>
      </c>
      <c r="D167" s="106">
        <v>369</v>
      </c>
      <c r="E167" s="107">
        <f>IF(ISNUMBER(D167), (D167 - $B167) / $B167, "")</f>
        <v>-8.0645161290322578E-3</v>
      </c>
      <c r="F167" s="108">
        <f>IF(ISNUMBER(D167), $B172 * E167, "")</f>
        <v>-1209.6774193548388</v>
      </c>
      <c r="G167" s="109">
        <v>370</v>
      </c>
      <c r="H167" s="107">
        <f>IF(ISNUMBER(G167), (G167 - $B167) / $B167, "")</f>
        <v>-5.3763440860215058E-3</v>
      </c>
      <c r="I167" s="110">
        <f>IF(ISNUMBER(G167), $B172 * H167, "")</f>
        <v>-806.45161290322585</v>
      </c>
      <c r="J167" s="106">
        <v>370</v>
      </c>
      <c r="K167" s="107">
        <f>IF(ISNUMBER(J167), (J167 - $B167) / $B167, "")</f>
        <v>-5.3763440860215058E-3</v>
      </c>
      <c r="L167" s="108">
        <f>IF(ISNUMBER(J167), $B172 * K167, "")</f>
        <v>-806.45161290322585</v>
      </c>
      <c r="M167" s="109">
        <v>371</v>
      </c>
      <c r="N167" s="107">
        <f>IF(ISNUMBER(M167), (M167 - $B167) / $B167, "")</f>
        <v>-2.6881720430107529E-3</v>
      </c>
      <c r="O167" s="108">
        <f>IF(ISNUMBER(M167), $B172 * N167, "")</f>
        <v>-403.22580645161293</v>
      </c>
      <c r="Q167" s="291"/>
      <c r="R167" s="291"/>
      <c r="S167" s="291"/>
    </row>
    <row r="168" spans="1:19" ht="17.25" thickBot="1">
      <c r="A168" s="125" t="s">
        <v>263</v>
      </c>
      <c r="B168" s="126">
        <v>329</v>
      </c>
      <c r="C168" s="77">
        <v>-3.5190615799999998E-2</v>
      </c>
      <c r="D168" s="15">
        <v>325</v>
      </c>
      <c r="E168" s="32">
        <f t="shared" ref="E168:E171" si="90">IF(ISNUMBER(D168), (D168 - $B168) / $B168, "")</f>
        <v>-1.2158054711246201E-2</v>
      </c>
      <c r="F168" s="18">
        <f>IF(ISNUMBER(D168), $B172 * E168, "")</f>
        <v>-1823.70820668693</v>
      </c>
      <c r="G168" s="31">
        <v>329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326</v>
      </c>
      <c r="K168" s="32">
        <f t="shared" ref="K168:K171" si="92">IF(ISNUMBER(J168), (J168 - $B168) / $B168, "")</f>
        <v>-9.11854103343465E-3</v>
      </c>
      <c r="L168" s="18">
        <f>IF(ISNUMBER(J168), $B172 * K168, "")</f>
        <v>-1367.7811550151976</v>
      </c>
      <c r="M168" s="31">
        <v>329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91"/>
      <c r="R168" s="291"/>
      <c r="S168" s="291"/>
    </row>
    <row r="169" spans="1:19" ht="17.25" thickBot="1">
      <c r="A169" s="125" t="s">
        <v>219</v>
      </c>
      <c r="B169" s="126">
        <v>216</v>
      </c>
      <c r="C169" s="77">
        <v>-3.5714285700000001E-2</v>
      </c>
      <c r="D169" s="15">
        <v>223</v>
      </c>
      <c r="E169" s="32">
        <f t="shared" si="90"/>
        <v>3.2407407407407406E-2</v>
      </c>
      <c r="F169" s="18">
        <f>IF(ISNUMBER(D169), $B172 * E169, "")</f>
        <v>4861.1111111111104</v>
      </c>
      <c r="G169" s="31">
        <v>224</v>
      </c>
      <c r="H169" s="32">
        <f t="shared" si="91"/>
        <v>3.7037037037037035E-2</v>
      </c>
      <c r="I169" s="101">
        <f>IF(ISNUMBER(G169), $B172 * H169, "")</f>
        <v>5555.5555555555557</v>
      </c>
      <c r="J169" s="15">
        <v>220</v>
      </c>
      <c r="K169" s="32">
        <f t="shared" si="92"/>
        <v>1.8518518518518517E-2</v>
      </c>
      <c r="L169" s="18">
        <f>IF(ISNUMBER(J169), $B172 * K169, "")</f>
        <v>2777.7777777777778</v>
      </c>
      <c r="M169" s="31">
        <v>221</v>
      </c>
      <c r="N169" s="32">
        <f t="shared" si="93"/>
        <v>2.3148148148148147E-2</v>
      </c>
      <c r="O169" s="18">
        <f>IF(ISNUMBER(M169), $B172 * N169, "")</f>
        <v>3472.2222222222222</v>
      </c>
      <c r="Q169" s="291"/>
      <c r="R169" s="291"/>
      <c r="S169" s="291"/>
    </row>
    <row r="170" spans="1:19">
      <c r="A170" s="125" t="s">
        <v>163</v>
      </c>
      <c r="B170" s="126">
        <v>376</v>
      </c>
      <c r="C170" s="77">
        <v>-6.2344139700000002E-2</v>
      </c>
      <c r="D170" s="15">
        <v>387</v>
      </c>
      <c r="E170" s="32">
        <f t="shared" si="90"/>
        <v>2.9255319148936171E-2</v>
      </c>
      <c r="F170" s="18">
        <f>IF(ISNUMBER(D170), $B172 * E170, "")</f>
        <v>4388.2978723404258</v>
      </c>
      <c r="G170" s="31">
        <v>394</v>
      </c>
      <c r="H170" s="32">
        <f t="shared" si="91"/>
        <v>4.7872340425531915E-2</v>
      </c>
      <c r="I170" s="101">
        <f>IF(ISNUMBER(G170), $B172 * H170, "")</f>
        <v>7180.8510638297876</v>
      </c>
      <c r="J170" s="15">
        <v>389</v>
      </c>
      <c r="K170" s="32">
        <f t="shared" si="92"/>
        <v>3.4574468085106384E-2</v>
      </c>
      <c r="L170" s="18">
        <f>IF(ISNUMBER(J170), $B172 * K170, "")</f>
        <v>5186.1702127659573</v>
      </c>
      <c r="M170" s="31">
        <v>391</v>
      </c>
      <c r="N170" s="32">
        <f t="shared" si="93"/>
        <v>3.9893617021276598E-2</v>
      </c>
      <c r="O170" s="18">
        <f>IF(ISNUMBER(M170), $B172 * N170, "")</f>
        <v>5984.0425531914898</v>
      </c>
      <c r="Q170" s="313"/>
      <c r="R170" s="314"/>
      <c r="S170" s="315"/>
    </row>
    <row r="171" spans="1:19" ht="17.25" thickBot="1">
      <c r="A171" s="130" t="s">
        <v>115</v>
      </c>
      <c r="B171" s="131">
        <v>424</v>
      </c>
      <c r="C171" s="79">
        <v>-0.10169491529999999</v>
      </c>
      <c r="D171" s="24">
        <v>414</v>
      </c>
      <c r="E171" s="25">
        <f t="shared" si="90"/>
        <v>-2.358490566037736E-2</v>
      </c>
      <c r="F171" s="104">
        <f>IF(ISNUMBER(D171), $B172 * E171, "")</f>
        <v>-3537.7358490566039</v>
      </c>
      <c r="G171" s="102">
        <v>435</v>
      </c>
      <c r="H171" s="25">
        <f t="shared" si="91"/>
        <v>2.5943396226415096E-2</v>
      </c>
      <c r="I171" s="103">
        <f>IF(ISNUMBER(G171), $B172 * H171, "")</f>
        <v>3891.5094339622642</v>
      </c>
      <c r="J171" s="24">
        <v>416</v>
      </c>
      <c r="K171" s="25">
        <f t="shared" si="92"/>
        <v>-1.8867924528301886E-2</v>
      </c>
      <c r="L171" s="104">
        <f>IF(ISNUMBER(J171), $B172 * K171, "")</f>
        <v>-2830.1886792452829</v>
      </c>
      <c r="M171" s="102">
        <v>427</v>
      </c>
      <c r="N171" s="25">
        <f t="shared" si="93"/>
        <v>7.0754716981132077E-3</v>
      </c>
      <c r="O171" s="104">
        <f>IF(ISNUMBER(M171), $B172 * N171, "")</f>
        <v>1061.3207547169811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4.6599427031571274E-3</v>
      </c>
      <c r="F172" s="28">
        <f>SUM(F152:F171)</f>
        <v>13979.828109471375</v>
      </c>
      <c r="G172" s="26" t="s">
        <v>268</v>
      </c>
      <c r="H172" s="27">
        <f>IF(COUNT(H152:H171), SUM(H152:H171) / COUNT(H152:H171), 0)</f>
        <v>1.7277458204686062E-2</v>
      </c>
      <c r="I172" s="28">
        <f>SUM(I152:I171)</f>
        <v>51832.374614058193</v>
      </c>
      <c r="J172" s="26" t="s">
        <v>268</v>
      </c>
      <c r="K172" s="27">
        <f>IF(COUNT(K152:K171), SUM(K152:K171) / COUNT(K152:K171), 0)</f>
        <v>9.8392899658477466E-3</v>
      </c>
      <c r="L172" s="28">
        <f>SUM(L152:L171)</f>
        <v>29517.869897543231</v>
      </c>
      <c r="M172" s="26" t="s">
        <v>268</v>
      </c>
      <c r="N172" s="27">
        <f>IF(COUNT(N152:N171), SUM(N152:N171) / COUNT(N152:N171), 0)</f>
        <v>1.7338473710264427E-2</v>
      </c>
      <c r="O172" s="28">
        <f>SUM(O152:O171)</f>
        <v>52015.421130793278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01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2021-11-10(수) 오전 00:00</v>
      </c>
      <c r="C177" s="329"/>
      <c r="D177" s="288" t="str">
        <f>TEXT($G$1, "[$-ko-KR]yyyy-mm-dd(ddd) ") &amp; "오후 14:00"</f>
        <v>2021-11-10(수) 오후 14:00</v>
      </c>
      <c r="E177" s="289"/>
      <c r="F177" s="290"/>
      <c r="G177" s="288" t="str">
        <f>TEXT($G$1, "[$-ko-KR]yyyy-mm-dd(ddd) ") &amp; "오후 19:00"</f>
        <v>2021-11-10(수) 오후 19:00</v>
      </c>
      <c r="H177" s="289"/>
      <c r="I177" s="290"/>
      <c r="J177" s="288" t="str">
        <f>TEXT($G$1, "[$-ko-KR]yyyy-mm-dd(ddd) ") &amp; "오후 21:00"</f>
        <v>2021-11-10(수) 오후 21:00</v>
      </c>
      <c r="K177" s="289"/>
      <c r="L177" s="290"/>
      <c r="M177" s="288" t="str">
        <f>TEXT($G$1+1, "[$-ko-KR]yyyy-mm-dd(ddd) ") &amp; "오전 00:00"</f>
        <v>2021-11-11(목)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2" t="s">
        <v>57</v>
      </c>
      <c r="H178" s="203" t="s">
        <v>265</v>
      </c>
      <c r="I178" s="20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95</v>
      </c>
      <c r="B179" s="124">
        <v>7575</v>
      </c>
      <c r="C179" s="76">
        <v>-3.3801020399999999E-2</v>
      </c>
      <c r="D179" s="13">
        <v>7440</v>
      </c>
      <c r="E179" s="14">
        <f>IF(ISNUMBER(D179), (D179 - $B179) / $B179, "")</f>
        <v>-1.782178217821782E-2</v>
      </c>
      <c r="F179" s="16">
        <f>IF(ISNUMBER(D179), $B199 * E179, "")</f>
        <v>-2673.2673267326732</v>
      </c>
      <c r="G179" s="29">
        <v>7525</v>
      </c>
      <c r="H179" s="14">
        <f>IF(ISNUMBER(G179), (G179 - $B179) / $B179, "")</f>
        <v>-6.6006600660066007E-3</v>
      </c>
      <c r="I179" s="100">
        <f>IF(ISNUMBER(G179), $B199 * H179, "")</f>
        <v>-990.09900990099015</v>
      </c>
      <c r="J179" s="13">
        <v>7475</v>
      </c>
      <c r="K179" s="14">
        <f>IF(ISNUMBER(J179), (J179 - $B179) / $B179, "")</f>
        <v>-1.3201320132013201E-2</v>
      </c>
      <c r="L179" s="16">
        <f>IF(ISNUMBER(J179), $B199 * K179, "")</f>
        <v>-1980.1980198019803</v>
      </c>
      <c r="M179" s="29">
        <v>7575</v>
      </c>
      <c r="N179" s="14">
        <f>IF(ISNUMBER(M179), (M179 - $B179) / $B179, "")</f>
        <v>0</v>
      </c>
      <c r="O179" s="16">
        <f>IF(ISNUMBER(M179), $B199 * N179, "")</f>
        <v>0</v>
      </c>
      <c r="Q179" s="286"/>
      <c r="R179" s="286"/>
      <c r="S179" s="286"/>
    </row>
    <row r="180" spans="1:19" ht="17.25" thickBot="1">
      <c r="A180" s="125" t="s">
        <v>336</v>
      </c>
      <c r="B180" s="126">
        <v>5380</v>
      </c>
      <c r="C180" s="77">
        <v>-3.4977578500000002E-2</v>
      </c>
      <c r="D180" s="15">
        <v>5275</v>
      </c>
      <c r="E180" s="32">
        <f t="shared" ref="E180:E183" si="94">IF(ISNUMBER(D180), (D180 - $B180) / $B180, "")</f>
        <v>-1.9516728624535316E-2</v>
      </c>
      <c r="F180" s="18">
        <f>IF(ISNUMBER(D180), $B199 * E180, "")</f>
        <v>-2927.5092936802976</v>
      </c>
      <c r="G180" s="31">
        <v>5360</v>
      </c>
      <c r="H180" s="32">
        <f t="shared" ref="H180:H183" si="95">IF(ISNUMBER(G180), (G180 - $B180) / $B180, "")</f>
        <v>-3.7174721189591076E-3</v>
      </c>
      <c r="I180" s="101">
        <f>IF(ISNUMBER(G180), $B199 * H180, "")</f>
        <v>-557.62081784386612</v>
      </c>
      <c r="J180" s="15">
        <v>5395</v>
      </c>
      <c r="K180" s="32">
        <f t="shared" ref="K180:K183" si="96">IF(ISNUMBER(J180), (J180 - $B180) / $B180, "")</f>
        <v>2.7881040892193307E-3</v>
      </c>
      <c r="L180" s="18">
        <f>IF(ISNUMBER(J180), $B199 * K180, "")</f>
        <v>418.21561338289962</v>
      </c>
      <c r="M180" s="31">
        <v>5410</v>
      </c>
      <c r="N180" s="32">
        <f t="shared" ref="N180:N183" si="97">IF(ISNUMBER(M180), (M180 - $B180) / $B180, "")</f>
        <v>5.5762081784386614E-3</v>
      </c>
      <c r="O180" s="18">
        <f>IF(ISNUMBER(M180), $B199 * N180, "")</f>
        <v>836.43122676579924</v>
      </c>
      <c r="Q180" s="286"/>
      <c r="R180" s="286"/>
      <c r="S180" s="286"/>
    </row>
    <row r="181" spans="1:19" ht="17.25" thickBot="1">
      <c r="A181" s="125" t="s">
        <v>329</v>
      </c>
      <c r="B181" s="126">
        <v>2205</v>
      </c>
      <c r="C181" s="77">
        <v>-3.5010940900000002E-2</v>
      </c>
      <c r="D181" s="15">
        <v>2155</v>
      </c>
      <c r="E181" s="32">
        <f t="shared" si="94"/>
        <v>-2.2675736961451247E-2</v>
      </c>
      <c r="F181" s="18">
        <f>IF(ISNUMBER(D181), $B199 * E181, "")</f>
        <v>-3401.3605442176872</v>
      </c>
      <c r="G181" s="31">
        <v>2210</v>
      </c>
      <c r="H181" s="32">
        <f t="shared" si="95"/>
        <v>2.2675736961451248E-3</v>
      </c>
      <c r="I181" s="101">
        <f>IF(ISNUMBER(G181), $B199 * H181, "")</f>
        <v>340.13605442176873</v>
      </c>
      <c r="J181" s="15">
        <v>2195</v>
      </c>
      <c r="K181" s="32">
        <f t="shared" si="96"/>
        <v>-4.5351473922902496E-3</v>
      </c>
      <c r="L181" s="18">
        <f>IF(ISNUMBER(J181), $B199 * K181, "")</f>
        <v>-680.27210884353747</v>
      </c>
      <c r="M181" s="31">
        <v>2210</v>
      </c>
      <c r="N181" s="32">
        <f t="shared" si="97"/>
        <v>2.2675736961451248E-3</v>
      </c>
      <c r="O181" s="18">
        <f>IF(ISNUMBER(M181), $B199 * N181, "")</f>
        <v>340.13605442176873</v>
      </c>
      <c r="Q181" s="291"/>
      <c r="R181" s="291"/>
      <c r="S181" s="291"/>
    </row>
    <row r="182" spans="1:19" ht="17.25" thickBot="1">
      <c r="A182" s="125" t="s">
        <v>263</v>
      </c>
      <c r="B182" s="126">
        <v>329</v>
      </c>
      <c r="C182" s="77">
        <v>-3.5190615799999998E-2</v>
      </c>
      <c r="D182" s="15">
        <v>325</v>
      </c>
      <c r="E182" s="32">
        <f t="shared" si="94"/>
        <v>-1.2158054711246201E-2</v>
      </c>
      <c r="F182" s="18">
        <f>IF(ISNUMBER(D182), $B199 * E182, "")</f>
        <v>-1823.70820668693</v>
      </c>
      <c r="G182" s="31">
        <v>329</v>
      </c>
      <c r="H182" s="32">
        <f t="shared" si="95"/>
        <v>0</v>
      </c>
      <c r="I182" s="101">
        <f>IF(ISNUMBER(G182), $B199 * H182, "")</f>
        <v>0</v>
      </c>
      <c r="J182" s="15">
        <v>326</v>
      </c>
      <c r="K182" s="32">
        <f t="shared" si="96"/>
        <v>-9.11854103343465E-3</v>
      </c>
      <c r="L182" s="18">
        <f>IF(ISNUMBER(J182), $B199 * K182, "")</f>
        <v>-1367.7811550151976</v>
      </c>
      <c r="M182" s="31">
        <v>329</v>
      </c>
      <c r="N182" s="32">
        <f t="shared" si="97"/>
        <v>0</v>
      </c>
      <c r="O182" s="18">
        <f>IF(ISNUMBER(M182), $B199 * N182, "")</f>
        <v>0</v>
      </c>
      <c r="Q182" s="291"/>
      <c r="R182" s="291"/>
      <c r="S182" s="291"/>
    </row>
    <row r="183" spans="1:19" ht="17.25" thickBot="1">
      <c r="A183" s="127" t="s">
        <v>219</v>
      </c>
      <c r="B183" s="128">
        <v>216</v>
      </c>
      <c r="C183" s="78">
        <v>-3.5714285700000001E-2</v>
      </c>
      <c r="D183" s="20">
        <v>223</v>
      </c>
      <c r="E183" s="21">
        <f t="shared" si="94"/>
        <v>3.2407407407407406E-2</v>
      </c>
      <c r="F183" s="22">
        <f>IF(ISNUMBER(D183), $B199 * E183, "")</f>
        <v>4861.1111111111104</v>
      </c>
      <c r="G183" s="30">
        <v>224</v>
      </c>
      <c r="H183" s="21">
        <f t="shared" si="95"/>
        <v>3.7037037037037035E-2</v>
      </c>
      <c r="I183" s="105">
        <f>IF(ISNUMBER(G183), $B199 * H183, "")</f>
        <v>5555.5555555555557</v>
      </c>
      <c r="J183" s="20">
        <v>220</v>
      </c>
      <c r="K183" s="21">
        <f t="shared" si="96"/>
        <v>1.8518518518518517E-2</v>
      </c>
      <c r="L183" s="22">
        <f>IF(ISNUMBER(J183), $B199 * K183, "")</f>
        <v>2777.7777777777778</v>
      </c>
      <c r="M183" s="30">
        <v>221</v>
      </c>
      <c r="N183" s="21">
        <f t="shared" si="97"/>
        <v>2.3148148148148147E-2</v>
      </c>
      <c r="O183" s="22">
        <f>IF(ISNUMBER(M183), $B199 * N183, "")</f>
        <v>3472.2222222222222</v>
      </c>
      <c r="Q183" s="291"/>
      <c r="R183" s="291"/>
      <c r="S183" s="291"/>
    </row>
    <row r="184" spans="1:19" ht="17.25" thickBot="1">
      <c r="A184" s="125" t="s">
        <v>205</v>
      </c>
      <c r="B184" s="129">
        <v>15.4</v>
      </c>
      <c r="C184" s="80">
        <v>-3.7499999999999999E-2</v>
      </c>
      <c r="D184" s="106">
        <v>15.6</v>
      </c>
      <c r="E184" s="107">
        <f>IF(ISNUMBER(D184), (D184 - $B184) / $B184, "")</f>
        <v>1.2987012987012941E-2</v>
      </c>
      <c r="F184" s="108">
        <f>IF(ISNUMBER(D184), $B199 * E184, "")</f>
        <v>1948.0519480519411</v>
      </c>
      <c r="G184" s="109">
        <v>15.5</v>
      </c>
      <c r="H184" s="107">
        <f>IF(ISNUMBER(G184), (G184 - $B184) / $B184, "")</f>
        <v>6.4935064935064705E-3</v>
      </c>
      <c r="I184" s="110">
        <f>IF(ISNUMBER(G184), $B199 * H184, "")</f>
        <v>974.02597402597053</v>
      </c>
      <c r="J184" s="106">
        <v>15.4</v>
      </c>
      <c r="K184" s="107">
        <f>IF(ISNUMBER(J184), (J184 - $B184) / $B184, "")</f>
        <v>0</v>
      </c>
      <c r="L184" s="108">
        <f>IF(ISNUMBER(J184), $B199 * K184, "")</f>
        <v>0</v>
      </c>
      <c r="M184" s="109">
        <v>15.4</v>
      </c>
      <c r="N184" s="107">
        <f>IF(ISNUMBER(M184), (M184 - $B184) / $B184, "")</f>
        <v>0</v>
      </c>
      <c r="O184" s="108">
        <f>IF(ISNUMBER(M184), $B199 * N184, "")</f>
        <v>0</v>
      </c>
      <c r="Q184" s="291"/>
      <c r="R184" s="291"/>
      <c r="S184" s="291"/>
    </row>
    <row r="185" spans="1:19" ht="17.25" thickBot="1">
      <c r="A185" s="125" t="s">
        <v>207</v>
      </c>
      <c r="B185" s="126">
        <v>19.600000000000001</v>
      </c>
      <c r="C185" s="77">
        <v>-3.9215686299999997E-2</v>
      </c>
      <c r="D185" s="15">
        <v>19.3</v>
      </c>
      <c r="E185" s="32">
        <f t="shared" ref="E185:E188" si="98">IF(ISNUMBER(D185), (D185 - $B185) / $B185, "")</f>
        <v>-1.5306122448979626E-2</v>
      </c>
      <c r="F185" s="18">
        <f>IF(ISNUMBER(D185), $B199 * E185, "")</f>
        <v>-2295.9183673469438</v>
      </c>
      <c r="G185" s="31">
        <v>19.399999999999999</v>
      </c>
      <c r="H185" s="32">
        <f t="shared" ref="H185:H188" si="99">IF(ISNUMBER(G185), (G185 - $B185) / $B185, "")</f>
        <v>-1.0204081632653206E-2</v>
      </c>
      <c r="I185" s="101">
        <f>IF(ISNUMBER(G185), $B199 * H185, "")</f>
        <v>-1530.6122448979809</v>
      </c>
      <c r="J185" s="15">
        <v>19.399999999999999</v>
      </c>
      <c r="K185" s="32">
        <f t="shared" ref="K185:K188" si="100">IF(ISNUMBER(J185), (J185 - $B185) / $B185, "")</f>
        <v>-1.0204081632653206E-2</v>
      </c>
      <c r="L185" s="18">
        <f>IF(ISNUMBER(J185), $B199 * K185, "")</f>
        <v>-1530.6122448979809</v>
      </c>
      <c r="M185" s="31">
        <v>19.600000000000001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1"/>
      <c r="R185" s="291"/>
      <c r="S185" s="291"/>
    </row>
    <row r="186" spans="1:19" ht="17.25" thickBot="1">
      <c r="A186" s="125" t="s">
        <v>133</v>
      </c>
      <c r="B186" s="126">
        <v>2385</v>
      </c>
      <c r="C186" s="77">
        <v>-4.0241448700000002E-2</v>
      </c>
      <c r="D186" s="15">
        <v>2345</v>
      </c>
      <c r="E186" s="32">
        <f t="shared" si="98"/>
        <v>-1.6771488469601678E-2</v>
      </c>
      <c r="F186" s="18">
        <f>IF(ISNUMBER(D186), $B199 * E186, "")</f>
        <v>-2515.7232704402518</v>
      </c>
      <c r="G186" s="31">
        <v>2375</v>
      </c>
      <c r="H186" s="32">
        <f t="shared" si="99"/>
        <v>-4.1928721174004195E-3</v>
      </c>
      <c r="I186" s="101">
        <f>IF(ISNUMBER(G186), $B199 * H186, "")</f>
        <v>-628.93081761006295</v>
      </c>
      <c r="J186" s="15">
        <v>2370</v>
      </c>
      <c r="K186" s="32">
        <f t="shared" si="100"/>
        <v>-6.2893081761006293E-3</v>
      </c>
      <c r="L186" s="18">
        <f>IF(ISNUMBER(J186), $B199 * K186, "")</f>
        <v>-943.39622641509436</v>
      </c>
      <c r="M186" s="31">
        <v>2395</v>
      </c>
      <c r="N186" s="32">
        <f t="shared" si="101"/>
        <v>4.1928721174004195E-3</v>
      </c>
      <c r="O186" s="18">
        <f>IF(ISNUMBER(M186), $B199 * N186, "")</f>
        <v>628.93081761006295</v>
      </c>
      <c r="Q186" s="291"/>
      <c r="R186" s="291"/>
      <c r="S186" s="291"/>
    </row>
    <row r="187" spans="1:19" ht="17.25" thickBot="1">
      <c r="A187" s="125" t="s">
        <v>327</v>
      </c>
      <c r="B187" s="126">
        <v>287200</v>
      </c>
      <c r="C187" s="77">
        <v>-4.2347449099999997E-2</v>
      </c>
      <c r="D187" s="15">
        <v>286050</v>
      </c>
      <c r="E187" s="32">
        <f t="shared" si="98"/>
        <v>-4.0041782729805016E-3</v>
      </c>
      <c r="F187" s="18">
        <f>IF(ISNUMBER(D187), $B199 * E187, "")</f>
        <v>-600.62674094707529</v>
      </c>
      <c r="G187" s="31">
        <v>291750</v>
      </c>
      <c r="H187" s="32">
        <f t="shared" si="99"/>
        <v>1.5842618384401114E-2</v>
      </c>
      <c r="I187" s="101">
        <f>IF(ISNUMBER(G187), $B199 * H187, "")</f>
        <v>2376.3927576601673</v>
      </c>
      <c r="J187" s="15">
        <v>288850</v>
      </c>
      <c r="K187" s="32">
        <f t="shared" si="100"/>
        <v>5.745125348189415E-3</v>
      </c>
      <c r="L187" s="18">
        <f>IF(ISNUMBER(J187), $B199 * K187, "")</f>
        <v>861.76880222841226</v>
      </c>
      <c r="M187" s="31">
        <v>291600</v>
      </c>
      <c r="N187" s="32">
        <f t="shared" si="101"/>
        <v>1.532033426183844E-2</v>
      </c>
      <c r="O187" s="18">
        <f>IF(ISNUMBER(M187), $B199 * N187, "")</f>
        <v>2298.050139275766</v>
      </c>
      <c r="Q187" s="33"/>
      <c r="R187" s="33"/>
    </row>
    <row r="188" spans="1:19" ht="17.25" thickBot="1">
      <c r="A188" s="130" t="s">
        <v>68</v>
      </c>
      <c r="B188" s="131">
        <v>9020</v>
      </c>
      <c r="C188" s="79">
        <v>-4.4491525400000002E-2</v>
      </c>
      <c r="D188" s="24">
        <v>8940</v>
      </c>
      <c r="E188" s="25">
        <f t="shared" si="98"/>
        <v>-8.869179600886918E-3</v>
      </c>
      <c r="F188" s="104">
        <f>IF(ISNUMBER(D188), $B199 * E188, "")</f>
        <v>-1330.3769401330378</v>
      </c>
      <c r="G188" s="102">
        <v>9040</v>
      </c>
      <c r="H188" s="25">
        <f t="shared" si="99"/>
        <v>2.2172949002217295E-3</v>
      </c>
      <c r="I188" s="103">
        <f>IF(ISNUMBER(G188), $B199 * H188, "")</f>
        <v>332.59423503325945</v>
      </c>
      <c r="J188" s="24">
        <v>9035</v>
      </c>
      <c r="K188" s="25">
        <f t="shared" si="100"/>
        <v>1.6629711751662971E-3</v>
      </c>
      <c r="L188" s="104">
        <f>IF(ISNUMBER(J188), $B199 * K188, "")</f>
        <v>249.44567627494456</v>
      </c>
      <c r="M188" s="102">
        <v>9040</v>
      </c>
      <c r="N188" s="25">
        <f t="shared" si="101"/>
        <v>2.2172949002217295E-3</v>
      </c>
      <c r="O188" s="104">
        <f>IF(ISNUMBER(M188), $B199 * N188, "")</f>
        <v>332.59423503325945</v>
      </c>
      <c r="Q188" s="300"/>
      <c r="R188" s="301"/>
      <c r="S188" s="302"/>
    </row>
    <row r="189" spans="1:19">
      <c r="A189" s="123" t="s">
        <v>165</v>
      </c>
      <c r="B189" s="124">
        <v>2670</v>
      </c>
      <c r="C189" s="76">
        <v>-4.64285714E-2</v>
      </c>
      <c r="D189" s="13">
        <v>2660</v>
      </c>
      <c r="E189" s="14">
        <f>IF(ISNUMBER(D189), (D189 - $B189) / $B189, "")</f>
        <v>-3.7453183520599251E-3</v>
      </c>
      <c r="F189" s="16">
        <f>IF(ISNUMBER(D189), $B199 * E189, "")</f>
        <v>-561.79775280898878</v>
      </c>
      <c r="G189" s="29">
        <v>2750</v>
      </c>
      <c r="H189" s="14">
        <f>IF(ISNUMBER(G189), (G189 - $B189) / $B189, "")</f>
        <v>2.9962546816479401E-2</v>
      </c>
      <c r="I189" s="100">
        <f>IF(ISNUMBER(G189), $B199 * H189, "")</f>
        <v>4494.3820224719102</v>
      </c>
      <c r="J189" s="13">
        <v>2725</v>
      </c>
      <c r="K189" s="14">
        <f>IF(ISNUMBER(J189), (J189 - $B189) / $B189, "")</f>
        <v>2.0599250936329586E-2</v>
      </c>
      <c r="L189" s="16">
        <f>IF(ISNUMBER(J189), $B199 * K189, "")</f>
        <v>3089.8876404494381</v>
      </c>
      <c r="M189" s="29">
        <v>2755</v>
      </c>
      <c r="N189" s="14">
        <f>IF(ISNUMBER(M189), (M189 - $B189) / $B189, "")</f>
        <v>3.1835205992509365E-2</v>
      </c>
      <c r="O189" s="16">
        <f>IF(ISNUMBER(M189), $B199 * N189, "")</f>
        <v>4775.2808988764045</v>
      </c>
      <c r="Q189" s="303"/>
      <c r="R189" s="304"/>
      <c r="S189" s="305"/>
    </row>
    <row r="190" spans="1:19" ht="17.25" thickBot="1">
      <c r="A190" s="125" t="s">
        <v>131</v>
      </c>
      <c r="B190" s="126">
        <v>61160</v>
      </c>
      <c r="C190" s="77">
        <v>-4.9277164599999999E-2</v>
      </c>
      <c r="D190" s="15">
        <v>60800</v>
      </c>
      <c r="E190" s="32">
        <f t="shared" ref="E190:E193" si="102">IF(ISNUMBER(D190), (D190 - $B190) / $B190, "")</f>
        <v>-5.8862001308044474E-3</v>
      </c>
      <c r="F190" s="18">
        <f>IF(ISNUMBER(D190), $B199 * E190, "")</f>
        <v>-882.93001962066717</v>
      </c>
      <c r="G190" s="31">
        <v>62060</v>
      </c>
      <c r="H190" s="32">
        <f t="shared" ref="H190:H193" si="103">IF(ISNUMBER(G190), (G190 - $B190) / $B190, "")</f>
        <v>1.4715500327011119E-2</v>
      </c>
      <c r="I190" s="101">
        <f>IF(ISNUMBER(G190), $B199 * H190, "")</f>
        <v>2207.325049051668</v>
      </c>
      <c r="J190" s="15">
        <v>61000</v>
      </c>
      <c r="K190" s="32">
        <f t="shared" ref="K190:K193" si="104">IF(ISNUMBER(J190), (J190 - $B190) / $B190, "")</f>
        <v>-2.616088947024199E-3</v>
      </c>
      <c r="L190" s="18">
        <f>IF(ISNUMBER(J190), $B199 * K190, "")</f>
        <v>-392.41334205362983</v>
      </c>
      <c r="M190" s="31">
        <v>61200</v>
      </c>
      <c r="N190" s="32">
        <f t="shared" ref="N190:N193" si="105">IF(ISNUMBER(M190), (M190 - $B190) / $B190, "")</f>
        <v>6.5402223675604975E-4</v>
      </c>
      <c r="O190" s="18">
        <f>IF(ISNUMBER(M190), $B199 * N190, "")</f>
        <v>98.103335513407458</v>
      </c>
      <c r="Q190" s="306"/>
      <c r="R190" s="307"/>
      <c r="S190" s="308"/>
    </row>
    <row r="191" spans="1:19" ht="17.25" thickBot="1">
      <c r="A191" s="125" t="s">
        <v>79</v>
      </c>
      <c r="B191" s="126">
        <v>1455</v>
      </c>
      <c r="C191" s="77">
        <v>-5.2117263800000001E-2</v>
      </c>
      <c r="D191" s="15">
        <v>1380</v>
      </c>
      <c r="E191" s="32">
        <f t="shared" si="102"/>
        <v>-5.1546391752577317E-2</v>
      </c>
      <c r="F191" s="18">
        <f>IF(ISNUMBER(D191), $B199 * E191, "")</f>
        <v>-7731.9587628865975</v>
      </c>
      <c r="G191" s="31">
        <v>1415</v>
      </c>
      <c r="H191" s="32">
        <f t="shared" si="103"/>
        <v>-2.7491408934707903E-2</v>
      </c>
      <c r="I191" s="101">
        <f>IF(ISNUMBER(G191), $B199 * H191, "")</f>
        <v>-4123.7113402061859</v>
      </c>
      <c r="J191" s="15">
        <v>1410</v>
      </c>
      <c r="K191" s="32">
        <f t="shared" si="104"/>
        <v>-3.0927835051546393E-2</v>
      </c>
      <c r="L191" s="18">
        <f>IF(ISNUMBER(J191), $B199 * K191, "")</f>
        <v>-4639.1752577319585</v>
      </c>
      <c r="M191" s="31">
        <v>1395</v>
      </c>
      <c r="N191" s="32">
        <f t="shared" si="105"/>
        <v>-4.1237113402061855E-2</v>
      </c>
      <c r="O191" s="18">
        <f>IF(ISNUMBER(M191), $B199 * N191, "")</f>
        <v>-6185.567010309278</v>
      </c>
      <c r="Q191" s="291"/>
      <c r="R191" s="291"/>
      <c r="S191" s="291"/>
    </row>
    <row r="192" spans="1:19" ht="17.25" thickBot="1">
      <c r="A192" s="125" t="s">
        <v>153</v>
      </c>
      <c r="B192" s="126">
        <v>3605</v>
      </c>
      <c r="C192" s="77">
        <v>-5.62827225E-2</v>
      </c>
      <c r="D192" s="15">
        <v>3715</v>
      </c>
      <c r="E192" s="32">
        <f t="shared" si="102"/>
        <v>3.0513176144244106E-2</v>
      </c>
      <c r="F192" s="18">
        <f>IF(ISNUMBER(D192), $B199 * E192, "")</f>
        <v>4576.9764216366157</v>
      </c>
      <c r="G192" s="31">
        <v>3795</v>
      </c>
      <c r="H192" s="32">
        <f t="shared" si="103"/>
        <v>5.2704576976421634E-2</v>
      </c>
      <c r="I192" s="101">
        <f>IF(ISNUMBER(G192), $B199 * H192, "")</f>
        <v>7905.6865464632447</v>
      </c>
      <c r="J192" s="15">
        <v>3700</v>
      </c>
      <c r="K192" s="32">
        <f t="shared" si="104"/>
        <v>2.6352288488210817E-2</v>
      </c>
      <c r="L192" s="18">
        <f>IF(ISNUMBER(J192), $B199 * K192, "")</f>
        <v>3952.8432732316223</v>
      </c>
      <c r="M192" s="31">
        <v>3705</v>
      </c>
      <c r="N192" s="32">
        <f t="shared" si="105"/>
        <v>2.7739251040221916E-2</v>
      </c>
      <c r="O192" s="18">
        <f>IF(ISNUMBER(M192), $B199 * N192, "")</f>
        <v>4160.8876560332874</v>
      </c>
      <c r="Q192" s="286"/>
      <c r="R192" s="286"/>
      <c r="S192" s="286"/>
    </row>
    <row r="193" spans="1:19" ht="17.25" thickBot="1">
      <c r="A193" s="127" t="s">
        <v>163</v>
      </c>
      <c r="B193" s="128">
        <v>376</v>
      </c>
      <c r="C193" s="78">
        <v>-6.2344139700000002E-2</v>
      </c>
      <c r="D193" s="20">
        <v>387</v>
      </c>
      <c r="E193" s="21">
        <f t="shared" si="102"/>
        <v>2.9255319148936171E-2</v>
      </c>
      <c r="F193" s="22">
        <f>IF(ISNUMBER(D193), $B199 * E193, "")</f>
        <v>4388.2978723404258</v>
      </c>
      <c r="G193" s="30">
        <v>394</v>
      </c>
      <c r="H193" s="21">
        <f t="shared" si="103"/>
        <v>4.7872340425531915E-2</v>
      </c>
      <c r="I193" s="105">
        <f>IF(ISNUMBER(G193), $B199 * H193, "")</f>
        <v>7180.8510638297876</v>
      </c>
      <c r="J193" s="20">
        <v>389</v>
      </c>
      <c r="K193" s="21">
        <f t="shared" si="104"/>
        <v>3.4574468085106384E-2</v>
      </c>
      <c r="L193" s="22">
        <f>IF(ISNUMBER(J193), $B199 * K193, "")</f>
        <v>5186.1702127659573</v>
      </c>
      <c r="M193" s="30">
        <v>391</v>
      </c>
      <c r="N193" s="21">
        <f t="shared" si="105"/>
        <v>3.9893617021276598E-2</v>
      </c>
      <c r="O193" s="22">
        <f>IF(ISNUMBER(M193), $B199 * N193, "")</f>
        <v>5984.0425531914898</v>
      </c>
      <c r="Q193" s="286"/>
      <c r="R193" s="286"/>
      <c r="S193" s="286"/>
    </row>
    <row r="194" spans="1:19" ht="17.25" thickBot="1">
      <c r="A194" s="125" t="s">
        <v>60</v>
      </c>
      <c r="B194" s="129">
        <v>3040</v>
      </c>
      <c r="C194" s="80">
        <v>-6.3174114000000003E-2</v>
      </c>
      <c r="D194" s="106">
        <v>3355</v>
      </c>
      <c r="E194" s="107">
        <f>IF(ISNUMBER(D194), (D194 - $B194) / $B194, "")</f>
        <v>0.10361842105263158</v>
      </c>
      <c r="F194" s="108">
        <f>IF(ISNUMBER(D194), $B199 * E194, "")</f>
        <v>15542.763157894737</v>
      </c>
      <c r="G194" s="109">
        <v>3225</v>
      </c>
      <c r="H194" s="107">
        <f>IF(ISNUMBER(G194), (G194 - $B194) / $B194, "")</f>
        <v>6.0855263157894739E-2</v>
      </c>
      <c r="I194" s="110">
        <f>IF(ISNUMBER(G194), $B199 * H194, "")</f>
        <v>9128.28947368421</v>
      </c>
      <c r="J194" s="106">
        <v>3170</v>
      </c>
      <c r="K194" s="107">
        <f>IF(ISNUMBER(J194), (J194 - $B194) / $B194, "")</f>
        <v>4.2763157894736843E-2</v>
      </c>
      <c r="L194" s="108">
        <f>IF(ISNUMBER(J194), $B199 * K194, "")</f>
        <v>6414.4736842105267</v>
      </c>
      <c r="M194" s="109">
        <v>3100</v>
      </c>
      <c r="N194" s="107">
        <f>IF(ISNUMBER(M194), (M194 - $B194) / $B194, "")</f>
        <v>1.9736842105263157E-2</v>
      </c>
      <c r="O194" s="108">
        <f>IF(ISNUMBER(M194), $B199 * N194, "")</f>
        <v>2960.5263157894733</v>
      </c>
      <c r="Q194" s="291"/>
      <c r="R194" s="291"/>
      <c r="S194" s="291"/>
    </row>
    <row r="195" spans="1:19" ht="17.25" thickBot="1">
      <c r="A195" s="125" t="s">
        <v>211</v>
      </c>
      <c r="B195" s="126">
        <v>1620</v>
      </c>
      <c r="C195" s="77">
        <v>-6.8965517200000007E-2</v>
      </c>
      <c r="D195" s="15">
        <v>1755</v>
      </c>
      <c r="E195" s="32">
        <f t="shared" ref="E195:E198" si="106">IF(ISNUMBER(D195), (D195 - $B195) / $B195, "")</f>
        <v>8.3333333333333329E-2</v>
      </c>
      <c r="F195" s="18">
        <f>IF(ISNUMBER(D195), $B199 * E195, "")</f>
        <v>12500</v>
      </c>
      <c r="G195" s="31">
        <v>1725</v>
      </c>
      <c r="H195" s="32">
        <f t="shared" ref="H195:H198" si="107">IF(ISNUMBER(G195), (G195 - $B195) / $B195, "")</f>
        <v>6.4814814814814811E-2</v>
      </c>
      <c r="I195" s="101">
        <f>IF(ISNUMBER(G195), $B199 * H195, "")</f>
        <v>9722.2222222222208</v>
      </c>
      <c r="J195" s="15">
        <v>1685</v>
      </c>
      <c r="K195" s="32">
        <f t="shared" ref="K195:K198" si="108">IF(ISNUMBER(J195), (J195 - $B195) / $B195, "")</f>
        <v>4.0123456790123455E-2</v>
      </c>
      <c r="L195" s="18">
        <f>IF(ISNUMBER(J195), $B199 * K195, "")</f>
        <v>6018.5185185185182</v>
      </c>
      <c r="M195" s="31">
        <v>1685</v>
      </c>
      <c r="N195" s="32">
        <f t="shared" ref="N195:N198" si="109">IF(ISNUMBER(M195), (M195 - $B195) / $B195, "")</f>
        <v>4.0123456790123455E-2</v>
      </c>
      <c r="O195" s="18">
        <f>IF(ISNUMBER(M195), $B199 * N195, "")</f>
        <v>6018.5185185185182</v>
      </c>
      <c r="Q195" s="291"/>
      <c r="R195" s="291"/>
      <c r="S195" s="291"/>
    </row>
    <row r="196" spans="1:19" ht="17.25" thickBot="1">
      <c r="A196" s="125" t="s">
        <v>137</v>
      </c>
      <c r="B196" s="126">
        <v>19530</v>
      </c>
      <c r="C196" s="77">
        <v>-7.1768060800000005E-2</v>
      </c>
      <c r="D196" s="15">
        <v>19300</v>
      </c>
      <c r="E196" s="32">
        <f t="shared" si="106"/>
        <v>-1.1776753712237584E-2</v>
      </c>
      <c r="F196" s="18">
        <f>IF(ISNUMBER(D196), $B199 * E196, "")</f>
        <v>-1766.5130568356376</v>
      </c>
      <c r="G196" s="31">
        <v>19270</v>
      </c>
      <c r="H196" s="32">
        <f t="shared" si="107"/>
        <v>-1.3312852022529442E-2</v>
      </c>
      <c r="I196" s="101">
        <f>IF(ISNUMBER(G196), $B199 * H196, "")</f>
        <v>-1996.9278033794162</v>
      </c>
      <c r="J196" s="15">
        <v>19120</v>
      </c>
      <c r="K196" s="32">
        <f t="shared" si="108"/>
        <v>-2.0993343573988736E-2</v>
      </c>
      <c r="L196" s="18">
        <f>IF(ISNUMBER(J196), $B199 * K196, "")</f>
        <v>-3149.0015360983102</v>
      </c>
      <c r="M196" s="31">
        <v>19270</v>
      </c>
      <c r="N196" s="32">
        <f t="shared" si="109"/>
        <v>-1.3312852022529442E-2</v>
      </c>
      <c r="O196" s="18">
        <f>IF(ISNUMBER(M196), $B199 * N196, "")</f>
        <v>-1996.9278033794162</v>
      </c>
      <c r="Q196" s="291"/>
      <c r="R196" s="291"/>
      <c r="S196" s="291"/>
    </row>
    <row r="197" spans="1:19">
      <c r="A197" s="125" t="s">
        <v>111</v>
      </c>
      <c r="B197" s="126">
        <v>2870</v>
      </c>
      <c r="C197" s="77">
        <v>-7.5684379999999996E-2</v>
      </c>
      <c r="D197" s="15">
        <v>3075</v>
      </c>
      <c r="E197" s="32">
        <f t="shared" si="106"/>
        <v>7.1428571428571425E-2</v>
      </c>
      <c r="F197" s="18">
        <f>IF(ISNUMBER(D197), $B199 * E197, "")</f>
        <v>10714.285714285714</v>
      </c>
      <c r="G197" s="31">
        <v>3005</v>
      </c>
      <c r="H197" s="32">
        <f t="shared" si="107"/>
        <v>4.7038327526132406E-2</v>
      </c>
      <c r="I197" s="101">
        <f>IF(ISNUMBER(G197), $B199 * H197, "")</f>
        <v>7055.7491289198606</v>
      </c>
      <c r="J197" s="15">
        <v>3000</v>
      </c>
      <c r="K197" s="32">
        <f t="shared" si="108"/>
        <v>4.5296167247386762E-2</v>
      </c>
      <c r="L197" s="18">
        <f>IF(ISNUMBER(J197), $B199 * K197, "")</f>
        <v>6794.4250871080139</v>
      </c>
      <c r="M197" s="31">
        <v>2965</v>
      </c>
      <c r="N197" s="32">
        <f t="shared" si="109"/>
        <v>3.3101045296167246E-2</v>
      </c>
      <c r="O197" s="18">
        <f>IF(ISNUMBER(M197), $B199 * N197, "")</f>
        <v>4965.1567944250874</v>
      </c>
      <c r="Q197" s="313"/>
      <c r="R197" s="314"/>
      <c r="S197" s="315"/>
    </row>
    <row r="198" spans="1:19" ht="17.25" thickBot="1">
      <c r="A198" s="130" t="s">
        <v>115</v>
      </c>
      <c r="B198" s="131">
        <v>424</v>
      </c>
      <c r="C198" s="79">
        <v>-0.10169491529999999</v>
      </c>
      <c r="D198" s="24">
        <v>414</v>
      </c>
      <c r="E198" s="25">
        <f t="shared" si="106"/>
        <v>-2.358490566037736E-2</v>
      </c>
      <c r="F198" s="104">
        <f>IF(ISNUMBER(D198), $B199 * E198, "")</f>
        <v>-3537.7358490566039</v>
      </c>
      <c r="G198" s="102">
        <v>435</v>
      </c>
      <c r="H198" s="25">
        <f t="shared" si="107"/>
        <v>2.5943396226415096E-2</v>
      </c>
      <c r="I198" s="103">
        <f>IF(ISNUMBER(G198), $B199 * H198, "")</f>
        <v>3891.5094339622642</v>
      </c>
      <c r="J198" s="24">
        <v>416</v>
      </c>
      <c r="K198" s="25">
        <f t="shared" si="108"/>
        <v>-1.8867924528301886E-2</v>
      </c>
      <c r="L198" s="104">
        <f>IF(ISNUMBER(J198), $B199 * K198, "")</f>
        <v>-2830.1886792452829</v>
      </c>
      <c r="M198" s="102">
        <v>427</v>
      </c>
      <c r="N198" s="25">
        <f t="shared" si="109"/>
        <v>7.0754716981132077E-3</v>
      </c>
      <c r="O198" s="104">
        <f>IF(ISNUMBER(M198), $B199 * N198, "")</f>
        <v>1061.3207547169811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7.4940200313090514E-3</v>
      </c>
      <c r="F199" s="28">
        <f>SUM(F179:F198)</f>
        <v>22482.060093927154</v>
      </c>
      <c r="G199" s="26" t="s">
        <v>268</v>
      </c>
      <c r="H199" s="27">
        <f>IF(COUNT(H179:H198), SUM(H179:H198) / COUNT(H179:H198), 0)</f>
        <v>1.7112272494487796E-2</v>
      </c>
      <c r="I199" s="28">
        <f>SUM(I179:I198)</f>
        <v>51336.817483463383</v>
      </c>
      <c r="J199" s="26" t="s">
        <v>268</v>
      </c>
      <c r="K199" s="27">
        <f>IF(COUNT(K179:K198), SUM(K179:K198) / COUNT(K179:K198), 0)</f>
        <v>6.0834959052817137E-3</v>
      </c>
      <c r="L199" s="28">
        <f>SUM(L179:L198)</f>
        <v>18250.487715845138</v>
      </c>
      <c r="M199" s="26" t="s">
        <v>268</v>
      </c>
      <c r="N199" s="27">
        <f>IF(COUNT(N179:N198), SUM(N179:N198) / COUNT(N179:N198), 0)</f>
        <v>9.9165689029016117E-3</v>
      </c>
      <c r="O199" s="28">
        <f>SUM(O179:O198)</f>
        <v>29749.706708704827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0F8E-DE7A-4AC2-B478-F2355B002263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44511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-101,431 KRW (-3.38%)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-69,438 KRW (-2.89%)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-73,088 KRW (-2.44%)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-91,384 KRW (-3.05%)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05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2021-11-11(목) 오전 00:00</v>
      </c>
      <c r="C15" s="332"/>
      <c r="D15" s="288" t="str">
        <f>TEXT($G$1, "[$-ko-KR]yyyy-mm-dd(ddd) ") &amp; "오후 14:00"</f>
        <v>2021-11-11(목) 오후 14:00</v>
      </c>
      <c r="E15" s="289"/>
      <c r="F15" s="290"/>
      <c r="G15" s="288" t="str">
        <f>TEXT($G$1, "[$-ko-KR]yyyy-mm-dd(ddd) ") &amp; "오후 19:00"</f>
        <v>2021-11-11(목) 오후 19:00</v>
      </c>
      <c r="H15" s="289"/>
      <c r="I15" s="290"/>
      <c r="J15" s="288" t="str">
        <f>TEXT($G$1, "[$-ko-KR]yyyy-mm-dd(ddd) ") &amp; "오후 21:00"</f>
        <v>2021-11-11(목) 오후 21:00</v>
      </c>
      <c r="K15" s="289"/>
      <c r="L15" s="290"/>
      <c r="M15" s="288" t="str">
        <f>TEXT($G$1+1, "[$-ko-KR]yyyy-mm-dd(ddd) ") &amp; "오전 00:00"</f>
        <v>2021-11-12(금)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05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2021-11-11(목) 오전 00:00</v>
      </c>
      <c r="C42" s="329"/>
      <c r="D42" s="288" t="str">
        <f>TEXT($G$1, "[$-ko-KR]yyyy-mm-dd(ddd) ") &amp; "오후 14:00"</f>
        <v>2021-11-11(목) 오후 14:00</v>
      </c>
      <c r="E42" s="289"/>
      <c r="F42" s="290"/>
      <c r="G42" s="288" t="str">
        <f>TEXT($G$1, "[$-ko-KR]yyyy-mm-dd(ddd) ") &amp; "오후 19:00"</f>
        <v>2021-11-11(목) 오후 19:00</v>
      </c>
      <c r="H42" s="289"/>
      <c r="I42" s="290"/>
      <c r="J42" s="288" t="str">
        <f>TEXT($G$1, "[$-ko-KR]yyyy-mm-dd(ddd) ") &amp; "오후 21:00"</f>
        <v>2021-11-11(목) 오후 21:00</v>
      </c>
      <c r="K42" s="289"/>
      <c r="L42" s="290"/>
      <c r="M42" s="288" t="str">
        <f>TEXT($G$1+1, "[$-ko-KR]yyyy-mm-dd(ddd) ") &amp; "오전 00:00"</f>
        <v>2021-11-12(금)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06" t="s">
        <v>57</v>
      </c>
      <c r="H43" s="207" t="s">
        <v>265</v>
      </c>
      <c r="I43" s="20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201</v>
      </c>
      <c r="B44" s="124">
        <v>20.2</v>
      </c>
      <c r="C44" s="76">
        <v>0</v>
      </c>
      <c r="D44" s="13">
        <v>20</v>
      </c>
      <c r="E44" s="14">
        <f>IF(ISNUMBER(D44), (D44 - $B44) / $B44, "")</f>
        <v>-9.9009900990098664E-3</v>
      </c>
      <c r="F44" s="16">
        <f>IF(ISNUMBER(D44), $B64 * E44, "")</f>
        <v>-1485.1485148514801</v>
      </c>
      <c r="G44" s="29">
        <v>19.899999999999999</v>
      </c>
      <c r="H44" s="14">
        <f>IF(ISNUMBER(G44), (G44 - $B44) / $B44, "")</f>
        <v>-1.4851485148514887E-2</v>
      </c>
      <c r="I44" s="100">
        <f>IF(ISNUMBER(G44), $B64 * H44, "")</f>
        <v>-2227.7227722772332</v>
      </c>
      <c r="J44" s="13">
        <v>19.899999999999999</v>
      </c>
      <c r="K44" s="14">
        <f>IF(ISNUMBER(J44), (J44 - $B44) / $B44, "")</f>
        <v>-1.4851485148514887E-2</v>
      </c>
      <c r="L44" s="16">
        <f>IF(ISNUMBER(J44), $B64 * K44, "")</f>
        <v>-2227.7227722772332</v>
      </c>
      <c r="M44" s="29">
        <v>19.8</v>
      </c>
      <c r="N44" s="14">
        <f>IF(ISNUMBER(M44), (M44 - $B44) / $B44, "")</f>
        <v>-1.9801980198019733E-2</v>
      </c>
      <c r="O44" s="16">
        <f>IF(ISNUMBER(M44), $B64 * N44, "")</f>
        <v>-2970.2970297029601</v>
      </c>
      <c r="Q44" s="286"/>
      <c r="R44" s="286"/>
      <c r="S44" s="286"/>
    </row>
    <row r="45" spans="1:19" ht="17.25" customHeight="1" thickBot="1">
      <c r="A45" s="125" t="s">
        <v>185</v>
      </c>
      <c r="B45" s="126">
        <v>15.9</v>
      </c>
      <c r="C45" s="77">
        <v>0</v>
      </c>
      <c r="D45" s="15">
        <v>15.5</v>
      </c>
      <c r="E45" s="32">
        <f t="shared" ref="E45:E48" si="14">IF(ISNUMBER(D45), (D45 - $B45) / $B45, "")</f>
        <v>-2.5157232704402538E-2</v>
      </c>
      <c r="F45" s="18">
        <f>IF(ISNUMBER(D45), $B64 * E45, "")</f>
        <v>-3773.5849056603806</v>
      </c>
      <c r="G45" s="31">
        <v>15.4</v>
      </c>
      <c r="H45" s="32">
        <f t="shared" ref="H45:H48" si="15">IF(ISNUMBER(G45), (G45 - $B45) / $B45, "")</f>
        <v>-3.1446540880503145E-2</v>
      </c>
      <c r="I45" s="101">
        <f>IF(ISNUMBER(G45), $B64 * H45, "")</f>
        <v>-4716.9811320754716</v>
      </c>
      <c r="J45" s="15">
        <v>15.5</v>
      </c>
      <c r="K45" s="32">
        <f t="shared" ref="K45:K48" si="16">IF(ISNUMBER(J45), (J45 - $B45) / $B45, "")</f>
        <v>-2.5157232704402538E-2</v>
      </c>
      <c r="L45" s="18">
        <f>IF(ISNUMBER(J45), $B64 * K45, "")</f>
        <v>-3773.5849056603806</v>
      </c>
      <c r="M45" s="31">
        <v>15.4</v>
      </c>
      <c r="N45" s="32">
        <f t="shared" ref="N45:N48" si="17">IF(ISNUMBER(M45), (M45 - $B45) / $B45, "")</f>
        <v>-3.1446540880503145E-2</v>
      </c>
      <c r="O45" s="18">
        <f>IF(ISNUMBER(M45), $B64 * N45, "")</f>
        <v>-4716.9811320754716</v>
      </c>
      <c r="Q45" s="286"/>
      <c r="R45" s="286"/>
      <c r="S45" s="286"/>
    </row>
    <row r="46" spans="1:19" ht="17.25" customHeight="1" thickBot="1">
      <c r="A46" s="125" t="s">
        <v>213</v>
      </c>
      <c r="B46" s="126">
        <v>12.3</v>
      </c>
      <c r="C46" s="77">
        <v>0</v>
      </c>
      <c r="D46" s="15">
        <v>12</v>
      </c>
      <c r="E46" s="32">
        <f t="shared" si="14"/>
        <v>-2.4390243902439081E-2</v>
      </c>
      <c r="F46" s="18">
        <f>IF(ISNUMBER(D46), $B64 * E46, "")</f>
        <v>-3658.5365853658623</v>
      </c>
      <c r="G46" s="31">
        <v>12</v>
      </c>
      <c r="H46" s="32">
        <f t="shared" si="15"/>
        <v>-2.4390243902439081E-2</v>
      </c>
      <c r="I46" s="101">
        <f>IF(ISNUMBER(G46), $B64 * H46, "")</f>
        <v>-3658.5365853658623</v>
      </c>
      <c r="J46" s="15">
        <v>12</v>
      </c>
      <c r="K46" s="32">
        <f t="shared" si="16"/>
        <v>-2.4390243902439081E-2</v>
      </c>
      <c r="L46" s="18">
        <f>IF(ISNUMBER(J46), $B64 * K46, "")</f>
        <v>-3658.5365853658623</v>
      </c>
      <c r="M46" s="31">
        <v>11.8</v>
      </c>
      <c r="N46" s="32">
        <f t="shared" si="17"/>
        <v>-4.065040650406504E-2</v>
      </c>
      <c r="O46" s="18">
        <f>IF(ISNUMBER(M46), $B64 * N46, "")</f>
        <v>-6097.5609756097556</v>
      </c>
      <c r="Q46" s="291"/>
      <c r="R46" s="291"/>
      <c r="S46" s="291"/>
    </row>
    <row r="47" spans="1:19" ht="17.25" customHeight="1" thickBot="1">
      <c r="A47" s="125" t="s">
        <v>187</v>
      </c>
      <c r="B47" s="126">
        <v>19.100000000000001</v>
      </c>
      <c r="C47" s="77">
        <v>-5.2083333000000004E-3</v>
      </c>
      <c r="D47" s="15">
        <v>18.600000000000001</v>
      </c>
      <c r="E47" s="32">
        <f t="shared" si="14"/>
        <v>-2.6178010471204185E-2</v>
      </c>
      <c r="F47" s="18">
        <f>IF(ISNUMBER(D47), $B64 * E47, "")</f>
        <v>-3926.7015706806278</v>
      </c>
      <c r="G47" s="31">
        <v>18.600000000000001</v>
      </c>
      <c r="H47" s="32">
        <f t="shared" si="15"/>
        <v>-2.6178010471204185E-2</v>
      </c>
      <c r="I47" s="101">
        <f>IF(ISNUMBER(G47), $B64 * H47, "")</f>
        <v>-3926.7015706806278</v>
      </c>
      <c r="J47" s="15">
        <v>18.600000000000001</v>
      </c>
      <c r="K47" s="32">
        <f t="shared" si="16"/>
        <v>-2.6178010471204185E-2</v>
      </c>
      <c r="L47" s="18">
        <f>IF(ISNUMBER(J47), $B64 * K47, "")</f>
        <v>-3926.7015706806278</v>
      </c>
      <c r="M47" s="31">
        <v>18.600000000000001</v>
      </c>
      <c r="N47" s="32">
        <f t="shared" si="17"/>
        <v>-2.6178010471204185E-2</v>
      </c>
      <c r="O47" s="18">
        <f>IF(ISNUMBER(M47), $B64 * N47, "")</f>
        <v>-3926.7015706806278</v>
      </c>
      <c r="Q47" s="291"/>
      <c r="R47" s="291"/>
      <c r="S47" s="291"/>
    </row>
    <row r="48" spans="1:19" ht="17.25" customHeight="1" thickBot="1">
      <c r="A48" s="127" t="s">
        <v>205</v>
      </c>
      <c r="B48" s="128">
        <v>15.4</v>
      </c>
      <c r="C48" s="78">
        <v>-6.4516128999999997E-3</v>
      </c>
      <c r="D48" s="20">
        <v>15.1</v>
      </c>
      <c r="E48" s="21">
        <f t="shared" si="14"/>
        <v>-1.9480519480519525E-2</v>
      </c>
      <c r="F48" s="22">
        <f>IF(ISNUMBER(D48), $B64 * E48, "")</f>
        <v>-2922.0779220779286</v>
      </c>
      <c r="G48" s="30">
        <v>15.3</v>
      </c>
      <c r="H48" s="21">
        <f t="shared" si="15"/>
        <v>-6.4935064935064705E-3</v>
      </c>
      <c r="I48" s="105">
        <f>IF(ISNUMBER(G48), $B64 * H48, "")</f>
        <v>-974.02597402597053</v>
      </c>
      <c r="J48" s="20">
        <v>15.2</v>
      </c>
      <c r="K48" s="21">
        <f t="shared" si="16"/>
        <v>-1.2987012987013056E-2</v>
      </c>
      <c r="L48" s="22">
        <f>IF(ISNUMBER(J48), $B64 * K48, "")</f>
        <v>-1948.0519480519583</v>
      </c>
      <c r="M48" s="30">
        <v>15.2</v>
      </c>
      <c r="N48" s="21">
        <f t="shared" si="17"/>
        <v>-1.2987012987013056E-2</v>
      </c>
      <c r="O48" s="22">
        <f>IF(ISNUMBER(M48), $B64 * N48, "")</f>
        <v>-1948.0519480519583</v>
      </c>
      <c r="Q48" s="291"/>
      <c r="R48" s="291"/>
      <c r="S48" s="291"/>
    </row>
    <row r="49" spans="1:19" ht="17.25" customHeight="1" thickBot="1">
      <c r="A49" s="125" t="s">
        <v>147</v>
      </c>
      <c r="B49" s="129">
        <v>14.1</v>
      </c>
      <c r="C49" s="80">
        <v>-7.0422534999999998E-3</v>
      </c>
      <c r="D49" s="106">
        <v>13.7</v>
      </c>
      <c r="E49" s="107">
        <f>IF(ISNUMBER(D49), (D49 - $B49) / $B49, "")</f>
        <v>-2.8368794326241162E-2</v>
      </c>
      <c r="F49" s="108">
        <f>IF(ISNUMBER(D49), $B64 * E49, "")</f>
        <v>-4255.3191489361743</v>
      </c>
      <c r="G49" s="109">
        <v>13.8</v>
      </c>
      <c r="H49" s="107">
        <f>IF(ISNUMBER(G49), (G49 - $B49) / $B49, "")</f>
        <v>-2.1276595744680778E-2</v>
      </c>
      <c r="I49" s="110">
        <f>IF(ISNUMBER(G49), $B64 * H49, "")</f>
        <v>-3191.4893617021166</v>
      </c>
      <c r="J49" s="106">
        <v>13.8</v>
      </c>
      <c r="K49" s="107">
        <f>IF(ISNUMBER(J49), (J49 - $B49) / $B49, "")</f>
        <v>-2.1276595744680778E-2</v>
      </c>
      <c r="L49" s="108">
        <f>IF(ISNUMBER(J49), $B64 * K49, "")</f>
        <v>-3191.4893617021166</v>
      </c>
      <c r="M49" s="109">
        <v>13.8</v>
      </c>
      <c r="N49" s="107">
        <f>IF(ISNUMBER(M49), (M49 - $B49) / $B49, "")</f>
        <v>-2.1276595744680778E-2</v>
      </c>
      <c r="O49" s="108">
        <f>IF(ISNUMBER(M49), $B64 * N49, "")</f>
        <v>-3191.4893617021166</v>
      </c>
      <c r="Q49" s="291"/>
      <c r="R49" s="291"/>
      <c r="S49" s="291"/>
    </row>
    <row r="50" spans="1:19" ht="17.25" customHeight="1" thickBot="1">
      <c r="A50" s="125" t="s">
        <v>119</v>
      </c>
      <c r="B50" s="126">
        <v>38.5</v>
      </c>
      <c r="C50" s="77">
        <v>-7.7319588E-3</v>
      </c>
      <c r="D50" s="15">
        <v>36.700000000000003</v>
      </c>
      <c r="E50" s="32">
        <f t="shared" ref="E50:E53" si="18">IF(ISNUMBER(D50), (D50 - $B50) / $B50, "")</f>
        <v>-4.6753246753246679E-2</v>
      </c>
      <c r="F50" s="18">
        <f>IF(ISNUMBER(D50), $B64 * E50, "")</f>
        <v>-7012.9870129870014</v>
      </c>
      <c r="G50" s="31">
        <v>36.6</v>
      </c>
      <c r="H50" s="32">
        <f t="shared" ref="H50:H53" si="19">IF(ISNUMBER(G50), (G50 - $B50) / $B50, "")</f>
        <v>-4.9350649350649312E-2</v>
      </c>
      <c r="I50" s="101">
        <f>IF(ISNUMBER(G50), $B64 * H50, "")</f>
        <v>-7402.5974025973965</v>
      </c>
      <c r="J50" s="15">
        <v>36.5</v>
      </c>
      <c r="K50" s="32">
        <f t="shared" ref="K50:K53" si="20">IF(ISNUMBER(J50), (J50 - $B50) / $B50, "")</f>
        <v>-5.1948051948051951E-2</v>
      </c>
      <c r="L50" s="18">
        <f>IF(ISNUMBER(J50), $B64 * K50, "")</f>
        <v>-7792.2077922077924</v>
      </c>
      <c r="M50" s="31">
        <v>36.6</v>
      </c>
      <c r="N50" s="32">
        <f t="shared" ref="N50:N53" si="21">IF(ISNUMBER(M50), (M50 - $B50) / $B50, "")</f>
        <v>-4.9350649350649312E-2</v>
      </c>
      <c r="O50" s="18">
        <f>IF(ISNUMBER(M50), $B64 * N50, "")</f>
        <v>-7402.5974025973965</v>
      </c>
      <c r="Q50" s="291"/>
      <c r="R50" s="291"/>
      <c r="S50" s="291"/>
    </row>
    <row r="51" spans="1:19" ht="17.25" customHeight="1" thickBot="1">
      <c r="A51" s="125" t="s">
        <v>199</v>
      </c>
      <c r="B51" s="126">
        <v>86.2</v>
      </c>
      <c r="C51" s="77">
        <v>-8.0552359000000007E-3</v>
      </c>
      <c r="D51" s="15">
        <v>84</v>
      </c>
      <c r="E51" s="32">
        <f t="shared" si="18"/>
        <v>-2.5522041763341101E-2</v>
      </c>
      <c r="F51" s="18">
        <f>IF(ISNUMBER(D51), $B64 * E51, "")</f>
        <v>-3828.3062645011651</v>
      </c>
      <c r="G51" s="31">
        <v>84.4</v>
      </c>
      <c r="H51" s="32">
        <f t="shared" si="19"/>
        <v>-2.0881670533642659E-2</v>
      </c>
      <c r="I51" s="101">
        <f>IF(ISNUMBER(G51), $B64 * H51, "")</f>
        <v>-3132.2505800463987</v>
      </c>
      <c r="J51" s="15">
        <v>84.2</v>
      </c>
      <c r="K51" s="32">
        <f t="shared" si="20"/>
        <v>-2.3201856148491878E-2</v>
      </c>
      <c r="L51" s="18">
        <f>IF(ISNUMBER(J51), $B64 * K51, "")</f>
        <v>-3480.2784222737819</v>
      </c>
      <c r="M51" s="31">
        <v>84.4</v>
      </c>
      <c r="N51" s="32">
        <f t="shared" si="21"/>
        <v>-2.0881670533642659E-2</v>
      </c>
      <c r="O51" s="18">
        <f>IF(ISNUMBER(M51), $B64 * N51, "")</f>
        <v>-3132.2505800463987</v>
      </c>
      <c r="Q51" s="291"/>
      <c r="R51" s="291"/>
      <c r="S51" s="291"/>
    </row>
    <row r="52" spans="1:19" ht="17.25" customHeight="1" thickBot="1">
      <c r="A52" s="125" t="s">
        <v>231</v>
      </c>
      <c r="B52" s="126">
        <v>84.7</v>
      </c>
      <c r="C52" s="77">
        <v>-9.3567250999999994E-3</v>
      </c>
      <c r="D52" s="15">
        <v>82.3</v>
      </c>
      <c r="E52" s="32">
        <f t="shared" si="18"/>
        <v>-2.8335301062573856E-2</v>
      </c>
      <c r="F52" s="18">
        <f>IF(ISNUMBER(D52), $B64 * E52, "")</f>
        <v>-4250.295159386078</v>
      </c>
      <c r="G52" s="31">
        <v>82.5</v>
      </c>
      <c r="H52" s="32">
        <f t="shared" si="19"/>
        <v>-2.5974025974026007E-2</v>
      </c>
      <c r="I52" s="101">
        <f>IF(ISNUMBER(G52), $B64 * H52, "")</f>
        <v>-3896.1038961039012</v>
      </c>
      <c r="J52" s="15">
        <v>82.3</v>
      </c>
      <c r="K52" s="32">
        <f t="shared" si="20"/>
        <v>-2.8335301062573856E-2</v>
      </c>
      <c r="L52" s="18">
        <f>IF(ISNUMBER(J52), $B64 * K52, "")</f>
        <v>-4250.295159386078</v>
      </c>
      <c r="M52" s="31">
        <v>82.2</v>
      </c>
      <c r="N52" s="32">
        <f t="shared" si="21"/>
        <v>-2.9515938606847696E-2</v>
      </c>
      <c r="O52" s="18">
        <f>IF(ISNUMBER(M52), $B64 * N52, "")</f>
        <v>-4427.3907910271546</v>
      </c>
      <c r="Q52" s="33"/>
      <c r="R52" s="33"/>
    </row>
    <row r="53" spans="1:19" ht="17.25" customHeight="1" thickBot="1">
      <c r="A53" s="130" t="s">
        <v>97</v>
      </c>
      <c r="B53" s="131">
        <v>4.91</v>
      </c>
      <c r="C53" s="79">
        <v>-1.00806452E-2</v>
      </c>
      <c r="D53" s="24">
        <v>4.66</v>
      </c>
      <c r="E53" s="25">
        <f t="shared" si="18"/>
        <v>-5.091649694501018E-2</v>
      </c>
      <c r="F53" s="104">
        <f>IF(ISNUMBER(D53), $B64 * E53, "")</f>
        <v>-7637.4745417515269</v>
      </c>
      <c r="G53" s="102">
        <v>4.67</v>
      </c>
      <c r="H53" s="25">
        <f t="shared" si="19"/>
        <v>-4.8879837067209816E-2</v>
      </c>
      <c r="I53" s="103">
        <f>IF(ISNUMBER(G53), $B64 * H53, "")</f>
        <v>-7331.9755600814724</v>
      </c>
      <c r="J53" s="24">
        <v>4.67</v>
      </c>
      <c r="K53" s="25">
        <f t="shared" si="20"/>
        <v>-4.8879837067209816E-2</v>
      </c>
      <c r="L53" s="104">
        <f>IF(ISNUMBER(J53), $B64 * K53, "")</f>
        <v>-7331.9755600814724</v>
      </c>
      <c r="M53" s="102">
        <v>4.66</v>
      </c>
      <c r="N53" s="25">
        <f t="shared" si="21"/>
        <v>-5.091649694501018E-2</v>
      </c>
      <c r="O53" s="104">
        <f>IF(ISNUMBER(M53), $B64 * N53, "")</f>
        <v>-7637.4745417515269</v>
      </c>
      <c r="Q53" s="300"/>
      <c r="R53" s="301"/>
      <c r="S53" s="302"/>
    </row>
    <row r="54" spans="1:19" ht="17.25" customHeight="1">
      <c r="A54" s="123" t="s">
        <v>207</v>
      </c>
      <c r="B54" s="124">
        <v>19.600000000000001</v>
      </c>
      <c r="C54" s="76">
        <v>-1.01010101E-2</v>
      </c>
      <c r="D54" s="13">
        <v>19.2</v>
      </c>
      <c r="E54" s="14">
        <f>IF(ISNUMBER(D54), (D54 - $B54) / $B54, "")</f>
        <v>-2.0408163265306228E-2</v>
      </c>
      <c r="F54" s="16">
        <f>IF(ISNUMBER(D54), $B64 * E54, "")</f>
        <v>-3061.2244897959345</v>
      </c>
      <c r="G54" s="29">
        <v>19.3</v>
      </c>
      <c r="H54" s="14">
        <f>IF(ISNUMBER(G54), (G54 - $B54) / $B54, "")</f>
        <v>-1.5306122448979626E-2</v>
      </c>
      <c r="I54" s="100">
        <f>IF(ISNUMBER(G54), $B64 * H54, "")</f>
        <v>-2295.9183673469438</v>
      </c>
      <c r="J54" s="13">
        <v>19.2</v>
      </c>
      <c r="K54" s="14">
        <f>IF(ISNUMBER(J54), (J54 - $B54) / $B54, "")</f>
        <v>-2.0408163265306228E-2</v>
      </c>
      <c r="L54" s="16">
        <f>IF(ISNUMBER(J54), $B64 * K54, "")</f>
        <v>-3061.2244897959345</v>
      </c>
      <c r="M54" s="29">
        <v>19.100000000000001</v>
      </c>
      <c r="N54" s="14">
        <f>IF(ISNUMBER(M54), (M54 - $B54) / $B54, "")</f>
        <v>-2.551020408163265E-2</v>
      </c>
      <c r="O54" s="16">
        <f>IF(ISNUMBER(M54), $B64 * N54, "")</f>
        <v>-3826.5306122448974</v>
      </c>
      <c r="Q54" s="303"/>
      <c r="R54" s="304"/>
      <c r="S54" s="305"/>
    </row>
    <row r="55" spans="1:19" ht="17.25" customHeight="1" thickBot="1">
      <c r="A55" s="125" t="s">
        <v>71</v>
      </c>
      <c r="B55" s="126">
        <v>34.4</v>
      </c>
      <c r="C55" s="77">
        <v>-1.14942529E-2</v>
      </c>
      <c r="D55" s="15">
        <v>34</v>
      </c>
      <c r="E55" s="32">
        <f t="shared" ref="E55:E58" si="22">IF(ISNUMBER(D55), (D55 - $B55) / $B55, "")</f>
        <v>-1.1627906976744146E-2</v>
      </c>
      <c r="F55" s="18">
        <f>IF(ISNUMBER(D55), $B64 * E55, "")</f>
        <v>-1744.186046511622</v>
      </c>
      <c r="G55" s="31">
        <v>33.9</v>
      </c>
      <c r="H55" s="32">
        <f t="shared" ref="H55:H58" si="23">IF(ISNUMBER(G55), (G55 - $B55) / $B55, "")</f>
        <v>-1.4534883720930232E-2</v>
      </c>
      <c r="I55" s="101">
        <f>IF(ISNUMBER(G55), $B64 * H55, "")</f>
        <v>-2180.2325581395348</v>
      </c>
      <c r="J55" s="15">
        <v>33.9</v>
      </c>
      <c r="K55" s="32">
        <f t="shared" ref="K55:K58" si="24">IF(ISNUMBER(J55), (J55 - $B55) / $B55, "")</f>
        <v>-1.4534883720930232E-2</v>
      </c>
      <c r="L55" s="18">
        <f>IF(ISNUMBER(J55), $B64 * K55, "")</f>
        <v>-2180.2325581395348</v>
      </c>
      <c r="M55" s="31">
        <v>33.700000000000003</v>
      </c>
      <c r="N55" s="32">
        <f t="shared" ref="N55:N58" si="25">IF(ISNUMBER(M55), (M55 - $B55) / $B55, "")</f>
        <v>-2.0348837209302202E-2</v>
      </c>
      <c r="O55" s="18">
        <f>IF(ISNUMBER(M55), $B64 * N55, "")</f>
        <v>-3052.3255813953301</v>
      </c>
      <c r="Q55" s="306"/>
      <c r="R55" s="307"/>
      <c r="S55" s="308"/>
    </row>
    <row r="56" spans="1:19" ht="17.25" customHeight="1" thickBot="1">
      <c r="A56" s="125" t="s">
        <v>175</v>
      </c>
      <c r="B56" s="126">
        <v>21.5</v>
      </c>
      <c r="C56" s="77">
        <v>-1.3761467899999999E-2</v>
      </c>
      <c r="D56" s="15">
        <v>20.9</v>
      </c>
      <c r="E56" s="32">
        <f t="shared" si="22"/>
        <v>-2.7906976744186112E-2</v>
      </c>
      <c r="F56" s="18">
        <f>IF(ISNUMBER(D56), $B64 * E56, "")</f>
        <v>-4186.0465116279165</v>
      </c>
      <c r="G56" s="31">
        <v>20.9</v>
      </c>
      <c r="H56" s="32">
        <f t="shared" si="23"/>
        <v>-2.7906976744186112E-2</v>
      </c>
      <c r="I56" s="101">
        <f>IF(ISNUMBER(G56), $B64 * H56, "")</f>
        <v>-4186.0465116279165</v>
      </c>
      <c r="J56" s="15">
        <v>21</v>
      </c>
      <c r="K56" s="32">
        <f t="shared" si="24"/>
        <v>-2.3255813953488372E-2</v>
      </c>
      <c r="L56" s="18">
        <f>IF(ISNUMBER(J56), $B64 * K56, "")</f>
        <v>-3488.3720930232557</v>
      </c>
      <c r="M56" s="31">
        <v>20.9</v>
      </c>
      <c r="N56" s="32">
        <f t="shared" si="25"/>
        <v>-2.7906976744186112E-2</v>
      </c>
      <c r="O56" s="18">
        <f>IF(ISNUMBER(M56), $B64 * N56, "")</f>
        <v>-4186.0465116279165</v>
      </c>
      <c r="Q56" s="291"/>
      <c r="R56" s="291"/>
      <c r="S56" s="291"/>
    </row>
    <row r="57" spans="1:19" ht="17.25" customHeight="1" thickBot="1">
      <c r="A57" s="125" t="s">
        <v>64</v>
      </c>
      <c r="B57" s="126">
        <v>61.5</v>
      </c>
      <c r="C57" s="77">
        <v>-1.6E-2</v>
      </c>
      <c r="D57" s="15">
        <v>59.2</v>
      </c>
      <c r="E57" s="32">
        <f t="shared" si="22"/>
        <v>-3.739837398373979E-2</v>
      </c>
      <c r="F57" s="18">
        <f>IF(ISNUMBER(D57), $B64 * E57, "")</f>
        <v>-5609.7560975609686</v>
      </c>
      <c r="G57" s="31">
        <v>59.1</v>
      </c>
      <c r="H57" s="32">
        <f t="shared" si="23"/>
        <v>-3.9024390243902418E-2</v>
      </c>
      <c r="I57" s="101">
        <f>IF(ISNUMBER(G57), $B64 * H57, "")</f>
        <v>-5853.6585365853625</v>
      </c>
      <c r="J57" s="15">
        <v>59.6</v>
      </c>
      <c r="K57" s="32">
        <f t="shared" si="24"/>
        <v>-3.0894308943089407E-2</v>
      </c>
      <c r="L57" s="18">
        <f>IF(ISNUMBER(J57), $B64 * K57, "")</f>
        <v>-4634.1463414634109</v>
      </c>
      <c r="M57" s="31">
        <v>59.2</v>
      </c>
      <c r="N57" s="32">
        <f t="shared" si="25"/>
        <v>-3.739837398373979E-2</v>
      </c>
      <c r="O57" s="18">
        <f>IF(ISNUMBER(M57), $B64 * N57, "")</f>
        <v>-5609.7560975609686</v>
      </c>
      <c r="Q57" s="286"/>
      <c r="R57" s="286"/>
      <c r="S57" s="286"/>
    </row>
    <row r="58" spans="1:19" ht="17.25" customHeight="1" thickBot="1">
      <c r="A58" s="127" t="s">
        <v>145</v>
      </c>
      <c r="B58" s="128">
        <v>25.1</v>
      </c>
      <c r="C58" s="78">
        <v>-1.953125E-2</v>
      </c>
      <c r="D58" s="20">
        <v>24.2</v>
      </c>
      <c r="E58" s="21">
        <f t="shared" si="22"/>
        <v>-3.5856573705179369E-2</v>
      </c>
      <c r="F58" s="22">
        <f>IF(ISNUMBER(D58), $B64 * E58, "")</f>
        <v>-5378.4860557769052</v>
      </c>
      <c r="G58" s="30">
        <v>24.5</v>
      </c>
      <c r="H58" s="21">
        <f t="shared" si="23"/>
        <v>-2.3904382470119577E-2</v>
      </c>
      <c r="I58" s="105">
        <f>IF(ISNUMBER(G58), $B64 * H58, "")</f>
        <v>-3585.6573705179367</v>
      </c>
      <c r="J58" s="20">
        <v>24.5</v>
      </c>
      <c r="K58" s="21">
        <f t="shared" si="24"/>
        <v>-2.3904382470119577E-2</v>
      </c>
      <c r="L58" s="22">
        <f>IF(ISNUMBER(J58), $B64 * K58, "")</f>
        <v>-3585.6573705179367</v>
      </c>
      <c r="M58" s="30">
        <v>24.3</v>
      </c>
      <c r="N58" s="21">
        <f t="shared" si="25"/>
        <v>-3.187250996015939E-2</v>
      </c>
      <c r="O58" s="22">
        <f>IF(ISNUMBER(M58), $B64 * N58, "")</f>
        <v>-4780.8764940239089</v>
      </c>
      <c r="Q58" s="286"/>
      <c r="R58" s="286"/>
      <c r="S58" s="286"/>
    </row>
    <row r="59" spans="1:19" ht="17.25" customHeight="1" thickBot="1">
      <c r="A59" s="125" t="s">
        <v>333</v>
      </c>
      <c r="B59" s="129">
        <v>0.23699999999999999</v>
      </c>
      <c r="C59" s="80">
        <v>-2.0661156999999999E-2</v>
      </c>
      <c r="D59" s="106">
        <v>0.23100000000000001</v>
      </c>
      <c r="E59" s="107">
        <f>IF(ISNUMBER(D59), (D59 - $B59) / $B59, "")</f>
        <v>-2.5316455696202438E-2</v>
      </c>
      <c r="F59" s="108">
        <f>IF(ISNUMBER(D59), $B64 * E59, "")</f>
        <v>-3797.4683544303657</v>
      </c>
      <c r="G59" s="109">
        <v>0.23300000000000001</v>
      </c>
      <c r="H59" s="107">
        <f>IF(ISNUMBER(G59), (G59 - $B59) / $B59, "")</f>
        <v>-1.6877637130801586E-2</v>
      </c>
      <c r="I59" s="110">
        <f>IF(ISNUMBER(G59), $B64 * H59, "")</f>
        <v>-2531.6455696202379</v>
      </c>
      <c r="J59" s="106">
        <v>0.23499999999999999</v>
      </c>
      <c r="K59" s="107">
        <f>IF(ISNUMBER(J59), (J59 - $B59) / $B59, "")</f>
        <v>-8.4388185654008518E-3</v>
      </c>
      <c r="L59" s="108">
        <f>IF(ISNUMBER(J59), $B64 * K59, "")</f>
        <v>-1265.8227848101278</v>
      </c>
      <c r="M59" s="109">
        <v>0.23300000000000001</v>
      </c>
      <c r="N59" s="107">
        <f>IF(ISNUMBER(M59), (M59 - $B59) / $B59, "")</f>
        <v>-1.6877637130801586E-2</v>
      </c>
      <c r="O59" s="108">
        <f>IF(ISNUMBER(M59), $B64 * N59, "")</f>
        <v>-2531.6455696202379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-2.7719832992459142E-2</v>
      </c>
      <c r="F64" s="28">
        <f>SUM(F44:F63)</f>
        <v>-66527.59918190194</v>
      </c>
      <c r="G64" s="26" t="s">
        <v>268</v>
      </c>
      <c r="H64" s="27">
        <f>IF(COUNT(H44:H63), SUM(H44:H63) / COUNT(H44:H63), 0)</f>
        <v>-2.5454809895330992E-2</v>
      </c>
      <c r="I64" s="28">
        <f>SUM(I44:I63)</f>
        <v>-61091.543748794385</v>
      </c>
      <c r="J64" s="26" t="s">
        <v>268</v>
      </c>
      <c r="K64" s="27">
        <f>IF(COUNT(K44:K63), SUM(K44:K63) / COUNT(K44:K63), 0)</f>
        <v>-2.4915124881432292E-2</v>
      </c>
      <c r="L64" s="28">
        <f>SUM(L44:L63)</f>
        <v>-59796.299715437512</v>
      </c>
      <c r="M64" s="26" t="s">
        <v>268</v>
      </c>
      <c r="N64" s="27">
        <f>IF(COUNT(N44:N63), SUM(N44:N63) / COUNT(N44:N63), 0)</f>
        <v>-2.8932490083216092E-2</v>
      </c>
      <c r="O64" s="28">
        <f>SUM(O44:O63)</f>
        <v>-69437.976199718614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05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2021-11-11(목) 오전 00:00</v>
      </c>
      <c r="C69" s="329"/>
      <c r="D69" s="288" t="str">
        <f>TEXT($G$1, "[$-ko-KR]yyyy-mm-dd(ddd) ") &amp; "오후 14:00"</f>
        <v>2021-11-11(목) 오후 14:00</v>
      </c>
      <c r="E69" s="289"/>
      <c r="F69" s="290"/>
      <c r="G69" s="288" t="str">
        <f>TEXT($G$1, "[$-ko-KR]yyyy-mm-dd(ddd) ") &amp; "오후 19:00"</f>
        <v>2021-11-11(목) 오후 19:00</v>
      </c>
      <c r="H69" s="289"/>
      <c r="I69" s="290"/>
      <c r="J69" s="288" t="str">
        <f>TEXT($G$1, "[$-ko-KR]yyyy-mm-dd(ddd) ") &amp; "오후 21:00"</f>
        <v>2021-11-11(목) 오후 21:00</v>
      </c>
      <c r="K69" s="289"/>
      <c r="L69" s="290"/>
      <c r="M69" s="288" t="str">
        <f>TEXT($G$1+1, "[$-ko-KR]yyyy-mm-dd(ddd) ") &amp; "오전 00:00"</f>
        <v>2021-11-12(금)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06" t="s">
        <v>57</v>
      </c>
      <c r="H70" s="207" t="s">
        <v>265</v>
      </c>
      <c r="I70" s="20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85</v>
      </c>
      <c r="B71" s="124">
        <v>601</v>
      </c>
      <c r="C71" s="76">
        <v>5.9964726599999997E-2</v>
      </c>
      <c r="D71" s="13">
        <v>609</v>
      </c>
      <c r="E71" s="14">
        <f>IF(ISNUMBER(D71), (D71 - $B71) / $B71, "")</f>
        <v>1.3311148086522463E-2</v>
      </c>
      <c r="F71" s="16">
        <f>IF(ISNUMBER(D71), $B91 * E71, "")</f>
        <v>1996.6722129783695</v>
      </c>
      <c r="G71" s="29">
        <v>609</v>
      </c>
      <c r="H71" s="14">
        <f>IF(ISNUMBER(G71), (G71 - $B71) / $B71, "")</f>
        <v>1.3311148086522463E-2</v>
      </c>
      <c r="I71" s="100">
        <f>IF(ISNUMBER(G71), $B91 * H71, "")</f>
        <v>1996.6722129783695</v>
      </c>
      <c r="J71" s="13">
        <v>616</v>
      </c>
      <c r="K71" s="14">
        <f>IF(ISNUMBER(J71), (J71 - $B71) / $B71, "")</f>
        <v>2.4958402662229616E-2</v>
      </c>
      <c r="L71" s="16">
        <f>IF(ISNUMBER(J71), $B91 * K71, "")</f>
        <v>3743.7603993344424</v>
      </c>
      <c r="M71" s="29">
        <v>606</v>
      </c>
      <c r="N71" s="14">
        <f>IF(ISNUMBER(M71), (M71 - $B71) / $B71, "")</f>
        <v>8.3194675540765387E-3</v>
      </c>
      <c r="O71" s="16">
        <f>IF(ISNUMBER(M71), $B91 * N71, "")</f>
        <v>1247.9201331114807</v>
      </c>
      <c r="Q71" s="286"/>
      <c r="R71" s="286"/>
      <c r="S71" s="286"/>
    </row>
    <row r="72" spans="1:19" ht="17.25" thickBot="1">
      <c r="A72" s="125" t="s">
        <v>227</v>
      </c>
      <c r="B72" s="126">
        <v>633</v>
      </c>
      <c r="C72" s="77">
        <v>4.9751243799999997E-2</v>
      </c>
      <c r="D72" s="15">
        <v>641</v>
      </c>
      <c r="E72" s="32">
        <f t="shared" ref="E72:E75" si="30">IF(ISNUMBER(D72), (D72 - $B72) / $B72, "")</f>
        <v>1.2638230647709321E-2</v>
      </c>
      <c r="F72" s="18">
        <f>IF(ISNUMBER(D72), $B91 * E72, "")</f>
        <v>1895.734597156398</v>
      </c>
      <c r="G72" s="31">
        <v>658</v>
      </c>
      <c r="H72" s="32">
        <f t="shared" ref="H72:H75" si="31">IF(ISNUMBER(G72), (G72 - $B72) / $B72, "")</f>
        <v>3.9494470774091628E-2</v>
      </c>
      <c r="I72" s="101">
        <f>IF(ISNUMBER(G72), $B91 * H72, "")</f>
        <v>5924.1706161137445</v>
      </c>
      <c r="J72" s="15">
        <v>675</v>
      </c>
      <c r="K72" s="32">
        <f t="shared" ref="K72:K75" si="32">IF(ISNUMBER(J72), (J72 - $B72) / $B72, "")</f>
        <v>6.6350710900473939E-2</v>
      </c>
      <c r="L72" s="18">
        <f>IF(ISNUMBER(J72), $B91 * K72, "")</f>
        <v>9952.6066350710917</v>
      </c>
      <c r="M72" s="31">
        <v>658</v>
      </c>
      <c r="N72" s="32">
        <f t="shared" ref="N72:N75" si="33">IF(ISNUMBER(M72), (M72 - $B72) / $B72, "")</f>
        <v>3.9494470774091628E-2</v>
      </c>
      <c r="O72" s="18">
        <f>IF(ISNUMBER(M72), $B91 * N72, "")</f>
        <v>5924.1706161137445</v>
      </c>
      <c r="Q72" s="286"/>
      <c r="R72" s="286"/>
      <c r="S72" s="286"/>
    </row>
    <row r="73" spans="1:19" ht="17.25" thickBot="1">
      <c r="A73" s="125" t="s">
        <v>334</v>
      </c>
      <c r="B73" s="126">
        <v>537</v>
      </c>
      <c r="C73" s="77">
        <v>4.8828125E-2</v>
      </c>
      <c r="D73" s="15">
        <v>537</v>
      </c>
      <c r="E73" s="32">
        <f t="shared" si="30"/>
        <v>0</v>
      </c>
      <c r="F73" s="18">
        <f>IF(ISNUMBER(D73), $B91 * E73, "")</f>
        <v>0</v>
      </c>
      <c r="G73" s="31">
        <v>532</v>
      </c>
      <c r="H73" s="32">
        <f t="shared" si="31"/>
        <v>-9.3109869646182501E-3</v>
      </c>
      <c r="I73" s="101">
        <f>IF(ISNUMBER(G73), $B91 * H73, "")</f>
        <v>-1396.6480446927376</v>
      </c>
      <c r="J73" s="15">
        <v>529</v>
      </c>
      <c r="K73" s="32">
        <f t="shared" si="32"/>
        <v>-1.4897579143389199E-2</v>
      </c>
      <c r="L73" s="18">
        <f>IF(ISNUMBER(J73), $B91 * K73, "")</f>
        <v>-2234.63687150838</v>
      </c>
      <c r="M73" s="31">
        <v>527</v>
      </c>
      <c r="N73" s="32">
        <f t="shared" si="33"/>
        <v>-1.86219739292365E-2</v>
      </c>
      <c r="O73" s="18">
        <f>IF(ISNUMBER(M73), $B91 * N73, "")</f>
        <v>-2793.2960893854752</v>
      </c>
      <c r="Q73" s="291"/>
      <c r="R73" s="291"/>
      <c r="S73" s="291"/>
    </row>
    <row r="74" spans="1:19" ht="17.25" thickBot="1">
      <c r="A74" s="125" t="s">
        <v>107</v>
      </c>
      <c r="B74" s="126">
        <v>196</v>
      </c>
      <c r="C74" s="77">
        <v>3.1578947400000001E-2</v>
      </c>
      <c r="D74" s="15">
        <v>191</v>
      </c>
      <c r="E74" s="32">
        <f t="shared" si="30"/>
        <v>-2.5510204081632654E-2</v>
      </c>
      <c r="F74" s="18">
        <f>IF(ISNUMBER(D74), $B91 * E74, "")</f>
        <v>-3826.5306122448978</v>
      </c>
      <c r="G74" s="31">
        <v>189</v>
      </c>
      <c r="H74" s="32">
        <f t="shared" si="31"/>
        <v>-3.5714285714285712E-2</v>
      </c>
      <c r="I74" s="101">
        <f>IF(ISNUMBER(G74), $B91 * H74, "")</f>
        <v>-5357.1428571428569</v>
      </c>
      <c r="J74" s="15">
        <v>188</v>
      </c>
      <c r="K74" s="32">
        <f t="shared" si="32"/>
        <v>-4.0816326530612242E-2</v>
      </c>
      <c r="L74" s="18">
        <f>IF(ISNUMBER(J74), $B91 * K74, "")</f>
        <v>-6122.4489795918362</v>
      </c>
      <c r="M74" s="31">
        <v>188</v>
      </c>
      <c r="N74" s="32">
        <f t="shared" si="33"/>
        <v>-4.0816326530612242E-2</v>
      </c>
      <c r="O74" s="18">
        <f>IF(ISNUMBER(M74), $B91 * N74, "")</f>
        <v>-6122.4489795918362</v>
      </c>
      <c r="Q74" s="291"/>
      <c r="R74" s="291"/>
      <c r="S74" s="291"/>
    </row>
    <row r="75" spans="1:19" ht="17.25" thickBot="1">
      <c r="A75" s="127" t="s">
        <v>235</v>
      </c>
      <c r="B75" s="128">
        <v>134</v>
      </c>
      <c r="C75" s="78">
        <v>3.0769230799999998E-2</v>
      </c>
      <c r="D75" s="20">
        <v>129</v>
      </c>
      <c r="E75" s="21">
        <f t="shared" si="30"/>
        <v>-3.7313432835820892E-2</v>
      </c>
      <c r="F75" s="22">
        <f>IF(ISNUMBER(D75), $B91 * E75, "")</f>
        <v>-5597.0149253731342</v>
      </c>
      <c r="G75" s="30">
        <v>131</v>
      </c>
      <c r="H75" s="21">
        <f t="shared" si="31"/>
        <v>-2.2388059701492536E-2</v>
      </c>
      <c r="I75" s="105">
        <f>IF(ISNUMBER(G75), $B91 * H75, "")</f>
        <v>-3358.2089552238804</v>
      </c>
      <c r="J75" s="20">
        <v>130</v>
      </c>
      <c r="K75" s="21">
        <f t="shared" si="32"/>
        <v>-2.9850746268656716E-2</v>
      </c>
      <c r="L75" s="22">
        <f>IF(ISNUMBER(J75), $B91 * K75, "")</f>
        <v>-4477.6119402985078</v>
      </c>
      <c r="M75" s="30">
        <v>131</v>
      </c>
      <c r="N75" s="21">
        <f t="shared" si="33"/>
        <v>-2.2388059701492536E-2</v>
      </c>
      <c r="O75" s="22">
        <f>IF(ISNUMBER(M75), $B91 * N75, "")</f>
        <v>-3358.2089552238804</v>
      </c>
      <c r="Q75" s="291"/>
      <c r="R75" s="291"/>
      <c r="S75" s="291"/>
    </row>
    <row r="76" spans="1:19" ht="17.25" thickBot="1">
      <c r="A76" s="125" t="s">
        <v>125</v>
      </c>
      <c r="B76" s="129">
        <v>211</v>
      </c>
      <c r="C76" s="80">
        <v>2.92682927E-2</v>
      </c>
      <c r="D76" s="106">
        <v>197</v>
      </c>
      <c r="E76" s="107">
        <f>IF(ISNUMBER(D76), (D76 - $B76) / $B76, "")</f>
        <v>-6.6350710900473939E-2</v>
      </c>
      <c r="F76" s="108">
        <f>IF(ISNUMBER(D76), $B91 * E76, "")</f>
        <v>-9952.6066350710917</v>
      </c>
      <c r="G76" s="109">
        <v>202</v>
      </c>
      <c r="H76" s="107">
        <f>IF(ISNUMBER(G76), (G76 - $B76) / $B76, "")</f>
        <v>-4.2654028436018961E-2</v>
      </c>
      <c r="I76" s="110">
        <f>IF(ISNUMBER(G76), $B91 * H76, "")</f>
        <v>-6398.1042654028442</v>
      </c>
      <c r="J76" s="106">
        <v>201</v>
      </c>
      <c r="K76" s="107">
        <f>IF(ISNUMBER(J76), (J76 - $B76) / $B76, "")</f>
        <v>-4.7393364928909949E-2</v>
      </c>
      <c r="L76" s="108">
        <f>IF(ISNUMBER(J76), $B91 * K76, "")</f>
        <v>-7109.0047393364921</v>
      </c>
      <c r="M76" s="109">
        <v>201</v>
      </c>
      <c r="N76" s="107">
        <f>IF(ISNUMBER(M76), (M76 - $B76) / $B76, "")</f>
        <v>-4.7393364928909949E-2</v>
      </c>
      <c r="O76" s="108">
        <f>IF(ISNUMBER(M76), $B91 * N76, "")</f>
        <v>-7109.0047393364921</v>
      </c>
      <c r="Q76" s="291"/>
      <c r="R76" s="291"/>
      <c r="S76" s="291"/>
    </row>
    <row r="77" spans="1:19" ht="17.25" thickBot="1">
      <c r="A77" s="125" t="s">
        <v>163</v>
      </c>
      <c r="B77" s="126">
        <v>391</v>
      </c>
      <c r="C77" s="77">
        <v>2.6246719200000001E-2</v>
      </c>
      <c r="D77" s="15">
        <v>390</v>
      </c>
      <c r="E77" s="32">
        <f t="shared" ref="E77:E80" si="34">IF(ISNUMBER(D77), (D77 - $B77) / $B77, "")</f>
        <v>-2.5575447570332483E-3</v>
      </c>
      <c r="F77" s="18">
        <f>IF(ISNUMBER(D77), $B91 * E77, "")</f>
        <v>-383.63171355498724</v>
      </c>
      <c r="G77" s="31">
        <v>387</v>
      </c>
      <c r="H77" s="32">
        <f t="shared" ref="H77:H80" si="35">IF(ISNUMBER(G77), (G77 - $B77) / $B77, "")</f>
        <v>-1.0230179028132993E-2</v>
      </c>
      <c r="I77" s="101">
        <f>IF(ISNUMBER(G77), $B91 * H77, "")</f>
        <v>-1534.526854219949</v>
      </c>
      <c r="J77" s="15">
        <v>389</v>
      </c>
      <c r="K77" s="32">
        <f t="shared" ref="K77:K80" si="36">IF(ISNUMBER(J77), (J77 - $B77) / $B77, "")</f>
        <v>-5.1150895140664966E-3</v>
      </c>
      <c r="L77" s="18">
        <f>IF(ISNUMBER(J77), $B91 * K77, "")</f>
        <v>-767.26342710997449</v>
      </c>
      <c r="M77" s="31">
        <v>388</v>
      </c>
      <c r="N77" s="32">
        <f t="shared" ref="N77:N80" si="37">IF(ISNUMBER(M77), (M77 - $B77) / $B77, "")</f>
        <v>-7.6726342710997444E-3</v>
      </c>
      <c r="O77" s="18">
        <f>IF(ISNUMBER(M77), $B91 * N77, "")</f>
        <v>-1150.8951406649617</v>
      </c>
      <c r="Q77" s="291"/>
      <c r="R77" s="291"/>
      <c r="S77" s="291"/>
    </row>
    <row r="78" spans="1:19" ht="17.25" thickBot="1">
      <c r="A78" s="125" t="s">
        <v>233</v>
      </c>
      <c r="B78" s="126">
        <v>749</v>
      </c>
      <c r="C78" s="77">
        <v>1.62822252E-2</v>
      </c>
      <c r="D78" s="15">
        <v>720</v>
      </c>
      <c r="E78" s="32">
        <f t="shared" si="34"/>
        <v>-3.8718291054739652E-2</v>
      </c>
      <c r="F78" s="18">
        <f>IF(ISNUMBER(D78), $B91 * E78, "")</f>
        <v>-5807.7436582109476</v>
      </c>
      <c r="G78" s="31">
        <v>723</v>
      </c>
      <c r="H78" s="32">
        <f t="shared" si="35"/>
        <v>-3.4712950600801068E-2</v>
      </c>
      <c r="I78" s="101">
        <f>IF(ISNUMBER(G78), $B91 * H78, "")</f>
        <v>-5206.9425901201603</v>
      </c>
      <c r="J78" s="15">
        <v>722</v>
      </c>
      <c r="K78" s="32">
        <f t="shared" si="36"/>
        <v>-3.6048064085447265E-2</v>
      </c>
      <c r="L78" s="18">
        <f>IF(ISNUMBER(J78), $B91 * K78, "")</f>
        <v>-5407.2096128170897</v>
      </c>
      <c r="M78" s="31">
        <v>719</v>
      </c>
      <c r="N78" s="32">
        <f t="shared" si="37"/>
        <v>-4.0053404539385849E-2</v>
      </c>
      <c r="O78" s="18">
        <f>IF(ISNUMBER(M78), $B91 * N78, "")</f>
        <v>-6008.010680907877</v>
      </c>
      <c r="Q78" s="291"/>
      <c r="R78" s="291"/>
      <c r="S78" s="291"/>
    </row>
    <row r="79" spans="1:19" ht="17.25" thickBot="1">
      <c r="A79" s="125" t="s">
        <v>115</v>
      </c>
      <c r="B79" s="126">
        <v>427</v>
      </c>
      <c r="C79" s="77">
        <v>9.4562647999999992E-3</v>
      </c>
      <c r="D79" s="15">
        <v>403</v>
      </c>
      <c r="E79" s="32">
        <f t="shared" si="34"/>
        <v>-5.6206088992974239E-2</v>
      </c>
      <c r="F79" s="18">
        <f>IF(ISNUMBER(D79), $B91 * E79, "")</f>
        <v>-8430.9133489461365</v>
      </c>
      <c r="G79" s="31">
        <v>414</v>
      </c>
      <c r="H79" s="32">
        <f t="shared" si="35"/>
        <v>-3.0444964871194378E-2</v>
      </c>
      <c r="I79" s="101">
        <f>IF(ISNUMBER(G79), $B91 * H79, "")</f>
        <v>-4566.7447306791564</v>
      </c>
      <c r="J79" s="15">
        <v>419</v>
      </c>
      <c r="K79" s="32">
        <f t="shared" si="36"/>
        <v>-1.873536299765808E-2</v>
      </c>
      <c r="L79" s="18">
        <f>IF(ISNUMBER(J79), $B91 * K79, "")</f>
        <v>-2810.3044496487119</v>
      </c>
      <c r="M79" s="31">
        <v>410</v>
      </c>
      <c r="N79" s="32">
        <f t="shared" si="37"/>
        <v>-3.9812646370023422E-2</v>
      </c>
      <c r="O79" s="18">
        <f>IF(ISNUMBER(M79), $B91 * N79, "")</f>
        <v>-5971.8969555035137</v>
      </c>
      <c r="Q79" s="33"/>
      <c r="R79" s="33"/>
    </row>
    <row r="80" spans="1:19" ht="17.25" thickBot="1">
      <c r="A80" s="130" t="s">
        <v>197</v>
      </c>
      <c r="B80" s="131">
        <v>215</v>
      </c>
      <c r="C80" s="79">
        <v>9.3896714000000006E-3</v>
      </c>
      <c r="D80" s="24">
        <v>206</v>
      </c>
      <c r="E80" s="25">
        <f t="shared" si="34"/>
        <v>-4.1860465116279069E-2</v>
      </c>
      <c r="F80" s="104">
        <f>IF(ISNUMBER(D80), $B91 * E80, "")</f>
        <v>-6279.0697674418607</v>
      </c>
      <c r="G80" s="102">
        <v>207</v>
      </c>
      <c r="H80" s="25">
        <f t="shared" si="35"/>
        <v>-3.7209302325581395E-2</v>
      </c>
      <c r="I80" s="103">
        <f>IF(ISNUMBER(G80), $B91 * H80, "")</f>
        <v>-5581.395348837209</v>
      </c>
      <c r="J80" s="24">
        <v>205</v>
      </c>
      <c r="K80" s="25">
        <f t="shared" si="36"/>
        <v>-4.6511627906976744E-2</v>
      </c>
      <c r="L80" s="104">
        <f>IF(ISNUMBER(J80), $B91 * K80, "")</f>
        <v>-6976.7441860465115</v>
      </c>
      <c r="M80" s="102">
        <v>204</v>
      </c>
      <c r="N80" s="25">
        <f t="shared" si="37"/>
        <v>-5.1162790697674418E-2</v>
      </c>
      <c r="O80" s="104">
        <f>IF(ISNUMBER(M80), $B91 * N80, "")</f>
        <v>-7674.4186046511622</v>
      </c>
      <c r="Q80" s="300"/>
      <c r="R80" s="301"/>
      <c r="S80" s="302"/>
    </row>
    <row r="81" spans="1:19">
      <c r="A81" s="123" t="s">
        <v>149</v>
      </c>
      <c r="B81" s="124">
        <v>139</v>
      </c>
      <c r="C81" s="76">
        <v>7.2463768E-3</v>
      </c>
      <c r="D81" s="13">
        <v>131</v>
      </c>
      <c r="E81" s="14">
        <f>IF(ISNUMBER(D81), (D81 - $B81) / $B81, "")</f>
        <v>-5.7553956834532377E-2</v>
      </c>
      <c r="F81" s="16">
        <f>IF(ISNUMBER(D81), $B91 * E81, "")</f>
        <v>-8633.0935251798564</v>
      </c>
      <c r="G81" s="29">
        <v>134</v>
      </c>
      <c r="H81" s="14">
        <f>IF(ISNUMBER(G81), (G81 - $B81) / $B81, "")</f>
        <v>-3.5971223021582732E-2</v>
      </c>
      <c r="I81" s="100">
        <f>IF(ISNUMBER(G81), $B91 * H81, "")</f>
        <v>-5395.6834532374096</v>
      </c>
      <c r="J81" s="13">
        <v>134</v>
      </c>
      <c r="K81" s="14">
        <f>IF(ISNUMBER(J81), (J81 - $B81) / $B81, "")</f>
        <v>-3.5971223021582732E-2</v>
      </c>
      <c r="L81" s="16">
        <f>IF(ISNUMBER(J81), $B91 * K81, "")</f>
        <v>-5395.6834532374096</v>
      </c>
      <c r="M81" s="29">
        <v>133</v>
      </c>
      <c r="N81" s="14">
        <f>IF(ISNUMBER(M81), (M81 - $B81) / $B81, "")</f>
        <v>-4.3165467625899283E-2</v>
      </c>
      <c r="O81" s="16">
        <f>IF(ISNUMBER(M81), $B91 * N81, "")</f>
        <v>-6474.8201438848928</v>
      </c>
      <c r="Q81" s="303"/>
      <c r="R81" s="304"/>
      <c r="S81" s="305"/>
    </row>
    <row r="82" spans="1:19" ht="17.25" thickBot="1">
      <c r="A82" s="125" t="s">
        <v>219</v>
      </c>
      <c r="B82" s="126">
        <v>221</v>
      </c>
      <c r="C82" s="77">
        <v>4.5454544999999997E-3</v>
      </c>
      <c r="D82" s="15">
        <v>214</v>
      </c>
      <c r="E82" s="32">
        <f t="shared" ref="E82:E85" si="38">IF(ISNUMBER(D82), (D82 - $B82) / $B82, "")</f>
        <v>-3.1674208144796379E-2</v>
      </c>
      <c r="F82" s="18">
        <f>IF(ISNUMBER(D82), $B91 * E82, "")</f>
        <v>-4751.1312217194563</v>
      </c>
      <c r="G82" s="31">
        <v>216</v>
      </c>
      <c r="H82" s="32">
        <f t="shared" ref="H82:H85" si="39">IF(ISNUMBER(G82), (G82 - $B82) / $B82, "")</f>
        <v>-2.2624434389140271E-2</v>
      </c>
      <c r="I82" s="101">
        <f>IF(ISNUMBER(G82), $B91 * H82, "")</f>
        <v>-3393.6651583710404</v>
      </c>
      <c r="J82" s="15">
        <v>217</v>
      </c>
      <c r="K82" s="32">
        <f t="shared" ref="K82:K85" si="40">IF(ISNUMBER(J82), (J82 - $B82) / $B82, "")</f>
        <v>-1.8099547511312219E-2</v>
      </c>
      <c r="L82" s="18">
        <f>IF(ISNUMBER(J82), $B91 * K82, "")</f>
        <v>-2714.9321266968327</v>
      </c>
      <c r="M82" s="31">
        <v>213</v>
      </c>
      <c r="N82" s="32">
        <f t="shared" ref="N82:N85" si="41">IF(ISNUMBER(M82), (M82 - $B82) / $B82, "")</f>
        <v>-3.6199095022624438E-2</v>
      </c>
      <c r="O82" s="18">
        <f>IF(ISNUMBER(M82), $B91 * N82, "")</f>
        <v>-5429.8642533936654</v>
      </c>
      <c r="Q82" s="306"/>
      <c r="R82" s="307"/>
      <c r="S82" s="308"/>
    </row>
    <row r="83" spans="1:19" ht="17.25" thickBot="1">
      <c r="A83" s="125" t="s">
        <v>51</v>
      </c>
      <c r="B83" s="126">
        <v>497</v>
      </c>
      <c r="C83" s="77">
        <v>2.0161290000000002E-3</v>
      </c>
      <c r="D83" s="15">
        <v>466</v>
      </c>
      <c r="E83" s="32">
        <f t="shared" si="38"/>
        <v>-6.2374245472837021E-2</v>
      </c>
      <c r="F83" s="18">
        <f>IF(ISNUMBER(D83), $B91 * E83, "")</f>
        <v>-9356.1368209255525</v>
      </c>
      <c r="G83" s="31">
        <v>476</v>
      </c>
      <c r="H83" s="32">
        <f t="shared" si="39"/>
        <v>-4.2253521126760563E-2</v>
      </c>
      <c r="I83" s="101">
        <f>IF(ISNUMBER(G83), $B91 * H83, "")</f>
        <v>-6338.0281690140846</v>
      </c>
      <c r="J83" s="15">
        <v>480</v>
      </c>
      <c r="K83" s="32">
        <f t="shared" si="40"/>
        <v>-3.4205231388329982E-2</v>
      </c>
      <c r="L83" s="18">
        <f>IF(ISNUMBER(J83), $B91 * K83, "")</f>
        <v>-5130.7847082494973</v>
      </c>
      <c r="M83" s="31">
        <v>473</v>
      </c>
      <c r="N83" s="32">
        <f t="shared" si="41"/>
        <v>-4.8289738430583498E-2</v>
      </c>
      <c r="O83" s="18">
        <f>IF(ISNUMBER(M83), $B91 * N83, "")</f>
        <v>-7243.4607645875249</v>
      </c>
      <c r="Q83" s="291"/>
      <c r="R83" s="291"/>
      <c r="S83" s="291"/>
    </row>
    <row r="84" spans="1:19" ht="17.25" thickBot="1">
      <c r="A84" s="125" t="s">
        <v>217</v>
      </c>
      <c r="B84" s="126">
        <v>240</v>
      </c>
      <c r="C84" s="77">
        <v>0</v>
      </c>
      <c r="D84" s="15">
        <v>234</v>
      </c>
      <c r="E84" s="32">
        <f t="shared" si="38"/>
        <v>-2.5000000000000001E-2</v>
      </c>
      <c r="F84" s="18">
        <f>IF(ISNUMBER(D84), $B91 * E84, "")</f>
        <v>-3750</v>
      </c>
      <c r="G84" s="31">
        <v>235</v>
      </c>
      <c r="H84" s="32">
        <f t="shared" si="39"/>
        <v>-2.0833333333333332E-2</v>
      </c>
      <c r="I84" s="101">
        <f>IF(ISNUMBER(G84), $B91 * H84, "")</f>
        <v>-3125</v>
      </c>
      <c r="J84" s="15">
        <v>234</v>
      </c>
      <c r="K84" s="32">
        <f t="shared" si="40"/>
        <v>-2.5000000000000001E-2</v>
      </c>
      <c r="L84" s="18">
        <f>IF(ISNUMBER(J84), $B91 * K84, "")</f>
        <v>-3750</v>
      </c>
      <c r="M84" s="31">
        <v>235</v>
      </c>
      <c r="N84" s="32">
        <f t="shared" si="41"/>
        <v>-2.0833333333333332E-2</v>
      </c>
      <c r="O84" s="18">
        <f>IF(ISNUMBER(M84), $B91 * N84, "")</f>
        <v>-3125</v>
      </c>
      <c r="Q84" s="286"/>
      <c r="R84" s="286"/>
      <c r="S84" s="286"/>
    </row>
    <row r="85" spans="1:19" ht="17.25" thickBot="1">
      <c r="A85" s="127" t="s">
        <v>237</v>
      </c>
      <c r="B85" s="128">
        <v>153</v>
      </c>
      <c r="C85" s="78">
        <v>0</v>
      </c>
      <c r="D85" s="20">
        <v>149</v>
      </c>
      <c r="E85" s="21">
        <f t="shared" si="38"/>
        <v>-2.6143790849673203E-2</v>
      </c>
      <c r="F85" s="22">
        <f>IF(ISNUMBER(D85), $B91 * E85, "")</f>
        <v>-3921.5686274509803</v>
      </c>
      <c r="G85" s="30">
        <v>150</v>
      </c>
      <c r="H85" s="21">
        <f t="shared" si="39"/>
        <v>-1.9607843137254902E-2</v>
      </c>
      <c r="I85" s="105">
        <f>IF(ISNUMBER(G85), $B91 * H85, "")</f>
        <v>-2941.1764705882351</v>
      </c>
      <c r="J85" s="20">
        <v>149</v>
      </c>
      <c r="K85" s="21">
        <f t="shared" si="40"/>
        <v>-2.6143790849673203E-2</v>
      </c>
      <c r="L85" s="22">
        <f>IF(ISNUMBER(J85), $B91 * K85, "")</f>
        <v>-3921.5686274509803</v>
      </c>
      <c r="M85" s="30">
        <v>149</v>
      </c>
      <c r="N85" s="21">
        <f t="shared" si="41"/>
        <v>-2.6143790849673203E-2</v>
      </c>
      <c r="O85" s="22">
        <f>IF(ISNUMBER(M85), $B91 * N85, "")</f>
        <v>-3921.5686274509803</v>
      </c>
      <c r="Q85" s="286"/>
      <c r="R85" s="286"/>
      <c r="S85" s="286"/>
    </row>
    <row r="86" spans="1:19" ht="17.25" thickBot="1">
      <c r="A86" s="125" t="s">
        <v>215</v>
      </c>
      <c r="B86" s="129">
        <v>289</v>
      </c>
      <c r="C86" s="80">
        <v>0</v>
      </c>
      <c r="D86" s="106">
        <v>296</v>
      </c>
      <c r="E86" s="107">
        <f>IF(ISNUMBER(D86), (D86 - $B86) / $B86, "")</f>
        <v>2.4221453287197232E-2</v>
      </c>
      <c r="F86" s="108">
        <f>IF(ISNUMBER(D86), $B91 * E86, "")</f>
        <v>3633.2179930795846</v>
      </c>
      <c r="G86" s="109">
        <v>293</v>
      </c>
      <c r="H86" s="107">
        <f>IF(ISNUMBER(G86), (G86 - $B86) / $B86, "")</f>
        <v>1.384083044982699E-2</v>
      </c>
      <c r="I86" s="110">
        <f>IF(ISNUMBER(G86), $B91 * H86, "")</f>
        <v>2076.1245674740485</v>
      </c>
      <c r="J86" s="106">
        <v>296</v>
      </c>
      <c r="K86" s="107">
        <f>IF(ISNUMBER(J86), (J86 - $B86) / $B86, "")</f>
        <v>2.4221453287197232E-2</v>
      </c>
      <c r="L86" s="108">
        <f>IF(ISNUMBER(J86), $B91 * K86, "")</f>
        <v>3633.2179930795846</v>
      </c>
      <c r="M86" s="109">
        <v>293</v>
      </c>
      <c r="N86" s="107">
        <f>IF(ISNUMBER(M86), (M86 - $B86) / $B86, "")</f>
        <v>1.384083044982699E-2</v>
      </c>
      <c r="O86" s="108">
        <f>IF(ISNUMBER(M86), $B91 * N86, "")</f>
        <v>2076.1245674740485</v>
      </c>
      <c r="Q86" s="291"/>
      <c r="R86" s="291"/>
      <c r="S86" s="291"/>
    </row>
    <row r="87" spans="1:19" ht="17.25" thickBot="1">
      <c r="A87" s="125" t="s">
        <v>263</v>
      </c>
      <c r="B87" s="126">
        <v>329</v>
      </c>
      <c r="C87" s="77">
        <v>0</v>
      </c>
      <c r="D87" s="15">
        <v>321</v>
      </c>
      <c r="E87" s="32">
        <f t="shared" ref="E87:E90" si="42">IF(ISNUMBER(D87), (D87 - $B87) / $B87, "")</f>
        <v>-2.4316109422492401E-2</v>
      </c>
      <c r="F87" s="18">
        <f>IF(ISNUMBER(D87), $B91 * E87, "")</f>
        <v>-3647.41641337386</v>
      </c>
      <c r="G87" s="31">
        <v>316</v>
      </c>
      <c r="H87" s="32">
        <f t="shared" ref="H87:H90" si="43">IF(ISNUMBER(G87), (G87 - $B87) / $B87, "")</f>
        <v>-3.9513677811550151E-2</v>
      </c>
      <c r="I87" s="101">
        <f>IF(ISNUMBER(G87), $B91 * H87, "")</f>
        <v>-5927.0516717325227</v>
      </c>
      <c r="J87" s="15">
        <v>316</v>
      </c>
      <c r="K87" s="32">
        <f t="shared" ref="K87:K90" si="44">IF(ISNUMBER(J87), (J87 - $B87) / $B87, "")</f>
        <v>-3.9513677811550151E-2</v>
      </c>
      <c r="L87" s="18">
        <f>IF(ISNUMBER(J87), $B91 * K87, "")</f>
        <v>-5927.0516717325227</v>
      </c>
      <c r="M87" s="31">
        <v>325</v>
      </c>
      <c r="N87" s="32">
        <f t="shared" ref="N87:N90" si="45">IF(ISNUMBER(M87), (M87 - $B87) / $B87, "")</f>
        <v>-1.2158054711246201E-2</v>
      </c>
      <c r="O87" s="18">
        <f>IF(ISNUMBER(M87), $B91 * N87, "")</f>
        <v>-1823.70820668693</v>
      </c>
      <c r="Q87" s="291"/>
      <c r="R87" s="291"/>
      <c r="S87" s="291"/>
    </row>
    <row r="88" spans="1:19" ht="17.25" thickBot="1">
      <c r="A88" s="125" t="s">
        <v>56</v>
      </c>
      <c r="B88" s="126">
        <v>247</v>
      </c>
      <c r="C88" s="77">
        <v>-4.0322581E-3</v>
      </c>
      <c r="D88" s="15">
        <v>236</v>
      </c>
      <c r="E88" s="32">
        <f t="shared" si="42"/>
        <v>-4.4534412955465584E-2</v>
      </c>
      <c r="F88" s="18">
        <f>IF(ISNUMBER(D88), $B91 * E88, "")</f>
        <v>-6680.1619433198375</v>
      </c>
      <c r="G88" s="31">
        <v>237</v>
      </c>
      <c r="H88" s="32">
        <f t="shared" si="43"/>
        <v>-4.048582995951417E-2</v>
      </c>
      <c r="I88" s="101">
        <f>IF(ISNUMBER(G88), $B91 * H88, "")</f>
        <v>-6072.8744939271255</v>
      </c>
      <c r="J88" s="15">
        <v>237</v>
      </c>
      <c r="K88" s="32">
        <f t="shared" si="44"/>
        <v>-4.048582995951417E-2</v>
      </c>
      <c r="L88" s="18">
        <f>IF(ISNUMBER(J88), $B91 * K88, "")</f>
        <v>-6072.8744939271255</v>
      </c>
      <c r="M88" s="31">
        <v>235</v>
      </c>
      <c r="N88" s="32">
        <f t="shared" si="45"/>
        <v>-4.8582995951417005E-2</v>
      </c>
      <c r="O88" s="18">
        <f>IF(ISNUMBER(M88), $B91 * N88, "")</f>
        <v>-7287.4493927125504</v>
      </c>
      <c r="Q88" s="291"/>
      <c r="R88" s="291"/>
      <c r="S88" s="291"/>
    </row>
    <row r="89" spans="1:19">
      <c r="A89" s="125" t="s">
        <v>225</v>
      </c>
      <c r="B89" s="126">
        <v>948</v>
      </c>
      <c r="C89" s="77">
        <v>-6.2893081999999996E-3</v>
      </c>
      <c r="D89" s="15">
        <v>941</v>
      </c>
      <c r="E89" s="32">
        <f t="shared" si="42"/>
        <v>-7.3839662447257384E-3</v>
      </c>
      <c r="F89" s="18">
        <f>IF(ISNUMBER(D89), $B91 * E89, "")</f>
        <v>-1107.5949367088608</v>
      </c>
      <c r="G89" s="31">
        <v>937</v>
      </c>
      <c r="H89" s="32">
        <f t="shared" si="43"/>
        <v>-1.1603375527426161E-2</v>
      </c>
      <c r="I89" s="101">
        <f>IF(ISNUMBER(G89), $B91 * H89, "")</f>
        <v>-1740.506329113924</v>
      </c>
      <c r="J89" s="15">
        <v>934</v>
      </c>
      <c r="K89" s="32">
        <f t="shared" si="44"/>
        <v>-1.4767932489451477E-2</v>
      </c>
      <c r="L89" s="18">
        <f>IF(ISNUMBER(J89), $B91 * K89, "")</f>
        <v>-2215.1898734177216</v>
      </c>
      <c r="M89" s="31">
        <v>937</v>
      </c>
      <c r="N89" s="32">
        <f t="shared" si="45"/>
        <v>-1.1603375527426161E-2</v>
      </c>
      <c r="O89" s="18">
        <f>IF(ISNUMBER(M89), $B91 * N89, "")</f>
        <v>-1740.506329113924</v>
      </c>
      <c r="Q89" s="313"/>
      <c r="R89" s="314"/>
      <c r="S89" s="315"/>
    </row>
    <row r="90" spans="1:19" ht="17.25" thickBot="1">
      <c r="A90" s="130" t="s">
        <v>121</v>
      </c>
      <c r="B90" s="131">
        <v>588</v>
      </c>
      <c r="C90" s="79">
        <v>-6.7567568000000003E-3</v>
      </c>
      <c r="D90" s="24">
        <v>563</v>
      </c>
      <c r="E90" s="25">
        <f t="shared" si="42"/>
        <v>-4.2517006802721087E-2</v>
      </c>
      <c r="F90" s="104">
        <f>IF(ISNUMBER(D90), $B91 * E90, "")</f>
        <v>-6377.5510204081629</v>
      </c>
      <c r="G90" s="102">
        <v>566</v>
      </c>
      <c r="H90" s="25">
        <f t="shared" si="43"/>
        <v>-3.7414965986394558E-2</v>
      </c>
      <c r="I90" s="103">
        <f>IF(ISNUMBER(G90), $B91 * H90, "")</f>
        <v>-5612.2448979591836</v>
      </c>
      <c r="J90" s="24">
        <v>563</v>
      </c>
      <c r="K90" s="25">
        <f t="shared" si="44"/>
        <v>-4.2517006802721087E-2</v>
      </c>
      <c r="L90" s="104">
        <f>IF(ISNUMBER(J90), $B91 * K90, "")</f>
        <v>-6377.5510204081629</v>
      </c>
      <c r="M90" s="102">
        <v>568</v>
      </c>
      <c r="N90" s="25">
        <f t="shared" si="45"/>
        <v>-3.4013605442176874E-2</v>
      </c>
      <c r="O90" s="104">
        <f>IF(ISNUMBER(M90), $B91 * N90, "")</f>
        <v>-5102.0408163265311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-2.6992180122238429E-2</v>
      </c>
      <c r="F91" s="28">
        <f>SUM(F71:F90)</f>
        <v>-80976.540366715286</v>
      </c>
      <c r="G91" s="26" t="s">
        <v>268</v>
      </c>
      <c r="H91" s="27">
        <f>IF(COUNT(H71:H90), SUM(H71:H90) / COUNT(H71:H90), 0)</f>
        <v>-2.1316325631232053E-2</v>
      </c>
      <c r="I91" s="28">
        <f>SUM(I71:I90)</f>
        <v>-63948.976893696163</v>
      </c>
      <c r="J91" s="26" t="s">
        <v>268</v>
      </c>
      <c r="K91" s="27">
        <f>IF(COUNT(K71:K90), SUM(K71:K90) / COUNT(K71:K90), 0)</f>
        <v>-2.0027091717997544E-2</v>
      </c>
      <c r="L91" s="28">
        <f>SUM(L71:L90)</f>
        <v>-60081.275153992639</v>
      </c>
      <c r="M91" s="26" t="s">
        <v>268</v>
      </c>
      <c r="N91" s="27">
        <f>IF(COUNT(N71:N90), SUM(N71:N90) / COUNT(N71:N90), 0)</f>
        <v>-2.4362794454240978E-2</v>
      </c>
      <c r="O91" s="28">
        <f>SUM(O71:O90)</f>
        <v>-73088.383362722903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05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2021-11-11(목) 오전 00:00</v>
      </c>
      <c r="C96" s="329"/>
      <c r="D96" s="288" t="str">
        <f>TEXT($G$1, "[$-ko-KR]yyyy-mm-dd(ddd) ") &amp; "오후 14:00"</f>
        <v>2021-11-11(목) 오후 14:00</v>
      </c>
      <c r="E96" s="289"/>
      <c r="F96" s="290"/>
      <c r="G96" s="288" t="str">
        <f>TEXT($G$1, "[$-ko-KR]yyyy-mm-dd(ddd) ") &amp; "오후 19:00"</f>
        <v>2021-11-11(목) 오후 19:00</v>
      </c>
      <c r="H96" s="289"/>
      <c r="I96" s="290"/>
      <c r="J96" s="288" t="str">
        <f>TEXT($G$1, "[$-ko-KR]yyyy-mm-dd(ddd) ") &amp; "오후 21:00"</f>
        <v>2021-11-11(목) 오후 21:00</v>
      </c>
      <c r="K96" s="289"/>
      <c r="L96" s="290"/>
      <c r="M96" s="288" t="str">
        <f>TEXT($G$1+1, "[$-ko-KR]yyyy-mm-dd(ddd) ") &amp; "오전 00:00"</f>
        <v>2021-11-12(금)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06" t="s">
        <v>57</v>
      </c>
      <c r="H97" s="207" t="s">
        <v>265</v>
      </c>
      <c r="I97" s="20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123</v>
      </c>
      <c r="B98" s="124">
        <v>350250</v>
      </c>
      <c r="C98" s="76">
        <v>0.109263658</v>
      </c>
      <c r="D98" s="13">
        <v>313450</v>
      </c>
      <c r="E98" s="14">
        <f>IF(ISNUMBER(D98), (D98 - $B98) / $B98, "")</f>
        <v>-0.10506780870806567</v>
      </c>
      <c r="F98" s="16">
        <f>IF(ISNUMBER(D98), $B118 * E98, "")</f>
        <v>-15760.171306209852</v>
      </c>
      <c r="G98" s="29">
        <v>325850</v>
      </c>
      <c r="H98" s="14">
        <f>IF(ISNUMBER(G98), (G98 - $B98) / $B98, "")</f>
        <v>-6.9664525339043534E-2</v>
      </c>
      <c r="I98" s="100">
        <f>IF(ISNUMBER(G98), $B118 * H98, "")</f>
        <v>-10449.678800856531</v>
      </c>
      <c r="J98" s="13">
        <v>322700</v>
      </c>
      <c r="K98" s="14">
        <f>IF(ISNUMBER(J98), (J98 - $B98) / $B98, "")</f>
        <v>-7.8658101356174168E-2</v>
      </c>
      <c r="L98" s="16">
        <f>IF(ISNUMBER(J98), $B118 * K98, "")</f>
        <v>-11798.715203426125</v>
      </c>
      <c r="M98" s="29">
        <v>324350</v>
      </c>
      <c r="N98" s="14">
        <f>IF(ISNUMBER(M98), (M98 - $B98) / $B98, "")</f>
        <v>-7.3947180585296216E-2</v>
      </c>
      <c r="O98" s="16">
        <f>IF(ISNUMBER(M98), $B118 * N98, "")</f>
        <v>-11092.077087794432</v>
      </c>
      <c r="Q98" s="286"/>
      <c r="R98" s="286"/>
      <c r="S98" s="286"/>
    </row>
    <row r="99" spans="1:19" ht="17.25" thickBot="1">
      <c r="A99" s="125" t="s">
        <v>75</v>
      </c>
      <c r="B99" s="126">
        <v>44880</v>
      </c>
      <c r="C99" s="77">
        <v>0.1016200295</v>
      </c>
      <c r="D99" s="15">
        <v>42000</v>
      </c>
      <c r="E99" s="32">
        <f t="shared" ref="E99:E102" si="46">IF(ISNUMBER(D99), (D99 - $B99) / $B99, "")</f>
        <v>-6.4171122994652413E-2</v>
      </c>
      <c r="F99" s="18">
        <f>IF(ISNUMBER(D99), $B118 * E99, "")</f>
        <v>-9625.6684491978613</v>
      </c>
      <c r="G99" s="31">
        <v>44010</v>
      </c>
      <c r="H99" s="32">
        <f t="shared" ref="H99:H102" si="47">IF(ISNUMBER(G99), (G99 - $B99) / $B99, "")</f>
        <v>-1.9385026737967916E-2</v>
      </c>
      <c r="I99" s="101">
        <f>IF(ISNUMBER(G99), $B118 * H99, "")</f>
        <v>-2907.7540106951874</v>
      </c>
      <c r="J99" s="15">
        <v>44050</v>
      </c>
      <c r="K99" s="32">
        <f t="shared" ref="K99:K102" si="48">IF(ISNUMBER(J99), (J99 - $B99) / $B99, "")</f>
        <v>-1.8493761140819964E-2</v>
      </c>
      <c r="L99" s="18">
        <f>IF(ISNUMBER(J99), $B118 * K99, "")</f>
        <v>-2774.0641711229946</v>
      </c>
      <c r="M99" s="31">
        <v>43010</v>
      </c>
      <c r="N99" s="32">
        <f t="shared" ref="N99:N102" si="49">IF(ISNUMBER(M99), (M99 - $B99) / $B99, "")</f>
        <v>-4.1666666666666664E-2</v>
      </c>
      <c r="O99" s="18">
        <f>IF(ISNUMBER(M99), $B118 * N99, "")</f>
        <v>-6250</v>
      </c>
      <c r="Q99" s="286"/>
      <c r="R99" s="286"/>
      <c r="S99" s="286"/>
    </row>
    <row r="100" spans="1:19" ht="17.25" thickBot="1">
      <c r="A100" s="125" t="s">
        <v>85</v>
      </c>
      <c r="B100" s="126">
        <v>601</v>
      </c>
      <c r="C100" s="77">
        <v>5.9964726599999997E-2</v>
      </c>
      <c r="D100" s="15">
        <v>609</v>
      </c>
      <c r="E100" s="32">
        <f t="shared" si="46"/>
        <v>1.3311148086522463E-2</v>
      </c>
      <c r="F100" s="18">
        <f>IF(ISNUMBER(D100), $B118 * E100, "")</f>
        <v>1996.6722129783695</v>
      </c>
      <c r="G100" s="31">
        <v>609</v>
      </c>
      <c r="H100" s="32">
        <f t="shared" si="47"/>
        <v>1.3311148086522463E-2</v>
      </c>
      <c r="I100" s="101">
        <f>IF(ISNUMBER(G100), $B118 * H100, "")</f>
        <v>1996.6722129783695</v>
      </c>
      <c r="J100" s="15">
        <v>616</v>
      </c>
      <c r="K100" s="32">
        <f t="shared" si="48"/>
        <v>2.4958402662229616E-2</v>
      </c>
      <c r="L100" s="18">
        <f>IF(ISNUMBER(J100), $B118 * K100, "")</f>
        <v>3743.7603993344424</v>
      </c>
      <c r="M100" s="31">
        <v>606</v>
      </c>
      <c r="N100" s="32">
        <f t="shared" si="49"/>
        <v>8.3194675540765387E-3</v>
      </c>
      <c r="O100" s="18">
        <f>IF(ISNUMBER(M100), $B118 * N100, "")</f>
        <v>1247.9201331114807</v>
      </c>
      <c r="Q100" s="291"/>
      <c r="R100" s="291"/>
      <c r="S100" s="291"/>
    </row>
    <row r="101" spans="1:19" ht="17.25" thickBot="1">
      <c r="A101" s="125" t="s">
        <v>117</v>
      </c>
      <c r="B101" s="126">
        <v>5415</v>
      </c>
      <c r="C101" s="77">
        <v>5.3501945500000002E-2</v>
      </c>
      <c r="D101" s="15">
        <v>5140</v>
      </c>
      <c r="E101" s="32">
        <f t="shared" si="46"/>
        <v>-5.0784856879039705E-2</v>
      </c>
      <c r="F101" s="18">
        <f>IF(ISNUMBER(D101), $B118 * E101, "")</f>
        <v>-7617.7285318559561</v>
      </c>
      <c r="G101" s="31">
        <v>5195</v>
      </c>
      <c r="H101" s="32">
        <f t="shared" si="47"/>
        <v>-4.0627885503231764E-2</v>
      </c>
      <c r="I101" s="101">
        <f>IF(ISNUMBER(G101), $B118 * H101, "")</f>
        <v>-6094.1828254847651</v>
      </c>
      <c r="J101" s="15">
        <v>5160</v>
      </c>
      <c r="K101" s="32">
        <f t="shared" si="48"/>
        <v>-4.7091412742382273E-2</v>
      </c>
      <c r="L101" s="18">
        <f>IF(ISNUMBER(J101), $B118 * K101, "")</f>
        <v>-7063.7119113573408</v>
      </c>
      <c r="M101" s="31">
        <v>5085</v>
      </c>
      <c r="N101" s="32">
        <f t="shared" si="49"/>
        <v>-6.0941828254847646E-2</v>
      </c>
      <c r="O101" s="18">
        <f>IF(ISNUMBER(M101), $B118 * N101, "")</f>
        <v>-9141.2742382271463</v>
      </c>
      <c r="Q101" s="291"/>
      <c r="R101" s="291"/>
      <c r="S101" s="291"/>
    </row>
    <row r="102" spans="1:19" ht="17.25" thickBot="1">
      <c r="A102" s="127" t="s">
        <v>227</v>
      </c>
      <c r="B102" s="128">
        <v>633</v>
      </c>
      <c r="C102" s="78">
        <v>4.9751243799999997E-2</v>
      </c>
      <c r="D102" s="20">
        <v>641</v>
      </c>
      <c r="E102" s="21">
        <f t="shared" si="46"/>
        <v>1.2638230647709321E-2</v>
      </c>
      <c r="F102" s="22">
        <f>IF(ISNUMBER(D102), $B118 * E102, "")</f>
        <v>1895.734597156398</v>
      </c>
      <c r="G102" s="30">
        <v>658</v>
      </c>
      <c r="H102" s="21">
        <f t="shared" si="47"/>
        <v>3.9494470774091628E-2</v>
      </c>
      <c r="I102" s="105">
        <f>IF(ISNUMBER(G102), $B118 * H102, "")</f>
        <v>5924.1706161137445</v>
      </c>
      <c r="J102" s="20">
        <v>675</v>
      </c>
      <c r="K102" s="21">
        <f t="shared" si="48"/>
        <v>6.6350710900473939E-2</v>
      </c>
      <c r="L102" s="22">
        <f>IF(ISNUMBER(J102), $B118 * K102, "")</f>
        <v>9952.6066350710917</v>
      </c>
      <c r="M102" s="30">
        <v>658</v>
      </c>
      <c r="N102" s="21">
        <f t="shared" si="49"/>
        <v>3.9494470774091628E-2</v>
      </c>
      <c r="O102" s="22">
        <f>IF(ISNUMBER(M102), $B118 * N102, "")</f>
        <v>5924.1706161137445</v>
      </c>
      <c r="Q102" s="291"/>
      <c r="R102" s="291"/>
      <c r="S102" s="291"/>
    </row>
    <row r="103" spans="1:19" ht="17.25" thickBot="1">
      <c r="A103" s="125" t="s">
        <v>334</v>
      </c>
      <c r="B103" s="129">
        <v>537</v>
      </c>
      <c r="C103" s="80">
        <v>4.8828125E-2</v>
      </c>
      <c r="D103" s="106">
        <v>537</v>
      </c>
      <c r="E103" s="107">
        <f>IF(ISNUMBER(D103), (D103 - $B103) / $B103, "")</f>
        <v>0</v>
      </c>
      <c r="F103" s="108">
        <f>IF(ISNUMBER(D103), $B118 * E103, "")</f>
        <v>0</v>
      </c>
      <c r="G103" s="109">
        <v>532</v>
      </c>
      <c r="H103" s="107">
        <f>IF(ISNUMBER(G103), (G103 - $B103) / $B103, "")</f>
        <v>-9.3109869646182501E-3</v>
      </c>
      <c r="I103" s="110">
        <f>IF(ISNUMBER(G103), $B118 * H103, "")</f>
        <v>-1396.6480446927376</v>
      </c>
      <c r="J103" s="106">
        <v>529</v>
      </c>
      <c r="K103" s="107">
        <f>IF(ISNUMBER(J103), (J103 - $B103) / $B103, "")</f>
        <v>-1.4897579143389199E-2</v>
      </c>
      <c r="L103" s="108">
        <f>IF(ISNUMBER(J103), $B118 * K103, "")</f>
        <v>-2234.63687150838</v>
      </c>
      <c r="M103" s="109">
        <v>527</v>
      </c>
      <c r="N103" s="107">
        <f>IF(ISNUMBER(M103), (M103 - $B103) / $B103, "")</f>
        <v>-1.86219739292365E-2</v>
      </c>
      <c r="O103" s="108">
        <f>IF(ISNUMBER(M103), $B118 * N103, "")</f>
        <v>-2793.2960893854752</v>
      </c>
      <c r="Q103" s="291"/>
      <c r="R103" s="291"/>
      <c r="S103" s="291"/>
    </row>
    <row r="104" spans="1:19" ht="17.25" thickBot="1">
      <c r="A104" s="125" t="s">
        <v>89</v>
      </c>
      <c r="B104" s="126">
        <v>1580</v>
      </c>
      <c r="C104" s="77">
        <v>4.2904290400000003E-2</v>
      </c>
      <c r="D104" s="15">
        <v>1475</v>
      </c>
      <c r="E104" s="32">
        <f t="shared" ref="E104:E107" si="50">IF(ISNUMBER(D104), (D104 - $B104) / $B104, "")</f>
        <v>-6.6455696202531639E-2</v>
      </c>
      <c r="F104" s="18">
        <f>IF(ISNUMBER(D104), $B118 * E104, "")</f>
        <v>-9968.3544303797462</v>
      </c>
      <c r="G104" s="31">
        <v>1500</v>
      </c>
      <c r="H104" s="32">
        <f t="shared" ref="H104:H107" si="51">IF(ISNUMBER(G104), (G104 - $B104) / $B104, "")</f>
        <v>-5.0632911392405063E-2</v>
      </c>
      <c r="I104" s="101">
        <f>IF(ISNUMBER(G104), $B118 * H104, "")</f>
        <v>-7594.9367088607596</v>
      </c>
      <c r="J104" s="15">
        <v>1490</v>
      </c>
      <c r="K104" s="32">
        <f t="shared" ref="K104:K107" si="52">IF(ISNUMBER(J104), (J104 - $B104) / $B104, "")</f>
        <v>-5.6962025316455694E-2</v>
      </c>
      <c r="L104" s="18">
        <f>IF(ISNUMBER(J104), $B118 * K104, "")</f>
        <v>-8544.3037974683539</v>
      </c>
      <c r="M104" s="31">
        <v>1480</v>
      </c>
      <c r="N104" s="32">
        <f t="shared" ref="N104:N107" si="53">IF(ISNUMBER(M104), (M104 - $B104) / $B104, "")</f>
        <v>-6.3291139240506333E-2</v>
      </c>
      <c r="O104" s="18">
        <f>IF(ISNUMBER(M104), $B118 * N104, "")</f>
        <v>-9493.67088607595</v>
      </c>
      <c r="Q104" s="291"/>
      <c r="R104" s="291"/>
      <c r="S104" s="291"/>
    </row>
    <row r="105" spans="1:19" ht="17.25" thickBot="1">
      <c r="A105" s="125" t="s">
        <v>91</v>
      </c>
      <c r="B105" s="126">
        <v>89120</v>
      </c>
      <c r="C105" s="77">
        <v>4.0635217199999997E-2</v>
      </c>
      <c r="D105" s="15">
        <v>81270</v>
      </c>
      <c r="E105" s="32">
        <f t="shared" si="50"/>
        <v>-8.8083482944344704E-2</v>
      </c>
      <c r="F105" s="18">
        <f>IF(ISNUMBER(D105), $B118 * E105, "")</f>
        <v>-13212.522441651705</v>
      </c>
      <c r="G105" s="31">
        <v>81880</v>
      </c>
      <c r="H105" s="32">
        <f t="shared" si="51"/>
        <v>-8.1238779174147221E-2</v>
      </c>
      <c r="I105" s="101">
        <f>IF(ISNUMBER(G105), $B118 * H105, "")</f>
        <v>-12185.816876122084</v>
      </c>
      <c r="J105" s="15">
        <v>81760</v>
      </c>
      <c r="K105" s="32">
        <f t="shared" si="52"/>
        <v>-8.2585278276481155E-2</v>
      </c>
      <c r="L105" s="18">
        <f>IF(ISNUMBER(J105), $B118 * K105, "")</f>
        <v>-12387.791741472174</v>
      </c>
      <c r="M105" s="31">
        <v>81490</v>
      </c>
      <c r="N105" s="32">
        <f t="shared" si="53"/>
        <v>-8.561490125673249E-2</v>
      </c>
      <c r="O105" s="18">
        <f>IF(ISNUMBER(M105), $B118 * N105, "")</f>
        <v>-12842.235188509874</v>
      </c>
      <c r="Q105" s="291"/>
      <c r="R105" s="291"/>
      <c r="S105" s="291"/>
    </row>
    <row r="106" spans="1:19" ht="17.25" thickBot="1">
      <c r="A106" s="125" t="s">
        <v>153</v>
      </c>
      <c r="B106" s="126">
        <v>3705</v>
      </c>
      <c r="C106" s="77">
        <v>3.3472803299999999E-2</v>
      </c>
      <c r="D106" s="15">
        <v>3625</v>
      </c>
      <c r="E106" s="32">
        <f t="shared" si="50"/>
        <v>-2.1592442645074223E-2</v>
      </c>
      <c r="F106" s="18">
        <f>IF(ISNUMBER(D106), $B118 * E106, "")</f>
        <v>-3238.8663967611333</v>
      </c>
      <c r="G106" s="31">
        <v>3605</v>
      </c>
      <c r="H106" s="32">
        <f t="shared" si="51"/>
        <v>-2.6990553306342781E-2</v>
      </c>
      <c r="I106" s="101">
        <f>IF(ISNUMBER(G106), $B118 * H106, "")</f>
        <v>-4048.5829959514172</v>
      </c>
      <c r="J106" s="15">
        <v>3580</v>
      </c>
      <c r="K106" s="32">
        <f t="shared" si="52"/>
        <v>-3.3738191632928474E-2</v>
      </c>
      <c r="L106" s="18">
        <f>IF(ISNUMBER(J106), $B118 * K106, "")</f>
        <v>-5060.7287449392716</v>
      </c>
      <c r="M106" s="31">
        <v>3570</v>
      </c>
      <c r="N106" s="32">
        <f t="shared" si="53"/>
        <v>-3.643724696356275E-2</v>
      </c>
      <c r="O106" s="18">
        <f>IF(ISNUMBER(M106), $B118 * N106, "")</f>
        <v>-5465.5870445344126</v>
      </c>
      <c r="Q106" s="33"/>
      <c r="R106" s="33"/>
    </row>
    <row r="107" spans="1:19" ht="17.25" thickBot="1">
      <c r="A107" s="130" t="s">
        <v>107</v>
      </c>
      <c r="B107" s="131">
        <v>196</v>
      </c>
      <c r="C107" s="79">
        <v>3.1578947400000001E-2</v>
      </c>
      <c r="D107" s="24">
        <v>191</v>
      </c>
      <c r="E107" s="25">
        <f t="shared" si="50"/>
        <v>-2.5510204081632654E-2</v>
      </c>
      <c r="F107" s="104">
        <f>IF(ISNUMBER(D107), $B118 * E107, "")</f>
        <v>-3826.5306122448978</v>
      </c>
      <c r="G107" s="102">
        <v>189</v>
      </c>
      <c r="H107" s="25">
        <f t="shared" si="51"/>
        <v>-3.5714285714285712E-2</v>
      </c>
      <c r="I107" s="103">
        <f>IF(ISNUMBER(G107), $B118 * H107, "")</f>
        <v>-5357.1428571428569</v>
      </c>
      <c r="J107" s="24">
        <v>188</v>
      </c>
      <c r="K107" s="25">
        <f t="shared" si="52"/>
        <v>-4.0816326530612242E-2</v>
      </c>
      <c r="L107" s="104">
        <f>IF(ISNUMBER(J107), $B118 * K107, "")</f>
        <v>-6122.4489795918362</v>
      </c>
      <c r="M107" s="102">
        <v>188</v>
      </c>
      <c r="N107" s="25">
        <f t="shared" si="53"/>
        <v>-4.0816326530612242E-2</v>
      </c>
      <c r="O107" s="104">
        <f>IF(ISNUMBER(M107), $B118 * N107, "")</f>
        <v>-6122.4489795918362</v>
      </c>
      <c r="Q107" s="300"/>
      <c r="R107" s="301"/>
      <c r="S107" s="302"/>
    </row>
    <row r="108" spans="1:19">
      <c r="A108" s="123" t="s">
        <v>111</v>
      </c>
      <c r="B108" s="124">
        <v>2965</v>
      </c>
      <c r="C108" s="76">
        <v>3.13043478E-2</v>
      </c>
      <c r="D108" s="13">
        <v>2895</v>
      </c>
      <c r="E108" s="14">
        <f>IF(ISNUMBER(D108), (D108 - $B108) / $B108, "")</f>
        <v>-2.3608768971332208E-2</v>
      </c>
      <c r="F108" s="16">
        <f>IF(ISNUMBER(D108), $B118 * E108, "")</f>
        <v>-3541.3153456998311</v>
      </c>
      <c r="G108" s="29">
        <v>2820</v>
      </c>
      <c r="H108" s="14">
        <f>IF(ISNUMBER(G108), (G108 - $B108) / $B108, "")</f>
        <v>-4.8903878583473864E-2</v>
      </c>
      <c r="I108" s="100">
        <f>IF(ISNUMBER(G108), $B118 * H108, "")</f>
        <v>-7335.5817875210796</v>
      </c>
      <c r="J108" s="13">
        <v>2810</v>
      </c>
      <c r="K108" s="14">
        <f>IF(ISNUMBER(J108), (J108 - $B108) / $B108, "")</f>
        <v>-5.2276559865092748E-2</v>
      </c>
      <c r="L108" s="16">
        <f>IF(ISNUMBER(J108), $B118 * K108, "")</f>
        <v>-7841.4839797639124</v>
      </c>
      <c r="M108" s="29">
        <v>2850</v>
      </c>
      <c r="N108" s="14">
        <f>IF(ISNUMBER(M108), (M108 - $B108) / $B108, "")</f>
        <v>-3.87858347386172E-2</v>
      </c>
      <c r="O108" s="16">
        <f>IF(ISNUMBER(M108), $B118 * N108, "")</f>
        <v>-5817.8752107925802</v>
      </c>
      <c r="Q108" s="303"/>
      <c r="R108" s="304"/>
      <c r="S108" s="305"/>
    </row>
    <row r="109" spans="1:19" ht="17.25" thickBot="1">
      <c r="A109" s="125" t="s">
        <v>235</v>
      </c>
      <c r="B109" s="126">
        <v>134</v>
      </c>
      <c r="C109" s="77">
        <v>3.0769230799999998E-2</v>
      </c>
      <c r="D109" s="15">
        <v>129</v>
      </c>
      <c r="E109" s="32">
        <f t="shared" ref="E109:E112" si="54">IF(ISNUMBER(D109), (D109 - $B109) / $B109, "")</f>
        <v>-3.7313432835820892E-2</v>
      </c>
      <c r="F109" s="18">
        <f>IF(ISNUMBER(D109), $B118 * E109, "")</f>
        <v>-5597.0149253731342</v>
      </c>
      <c r="G109" s="31">
        <v>131</v>
      </c>
      <c r="H109" s="32">
        <f t="shared" ref="H109:H112" si="55">IF(ISNUMBER(G109), (G109 - $B109) / $B109, "")</f>
        <v>-2.2388059701492536E-2</v>
      </c>
      <c r="I109" s="101">
        <f>IF(ISNUMBER(G109), $B118 * H109, "")</f>
        <v>-3358.2089552238804</v>
      </c>
      <c r="J109" s="15">
        <v>130</v>
      </c>
      <c r="K109" s="32">
        <f t="shared" ref="K109:K112" si="56">IF(ISNUMBER(J109), (J109 - $B109) / $B109, "")</f>
        <v>-2.9850746268656716E-2</v>
      </c>
      <c r="L109" s="18">
        <f>IF(ISNUMBER(J109), $B118 * K109, "")</f>
        <v>-4477.6119402985078</v>
      </c>
      <c r="M109" s="31">
        <v>131</v>
      </c>
      <c r="N109" s="32">
        <f t="shared" ref="N109:N112" si="57">IF(ISNUMBER(M109), (M109 - $B109) / $B109, "")</f>
        <v>-2.2388059701492536E-2</v>
      </c>
      <c r="O109" s="18">
        <f>IF(ISNUMBER(M109), $B118 * N109, "")</f>
        <v>-3358.2089552238804</v>
      </c>
      <c r="Q109" s="306"/>
      <c r="R109" s="307"/>
      <c r="S109" s="308"/>
    </row>
    <row r="110" spans="1:19" ht="17.25" thickBot="1">
      <c r="A110" s="125" t="s">
        <v>125</v>
      </c>
      <c r="B110" s="126">
        <v>211</v>
      </c>
      <c r="C110" s="77">
        <v>2.92682927E-2</v>
      </c>
      <c r="D110" s="15">
        <v>197</v>
      </c>
      <c r="E110" s="32">
        <f t="shared" si="54"/>
        <v>-6.6350710900473939E-2</v>
      </c>
      <c r="F110" s="18">
        <f>IF(ISNUMBER(D110), $B118 * E110, "")</f>
        <v>-9952.6066350710917</v>
      </c>
      <c r="G110" s="31">
        <v>202</v>
      </c>
      <c r="H110" s="32">
        <f t="shared" si="55"/>
        <v>-4.2654028436018961E-2</v>
      </c>
      <c r="I110" s="101">
        <f>IF(ISNUMBER(G110), $B118 * H110, "")</f>
        <v>-6398.1042654028442</v>
      </c>
      <c r="J110" s="15">
        <v>201</v>
      </c>
      <c r="K110" s="32">
        <f t="shared" si="56"/>
        <v>-4.7393364928909949E-2</v>
      </c>
      <c r="L110" s="18">
        <f>IF(ISNUMBER(J110), $B118 * K110, "")</f>
        <v>-7109.0047393364921</v>
      </c>
      <c r="M110" s="31">
        <v>201</v>
      </c>
      <c r="N110" s="32">
        <f t="shared" si="57"/>
        <v>-4.7393364928909949E-2</v>
      </c>
      <c r="O110" s="18">
        <f>IF(ISNUMBER(M110), $B118 * N110, "")</f>
        <v>-7109.0047393364921</v>
      </c>
      <c r="Q110" s="291"/>
      <c r="R110" s="291"/>
      <c r="S110" s="291"/>
    </row>
    <row r="111" spans="1:19" ht="17.25" thickBot="1">
      <c r="A111" s="125" t="s">
        <v>211</v>
      </c>
      <c r="B111" s="126">
        <v>1685</v>
      </c>
      <c r="C111" s="77">
        <v>2.7439024400000001E-2</v>
      </c>
      <c r="D111" s="15">
        <v>1765</v>
      </c>
      <c r="E111" s="32">
        <f t="shared" si="54"/>
        <v>4.7477744807121663E-2</v>
      </c>
      <c r="F111" s="18">
        <f>IF(ISNUMBER(D111), $B118 * E111, "")</f>
        <v>7121.6617210682498</v>
      </c>
      <c r="G111" s="31">
        <v>1695</v>
      </c>
      <c r="H111" s="32">
        <f t="shared" si="55"/>
        <v>5.9347181008902079E-3</v>
      </c>
      <c r="I111" s="101">
        <f>IF(ISNUMBER(G111), $B118 * H111, "")</f>
        <v>890.20771513353122</v>
      </c>
      <c r="J111" s="15">
        <v>1695</v>
      </c>
      <c r="K111" s="32">
        <f t="shared" si="56"/>
        <v>5.9347181008902079E-3</v>
      </c>
      <c r="L111" s="18">
        <f>IF(ISNUMBER(J111), $B118 * K111, "")</f>
        <v>890.20771513353122</v>
      </c>
      <c r="M111" s="31">
        <v>1695</v>
      </c>
      <c r="N111" s="32">
        <f t="shared" si="57"/>
        <v>5.9347181008902079E-3</v>
      </c>
      <c r="O111" s="18">
        <f>IF(ISNUMBER(M111), $B118 * N111, "")</f>
        <v>890.20771513353122</v>
      </c>
      <c r="Q111" s="286"/>
      <c r="R111" s="286"/>
      <c r="S111" s="286"/>
    </row>
    <row r="112" spans="1:19" ht="17.25" thickBot="1">
      <c r="A112" s="127" t="s">
        <v>163</v>
      </c>
      <c r="B112" s="128">
        <v>391</v>
      </c>
      <c r="C112" s="78">
        <v>2.6246719200000001E-2</v>
      </c>
      <c r="D112" s="20">
        <v>390</v>
      </c>
      <c r="E112" s="21">
        <f t="shared" si="54"/>
        <v>-2.5575447570332483E-3</v>
      </c>
      <c r="F112" s="22">
        <f>IF(ISNUMBER(D112), $B118 * E112, "")</f>
        <v>-383.63171355498724</v>
      </c>
      <c r="G112" s="30">
        <v>387</v>
      </c>
      <c r="H112" s="21">
        <f t="shared" si="55"/>
        <v>-1.0230179028132993E-2</v>
      </c>
      <c r="I112" s="105">
        <f>IF(ISNUMBER(G112), $B118 * H112, "")</f>
        <v>-1534.526854219949</v>
      </c>
      <c r="J112" s="20">
        <v>389</v>
      </c>
      <c r="K112" s="21">
        <f t="shared" si="56"/>
        <v>-5.1150895140664966E-3</v>
      </c>
      <c r="L112" s="22">
        <f>IF(ISNUMBER(J112), $B118 * K112, "")</f>
        <v>-767.26342710997449</v>
      </c>
      <c r="M112" s="30">
        <v>388</v>
      </c>
      <c r="N112" s="21">
        <f t="shared" si="57"/>
        <v>-7.6726342710997444E-3</v>
      </c>
      <c r="O112" s="22">
        <f>IF(ISNUMBER(M112), $B118 * N112, "")</f>
        <v>-1150.8951406649617</v>
      </c>
      <c r="Q112" s="286"/>
      <c r="R112" s="286"/>
      <c r="S112" s="286"/>
    </row>
    <row r="113" spans="1:19" ht="17.25" thickBot="1">
      <c r="A113" s="125" t="s">
        <v>99</v>
      </c>
      <c r="B113" s="129">
        <v>74900</v>
      </c>
      <c r="C113" s="80">
        <v>1.94637267E-2</v>
      </c>
      <c r="D113" s="106">
        <v>69090</v>
      </c>
      <c r="E113" s="107">
        <f>IF(ISNUMBER(D113), (D113 - $B113) / $B113, "")</f>
        <v>-7.7570093457943926E-2</v>
      </c>
      <c r="F113" s="108">
        <f>IF(ISNUMBER(D113), $B118 * E113, "")</f>
        <v>-11635.514018691589</v>
      </c>
      <c r="G113" s="109">
        <v>69700</v>
      </c>
      <c r="H113" s="107">
        <f>IF(ISNUMBER(G113), (G113 - $B113) / $B113, "")</f>
        <v>-6.9425901201602136E-2</v>
      </c>
      <c r="I113" s="110">
        <f>IF(ISNUMBER(G113), $B118 * H113, "")</f>
        <v>-10413.885180240321</v>
      </c>
      <c r="J113" s="106">
        <v>69430</v>
      </c>
      <c r="K113" s="107">
        <f>IF(ISNUMBER(J113), (J113 - $B113) / $B113, "")</f>
        <v>-7.3030707610146864E-2</v>
      </c>
      <c r="L113" s="108">
        <f>IF(ISNUMBER(J113), $B118 * K113, "")</f>
        <v>-10954.60614152203</v>
      </c>
      <c r="M113" s="109">
        <v>69190</v>
      </c>
      <c r="N113" s="107">
        <f>IF(ISNUMBER(M113), (M113 - $B113) / $B113, "")</f>
        <v>-7.6234979973297728E-2</v>
      </c>
      <c r="O113" s="108">
        <f>IF(ISNUMBER(M113), $B118 * N113, "")</f>
        <v>-11435.246995994659</v>
      </c>
      <c r="Q113" s="291"/>
      <c r="R113" s="291"/>
      <c r="S113" s="291"/>
    </row>
    <row r="114" spans="1:19" ht="17.25" thickBot="1">
      <c r="A114" s="125" t="s">
        <v>229</v>
      </c>
      <c r="B114" s="126">
        <v>1000</v>
      </c>
      <c r="C114" s="77">
        <v>1.9367991800000001E-2</v>
      </c>
      <c r="D114" s="15">
        <v>981</v>
      </c>
      <c r="E114" s="32">
        <f t="shared" ref="E114:E117" si="58">IF(ISNUMBER(D114), (D114 - $B114) / $B114, "")</f>
        <v>-1.9E-2</v>
      </c>
      <c r="F114" s="18">
        <f>IF(ISNUMBER(D114), $B118 * E114, "")</f>
        <v>-2850</v>
      </c>
      <c r="G114" s="31">
        <v>993</v>
      </c>
      <c r="H114" s="32">
        <f t="shared" ref="H114:H117" si="59">IF(ISNUMBER(G114), (G114 - $B114) / $B114, "")</f>
        <v>-7.0000000000000001E-3</v>
      </c>
      <c r="I114" s="101">
        <f>IF(ISNUMBER(G114), $B118 * H114, "")</f>
        <v>-1050</v>
      </c>
      <c r="J114" s="15">
        <v>990</v>
      </c>
      <c r="K114" s="32">
        <f t="shared" ref="K114:K117" si="60">IF(ISNUMBER(J114), (J114 - $B114) / $B114, "")</f>
        <v>-0.01</v>
      </c>
      <c r="L114" s="18">
        <f>IF(ISNUMBER(J114), $B118 * K114, "")</f>
        <v>-1500</v>
      </c>
      <c r="M114" s="31">
        <v>1005</v>
      </c>
      <c r="N114" s="32">
        <f t="shared" ref="N114:N117" si="61">IF(ISNUMBER(M114), (M114 - $B114) / $B114, "")</f>
        <v>5.0000000000000001E-3</v>
      </c>
      <c r="O114" s="18">
        <f>IF(ISNUMBER(M114), $B118 * N114, "")</f>
        <v>750</v>
      </c>
      <c r="Q114" s="291"/>
      <c r="R114" s="291"/>
      <c r="S114" s="291"/>
    </row>
    <row r="115" spans="1:19" ht="17.25" thickBot="1">
      <c r="A115" s="125" t="s">
        <v>109</v>
      </c>
      <c r="B115" s="126">
        <v>9710</v>
      </c>
      <c r="C115" s="77">
        <v>1.8887722999999999E-2</v>
      </c>
      <c r="D115" s="15">
        <v>8880</v>
      </c>
      <c r="E115" s="32">
        <f t="shared" si="58"/>
        <v>-8.5478887744593196E-2</v>
      </c>
      <c r="F115" s="18">
        <f>IF(ISNUMBER(D115), $B118 * E115, "")</f>
        <v>-12821.833161688979</v>
      </c>
      <c r="G115" s="31">
        <v>9010</v>
      </c>
      <c r="H115" s="32">
        <f t="shared" si="59"/>
        <v>-7.209062821833162E-2</v>
      </c>
      <c r="I115" s="101">
        <f>IF(ISNUMBER(G115), $B118 * H115, "")</f>
        <v>-10813.594232749743</v>
      </c>
      <c r="J115" s="15">
        <v>8950</v>
      </c>
      <c r="K115" s="32">
        <f t="shared" si="60"/>
        <v>-7.8269824922760037E-2</v>
      </c>
      <c r="L115" s="18">
        <f>IF(ISNUMBER(J115), $B118 * K115, "")</f>
        <v>-11740.473738414006</v>
      </c>
      <c r="M115" s="31">
        <v>8905</v>
      </c>
      <c r="N115" s="32">
        <f t="shared" si="61"/>
        <v>-8.2904222451081366E-2</v>
      </c>
      <c r="O115" s="18">
        <f>IF(ISNUMBER(M115), $B118 * N115, "")</f>
        <v>-12435.633367662205</v>
      </c>
      <c r="Q115" s="291"/>
      <c r="R115" s="291"/>
      <c r="S115" s="291"/>
    </row>
    <row r="116" spans="1:19">
      <c r="A116" s="125" t="s">
        <v>165</v>
      </c>
      <c r="B116" s="126">
        <v>2755</v>
      </c>
      <c r="C116" s="77">
        <v>1.84842884E-2</v>
      </c>
      <c r="D116" s="15">
        <v>2710</v>
      </c>
      <c r="E116" s="32">
        <f t="shared" si="58"/>
        <v>-1.6333938294010888E-2</v>
      </c>
      <c r="F116" s="18">
        <f>IF(ISNUMBER(D116), $B118 * E116, "")</f>
        <v>-2450.0907441016334</v>
      </c>
      <c r="G116" s="31">
        <v>2685</v>
      </c>
      <c r="H116" s="32">
        <f t="shared" si="59"/>
        <v>-2.5408348457350273E-2</v>
      </c>
      <c r="I116" s="101">
        <f>IF(ISNUMBER(G116), $B118 * H116, "")</f>
        <v>-3811.2522686025409</v>
      </c>
      <c r="J116" s="15">
        <v>2715</v>
      </c>
      <c r="K116" s="32">
        <f t="shared" si="60"/>
        <v>-1.4519056261343012E-2</v>
      </c>
      <c r="L116" s="18">
        <f>IF(ISNUMBER(J116), $B118 * K116, "")</f>
        <v>-2177.8584392014518</v>
      </c>
      <c r="M116" s="31">
        <v>2760</v>
      </c>
      <c r="N116" s="32">
        <f t="shared" si="61"/>
        <v>1.8148820326678765E-3</v>
      </c>
      <c r="O116" s="18">
        <f>IF(ISNUMBER(M116), $B118 * N116, "")</f>
        <v>272.23230490018148</v>
      </c>
      <c r="Q116" s="313"/>
      <c r="R116" s="314"/>
      <c r="S116" s="315"/>
    </row>
    <row r="117" spans="1:19" ht="17.25" thickBot="1">
      <c r="A117" s="130" t="s">
        <v>233</v>
      </c>
      <c r="B117" s="131">
        <v>749</v>
      </c>
      <c r="C117" s="79">
        <v>1.62822252E-2</v>
      </c>
      <c r="D117" s="24">
        <v>720</v>
      </c>
      <c r="E117" s="25">
        <f t="shared" si="58"/>
        <v>-3.8718291054739652E-2</v>
      </c>
      <c r="F117" s="104">
        <f>IF(ISNUMBER(D117), $B118 * E117, "")</f>
        <v>-5807.7436582109476</v>
      </c>
      <c r="G117" s="102">
        <v>723</v>
      </c>
      <c r="H117" s="25">
        <f t="shared" si="59"/>
        <v>-3.4712950600801068E-2</v>
      </c>
      <c r="I117" s="103">
        <f>IF(ISNUMBER(G117), $B118 * H117, "")</f>
        <v>-5206.9425901201603</v>
      </c>
      <c r="J117" s="24">
        <v>722</v>
      </c>
      <c r="K117" s="25">
        <f t="shared" si="60"/>
        <v>-3.6048064085447265E-2</v>
      </c>
      <c r="L117" s="104">
        <f>IF(ISNUMBER(J117), $B118 * K117, "")</f>
        <v>-5407.2096128170897</v>
      </c>
      <c r="M117" s="102">
        <v>719</v>
      </c>
      <c r="N117" s="25">
        <f t="shared" si="61"/>
        <v>-4.0053404539385849E-2</v>
      </c>
      <c r="O117" s="104">
        <f>IF(ISNUMBER(M117), $B118 * N117, "")</f>
        <v>-6008.010680907877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-3.5758507946496779E-2</v>
      </c>
      <c r="F118" s="28">
        <f>SUM(F98:F117)</f>
        <v>-107275.52383949033</v>
      </c>
      <c r="G118" s="26" t="s">
        <v>268</v>
      </c>
      <c r="H118" s="27">
        <f>IF(COUNT(H98:H117), SUM(H98:H117) / COUNT(H98:H117), 0)</f>
        <v>-3.0381929569887074E-2</v>
      </c>
      <c r="I118" s="28">
        <f>SUM(I98:I117)</f>
        <v>-91145.788709661225</v>
      </c>
      <c r="J118" s="26" t="s">
        <v>268</v>
      </c>
      <c r="K118" s="27">
        <f>IF(COUNT(K98:K117), SUM(K98:K117) / COUNT(K98:K117), 0)</f>
        <v>-3.1125112896603625E-2</v>
      </c>
      <c r="L118" s="28">
        <f>SUM(L98:L117)</f>
        <v>-93375.338689810873</v>
      </c>
      <c r="M118" s="26" t="s">
        <v>268</v>
      </c>
      <c r="N118" s="27">
        <f>IF(COUNT(N98:N117), SUM(N98:N117) / COUNT(N98:N117), 0)</f>
        <v>-3.3810311278480949E-2</v>
      </c>
      <c r="O118" s="28">
        <f>SUM(O98:O117)</f>
        <v>-101430.93383544283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05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2021-11-11(목) 오전 00:00</v>
      </c>
      <c r="C123" s="329"/>
      <c r="D123" s="288" t="str">
        <f>TEXT($G$1, "[$-ko-KR]yyyy-mm-dd(ddd) ") &amp; "오후 14:00"</f>
        <v>2021-11-11(목) 오후 14:00</v>
      </c>
      <c r="E123" s="289"/>
      <c r="F123" s="290"/>
      <c r="G123" s="288" t="str">
        <f>TEXT($G$1, "[$-ko-KR]yyyy-mm-dd(ddd) ") &amp; "오후 19:00"</f>
        <v>2021-11-11(목) 오후 19:00</v>
      </c>
      <c r="H123" s="289"/>
      <c r="I123" s="290"/>
      <c r="J123" s="288" t="str">
        <f>TEXT($G$1, "[$-ko-KR]yyyy-mm-dd(ddd) ") &amp; "오후 21:00"</f>
        <v>2021-11-11(목) 오후 21:00</v>
      </c>
      <c r="K123" s="289"/>
      <c r="L123" s="290"/>
      <c r="M123" s="288" t="str">
        <f>TEXT($G$1+1, "[$-ko-KR]yyyy-mm-dd(ddd) ") &amp; "오전 00:00"</f>
        <v>2021-11-12(금)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06" t="s">
        <v>57</v>
      </c>
      <c r="H124" s="207" t="s">
        <v>265</v>
      </c>
      <c r="I124" s="20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201</v>
      </c>
      <c r="B125" s="124">
        <v>20.2</v>
      </c>
      <c r="C125" s="76">
        <v>0</v>
      </c>
      <c r="D125" s="13">
        <v>20</v>
      </c>
      <c r="E125" s="14">
        <f>IF(ISNUMBER(D125), (D125 - $B125) / $B125, "")</f>
        <v>-9.9009900990098664E-3</v>
      </c>
      <c r="F125" s="16">
        <f>IF(ISNUMBER(D125), $B145 * E125, "")</f>
        <v>-1485.1485148514801</v>
      </c>
      <c r="G125" s="29">
        <v>19.899999999999999</v>
      </c>
      <c r="H125" s="14">
        <f>IF(ISNUMBER(G125), (G125 - $B125) / $B125, "")</f>
        <v>-1.4851485148514887E-2</v>
      </c>
      <c r="I125" s="100">
        <f>IF(ISNUMBER(G125), $B145 * H125, "")</f>
        <v>-2227.7227722772332</v>
      </c>
      <c r="J125" s="13">
        <v>19.899999999999999</v>
      </c>
      <c r="K125" s="14">
        <f>IF(ISNUMBER(J125), (J125 - $B125) / $B125, "")</f>
        <v>-1.4851485148514887E-2</v>
      </c>
      <c r="L125" s="16">
        <f>IF(ISNUMBER(J125), $B145 * K125, "")</f>
        <v>-2227.7227722772332</v>
      </c>
      <c r="M125" s="29">
        <v>19.8</v>
      </c>
      <c r="N125" s="14">
        <f>IF(ISNUMBER(M125), (M125 - $B125) / $B125, "")</f>
        <v>-1.9801980198019733E-2</v>
      </c>
      <c r="O125" s="16">
        <f>IF(ISNUMBER(M125), $B145 * N125, "")</f>
        <v>-2970.2970297029601</v>
      </c>
      <c r="Q125" s="286"/>
      <c r="R125" s="286"/>
      <c r="S125" s="286"/>
    </row>
    <row r="126" spans="1:19" ht="17.25" thickBot="1">
      <c r="A126" s="125" t="s">
        <v>185</v>
      </c>
      <c r="B126" s="126">
        <v>15.9</v>
      </c>
      <c r="C126" s="77">
        <v>0</v>
      </c>
      <c r="D126" s="15">
        <v>15.5</v>
      </c>
      <c r="E126" s="32">
        <f t="shared" ref="E126:E129" si="62">IF(ISNUMBER(D126), (D126 - $B126) / $B126, "")</f>
        <v>-2.5157232704402538E-2</v>
      </c>
      <c r="F126" s="18">
        <f>IF(ISNUMBER(D126), $B145 * E126, "")</f>
        <v>-3773.5849056603806</v>
      </c>
      <c r="G126" s="31">
        <v>15.4</v>
      </c>
      <c r="H126" s="32">
        <f t="shared" ref="H126:H129" si="63">IF(ISNUMBER(G126), (G126 - $B126) / $B126, "")</f>
        <v>-3.1446540880503145E-2</v>
      </c>
      <c r="I126" s="101">
        <f>IF(ISNUMBER(G126), $B145 * H126, "")</f>
        <v>-4716.9811320754716</v>
      </c>
      <c r="J126" s="15">
        <v>15.5</v>
      </c>
      <c r="K126" s="32">
        <f t="shared" ref="K126:K129" si="64">IF(ISNUMBER(J126), (J126 - $B126) / $B126, "")</f>
        <v>-2.5157232704402538E-2</v>
      </c>
      <c r="L126" s="18">
        <f>IF(ISNUMBER(J126), $B145 * K126, "")</f>
        <v>-3773.5849056603806</v>
      </c>
      <c r="M126" s="31">
        <v>15.4</v>
      </c>
      <c r="N126" s="32">
        <f t="shared" ref="N126:N129" si="65">IF(ISNUMBER(M126), (M126 - $B126) / $B126, "")</f>
        <v>-3.1446540880503145E-2</v>
      </c>
      <c r="O126" s="18">
        <f>IF(ISNUMBER(M126), $B145 * N126, "")</f>
        <v>-4716.9811320754716</v>
      </c>
      <c r="Q126" s="286"/>
      <c r="R126" s="286"/>
      <c r="S126" s="286"/>
    </row>
    <row r="127" spans="1:19" ht="17.25" thickBot="1">
      <c r="A127" s="125" t="s">
        <v>213</v>
      </c>
      <c r="B127" s="126">
        <v>12.3</v>
      </c>
      <c r="C127" s="77">
        <v>0</v>
      </c>
      <c r="D127" s="15">
        <v>12</v>
      </c>
      <c r="E127" s="32">
        <f t="shared" si="62"/>
        <v>-2.4390243902439081E-2</v>
      </c>
      <c r="F127" s="18">
        <f>IF(ISNUMBER(D127), $B145 * E127, "")</f>
        <v>-3658.5365853658623</v>
      </c>
      <c r="G127" s="31">
        <v>12</v>
      </c>
      <c r="H127" s="32">
        <f t="shared" si="63"/>
        <v>-2.4390243902439081E-2</v>
      </c>
      <c r="I127" s="101">
        <f>IF(ISNUMBER(G127), $B145 * H127, "")</f>
        <v>-3658.5365853658623</v>
      </c>
      <c r="J127" s="15">
        <v>12</v>
      </c>
      <c r="K127" s="32">
        <f t="shared" si="64"/>
        <v>-2.4390243902439081E-2</v>
      </c>
      <c r="L127" s="18">
        <f>IF(ISNUMBER(J127), $B145 * K127, "")</f>
        <v>-3658.5365853658623</v>
      </c>
      <c r="M127" s="31">
        <v>11.8</v>
      </c>
      <c r="N127" s="32">
        <f t="shared" si="65"/>
        <v>-4.065040650406504E-2</v>
      </c>
      <c r="O127" s="18">
        <f>IF(ISNUMBER(M127), $B145 * N127, "")</f>
        <v>-6097.5609756097556</v>
      </c>
      <c r="Q127" s="291"/>
      <c r="R127" s="291"/>
      <c r="S127" s="291"/>
    </row>
    <row r="128" spans="1:19" ht="17.25" thickBot="1">
      <c r="A128" s="125" t="s">
        <v>187</v>
      </c>
      <c r="B128" s="126">
        <v>19.100000000000001</v>
      </c>
      <c r="C128" s="77">
        <v>-5.2083333000000004E-3</v>
      </c>
      <c r="D128" s="15">
        <v>18.600000000000001</v>
      </c>
      <c r="E128" s="32">
        <f t="shared" si="62"/>
        <v>-2.6178010471204185E-2</v>
      </c>
      <c r="F128" s="18">
        <f>IF(ISNUMBER(D128), $B145 * E128, "")</f>
        <v>-3926.7015706806278</v>
      </c>
      <c r="G128" s="31">
        <v>18.600000000000001</v>
      </c>
      <c r="H128" s="32">
        <f t="shared" si="63"/>
        <v>-2.6178010471204185E-2</v>
      </c>
      <c r="I128" s="101">
        <f>IF(ISNUMBER(G128), $B145 * H128, "")</f>
        <v>-3926.7015706806278</v>
      </c>
      <c r="J128" s="15">
        <v>18.600000000000001</v>
      </c>
      <c r="K128" s="32">
        <f t="shared" si="64"/>
        <v>-2.6178010471204185E-2</v>
      </c>
      <c r="L128" s="18">
        <f>IF(ISNUMBER(J128), $B145 * K128, "")</f>
        <v>-3926.7015706806278</v>
      </c>
      <c r="M128" s="31">
        <v>18.600000000000001</v>
      </c>
      <c r="N128" s="32">
        <f t="shared" si="65"/>
        <v>-2.6178010471204185E-2</v>
      </c>
      <c r="O128" s="18">
        <f>IF(ISNUMBER(M128), $B145 * N128, "")</f>
        <v>-3926.7015706806278</v>
      </c>
      <c r="Q128" s="291"/>
      <c r="R128" s="291"/>
      <c r="S128" s="291"/>
    </row>
    <row r="129" spans="1:19" ht="17.25" thickBot="1">
      <c r="A129" s="127" t="s">
        <v>205</v>
      </c>
      <c r="B129" s="128">
        <v>15.4</v>
      </c>
      <c r="C129" s="78">
        <v>-6.4516128999999997E-3</v>
      </c>
      <c r="D129" s="20">
        <v>15.1</v>
      </c>
      <c r="E129" s="21">
        <f t="shared" si="62"/>
        <v>-1.9480519480519525E-2</v>
      </c>
      <c r="F129" s="22">
        <f>IF(ISNUMBER(D129), $B145 * E129, "")</f>
        <v>-2922.0779220779286</v>
      </c>
      <c r="G129" s="30">
        <v>15.3</v>
      </c>
      <c r="H129" s="21">
        <f t="shared" si="63"/>
        <v>-6.4935064935064705E-3</v>
      </c>
      <c r="I129" s="105">
        <f>IF(ISNUMBER(G129), $B145 * H129, "")</f>
        <v>-974.02597402597053</v>
      </c>
      <c r="J129" s="20">
        <v>15.2</v>
      </c>
      <c r="K129" s="21">
        <f t="shared" si="64"/>
        <v>-1.2987012987013056E-2</v>
      </c>
      <c r="L129" s="22">
        <f>IF(ISNUMBER(J129), $B145 * K129, "")</f>
        <v>-1948.0519480519583</v>
      </c>
      <c r="M129" s="30">
        <v>15.2</v>
      </c>
      <c r="N129" s="21">
        <f t="shared" si="65"/>
        <v>-1.2987012987013056E-2</v>
      </c>
      <c r="O129" s="22">
        <f>IF(ISNUMBER(M129), $B145 * N129, "")</f>
        <v>-1948.0519480519583</v>
      </c>
      <c r="Q129" s="291"/>
      <c r="R129" s="291"/>
      <c r="S129" s="291"/>
    </row>
    <row r="130" spans="1:19" ht="17.25" thickBot="1">
      <c r="A130" s="125" t="s">
        <v>147</v>
      </c>
      <c r="B130" s="129">
        <v>14.1</v>
      </c>
      <c r="C130" s="80">
        <v>-7.0422534999999998E-3</v>
      </c>
      <c r="D130" s="106">
        <v>13.7</v>
      </c>
      <c r="E130" s="107">
        <f>IF(ISNUMBER(D130), (D130 - $B130) / $B130, "")</f>
        <v>-2.8368794326241162E-2</v>
      </c>
      <c r="F130" s="108">
        <f>IF(ISNUMBER(D130), $B145 * E130, "")</f>
        <v>-4255.3191489361743</v>
      </c>
      <c r="G130" s="109">
        <v>13.8</v>
      </c>
      <c r="H130" s="107">
        <f>IF(ISNUMBER(G130), (G130 - $B130) / $B130, "")</f>
        <v>-2.1276595744680778E-2</v>
      </c>
      <c r="I130" s="110">
        <f>IF(ISNUMBER(G130), $B145 * H130, "")</f>
        <v>-3191.4893617021166</v>
      </c>
      <c r="J130" s="106">
        <v>13.8</v>
      </c>
      <c r="K130" s="107">
        <f>IF(ISNUMBER(J130), (J130 - $B130) / $B130, "")</f>
        <v>-2.1276595744680778E-2</v>
      </c>
      <c r="L130" s="108">
        <f>IF(ISNUMBER(J130), $B145 * K130, "")</f>
        <v>-3191.4893617021166</v>
      </c>
      <c r="M130" s="109">
        <v>13.8</v>
      </c>
      <c r="N130" s="107">
        <f>IF(ISNUMBER(M130), (M130 - $B130) / $B130, "")</f>
        <v>-2.1276595744680778E-2</v>
      </c>
      <c r="O130" s="108">
        <f>IF(ISNUMBER(M130), $B145 * N130, "")</f>
        <v>-3191.4893617021166</v>
      </c>
      <c r="Q130" s="291"/>
      <c r="R130" s="291"/>
      <c r="S130" s="291"/>
    </row>
    <row r="131" spans="1:19" ht="17.25" thickBot="1">
      <c r="A131" s="125" t="s">
        <v>119</v>
      </c>
      <c r="B131" s="126">
        <v>38.5</v>
      </c>
      <c r="C131" s="77">
        <v>-7.7319588E-3</v>
      </c>
      <c r="D131" s="15">
        <v>36.700000000000003</v>
      </c>
      <c r="E131" s="32">
        <f t="shared" ref="E131:E134" si="66">IF(ISNUMBER(D131), (D131 - $B131) / $B131, "")</f>
        <v>-4.6753246753246679E-2</v>
      </c>
      <c r="F131" s="18">
        <f>IF(ISNUMBER(D131), $B145 * E131, "")</f>
        <v>-7012.9870129870014</v>
      </c>
      <c r="G131" s="31">
        <v>36.6</v>
      </c>
      <c r="H131" s="32">
        <f t="shared" ref="H131:H134" si="67">IF(ISNUMBER(G131), (G131 - $B131) / $B131, "")</f>
        <v>-4.9350649350649312E-2</v>
      </c>
      <c r="I131" s="101">
        <f>IF(ISNUMBER(G131), $B145 * H131, "")</f>
        <v>-7402.5974025973965</v>
      </c>
      <c r="J131" s="15">
        <v>36.5</v>
      </c>
      <c r="K131" s="32">
        <f t="shared" ref="K131:K134" si="68">IF(ISNUMBER(J131), (J131 - $B131) / $B131, "")</f>
        <v>-5.1948051948051951E-2</v>
      </c>
      <c r="L131" s="18">
        <f>IF(ISNUMBER(J131), $B145 * K131, "")</f>
        <v>-7792.2077922077924</v>
      </c>
      <c r="M131" s="31">
        <v>36.6</v>
      </c>
      <c r="N131" s="32">
        <f t="shared" ref="N131:N134" si="69">IF(ISNUMBER(M131), (M131 - $B131) / $B131, "")</f>
        <v>-4.9350649350649312E-2</v>
      </c>
      <c r="O131" s="18">
        <f>IF(ISNUMBER(M131), $B145 * N131, "")</f>
        <v>-7402.5974025973965</v>
      </c>
      <c r="Q131" s="291"/>
      <c r="R131" s="291"/>
      <c r="S131" s="291"/>
    </row>
    <row r="132" spans="1:19" ht="17.25" thickBot="1">
      <c r="A132" s="125" t="s">
        <v>199</v>
      </c>
      <c r="B132" s="126">
        <v>86.2</v>
      </c>
      <c r="C132" s="77">
        <v>-8.0552359000000007E-3</v>
      </c>
      <c r="D132" s="15">
        <v>84</v>
      </c>
      <c r="E132" s="32">
        <f t="shared" si="66"/>
        <v>-2.5522041763341101E-2</v>
      </c>
      <c r="F132" s="18">
        <f>IF(ISNUMBER(D132), $B145 * E132, "")</f>
        <v>-3828.3062645011651</v>
      </c>
      <c r="G132" s="31">
        <v>84.4</v>
      </c>
      <c r="H132" s="32">
        <f t="shared" si="67"/>
        <v>-2.0881670533642659E-2</v>
      </c>
      <c r="I132" s="101">
        <f>IF(ISNUMBER(G132), $B145 * H132, "")</f>
        <v>-3132.2505800463987</v>
      </c>
      <c r="J132" s="15">
        <v>84.2</v>
      </c>
      <c r="K132" s="32">
        <f t="shared" si="68"/>
        <v>-2.3201856148491878E-2</v>
      </c>
      <c r="L132" s="18">
        <f>IF(ISNUMBER(J132), $B145 * K132, "")</f>
        <v>-3480.2784222737819</v>
      </c>
      <c r="M132" s="31">
        <v>84.4</v>
      </c>
      <c r="N132" s="32">
        <f t="shared" si="69"/>
        <v>-2.0881670533642659E-2</v>
      </c>
      <c r="O132" s="18">
        <f>IF(ISNUMBER(M132), $B145 * N132, "")</f>
        <v>-3132.2505800463987</v>
      </c>
      <c r="Q132" s="291"/>
      <c r="R132" s="291"/>
      <c r="S132" s="291"/>
    </row>
    <row r="133" spans="1:19" ht="17.25" thickBot="1">
      <c r="A133" s="125" t="s">
        <v>231</v>
      </c>
      <c r="B133" s="126">
        <v>84.7</v>
      </c>
      <c r="C133" s="77">
        <v>-9.3567250999999994E-3</v>
      </c>
      <c r="D133" s="15">
        <v>82.3</v>
      </c>
      <c r="E133" s="32">
        <f t="shared" si="66"/>
        <v>-2.8335301062573856E-2</v>
      </c>
      <c r="F133" s="18">
        <f>IF(ISNUMBER(D133), $B145 * E133, "")</f>
        <v>-4250.295159386078</v>
      </c>
      <c r="G133" s="31">
        <v>82.5</v>
      </c>
      <c r="H133" s="32">
        <f t="shared" si="67"/>
        <v>-2.5974025974026007E-2</v>
      </c>
      <c r="I133" s="101">
        <f>IF(ISNUMBER(G133), $B145 * H133, "")</f>
        <v>-3896.1038961039012</v>
      </c>
      <c r="J133" s="15">
        <v>82.3</v>
      </c>
      <c r="K133" s="32">
        <f t="shared" si="68"/>
        <v>-2.8335301062573856E-2</v>
      </c>
      <c r="L133" s="18">
        <f>IF(ISNUMBER(J133), $B145 * K133, "")</f>
        <v>-4250.295159386078</v>
      </c>
      <c r="M133" s="31">
        <v>82.2</v>
      </c>
      <c r="N133" s="32">
        <f t="shared" si="69"/>
        <v>-2.9515938606847696E-2</v>
      </c>
      <c r="O133" s="18">
        <f>IF(ISNUMBER(M133), $B145 * N133, "")</f>
        <v>-4427.3907910271546</v>
      </c>
      <c r="Q133" s="33"/>
      <c r="R133" s="33"/>
    </row>
    <row r="134" spans="1:19" ht="17.25" thickBot="1">
      <c r="A134" s="130" t="s">
        <v>97</v>
      </c>
      <c r="B134" s="131">
        <v>4.91</v>
      </c>
      <c r="C134" s="79">
        <v>-1.00806452E-2</v>
      </c>
      <c r="D134" s="24">
        <v>4.66</v>
      </c>
      <c r="E134" s="25">
        <f t="shared" si="66"/>
        <v>-5.091649694501018E-2</v>
      </c>
      <c r="F134" s="104">
        <f>IF(ISNUMBER(D134), $B145 * E134, "")</f>
        <v>-7637.4745417515269</v>
      </c>
      <c r="G134" s="102">
        <v>4.67</v>
      </c>
      <c r="H134" s="25">
        <f t="shared" si="67"/>
        <v>-4.8879837067209816E-2</v>
      </c>
      <c r="I134" s="103">
        <f>IF(ISNUMBER(G134), $B145 * H134, "")</f>
        <v>-7331.9755600814724</v>
      </c>
      <c r="J134" s="24">
        <v>4.67</v>
      </c>
      <c r="K134" s="25">
        <f t="shared" si="68"/>
        <v>-4.8879837067209816E-2</v>
      </c>
      <c r="L134" s="104">
        <f>IF(ISNUMBER(J134), $B145 * K134, "")</f>
        <v>-7331.9755600814724</v>
      </c>
      <c r="M134" s="102">
        <v>4.66</v>
      </c>
      <c r="N134" s="25">
        <f t="shared" si="69"/>
        <v>-5.091649694501018E-2</v>
      </c>
      <c r="O134" s="104">
        <f>IF(ISNUMBER(M134), $B145 * N134, "")</f>
        <v>-7637.4745417515269</v>
      </c>
      <c r="Q134" s="300"/>
      <c r="R134" s="301"/>
      <c r="S134" s="302"/>
    </row>
    <row r="135" spans="1:19">
      <c r="A135" s="123" t="s">
        <v>207</v>
      </c>
      <c r="B135" s="124">
        <v>19.600000000000001</v>
      </c>
      <c r="C135" s="76">
        <v>-1.01010101E-2</v>
      </c>
      <c r="D135" s="13">
        <v>19.2</v>
      </c>
      <c r="E135" s="14">
        <f>IF(ISNUMBER(D135), (D135 - $B135) / $B135, "")</f>
        <v>-2.0408163265306228E-2</v>
      </c>
      <c r="F135" s="16">
        <f>IF(ISNUMBER(D135), $B145 * E135, "")</f>
        <v>-3061.2244897959345</v>
      </c>
      <c r="G135" s="29">
        <v>19.3</v>
      </c>
      <c r="H135" s="14">
        <f>IF(ISNUMBER(G135), (G135 - $B135) / $B135, "")</f>
        <v>-1.5306122448979626E-2</v>
      </c>
      <c r="I135" s="100">
        <f>IF(ISNUMBER(G135), $B145 * H135, "")</f>
        <v>-2295.9183673469438</v>
      </c>
      <c r="J135" s="13">
        <v>19.2</v>
      </c>
      <c r="K135" s="14">
        <f>IF(ISNUMBER(J135), (J135 - $B135) / $B135, "")</f>
        <v>-2.0408163265306228E-2</v>
      </c>
      <c r="L135" s="16">
        <f>IF(ISNUMBER(J135), $B145 * K135, "")</f>
        <v>-3061.2244897959345</v>
      </c>
      <c r="M135" s="29">
        <v>19.100000000000001</v>
      </c>
      <c r="N135" s="14">
        <f>IF(ISNUMBER(M135), (M135 - $B135) / $B135, "")</f>
        <v>-2.551020408163265E-2</v>
      </c>
      <c r="O135" s="16">
        <f>IF(ISNUMBER(M135), $B145 * N135, "")</f>
        <v>-3826.5306122448974</v>
      </c>
      <c r="Q135" s="303"/>
      <c r="R135" s="304"/>
      <c r="S135" s="305"/>
    </row>
    <row r="136" spans="1:19" ht="17.25" thickBot="1">
      <c r="A136" s="125" t="s">
        <v>71</v>
      </c>
      <c r="B136" s="126">
        <v>34.4</v>
      </c>
      <c r="C136" s="77">
        <v>-1.14942529E-2</v>
      </c>
      <c r="D136" s="15">
        <v>34</v>
      </c>
      <c r="E136" s="32">
        <f t="shared" ref="E136:E139" si="70">IF(ISNUMBER(D136), (D136 - $B136) / $B136, "")</f>
        <v>-1.1627906976744146E-2</v>
      </c>
      <c r="F136" s="18">
        <f>IF(ISNUMBER(D136), $B145 * E136, "")</f>
        <v>-1744.186046511622</v>
      </c>
      <c r="G136" s="31">
        <v>33.9</v>
      </c>
      <c r="H136" s="32">
        <f t="shared" ref="H136:H139" si="71">IF(ISNUMBER(G136), (G136 - $B136) / $B136, "")</f>
        <v>-1.4534883720930232E-2</v>
      </c>
      <c r="I136" s="101">
        <f>IF(ISNUMBER(G136), $B145 * H136, "")</f>
        <v>-2180.2325581395348</v>
      </c>
      <c r="J136" s="15">
        <v>33.9</v>
      </c>
      <c r="K136" s="32">
        <f t="shared" ref="K136:K139" si="72">IF(ISNUMBER(J136), (J136 - $B136) / $B136, "")</f>
        <v>-1.4534883720930232E-2</v>
      </c>
      <c r="L136" s="18">
        <f>IF(ISNUMBER(J136), $B145 * K136, "")</f>
        <v>-2180.2325581395348</v>
      </c>
      <c r="M136" s="31">
        <v>33.700000000000003</v>
      </c>
      <c r="N136" s="32">
        <f t="shared" ref="N136:N139" si="73">IF(ISNUMBER(M136), (M136 - $B136) / $B136, "")</f>
        <v>-2.0348837209302202E-2</v>
      </c>
      <c r="O136" s="18">
        <f>IF(ISNUMBER(M136), $B145 * N136, "")</f>
        <v>-3052.3255813953301</v>
      </c>
      <c r="Q136" s="306"/>
      <c r="R136" s="307"/>
      <c r="S136" s="308"/>
    </row>
    <row r="137" spans="1:19" ht="17.25" thickBot="1">
      <c r="A137" s="125" t="s">
        <v>175</v>
      </c>
      <c r="B137" s="126">
        <v>21.5</v>
      </c>
      <c r="C137" s="77">
        <v>-1.3761467899999999E-2</v>
      </c>
      <c r="D137" s="15">
        <v>20.9</v>
      </c>
      <c r="E137" s="32">
        <f t="shared" si="70"/>
        <v>-2.7906976744186112E-2</v>
      </c>
      <c r="F137" s="18">
        <f>IF(ISNUMBER(D137), $B145 * E137, "")</f>
        <v>-4186.0465116279165</v>
      </c>
      <c r="G137" s="31">
        <v>20.9</v>
      </c>
      <c r="H137" s="32">
        <f t="shared" si="71"/>
        <v>-2.7906976744186112E-2</v>
      </c>
      <c r="I137" s="101">
        <f>IF(ISNUMBER(G137), $B145 * H137, "")</f>
        <v>-4186.0465116279165</v>
      </c>
      <c r="J137" s="15">
        <v>21</v>
      </c>
      <c r="K137" s="32">
        <f t="shared" si="72"/>
        <v>-2.3255813953488372E-2</v>
      </c>
      <c r="L137" s="18">
        <f>IF(ISNUMBER(J137), $B145 * K137, "")</f>
        <v>-3488.3720930232557</v>
      </c>
      <c r="M137" s="31">
        <v>20.9</v>
      </c>
      <c r="N137" s="32">
        <f t="shared" si="73"/>
        <v>-2.7906976744186112E-2</v>
      </c>
      <c r="O137" s="18">
        <f>IF(ISNUMBER(M137), $B145 * N137, "")</f>
        <v>-4186.0465116279165</v>
      </c>
      <c r="Q137" s="291"/>
      <c r="R137" s="291"/>
      <c r="S137" s="291"/>
    </row>
    <row r="138" spans="1:19" ht="17.25" thickBot="1">
      <c r="A138" s="125" t="s">
        <v>64</v>
      </c>
      <c r="B138" s="126">
        <v>61.5</v>
      </c>
      <c r="C138" s="77">
        <v>-1.6E-2</v>
      </c>
      <c r="D138" s="15">
        <v>59.2</v>
      </c>
      <c r="E138" s="32">
        <f t="shared" si="70"/>
        <v>-3.739837398373979E-2</v>
      </c>
      <c r="F138" s="18">
        <f>IF(ISNUMBER(D138), $B145 * E138, "")</f>
        <v>-5609.7560975609686</v>
      </c>
      <c r="G138" s="31">
        <v>59.1</v>
      </c>
      <c r="H138" s="32">
        <f t="shared" si="71"/>
        <v>-3.9024390243902418E-2</v>
      </c>
      <c r="I138" s="101">
        <f>IF(ISNUMBER(G138), $B145 * H138, "")</f>
        <v>-5853.6585365853625</v>
      </c>
      <c r="J138" s="15">
        <v>59.6</v>
      </c>
      <c r="K138" s="32">
        <f t="shared" si="72"/>
        <v>-3.0894308943089407E-2</v>
      </c>
      <c r="L138" s="18">
        <f>IF(ISNUMBER(J138), $B145 * K138, "")</f>
        <v>-4634.1463414634109</v>
      </c>
      <c r="M138" s="31">
        <v>59.2</v>
      </c>
      <c r="N138" s="32">
        <f t="shared" si="73"/>
        <v>-3.739837398373979E-2</v>
      </c>
      <c r="O138" s="18">
        <f>IF(ISNUMBER(M138), $B145 * N138, "")</f>
        <v>-5609.7560975609686</v>
      </c>
      <c r="Q138" s="286"/>
      <c r="R138" s="286"/>
      <c r="S138" s="286"/>
    </row>
    <row r="139" spans="1:19" ht="17.25" thickBot="1">
      <c r="A139" s="127" t="s">
        <v>145</v>
      </c>
      <c r="B139" s="128">
        <v>25.1</v>
      </c>
      <c r="C139" s="78">
        <v>-1.953125E-2</v>
      </c>
      <c r="D139" s="20">
        <v>24.2</v>
      </c>
      <c r="E139" s="21">
        <f t="shared" si="70"/>
        <v>-3.5856573705179369E-2</v>
      </c>
      <c r="F139" s="22">
        <f>IF(ISNUMBER(D139), $B145 * E139, "")</f>
        <v>-5378.4860557769052</v>
      </c>
      <c r="G139" s="30">
        <v>24.5</v>
      </c>
      <c r="H139" s="21">
        <f t="shared" si="71"/>
        <v>-2.3904382470119577E-2</v>
      </c>
      <c r="I139" s="105">
        <f>IF(ISNUMBER(G139), $B145 * H139, "")</f>
        <v>-3585.6573705179367</v>
      </c>
      <c r="J139" s="20">
        <v>24.5</v>
      </c>
      <c r="K139" s="21">
        <f t="shared" si="72"/>
        <v>-2.3904382470119577E-2</v>
      </c>
      <c r="L139" s="22">
        <f>IF(ISNUMBER(J139), $B145 * K139, "")</f>
        <v>-3585.6573705179367</v>
      </c>
      <c r="M139" s="30">
        <v>24.3</v>
      </c>
      <c r="N139" s="21">
        <f t="shared" si="73"/>
        <v>-3.187250996015939E-2</v>
      </c>
      <c r="O139" s="22">
        <f>IF(ISNUMBER(M139), $B145 * N139, "")</f>
        <v>-4780.8764940239089</v>
      </c>
      <c r="Q139" s="286"/>
      <c r="R139" s="286"/>
      <c r="S139" s="286"/>
    </row>
    <row r="140" spans="1:19" ht="17.25" thickBot="1">
      <c r="A140" s="125" t="s">
        <v>333</v>
      </c>
      <c r="B140" s="129">
        <v>0.23699999999999999</v>
      </c>
      <c r="C140" s="80">
        <v>-2.0661156999999999E-2</v>
      </c>
      <c r="D140" s="106">
        <v>0.23100000000000001</v>
      </c>
      <c r="E140" s="107">
        <f>IF(ISNUMBER(D140), (D140 - $B140) / $B140, "")</f>
        <v>-2.5316455696202438E-2</v>
      </c>
      <c r="F140" s="108">
        <f>IF(ISNUMBER(D140), $B145 * E140, "")</f>
        <v>-3797.4683544303657</v>
      </c>
      <c r="G140" s="109">
        <v>0.23300000000000001</v>
      </c>
      <c r="H140" s="107">
        <f>IF(ISNUMBER(G140), (G140 - $B140) / $B140, "")</f>
        <v>-1.6877637130801586E-2</v>
      </c>
      <c r="I140" s="110">
        <f>IF(ISNUMBER(G140), $B145 * H140, "")</f>
        <v>-2531.6455696202379</v>
      </c>
      <c r="J140" s="106">
        <v>0.23499999999999999</v>
      </c>
      <c r="K140" s="107">
        <f>IF(ISNUMBER(J140), (J140 - $B140) / $B140, "")</f>
        <v>-8.4388185654008518E-3</v>
      </c>
      <c r="L140" s="108">
        <f>IF(ISNUMBER(J140), $B145 * K140, "")</f>
        <v>-1265.8227848101278</v>
      </c>
      <c r="M140" s="109">
        <v>0.23300000000000001</v>
      </c>
      <c r="N140" s="107">
        <f>IF(ISNUMBER(M140), (M140 - $B140) / $B140, "")</f>
        <v>-1.6877637130801586E-2</v>
      </c>
      <c r="O140" s="108">
        <f>IF(ISNUMBER(M140), $B145 * N140, "")</f>
        <v>-2531.6455696202379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-2.7719832992459142E-2</v>
      </c>
      <c r="F145" s="28">
        <f>SUM(F125:F144)</f>
        <v>-66527.59918190194</v>
      </c>
      <c r="G145" s="26" t="s">
        <v>268</v>
      </c>
      <c r="H145" s="27">
        <f>IF(COUNT(H125:H144), SUM(H125:H144) / COUNT(H125:H144), 0)</f>
        <v>-2.5454809895330992E-2</v>
      </c>
      <c r="I145" s="28">
        <f>SUM(I125:I144)</f>
        <v>-61091.543748794385</v>
      </c>
      <c r="J145" s="26" t="s">
        <v>268</v>
      </c>
      <c r="K145" s="27">
        <f>IF(COUNT(K125:K144), SUM(K125:K144) / COUNT(K125:K144), 0)</f>
        <v>-2.4915124881432292E-2</v>
      </c>
      <c r="L145" s="28">
        <f>SUM(L125:L144)</f>
        <v>-59796.299715437512</v>
      </c>
      <c r="M145" s="26" t="s">
        <v>268</v>
      </c>
      <c r="N145" s="27">
        <f>IF(COUNT(N125:N144), SUM(N125:N144) / COUNT(N125:N144), 0)</f>
        <v>-2.8932490083216092E-2</v>
      </c>
      <c r="O145" s="28">
        <f>SUM(O125:O144)</f>
        <v>-69437.976199718614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05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2021-11-11(목) 오전 00:00</v>
      </c>
      <c r="C150" s="329"/>
      <c r="D150" s="288" t="str">
        <f>TEXT($G$1, "[$-ko-KR]yyyy-mm-dd(ddd) ") &amp; "오후 14:00"</f>
        <v>2021-11-11(목) 오후 14:00</v>
      </c>
      <c r="E150" s="289"/>
      <c r="F150" s="290"/>
      <c r="G150" s="288" t="str">
        <f>TEXT($G$1, "[$-ko-KR]yyyy-mm-dd(ddd) ") &amp; "오후 19:00"</f>
        <v>2021-11-11(목) 오후 19:00</v>
      </c>
      <c r="H150" s="289"/>
      <c r="I150" s="290"/>
      <c r="J150" s="288" t="str">
        <f>TEXT($G$1, "[$-ko-KR]yyyy-mm-dd(ddd) ") &amp; "오후 21:00"</f>
        <v>2021-11-11(목) 오후 21:00</v>
      </c>
      <c r="K150" s="289"/>
      <c r="L150" s="290"/>
      <c r="M150" s="288" t="str">
        <f>TEXT($G$1+1, "[$-ko-KR]yyyy-mm-dd(ddd) ") &amp; "오전 00:00"</f>
        <v>2021-11-12(금)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06" t="s">
        <v>57</v>
      </c>
      <c r="H151" s="207" t="s">
        <v>265</v>
      </c>
      <c r="I151" s="20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217</v>
      </c>
      <c r="B152" s="124">
        <v>240</v>
      </c>
      <c r="C152" s="76">
        <v>0</v>
      </c>
      <c r="D152" s="13">
        <v>234</v>
      </c>
      <c r="E152" s="14">
        <f>IF(ISNUMBER(D152), (D152 - $B152) / $B152, "")</f>
        <v>-2.5000000000000001E-2</v>
      </c>
      <c r="F152" s="16">
        <f>IF(ISNUMBER(D152), $B172 * E152, "")</f>
        <v>-3750</v>
      </c>
      <c r="G152" s="29">
        <v>235</v>
      </c>
      <c r="H152" s="14">
        <f>IF(ISNUMBER(G152), (G152 - $B152) / $B152, "")</f>
        <v>-2.0833333333333332E-2</v>
      </c>
      <c r="I152" s="100">
        <f>IF(ISNUMBER(G152), $B172 * H152, "")</f>
        <v>-3125</v>
      </c>
      <c r="J152" s="13">
        <v>234</v>
      </c>
      <c r="K152" s="14">
        <f>IF(ISNUMBER(J152), (J152 - $B152) / $B152, "")</f>
        <v>-2.5000000000000001E-2</v>
      </c>
      <c r="L152" s="16">
        <f>IF(ISNUMBER(J152), $B172 * K152, "")</f>
        <v>-3750</v>
      </c>
      <c r="M152" s="29">
        <v>235</v>
      </c>
      <c r="N152" s="14">
        <f>IF(ISNUMBER(M152), (M152 - $B152) / $B152, "")</f>
        <v>-2.0833333333333332E-2</v>
      </c>
      <c r="O152" s="16">
        <f>IF(ISNUMBER(M152), $B172 * N152, "")</f>
        <v>-3125</v>
      </c>
      <c r="Q152" s="286"/>
      <c r="R152" s="286"/>
      <c r="S152" s="286"/>
    </row>
    <row r="153" spans="1:19" ht="17.25" thickBot="1">
      <c r="A153" s="125" t="s">
        <v>237</v>
      </c>
      <c r="B153" s="126">
        <v>153</v>
      </c>
      <c r="C153" s="77">
        <v>0</v>
      </c>
      <c r="D153" s="15">
        <v>149</v>
      </c>
      <c r="E153" s="32">
        <f t="shared" ref="E153:E156" si="78">IF(ISNUMBER(D153), (D153 - $B153) / $B153, "")</f>
        <v>-2.6143790849673203E-2</v>
      </c>
      <c r="F153" s="18">
        <f>IF(ISNUMBER(D153), $B172 * E153, "")</f>
        <v>-3921.5686274509803</v>
      </c>
      <c r="G153" s="31">
        <v>150</v>
      </c>
      <c r="H153" s="32">
        <f t="shared" ref="H153:H156" si="79">IF(ISNUMBER(G153), (G153 - $B153) / $B153, "")</f>
        <v>-1.9607843137254902E-2</v>
      </c>
      <c r="I153" s="101">
        <f>IF(ISNUMBER(G153), $B172 * H153, "")</f>
        <v>-2941.1764705882351</v>
      </c>
      <c r="J153" s="15">
        <v>149</v>
      </c>
      <c r="K153" s="32">
        <f t="shared" ref="K153:K156" si="80">IF(ISNUMBER(J153), (J153 - $B153) / $B153, "")</f>
        <v>-2.6143790849673203E-2</v>
      </c>
      <c r="L153" s="18">
        <f>IF(ISNUMBER(J153), $B172 * K153, "")</f>
        <v>-3921.5686274509803</v>
      </c>
      <c r="M153" s="31">
        <v>149</v>
      </c>
      <c r="N153" s="32">
        <f t="shared" ref="N153:N156" si="81">IF(ISNUMBER(M153), (M153 - $B153) / $B153, "")</f>
        <v>-2.6143790849673203E-2</v>
      </c>
      <c r="O153" s="18">
        <f>IF(ISNUMBER(M153), $B172 * N153, "")</f>
        <v>-3921.5686274509803</v>
      </c>
      <c r="Q153" s="286"/>
      <c r="R153" s="286"/>
      <c r="S153" s="286"/>
    </row>
    <row r="154" spans="1:19" ht="17.25" thickBot="1">
      <c r="A154" s="125" t="s">
        <v>215</v>
      </c>
      <c r="B154" s="126">
        <v>289</v>
      </c>
      <c r="C154" s="77">
        <v>0</v>
      </c>
      <c r="D154" s="15">
        <v>296</v>
      </c>
      <c r="E154" s="32">
        <f t="shared" si="78"/>
        <v>2.4221453287197232E-2</v>
      </c>
      <c r="F154" s="18">
        <f>IF(ISNUMBER(D154), $B172 * E154, "")</f>
        <v>3633.2179930795846</v>
      </c>
      <c r="G154" s="31">
        <v>293</v>
      </c>
      <c r="H154" s="32">
        <f t="shared" si="79"/>
        <v>1.384083044982699E-2</v>
      </c>
      <c r="I154" s="101">
        <f>IF(ISNUMBER(G154), $B172 * H154, "")</f>
        <v>2076.1245674740485</v>
      </c>
      <c r="J154" s="15">
        <v>296</v>
      </c>
      <c r="K154" s="32">
        <f t="shared" si="80"/>
        <v>2.4221453287197232E-2</v>
      </c>
      <c r="L154" s="18">
        <f>IF(ISNUMBER(J154), $B172 * K154, "")</f>
        <v>3633.2179930795846</v>
      </c>
      <c r="M154" s="31">
        <v>293</v>
      </c>
      <c r="N154" s="32">
        <f t="shared" si="81"/>
        <v>1.384083044982699E-2</v>
      </c>
      <c r="O154" s="18">
        <f>IF(ISNUMBER(M154), $B172 * N154, "")</f>
        <v>2076.1245674740485</v>
      </c>
      <c r="Q154" s="291"/>
      <c r="R154" s="291"/>
      <c r="S154" s="291"/>
    </row>
    <row r="155" spans="1:19" ht="17.25" thickBot="1">
      <c r="A155" s="125" t="s">
        <v>263</v>
      </c>
      <c r="B155" s="126">
        <v>329</v>
      </c>
      <c r="C155" s="77">
        <v>0</v>
      </c>
      <c r="D155" s="15">
        <v>321</v>
      </c>
      <c r="E155" s="32">
        <f t="shared" si="78"/>
        <v>-2.4316109422492401E-2</v>
      </c>
      <c r="F155" s="18">
        <f>IF(ISNUMBER(D155), $B172 * E155, "")</f>
        <v>-3647.41641337386</v>
      </c>
      <c r="G155" s="31">
        <v>316</v>
      </c>
      <c r="H155" s="32">
        <f t="shared" si="79"/>
        <v>-3.9513677811550151E-2</v>
      </c>
      <c r="I155" s="101">
        <f>IF(ISNUMBER(G155), $B172 * H155, "")</f>
        <v>-5927.0516717325227</v>
      </c>
      <c r="J155" s="15">
        <v>316</v>
      </c>
      <c r="K155" s="32">
        <f t="shared" si="80"/>
        <v>-3.9513677811550151E-2</v>
      </c>
      <c r="L155" s="18">
        <f>IF(ISNUMBER(J155), $B172 * K155, "")</f>
        <v>-5927.0516717325227</v>
      </c>
      <c r="M155" s="31">
        <v>325</v>
      </c>
      <c r="N155" s="32">
        <f t="shared" si="81"/>
        <v>-1.2158054711246201E-2</v>
      </c>
      <c r="O155" s="18">
        <f>IF(ISNUMBER(M155), $B172 * N155, "")</f>
        <v>-1823.70820668693</v>
      </c>
      <c r="Q155" s="291"/>
      <c r="R155" s="291"/>
      <c r="S155" s="291"/>
    </row>
    <row r="156" spans="1:19" ht="17.25" thickBot="1">
      <c r="A156" s="127" t="s">
        <v>56</v>
      </c>
      <c r="B156" s="128">
        <v>247</v>
      </c>
      <c r="C156" s="78">
        <v>-4.0322581E-3</v>
      </c>
      <c r="D156" s="20">
        <v>236</v>
      </c>
      <c r="E156" s="21">
        <f t="shared" si="78"/>
        <v>-4.4534412955465584E-2</v>
      </c>
      <c r="F156" s="22">
        <f>IF(ISNUMBER(D156), $B172 * E156, "")</f>
        <v>-6680.1619433198375</v>
      </c>
      <c r="G156" s="30">
        <v>237</v>
      </c>
      <c r="H156" s="21">
        <f t="shared" si="79"/>
        <v>-4.048582995951417E-2</v>
      </c>
      <c r="I156" s="105">
        <f>IF(ISNUMBER(G156), $B172 * H156, "")</f>
        <v>-6072.8744939271255</v>
      </c>
      <c r="J156" s="20">
        <v>237</v>
      </c>
      <c r="K156" s="21">
        <f t="shared" si="80"/>
        <v>-4.048582995951417E-2</v>
      </c>
      <c r="L156" s="22">
        <f>IF(ISNUMBER(J156), $B172 * K156, "")</f>
        <v>-6072.8744939271255</v>
      </c>
      <c r="M156" s="30">
        <v>235</v>
      </c>
      <c r="N156" s="21">
        <f t="shared" si="81"/>
        <v>-4.8582995951417005E-2</v>
      </c>
      <c r="O156" s="22">
        <f>IF(ISNUMBER(M156), $B172 * N156, "")</f>
        <v>-7287.4493927125504</v>
      </c>
      <c r="Q156" s="291"/>
      <c r="R156" s="291"/>
      <c r="S156" s="291"/>
    </row>
    <row r="157" spans="1:19" ht="17.25" thickBot="1">
      <c r="A157" s="125" t="s">
        <v>225</v>
      </c>
      <c r="B157" s="129">
        <v>948</v>
      </c>
      <c r="C157" s="80">
        <v>-6.2893081999999996E-3</v>
      </c>
      <c r="D157" s="106">
        <v>941</v>
      </c>
      <c r="E157" s="107">
        <f>IF(ISNUMBER(D157), (D157 - $B157) / $B157, "")</f>
        <v>-7.3839662447257384E-3</v>
      </c>
      <c r="F157" s="108">
        <f>IF(ISNUMBER(D157), $B172 * E157, "")</f>
        <v>-1107.5949367088608</v>
      </c>
      <c r="G157" s="109">
        <v>937</v>
      </c>
      <c r="H157" s="107">
        <f>IF(ISNUMBER(G157), (G157 - $B157) / $B157, "")</f>
        <v>-1.1603375527426161E-2</v>
      </c>
      <c r="I157" s="110">
        <f>IF(ISNUMBER(G157), $B172 * H157, "")</f>
        <v>-1740.506329113924</v>
      </c>
      <c r="J157" s="106">
        <v>934</v>
      </c>
      <c r="K157" s="107">
        <f>IF(ISNUMBER(J157), (J157 - $B157) / $B157, "")</f>
        <v>-1.4767932489451477E-2</v>
      </c>
      <c r="L157" s="108">
        <f>IF(ISNUMBER(J157), $B172 * K157, "")</f>
        <v>-2215.1898734177216</v>
      </c>
      <c r="M157" s="109">
        <v>937</v>
      </c>
      <c r="N157" s="107">
        <f>IF(ISNUMBER(M157), (M157 - $B157) / $B157, "")</f>
        <v>-1.1603375527426161E-2</v>
      </c>
      <c r="O157" s="108">
        <f>IF(ISNUMBER(M157), $B172 * N157, "")</f>
        <v>-1740.506329113924</v>
      </c>
      <c r="Q157" s="291"/>
      <c r="R157" s="291"/>
      <c r="S157" s="291"/>
    </row>
    <row r="158" spans="1:19" ht="17.25" thickBot="1">
      <c r="A158" s="125" t="s">
        <v>121</v>
      </c>
      <c r="B158" s="126">
        <v>588</v>
      </c>
      <c r="C158" s="77">
        <v>-6.7567568000000003E-3</v>
      </c>
      <c r="D158" s="15">
        <v>563</v>
      </c>
      <c r="E158" s="32">
        <f t="shared" ref="E158:E161" si="82">IF(ISNUMBER(D158), (D158 - $B158) / $B158, "")</f>
        <v>-4.2517006802721087E-2</v>
      </c>
      <c r="F158" s="18">
        <f>IF(ISNUMBER(D158), $B172 * E158, "")</f>
        <v>-6377.5510204081629</v>
      </c>
      <c r="G158" s="31">
        <v>566</v>
      </c>
      <c r="H158" s="32">
        <f t="shared" ref="H158:H161" si="83">IF(ISNUMBER(G158), (G158 - $B158) / $B158, "")</f>
        <v>-3.7414965986394558E-2</v>
      </c>
      <c r="I158" s="101">
        <f>IF(ISNUMBER(G158), $B172 * H158, "")</f>
        <v>-5612.2448979591836</v>
      </c>
      <c r="J158" s="15">
        <v>563</v>
      </c>
      <c r="K158" s="32">
        <f t="shared" ref="K158:K161" si="84">IF(ISNUMBER(J158), (J158 - $B158) / $B158, "")</f>
        <v>-4.2517006802721087E-2</v>
      </c>
      <c r="L158" s="18">
        <f>IF(ISNUMBER(J158), $B172 * K158, "")</f>
        <v>-6377.5510204081629</v>
      </c>
      <c r="M158" s="31">
        <v>568</v>
      </c>
      <c r="N158" s="32">
        <f t="shared" ref="N158:N161" si="85">IF(ISNUMBER(M158), (M158 - $B158) / $B158, "")</f>
        <v>-3.4013605442176874E-2</v>
      </c>
      <c r="O158" s="18">
        <f>IF(ISNUMBER(M158), $B172 * N158, "")</f>
        <v>-5102.0408163265311</v>
      </c>
      <c r="Q158" s="291"/>
      <c r="R158" s="291"/>
      <c r="S158" s="291"/>
    </row>
    <row r="159" spans="1:19" ht="17.25" thickBot="1">
      <c r="A159" s="125" t="s">
        <v>247</v>
      </c>
      <c r="B159" s="126">
        <v>109</v>
      </c>
      <c r="C159" s="77">
        <v>-9.0909091000000008E-3</v>
      </c>
      <c r="D159" s="15">
        <v>102</v>
      </c>
      <c r="E159" s="32">
        <f t="shared" si="82"/>
        <v>-6.4220183486238536E-2</v>
      </c>
      <c r="F159" s="18">
        <f>IF(ISNUMBER(D159), $B172 * E159, "")</f>
        <v>-9633.0275229357812</v>
      </c>
      <c r="G159" s="31">
        <v>103</v>
      </c>
      <c r="H159" s="32">
        <f t="shared" si="83"/>
        <v>-5.5045871559633031E-2</v>
      </c>
      <c r="I159" s="101">
        <f>IF(ISNUMBER(G159), $B172 * H159, "")</f>
        <v>-8256.880733944954</v>
      </c>
      <c r="J159" s="15">
        <v>102</v>
      </c>
      <c r="K159" s="32">
        <f t="shared" si="84"/>
        <v>-6.4220183486238536E-2</v>
      </c>
      <c r="L159" s="18">
        <f>IF(ISNUMBER(J159), $B172 * K159, "")</f>
        <v>-9633.0275229357812</v>
      </c>
      <c r="M159" s="31">
        <v>102</v>
      </c>
      <c r="N159" s="32">
        <f t="shared" si="85"/>
        <v>-6.4220183486238536E-2</v>
      </c>
      <c r="O159" s="18">
        <f>IF(ISNUMBER(M159), $B172 * N159, "")</f>
        <v>-9633.0275229357812</v>
      </c>
      <c r="Q159" s="291"/>
      <c r="R159" s="291"/>
      <c r="S159" s="291"/>
    </row>
    <row r="160" spans="1:19" ht="17.25" thickBot="1">
      <c r="A160" s="125" t="s">
        <v>251</v>
      </c>
      <c r="B160" s="126">
        <v>399</v>
      </c>
      <c r="C160" s="77">
        <v>-9.9255582999999998E-3</v>
      </c>
      <c r="D160" s="15">
        <v>388</v>
      </c>
      <c r="E160" s="32">
        <f t="shared" si="82"/>
        <v>-2.7568922305764409E-2</v>
      </c>
      <c r="F160" s="18">
        <f>IF(ISNUMBER(D160), $B172 * E160, "")</f>
        <v>-4135.3383458646613</v>
      </c>
      <c r="G160" s="31">
        <v>393</v>
      </c>
      <c r="H160" s="32">
        <f t="shared" si="83"/>
        <v>-1.5037593984962405E-2</v>
      </c>
      <c r="I160" s="101">
        <f>IF(ISNUMBER(G160), $B172 * H160, "")</f>
        <v>-2255.6390977443607</v>
      </c>
      <c r="J160" s="15">
        <v>391</v>
      </c>
      <c r="K160" s="32">
        <f t="shared" si="84"/>
        <v>-2.0050125313283207E-2</v>
      </c>
      <c r="L160" s="18">
        <f>IF(ISNUMBER(J160), $B172 * K160, "")</f>
        <v>-3007.5187969924809</v>
      </c>
      <c r="M160" s="31">
        <v>391</v>
      </c>
      <c r="N160" s="32">
        <f t="shared" si="85"/>
        <v>-2.0050125313283207E-2</v>
      </c>
      <c r="O160" s="18">
        <f>IF(ISNUMBER(M160), $B172 * N160, "")</f>
        <v>-3007.5187969924809</v>
      </c>
      <c r="Q160" s="33"/>
      <c r="R160" s="33"/>
    </row>
    <row r="161" spans="1:19" ht="17.25" thickBot="1">
      <c r="A161" s="130" t="s">
        <v>239</v>
      </c>
      <c r="B161" s="131">
        <v>667</v>
      </c>
      <c r="C161" s="79">
        <v>-1.03857567E-2</v>
      </c>
      <c r="D161" s="24">
        <v>638</v>
      </c>
      <c r="E161" s="25">
        <f t="shared" si="82"/>
        <v>-4.3478260869565216E-2</v>
      </c>
      <c r="F161" s="104">
        <f>IF(ISNUMBER(D161), $B172 * E161, "")</f>
        <v>-6521.7391304347821</v>
      </c>
      <c r="G161" s="102">
        <v>645</v>
      </c>
      <c r="H161" s="25">
        <f t="shared" si="83"/>
        <v>-3.2983508245877063E-2</v>
      </c>
      <c r="I161" s="103">
        <f>IF(ISNUMBER(G161), $B172 * H161, "")</f>
        <v>-4947.5262368815593</v>
      </c>
      <c r="J161" s="24">
        <v>644</v>
      </c>
      <c r="K161" s="25">
        <f t="shared" si="84"/>
        <v>-3.4482758620689655E-2</v>
      </c>
      <c r="L161" s="104">
        <f>IF(ISNUMBER(J161), $B172 * K161, "")</f>
        <v>-5172.4137931034484</v>
      </c>
      <c r="M161" s="102">
        <v>642</v>
      </c>
      <c r="N161" s="25">
        <f t="shared" si="85"/>
        <v>-3.7481259370314844E-2</v>
      </c>
      <c r="O161" s="104">
        <f>IF(ISNUMBER(M161), $B172 * N161, "")</f>
        <v>-5622.1889055472266</v>
      </c>
      <c r="Q161" s="300"/>
      <c r="R161" s="301"/>
      <c r="S161" s="302"/>
    </row>
    <row r="162" spans="1:19">
      <c r="A162" s="123" t="s">
        <v>189</v>
      </c>
      <c r="B162" s="124">
        <v>371</v>
      </c>
      <c r="C162" s="76">
        <v>-1.3297872299999999E-2</v>
      </c>
      <c r="D162" s="13">
        <v>359</v>
      </c>
      <c r="E162" s="14">
        <f>IF(ISNUMBER(D162), (D162 - $B162) / $B162, "")</f>
        <v>-3.2345013477088951E-2</v>
      </c>
      <c r="F162" s="16">
        <f>IF(ISNUMBER(D162), $B172 * E162, "")</f>
        <v>-4851.7520215633422</v>
      </c>
      <c r="G162" s="29">
        <v>361</v>
      </c>
      <c r="H162" s="14">
        <f>IF(ISNUMBER(G162), (G162 - $B162) / $B162, "")</f>
        <v>-2.6954177897574125E-2</v>
      </c>
      <c r="I162" s="100">
        <f>IF(ISNUMBER(G162), $B172 * H162, "")</f>
        <v>-4043.1266846361186</v>
      </c>
      <c r="J162" s="13">
        <v>360</v>
      </c>
      <c r="K162" s="14">
        <f>IF(ISNUMBER(J162), (J162 - $B162) / $B162, "")</f>
        <v>-2.9649595687331536E-2</v>
      </c>
      <c r="L162" s="16">
        <f>IF(ISNUMBER(J162), $B172 * K162, "")</f>
        <v>-4447.4393530997304</v>
      </c>
      <c r="M162" s="29">
        <v>361</v>
      </c>
      <c r="N162" s="14">
        <f>IF(ISNUMBER(M162), (M162 - $B162) / $B162, "")</f>
        <v>-2.6954177897574125E-2</v>
      </c>
      <c r="O162" s="16">
        <f>IF(ISNUMBER(M162), $B172 * N162, "")</f>
        <v>-4043.1266846361186</v>
      </c>
      <c r="Q162" s="303"/>
      <c r="R162" s="304"/>
      <c r="S162" s="305"/>
    </row>
    <row r="163" spans="1:19" ht="17.25" thickBot="1">
      <c r="A163" s="125" t="s">
        <v>127</v>
      </c>
      <c r="B163" s="126">
        <v>147</v>
      </c>
      <c r="C163" s="77">
        <v>-1.34228188E-2</v>
      </c>
      <c r="D163" s="15">
        <v>144</v>
      </c>
      <c r="E163" s="32">
        <f t="shared" ref="E163:E166" si="86">IF(ISNUMBER(D163), (D163 - $B163) / $B163, "")</f>
        <v>-2.0408163265306121E-2</v>
      </c>
      <c r="F163" s="18">
        <f>IF(ISNUMBER(D163), $B172 * E163, "")</f>
        <v>-3061.2244897959181</v>
      </c>
      <c r="G163" s="31">
        <v>144</v>
      </c>
      <c r="H163" s="32">
        <f t="shared" ref="H163:H166" si="87">IF(ISNUMBER(G163), (G163 - $B163) / $B163, "")</f>
        <v>-2.0408163265306121E-2</v>
      </c>
      <c r="I163" s="101">
        <f>IF(ISNUMBER(G163), $B172 * H163, "")</f>
        <v>-3061.2244897959181</v>
      </c>
      <c r="J163" s="15">
        <v>144</v>
      </c>
      <c r="K163" s="32">
        <f t="shared" ref="K163:K166" si="88">IF(ISNUMBER(J163), (J163 - $B163) / $B163, "")</f>
        <v>-2.0408163265306121E-2</v>
      </c>
      <c r="L163" s="18">
        <f>IF(ISNUMBER(J163), $B172 * K163, "")</f>
        <v>-3061.2244897959181</v>
      </c>
      <c r="M163" s="31">
        <v>143</v>
      </c>
      <c r="N163" s="32">
        <f t="shared" ref="N163:N166" si="89">IF(ISNUMBER(M163), (M163 - $B163) / $B163, "")</f>
        <v>-2.7210884353741496E-2</v>
      </c>
      <c r="O163" s="18">
        <f>IF(ISNUMBER(M163), $B172 * N163, "")</f>
        <v>-4081.6326530612241</v>
      </c>
      <c r="Q163" s="306"/>
      <c r="R163" s="307"/>
      <c r="S163" s="308"/>
    </row>
    <row r="164" spans="1:19" ht="17.25" thickBot="1">
      <c r="A164" s="125" t="s">
        <v>191</v>
      </c>
      <c r="B164" s="126">
        <v>138</v>
      </c>
      <c r="C164" s="77">
        <v>-1.42857143E-2</v>
      </c>
      <c r="D164" s="15">
        <v>136</v>
      </c>
      <c r="E164" s="32">
        <f t="shared" si="86"/>
        <v>-1.4492753623188406E-2</v>
      </c>
      <c r="F164" s="18">
        <f>IF(ISNUMBER(D164), $B172 * E164, "")</f>
        <v>-2173.913043478261</v>
      </c>
      <c r="G164" s="31">
        <v>136</v>
      </c>
      <c r="H164" s="32">
        <f t="shared" si="87"/>
        <v>-1.4492753623188406E-2</v>
      </c>
      <c r="I164" s="101">
        <f>IF(ISNUMBER(G164), $B172 * H164, "")</f>
        <v>-2173.913043478261</v>
      </c>
      <c r="J164" s="15">
        <v>136</v>
      </c>
      <c r="K164" s="32">
        <f t="shared" si="88"/>
        <v>-1.4492753623188406E-2</v>
      </c>
      <c r="L164" s="18">
        <f>IF(ISNUMBER(J164), $B172 * K164, "")</f>
        <v>-2173.913043478261</v>
      </c>
      <c r="M164" s="31">
        <v>135</v>
      </c>
      <c r="N164" s="32">
        <f t="shared" si="89"/>
        <v>-2.1739130434782608E-2</v>
      </c>
      <c r="O164" s="18">
        <f>IF(ISNUMBER(M164), $B172 * N164, "")</f>
        <v>-3260.869565217391</v>
      </c>
      <c r="Q164" s="291"/>
      <c r="R164" s="291"/>
      <c r="S164" s="291"/>
    </row>
    <row r="165" spans="1:19" ht="17.25" thickBot="1">
      <c r="A165" s="125" t="s">
        <v>161</v>
      </c>
      <c r="B165" s="126">
        <v>687</v>
      </c>
      <c r="C165" s="77">
        <v>-1.43472023E-2</v>
      </c>
      <c r="D165" s="15">
        <v>667</v>
      </c>
      <c r="E165" s="32">
        <f t="shared" si="86"/>
        <v>-2.9112081513828238E-2</v>
      </c>
      <c r="F165" s="18">
        <f>IF(ISNUMBER(D165), $B172 * E165, "")</f>
        <v>-4366.812227074236</v>
      </c>
      <c r="G165" s="31">
        <v>669</v>
      </c>
      <c r="H165" s="32">
        <f t="shared" si="87"/>
        <v>-2.6200873362445413E-2</v>
      </c>
      <c r="I165" s="101">
        <f>IF(ISNUMBER(G165), $B172 * H165, "")</f>
        <v>-3930.1310043668122</v>
      </c>
      <c r="J165" s="15">
        <v>669</v>
      </c>
      <c r="K165" s="32">
        <f t="shared" si="88"/>
        <v>-2.6200873362445413E-2</v>
      </c>
      <c r="L165" s="18">
        <f>IF(ISNUMBER(J165), $B172 * K165, "")</f>
        <v>-3930.1310043668122</v>
      </c>
      <c r="M165" s="31">
        <v>662</v>
      </c>
      <c r="N165" s="32">
        <f t="shared" si="89"/>
        <v>-3.6390101892285295E-2</v>
      </c>
      <c r="O165" s="18">
        <f>IF(ISNUMBER(M165), $B172 * N165, "")</f>
        <v>-5458.5152838427939</v>
      </c>
      <c r="Q165" s="286"/>
      <c r="R165" s="286"/>
      <c r="S165" s="286"/>
    </row>
    <row r="166" spans="1:19" ht="17.25" thickBot="1">
      <c r="A166" s="127" t="s">
        <v>203</v>
      </c>
      <c r="B166" s="128">
        <v>829</v>
      </c>
      <c r="C166" s="78">
        <v>-1.7772511800000002E-2</v>
      </c>
      <c r="D166" s="20">
        <v>805</v>
      </c>
      <c r="E166" s="21">
        <f t="shared" si="86"/>
        <v>-2.8950542822677925E-2</v>
      </c>
      <c r="F166" s="22">
        <f>IF(ISNUMBER(D166), $B172 * E166, "")</f>
        <v>-4342.5814234016889</v>
      </c>
      <c r="G166" s="30">
        <v>808</v>
      </c>
      <c r="H166" s="21">
        <f t="shared" si="87"/>
        <v>-2.5331724969843185E-2</v>
      </c>
      <c r="I166" s="105">
        <f>IF(ISNUMBER(G166), $B172 * H166, "")</f>
        <v>-3799.7587454764775</v>
      </c>
      <c r="J166" s="20">
        <v>808</v>
      </c>
      <c r="K166" s="21">
        <f t="shared" si="88"/>
        <v>-2.5331724969843185E-2</v>
      </c>
      <c r="L166" s="22">
        <f>IF(ISNUMBER(J166), $B172 * K166, "")</f>
        <v>-3799.7587454764775</v>
      </c>
      <c r="M166" s="30">
        <v>803</v>
      </c>
      <c r="N166" s="21">
        <f t="shared" si="89"/>
        <v>-3.1363088057901084E-2</v>
      </c>
      <c r="O166" s="22">
        <f>IF(ISNUMBER(M166), $B172 * N166, "")</f>
        <v>-4704.4632086851625</v>
      </c>
      <c r="Q166" s="286"/>
      <c r="R166" s="286"/>
      <c r="S166" s="286"/>
    </row>
    <row r="167" spans="1:19" ht="17.25" thickBot="1">
      <c r="A167" s="125" t="s">
        <v>129</v>
      </c>
      <c r="B167" s="129">
        <v>133</v>
      </c>
      <c r="C167" s="80">
        <v>-2.2058823500000001E-2</v>
      </c>
      <c r="D167" s="106">
        <v>126</v>
      </c>
      <c r="E167" s="107">
        <f>IF(ISNUMBER(D167), (D167 - $B167) / $B167, "")</f>
        <v>-5.2631578947368418E-2</v>
      </c>
      <c r="F167" s="108">
        <f>IF(ISNUMBER(D167), $B172 * E167, "")</f>
        <v>-7894.7368421052624</v>
      </c>
      <c r="G167" s="109">
        <v>127</v>
      </c>
      <c r="H167" s="107">
        <f>IF(ISNUMBER(G167), (G167 - $B167) / $B167, "")</f>
        <v>-4.5112781954887216E-2</v>
      </c>
      <c r="I167" s="110">
        <f>IF(ISNUMBER(G167), $B172 * H167, "")</f>
        <v>-6766.9172932330821</v>
      </c>
      <c r="J167" s="106">
        <v>126</v>
      </c>
      <c r="K167" s="107">
        <f>IF(ISNUMBER(J167), (J167 - $B167) / $B167, "")</f>
        <v>-5.2631578947368418E-2</v>
      </c>
      <c r="L167" s="108">
        <f>IF(ISNUMBER(J167), $B172 * K167, "")</f>
        <v>-7894.7368421052624</v>
      </c>
      <c r="M167" s="109">
        <v>126</v>
      </c>
      <c r="N167" s="107">
        <f>IF(ISNUMBER(M167), (M167 - $B167) / $B167, "")</f>
        <v>-5.2631578947368418E-2</v>
      </c>
      <c r="O167" s="108">
        <f>IF(ISNUMBER(M167), $B172 * N167, "")</f>
        <v>-7894.7368421052624</v>
      </c>
      <c r="Q167" s="291"/>
      <c r="R167" s="291"/>
      <c r="S167" s="291"/>
    </row>
    <row r="168" spans="1:19" ht="17.25" thickBot="1">
      <c r="A168" s="125" t="s">
        <v>135</v>
      </c>
      <c r="B168" s="126">
        <v>440</v>
      </c>
      <c r="C168" s="77">
        <v>-2.2222222199999999E-2</v>
      </c>
      <c r="D168" s="15">
        <v>415</v>
      </c>
      <c r="E168" s="32">
        <f t="shared" ref="E168:E171" si="90">IF(ISNUMBER(D168), (D168 - $B168) / $B168, "")</f>
        <v>-5.6818181818181816E-2</v>
      </c>
      <c r="F168" s="18">
        <f>IF(ISNUMBER(D168), $B172 * E168, "")</f>
        <v>-8522.7272727272721</v>
      </c>
      <c r="G168" s="31">
        <v>419</v>
      </c>
      <c r="H168" s="32">
        <f t="shared" ref="H168:H171" si="91">IF(ISNUMBER(G168), (G168 - $B168) / $B168, "")</f>
        <v>-4.7727272727272729E-2</v>
      </c>
      <c r="I168" s="101">
        <f>IF(ISNUMBER(G168), $B172 * H168, "")</f>
        <v>-7159.090909090909</v>
      </c>
      <c r="J168" s="15">
        <v>418</v>
      </c>
      <c r="K168" s="32">
        <f t="shared" ref="K168:K171" si="92">IF(ISNUMBER(J168), (J168 - $B168) / $B168, "")</f>
        <v>-0.05</v>
      </c>
      <c r="L168" s="18">
        <f>IF(ISNUMBER(J168), $B172 * K168, "")</f>
        <v>-7500</v>
      </c>
      <c r="M168" s="31">
        <v>417</v>
      </c>
      <c r="N168" s="32">
        <f t="shared" ref="N168:N171" si="93">IF(ISNUMBER(M168), (M168 - $B168) / $B168, "")</f>
        <v>-5.2272727272727269E-2</v>
      </c>
      <c r="O168" s="18">
        <f>IF(ISNUMBER(M168), $B172 * N168, "")</f>
        <v>-7840.9090909090901</v>
      </c>
      <c r="Q168" s="291"/>
      <c r="R168" s="291"/>
      <c r="S168" s="291"/>
    </row>
    <row r="169" spans="1:19" ht="17.25" thickBot="1">
      <c r="A169" s="125" t="s">
        <v>159</v>
      </c>
      <c r="B169" s="126">
        <v>122</v>
      </c>
      <c r="C169" s="77">
        <v>-2.4E-2</v>
      </c>
      <c r="D169" s="15">
        <v>115</v>
      </c>
      <c r="E169" s="32">
        <f t="shared" si="90"/>
        <v>-5.737704918032787E-2</v>
      </c>
      <c r="F169" s="18">
        <f>IF(ISNUMBER(D169), $B172 * E169, "")</f>
        <v>-8606.557377049181</v>
      </c>
      <c r="G169" s="31">
        <v>117</v>
      </c>
      <c r="H169" s="32">
        <f t="shared" si="91"/>
        <v>-4.0983606557377046E-2</v>
      </c>
      <c r="I169" s="101">
        <f>IF(ISNUMBER(G169), $B172 * H169, "")</f>
        <v>-6147.5409836065573</v>
      </c>
      <c r="J169" s="15">
        <v>117</v>
      </c>
      <c r="K169" s="32">
        <f t="shared" si="92"/>
        <v>-4.0983606557377046E-2</v>
      </c>
      <c r="L169" s="18">
        <f>IF(ISNUMBER(J169), $B172 * K169, "")</f>
        <v>-6147.5409836065573</v>
      </c>
      <c r="M169" s="31">
        <v>115</v>
      </c>
      <c r="N169" s="32">
        <f t="shared" si="93"/>
        <v>-5.737704918032787E-2</v>
      </c>
      <c r="O169" s="18">
        <f>IF(ISNUMBER(M169), $B172 * N169, "")</f>
        <v>-8606.557377049181</v>
      </c>
      <c r="Q169" s="291"/>
      <c r="R169" s="291"/>
      <c r="S169" s="291"/>
    </row>
    <row r="170" spans="1:19">
      <c r="A170" s="125" t="s">
        <v>171</v>
      </c>
      <c r="B170" s="126">
        <v>474</v>
      </c>
      <c r="C170" s="77">
        <v>-2.4691358E-2</v>
      </c>
      <c r="D170" s="15">
        <v>455</v>
      </c>
      <c r="E170" s="32">
        <f t="shared" si="90"/>
        <v>-4.0084388185654012E-2</v>
      </c>
      <c r="F170" s="18">
        <f>IF(ISNUMBER(D170), $B172 * E170, "")</f>
        <v>-6012.6582278481019</v>
      </c>
      <c r="G170" s="31">
        <v>454</v>
      </c>
      <c r="H170" s="32">
        <f t="shared" si="91"/>
        <v>-4.2194092827004218E-2</v>
      </c>
      <c r="I170" s="101">
        <f>IF(ISNUMBER(G170), $B172 * H170, "")</f>
        <v>-6329.1139240506327</v>
      </c>
      <c r="J170" s="15">
        <v>452</v>
      </c>
      <c r="K170" s="32">
        <f t="shared" si="92"/>
        <v>-4.6413502109704644E-2</v>
      </c>
      <c r="L170" s="18">
        <f>IF(ISNUMBER(J170), $B172 * K170, "")</f>
        <v>-6962.0253164556962</v>
      </c>
      <c r="M170" s="31">
        <v>449</v>
      </c>
      <c r="N170" s="32">
        <f t="shared" si="93"/>
        <v>-5.2742616033755275E-2</v>
      </c>
      <c r="O170" s="18">
        <f>IF(ISNUMBER(M170), $B172 * N170, "")</f>
        <v>-7911.3924050632913</v>
      </c>
      <c r="Q170" s="313"/>
      <c r="R170" s="314"/>
      <c r="S170" s="315"/>
    </row>
    <row r="171" spans="1:19" ht="17.25" thickBot="1">
      <c r="A171" s="130" t="s">
        <v>141</v>
      </c>
      <c r="B171" s="131">
        <v>151</v>
      </c>
      <c r="C171" s="79">
        <v>-2.5806451599999999E-2</v>
      </c>
      <c r="D171" s="24">
        <v>146</v>
      </c>
      <c r="E171" s="25">
        <f t="shared" si="90"/>
        <v>-3.3112582781456956E-2</v>
      </c>
      <c r="F171" s="104">
        <f>IF(ISNUMBER(D171), $B172 * E171, "")</f>
        <v>-4966.8874172185433</v>
      </c>
      <c r="G171" s="102">
        <v>146</v>
      </c>
      <c r="H171" s="25">
        <f t="shared" si="91"/>
        <v>-3.3112582781456956E-2</v>
      </c>
      <c r="I171" s="103">
        <f>IF(ISNUMBER(G171), $B172 * H171, "")</f>
        <v>-4966.8874172185433</v>
      </c>
      <c r="J171" s="24">
        <v>145</v>
      </c>
      <c r="K171" s="25">
        <f t="shared" si="92"/>
        <v>-3.9735099337748346E-2</v>
      </c>
      <c r="L171" s="104">
        <f>IF(ISNUMBER(J171), $B172 * K171, "")</f>
        <v>-5960.2649006622523</v>
      </c>
      <c r="M171" s="102">
        <v>145</v>
      </c>
      <c r="N171" s="25">
        <f t="shared" si="93"/>
        <v>-3.9735099337748346E-2</v>
      </c>
      <c r="O171" s="104">
        <f>IF(ISNUMBER(M171), $B172 * N171, "")</f>
        <v>-5960.2649006622523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-3.2313676763226384E-2</v>
      </c>
      <c r="F172" s="28">
        <f>SUM(F152:F171)</f>
        <v>-96941.030289679155</v>
      </c>
      <c r="G172" s="26" t="s">
        <v>268</v>
      </c>
      <c r="H172" s="27">
        <f>IF(COUNT(H152:H171), SUM(H152:H171) / COUNT(H152:H171), 0)</f>
        <v>-2.9060159953123721E-2</v>
      </c>
      <c r="I172" s="28">
        <f>SUM(I152:I171)</f>
        <v>-87180.479859371131</v>
      </c>
      <c r="J172" s="26" t="s">
        <v>268</v>
      </c>
      <c r="K172" s="27">
        <f>IF(COUNT(K152:K171), SUM(K152:K171) / COUNT(K152:K171), 0)</f>
        <v>-3.1440337495311874E-2</v>
      </c>
      <c r="L172" s="28">
        <f>SUM(L152:L171)</f>
        <v>-94321.0124859356</v>
      </c>
      <c r="M172" s="26" t="s">
        <v>268</v>
      </c>
      <c r="N172" s="27">
        <f>IF(COUNT(N152:N171), SUM(N152:N171) / COUNT(N152:N171), 0)</f>
        <v>-3.2983117347174705E-2</v>
      </c>
      <c r="O172" s="28">
        <f>SUM(O152:O171)</f>
        <v>-98949.352041524122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05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2021-11-11(목) 오전 00:00</v>
      </c>
      <c r="C177" s="329"/>
      <c r="D177" s="288" t="str">
        <f>TEXT($G$1, "[$-ko-KR]yyyy-mm-dd(ddd) ") &amp; "오후 14:00"</f>
        <v>2021-11-11(목) 오후 14:00</v>
      </c>
      <c r="E177" s="289"/>
      <c r="F177" s="290"/>
      <c r="G177" s="288" t="str">
        <f>TEXT($G$1, "[$-ko-KR]yyyy-mm-dd(ddd) ") &amp; "오후 19:00"</f>
        <v>2021-11-11(목) 오후 19:00</v>
      </c>
      <c r="H177" s="289"/>
      <c r="I177" s="290"/>
      <c r="J177" s="288" t="str">
        <f>TEXT($G$1, "[$-ko-KR]yyyy-mm-dd(ddd) ") &amp; "오후 21:00"</f>
        <v>2021-11-11(목) 오후 21:00</v>
      </c>
      <c r="K177" s="289"/>
      <c r="L177" s="290"/>
      <c r="M177" s="288" t="str">
        <f>TEXT($G$1+1, "[$-ko-KR]yyyy-mm-dd(ddd) ") &amp; "오전 00:00"</f>
        <v>2021-11-12(금)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06" t="s">
        <v>57</v>
      </c>
      <c r="H178" s="207" t="s">
        <v>265</v>
      </c>
      <c r="I178" s="20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249</v>
      </c>
      <c r="B179" s="124">
        <v>1260</v>
      </c>
      <c r="C179" s="76">
        <v>-1.5625E-2</v>
      </c>
      <c r="D179" s="13">
        <v>1185</v>
      </c>
      <c r="E179" s="14">
        <f>IF(ISNUMBER(D179), (D179 - $B179) / $B179, "")</f>
        <v>-5.9523809523809521E-2</v>
      </c>
      <c r="F179" s="16">
        <f>IF(ISNUMBER(D179), $B199 * E179, "")</f>
        <v>-8928.5714285714275</v>
      </c>
      <c r="G179" s="29">
        <v>1190</v>
      </c>
      <c r="H179" s="14">
        <f>IF(ISNUMBER(G179), (G179 - $B179) / $B179, "")</f>
        <v>-5.5555555555555552E-2</v>
      </c>
      <c r="I179" s="100">
        <f>IF(ISNUMBER(G179), $B199 * H179, "")</f>
        <v>-8333.3333333333321</v>
      </c>
      <c r="J179" s="13">
        <v>1205</v>
      </c>
      <c r="K179" s="14">
        <f>IF(ISNUMBER(J179), (J179 - $B179) / $B179, "")</f>
        <v>-4.3650793650793648E-2</v>
      </c>
      <c r="L179" s="16">
        <f>IF(ISNUMBER(J179), $B199 * K179, "")</f>
        <v>-6547.6190476190477</v>
      </c>
      <c r="M179" s="29">
        <v>1195</v>
      </c>
      <c r="N179" s="14">
        <f>IF(ISNUMBER(M179), (M179 - $B179) / $B179, "")</f>
        <v>-5.1587301587301584E-2</v>
      </c>
      <c r="O179" s="16">
        <f>IF(ISNUMBER(M179), $B199 * N179, "")</f>
        <v>-7738.0952380952376</v>
      </c>
      <c r="Q179" s="286"/>
      <c r="R179" s="286"/>
      <c r="S179" s="286"/>
    </row>
    <row r="180" spans="1:19" ht="17.25" thickBot="1">
      <c r="A180" s="125" t="s">
        <v>193</v>
      </c>
      <c r="B180" s="126">
        <v>4030</v>
      </c>
      <c r="C180" s="77">
        <v>-1.5873015899999999E-2</v>
      </c>
      <c r="D180" s="15">
        <v>3920</v>
      </c>
      <c r="E180" s="32">
        <f t="shared" ref="E180:E183" si="94">IF(ISNUMBER(D180), (D180 - $B180) / $B180, "")</f>
        <v>-2.729528535980149E-2</v>
      </c>
      <c r="F180" s="18">
        <f>IF(ISNUMBER(D180), $B199 * E180, "")</f>
        <v>-4094.2928039702233</v>
      </c>
      <c r="G180" s="31">
        <v>3935</v>
      </c>
      <c r="H180" s="32">
        <f t="shared" ref="H180:H183" si="95">IF(ISNUMBER(G180), (G180 - $B180) / $B180, "")</f>
        <v>-2.3573200992555832E-2</v>
      </c>
      <c r="I180" s="101">
        <f>IF(ISNUMBER(G180), $B199 * H180, "")</f>
        <v>-3535.9801488833746</v>
      </c>
      <c r="J180" s="15">
        <v>3940</v>
      </c>
      <c r="K180" s="32">
        <f t="shared" ref="K180:K183" si="96">IF(ISNUMBER(J180), (J180 - $B180) / $B180, "")</f>
        <v>-2.2332506203473945E-2</v>
      </c>
      <c r="L180" s="18">
        <f>IF(ISNUMBER(J180), $B199 * K180, "")</f>
        <v>-3349.8759305210915</v>
      </c>
      <c r="M180" s="31">
        <v>3935</v>
      </c>
      <c r="N180" s="32">
        <f t="shared" ref="N180:N183" si="97">IF(ISNUMBER(M180), (M180 - $B180) / $B180, "")</f>
        <v>-2.3573200992555832E-2</v>
      </c>
      <c r="O180" s="18">
        <f>IF(ISNUMBER(M180), $B199 * N180, "")</f>
        <v>-3535.9801488833746</v>
      </c>
      <c r="Q180" s="286"/>
      <c r="R180" s="286"/>
      <c r="S180" s="286"/>
    </row>
    <row r="181" spans="1:19" ht="17.25" thickBot="1">
      <c r="A181" s="125" t="s">
        <v>64</v>
      </c>
      <c r="B181" s="126">
        <v>61.5</v>
      </c>
      <c r="C181" s="77">
        <v>-1.6E-2</v>
      </c>
      <c r="D181" s="15">
        <v>59.2</v>
      </c>
      <c r="E181" s="32">
        <f t="shared" si="94"/>
        <v>-3.739837398373979E-2</v>
      </c>
      <c r="F181" s="18">
        <f>IF(ISNUMBER(D181), $B199 * E181, "")</f>
        <v>-5609.7560975609686</v>
      </c>
      <c r="G181" s="31">
        <v>59.1</v>
      </c>
      <c r="H181" s="32">
        <f t="shared" si="95"/>
        <v>-3.9024390243902418E-2</v>
      </c>
      <c r="I181" s="101">
        <f>IF(ISNUMBER(G181), $B199 * H181, "")</f>
        <v>-5853.6585365853625</v>
      </c>
      <c r="J181" s="15">
        <v>59.6</v>
      </c>
      <c r="K181" s="32">
        <f t="shared" si="96"/>
        <v>-3.0894308943089407E-2</v>
      </c>
      <c r="L181" s="18">
        <f>IF(ISNUMBER(J181), $B199 * K181, "")</f>
        <v>-4634.1463414634109</v>
      </c>
      <c r="M181" s="31">
        <v>59.2</v>
      </c>
      <c r="N181" s="32">
        <f t="shared" si="97"/>
        <v>-3.739837398373979E-2</v>
      </c>
      <c r="O181" s="18">
        <f>IF(ISNUMBER(M181), $B199 * N181, "")</f>
        <v>-5609.7560975609686</v>
      </c>
      <c r="Q181" s="291"/>
      <c r="R181" s="291"/>
      <c r="S181" s="291"/>
    </row>
    <row r="182" spans="1:19" ht="17.25" thickBot="1">
      <c r="A182" s="125" t="s">
        <v>155</v>
      </c>
      <c r="B182" s="126">
        <v>30700</v>
      </c>
      <c r="C182" s="77">
        <v>-1.66559898E-2</v>
      </c>
      <c r="D182" s="15">
        <v>29150</v>
      </c>
      <c r="E182" s="32">
        <f t="shared" si="94"/>
        <v>-5.0488599348534204E-2</v>
      </c>
      <c r="F182" s="18">
        <f>IF(ISNUMBER(D182), $B199 * E182, "")</f>
        <v>-7573.2899022801303</v>
      </c>
      <c r="G182" s="31">
        <v>29360</v>
      </c>
      <c r="H182" s="32">
        <f t="shared" si="95"/>
        <v>-4.3648208469055372E-2</v>
      </c>
      <c r="I182" s="101">
        <f>IF(ISNUMBER(G182), $B199 * H182, "")</f>
        <v>-6547.2312703583057</v>
      </c>
      <c r="J182" s="15">
        <v>29420</v>
      </c>
      <c r="K182" s="32">
        <f t="shared" si="96"/>
        <v>-4.1693811074918569E-2</v>
      </c>
      <c r="L182" s="18">
        <f>IF(ISNUMBER(J182), $B199 * K182, "")</f>
        <v>-6254.0716612377855</v>
      </c>
      <c r="M182" s="31">
        <v>29360</v>
      </c>
      <c r="N182" s="32">
        <f t="shared" si="97"/>
        <v>-4.3648208469055372E-2</v>
      </c>
      <c r="O182" s="18">
        <f>IF(ISNUMBER(M182), $B199 * N182, "")</f>
        <v>-6547.2312703583057</v>
      </c>
      <c r="Q182" s="291"/>
      <c r="R182" s="291"/>
      <c r="S182" s="291"/>
    </row>
    <row r="183" spans="1:19" ht="17.25" thickBot="1">
      <c r="A183" s="127" t="s">
        <v>209</v>
      </c>
      <c r="B183" s="128">
        <v>1410</v>
      </c>
      <c r="C183" s="78">
        <v>-1.7421602800000002E-2</v>
      </c>
      <c r="D183" s="20">
        <v>1385</v>
      </c>
      <c r="E183" s="21">
        <f t="shared" si="94"/>
        <v>-1.7730496453900711E-2</v>
      </c>
      <c r="F183" s="22">
        <f>IF(ISNUMBER(D183), $B199 * E183, "")</f>
        <v>-2659.5744680851067</v>
      </c>
      <c r="G183" s="30">
        <v>1385</v>
      </c>
      <c r="H183" s="21">
        <f t="shared" si="95"/>
        <v>-1.7730496453900711E-2</v>
      </c>
      <c r="I183" s="105">
        <f>IF(ISNUMBER(G183), $B199 * H183, "")</f>
        <v>-2659.5744680851067</v>
      </c>
      <c r="J183" s="20">
        <v>1375</v>
      </c>
      <c r="K183" s="21">
        <f t="shared" si="96"/>
        <v>-2.4822695035460994E-2</v>
      </c>
      <c r="L183" s="22">
        <f>IF(ISNUMBER(J183), $B199 * K183, "")</f>
        <v>-3723.4042553191489</v>
      </c>
      <c r="M183" s="30">
        <v>1385</v>
      </c>
      <c r="N183" s="21">
        <f t="shared" si="97"/>
        <v>-1.7730496453900711E-2</v>
      </c>
      <c r="O183" s="22">
        <f>IF(ISNUMBER(M183), $B199 * N183, "")</f>
        <v>-2659.5744680851067</v>
      </c>
      <c r="Q183" s="291"/>
      <c r="R183" s="291"/>
      <c r="S183" s="291"/>
    </row>
    <row r="184" spans="1:19" ht="17.25" thickBot="1">
      <c r="A184" s="125" t="s">
        <v>203</v>
      </c>
      <c r="B184" s="129">
        <v>829</v>
      </c>
      <c r="C184" s="80">
        <v>-1.7772511800000002E-2</v>
      </c>
      <c r="D184" s="106">
        <v>805</v>
      </c>
      <c r="E184" s="107">
        <f>IF(ISNUMBER(D184), (D184 - $B184) / $B184, "")</f>
        <v>-2.8950542822677925E-2</v>
      </c>
      <c r="F184" s="108">
        <f>IF(ISNUMBER(D184), $B199 * E184, "")</f>
        <v>-4342.5814234016889</v>
      </c>
      <c r="G184" s="109">
        <v>808</v>
      </c>
      <c r="H184" s="107">
        <f>IF(ISNUMBER(G184), (G184 - $B184) / $B184, "")</f>
        <v>-2.5331724969843185E-2</v>
      </c>
      <c r="I184" s="110">
        <f>IF(ISNUMBER(G184), $B199 * H184, "")</f>
        <v>-3799.7587454764775</v>
      </c>
      <c r="J184" s="106">
        <v>808</v>
      </c>
      <c r="K184" s="107">
        <f>IF(ISNUMBER(J184), (J184 - $B184) / $B184, "")</f>
        <v>-2.5331724969843185E-2</v>
      </c>
      <c r="L184" s="108">
        <f>IF(ISNUMBER(J184), $B199 * K184, "")</f>
        <v>-3799.7587454764775</v>
      </c>
      <c r="M184" s="109">
        <v>803</v>
      </c>
      <c r="N184" s="107">
        <f>IF(ISNUMBER(M184), (M184 - $B184) / $B184, "")</f>
        <v>-3.1363088057901084E-2</v>
      </c>
      <c r="O184" s="108">
        <f>IF(ISNUMBER(M184), $B199 * N184, "")</f>
        <v>-4704.4632086851625</v>
      </c>
      <c r="Q184" s="291"/>
      <c r="R184" s="291"/>
      <c r="S184" s="291"/>
    </row>
    <row r="185" spans="1:19" ht="17.25" thickBot="1">
      <c r="A185" s="125" t="s">
        <v>223</v>
      </c>
      <c r="B185" s="126">
        <v>1885</v>
      </c>
      <c r="C185" s="77">
        <v>-1.82291667E-2</v>
      </c>
      <c r="D185" s="15">
        <v>1820</v>
      </c>
      <c r="E185" s="32">
        <f t="shared" ref="E185:E188" si="98">IF(ISNUMBER(D185), (D185 - $B185) / $B185, "")</f>
        <v>-3.4482758620689655E-2</v>
      </c>
      <c r="F185" s="18">
        <f>IF(ISNUMBER(D185), $B199 * E185, "")</f>
        <v>-5172.4137931034484</v>
      </c>
      <c r="G185" s="31">
        <v>1840</v>
      </c>
      <c r="H185" s="32">
        <f t="shared" ref="H185:H188" si="99">IF(ISNUMBER(G185), (G185 - $B185) / $B185, "")</f>
        <v>-2.3872679045092837E-2</v>
      </c>
      <c r="I185" s="101">
        <f>IF(ISNUMBER(G185), $B199 * H185, "")</f>
        <v>-3580.9018567639255</v>
      </c>
      <c r="J185" s="15">
        <v>1840</v>
      </c>
      <c r="K185" s="32">
        <f t="shared" ref="K185:K188" si="100">IF(ISNUMBER(J185), (J185 - $B185) / $B185, "")</f>
        <v>-2.3872679045092837E-2</v>
      </c>
      <c r="L185" s="18">
        <f>IF(ISNUMBER(J185), $B199 * K185, "")</f>
        <v>-3580.9018567639255</v>
      </c>
      <c r="M185" s="31">
        <v>1835</v>
      </c>
      <c r="N185" s="32">
        <f t="shared" ref="N185:N188" si="101">IF(ISNUMBER(M185), (M185 - $B185) / $B185, "")</f>
        <v>-2.6525198938992044E-2</v>
      </c>
      <c r="O185" s="18">
        <f>IF(ISNUMBER(M185), $B199 * N185, "")</f>
        <v>-3978.7798408488065</v>
      </c>
      <c r="Q185" s="291"/>
      <c r="R185" s="291"/>
      <c r="S185" s="291"/>
    </row>
    <row r="186" spans="1:19" ht="17.25" thickBot="1">
      <c r="A186" s="125" t="s">
        <v>177</v>
      </c>
      <c r="B186" s="126">
        <v>21120</v>
      </c>
      <c r="C186" s="77">
        <v>-1.8587360599999998E-2</v>
      </c>
      <c r="D186" s="15">
        <v>19780</v>
      </c>
      <c r="E186" s="32">
        <f t="shared" si="98"/>
        <v>-6.3446969696969696E-2</v>
      </c>
      <c r="F186" s="18">
        <f>IF(ISNUMBER(D186), $B199 * E186, "")</f>
        <v>-9517.045454545454</v>
      </c>
      <c r="G186" s="31">
        <v>19900</v>
      </c>
      <c r="H186" s="32">
        <f t="shared" si="99"/>
        <v>-5.7765151515151512E-2</v>
      </c>
      <c r="I186" s="101">
        <f>IF(ISNUMBER(G186), $B199 * H186, "")</f>
        <v>-8664.7727272727261</v>
      </c>
      <c r="J186" s="15">
        <v>19850</v>
      </c>
      <c r="K186" s="32">
        <f t="shared" si="100"/>
        <v>-6.013257575757576E-2</v>
      </c>
      <c r="L186" s="18">
        <f>IF(ISNUMBER(J186), $B199 * K186, "")</f>
        <v>-9019.886363636364</v>
      </c>
      <c r="M186" s="31">
        <v>20000</v>
      </c>
      <c r="N186" s="32">
        <f t="shared" si="101"/>
        <v>-5.3030303030303032E-2</v>
      </c>
      <c r="O186" s="18">
        <f>IF(ISNUMBER(M186), $B199 * N186, "")</f>
        <v>-7954.545454545455</v>
      </c>
      <c r="Q186" s="291"/>
      <c r="R186" s="291"/>
      <c r="S186" s="291"/>
    </row>
    <row r="187" spans="1:19" ht="17.25" thickBot="1">
      <c r="A187" s="125" t="s">
        <v>169</v>
      </c>
      <c r="B187" s="126">
        <v>4080</v>
      </c>
      <c r="C187" s="77">
        <v>-1.9230769200000001E-2</v>
      </c>
      <c r="D187" s="15">
        <v>3900</v>
      </c>
      <c r="E187" s="32">
        <f t="shared" si="98"/>
        <v>-4.4117647058823532E-2</v>
      </c>
      <c r="F187" s="18">
        <f>IF(ISNUMBER(D187), $B199 * E187, "")</f>
        <v>-6617.6470588235297</v>
      </c>
      <c r="G187" s="31">
        <v>3945</v>
      </c>
      <c r="H187" s="32">
        <f t="shared" si="99"/>
        <v>-3.3088235294117647E-2</v>
      </c>
      <c r="I187" s="101">
        <f>IF(ISNUMBER(G187), $B199 * H187, "")</f>
        <v>-4963.2352941176468</v>
      </c>
      <c r="J187" s="15">
        <v>3915</v>
      </c>
      <c r="K187" s="32">
        <f t="shared" si="100"/>
        <v>-4.0441176470588237E-2</v>
      </c>
      <c r="L187" s="18">
        <f>IF(ISNUMBER(J187), $B199 * K187, "")</f>
        <v>-6066.176470588236</v>
      </c>
      <c r="M187" s="31">
        <v>3905</v>
      </c>
      <c r="N187" s="32">
        <f t="shared" si="101"/>
        <v>-4.2892156862745098E-2</v>
      </c>
      <c r="O187" s="18">
        <f>IF(ISNUMBER(M187), $B199 * N187, "")</f>
        <v>-6433.8235294117649</v>
      </c>
      <c r="Q187" s="33"/>
      <c r="R187" s="33"/>
    </row>
    <row r="188" spans="1:19" ht="17.25" thickBot="1">
      <c r="A188" s="130" t="s">
        <v>145</v>
      </c>
      <c r="B188" s="131">
        <v>25.1</v>
      </c>
      <c r="C188" s="79">
        <v>-1.953125E-2</v>
      </c>
      <c r="D188" s="24">
        <v>24.2</v>
      </c>
      <c r="E188" s="25">
        <f t="shared" si="98"/>
        <v>-3.5856573705179369E-2</v>
      </c>
      <c r="F188" s="104">
        <f>IF(ISNUMBER(D188), $B199 * E188, "")</f>
        <v>-5378.4860557769052</v>
      </c>
      <c r="G188" s="102">
        <v>24.5</v>
      </c>
      <c r="H188" s="25">
        <f t="shared" si="99"/>
        <v>-2.3904382470119577E-2</v>
      </c>
      <c r="I188" s="103">
        <f>IF(ISNUMBER(G188), $B199 * H188, "")</f>
        <v>-3585.6573705179367</v>
      </c>
      <c r="J188" s="24">
        <v>24.5</v>
      </c>
      <c r="K188" s="25">
        <f t="shared" si="100"/>
        <v>-2.3904382470119577E-2</v>
      </c>
      <c r="L188" s="104">
        <f>IF(ISNUMBER(J188), $B199 * K188, "")</f>
        <v>-3585.6573705179367</v>
      </c>
      <c r="M188" s="102">
        <v>24.3</v>
      </c>
      <c r="N188" s="25">
        <f t="shared" si="101"/>
        <v>-3.187250996015939E-2</v>
      </c>
      <c r="O188" s="104">
        <f>IF(ISNUMBER(M188), $B199 * N188, "")</f>
        <v>-4780.8764940239089</v>
      </c>
      <c r="Q188" s="300"/>
      <c r="R188" s="301"/>
      <c r="S188" s="302"/>
    </row>
    <row r="189" spans="1:19">
      <c r="A189" s="123" t="s">
        <v>333</v>
      </c>
      <c r="B189" s="124">
        <v>0.23699999999999999</v>
      </c>
      <c r="C189" s="76">
        <v>-2.0661156999999999E-2</v>
      </c>
      <c r="D189" s="13">
        <v>0.23100000000000001</v>
      </c>
      <c r="E189" s="14">
        <f>IF(ISNUMBER(D189), (D189 - $B189) / $B189, "")</f>
        <v>-2.5316455696202438E-2</v>
      </c>
      <c r="F189" s="16">
        <f>IF(ISNUMBER(D189), $B199 * E189, "")</f>
        <v>-3797.4683544303657</v>
      </c>
      <c r="G189" s="29">
        <v>0.23300000000000001</v>
      </c>
      <c r="H189" s="14">
        <f>IF(ISNUMBER(G189), (G189 - $B189) / $B189, "")</f>
        <v>-1.6877637130801586E-2</v>
      </c>
      <c r="I189" s="100">
        <f>IF(ISNUMBER(G189), $B199 * H189, "")</f>
        <v>-2531.6455696202379</v>
      </c>
      <c r="J189" s="13">
        <v>0.23499999999999999</v>
      </c>
      <c r="K189" s="14">
        <f>IF(ISNUMBER(J189), (J189 - $B189) / $B189, "")</f>
        <v>-8.4388185654008518E-3</v>
      </c>
      <c r="L189" s="16">
        <f>IF(ISNUMBER(J189), $B199 * K189, "")</f>
        <v>-1265.8227848101278</v>
      </c>
      <c r="M189" s="29">
        <v>0.23300000000000001</v>
      </c>
      <c r="N189" s="14">
        <f>IF(ISNUMBER(M189), (M189 - $B189) / $B189, "")</f>
        <v>-1.6877637130801586E-2</v>
      </c>
      <c r="O189" s="16">
        <f>IF(ISNUMBER(M189), $B199 * N189, "")</f>
        <v>-2531.6455696202379</v>
      </c>
      <c r="Q189" s="303"/>
      <c r="R189" s="304"/>
      <c r="S189" s="305"/>
    </row>
    <row r="190" spans="1:19" ht="17.25" thickBot="1">
      <c r="A190" s="125" t="s">
        <v>129</v>
      </c>
      <c r="B190" s="126">
        <v>133</v>
      </c>
      <c r="C190" s="77">
        <v>-2.2058823500000001E-2</v>
      </c>
      <c r="D190" s="15">
        <v>126</v>
      </c>
      <c r="E190" s="32">
        <f t="shared" ref="E190:E193" si="102">IF(ISNUMBER(D190), (D190 - $B190) / $B190, "")</f>
        <v>-5.2631578947368418E-2</v>
      </c>
      <c r="F190" s="18">
        <f>IF(ISNUMBER(D190), $B199 * E190, "")</f>
        <v>-7894.7368421052624</v>
      </c>
      <c r="G190" s="31">
        <v>127</v>
      </c>
      <c r="H190" s="32">
        <f t="shared" ref="H190:H193" si="103">IF(ISNUMBER(G190), (G190 - $B190) / $B190, "")</f>
        <v>-4.5112781954887216E-2</v>
      </c>
      <c r="I190" s="101">
        <f>IF(ISNUMBER(G190), $B199 * H190, "")</f>
        <v>-6766.9172932330821</v>
      </c>
      <c r="J190" s="15">
        <v>126</v>
      </c>
      <c r="K190" s="32">
        <f t="shared" ref="K190:K193" si="104">IF(ISNUMBER(J190), (J190 - $B190) / $B190, "")</f>
        <v>-5.2631578947368418E-2</v>
      </c>
      <c r="L190" s="18">
        <f>IF(ISNUMBER(J190), $B199 * K190, "")</f>
        <v>-7894.7368421052624</v>
      </c>
      <c r="M190" s="31">
        <v>126</v>
      </c>
      <c r="N190" s="32">
        <f t="shared" ref="N190:N193" si="105">IF(ISNUMBER(M190), (M190 - $B190) / $B190, "")</f>
        <v>-5.2631578947368418E-2</v>
      </c>
      <c r="O190" s="18">
        <f>IF(ISNUMBER(M190), $B199 * N190, "")</f>
        <v>-7894.7368421052624</v>
      </c>
      <c r="Q190" s="306"/>
      <c r="R190" s="307"/>
      <c r="S190" s="308"/>
    </row>
    <row r="191" spans="1:19" ht="17.25" thickBot="1">
      <c r="A191" s="125" t="s">
        <v>103</v>
      </c>
      <c r="B191" s="126">
        <v>1550</v>
      </c>
      <c r="C191" s="77">
        <v>-2.20820189E-2</v>
      </c>
      <c r="D191" s="15">
        <v>1505</v>
      </c>
      <c r="E191" s="32">
        <f t="shared" si="102"/>
        <v>-2.903225806451613E-2</v>
      </c>
      <c r="F191" s="18">
        <f>IF(ISNUMBER(D191), $B199 * E191, "")</f>
        <v>-4354.8387096774195</v>
      </c>
      <c r="G191" s="31">
        <v>1550</v>
      </c>
      <c r="H191" s="32">
        <f t="shared" si="103"/>
        <v>0</v>
      </c>
      <c r="I191" s="101">
        <f>IF(ISNUMBER(G191), $B199 * H191, "")</f>
        <v>0</v>
      </c>
      <c r="J191" s="15">
        <v>1545</v>
      </c>
      <c r="K191" s="32">
        <f t="shared" si="104"/>
        <v>-3.2258064516129032E-3</v>
      </c>
      <c r="L191" s="18">
        <f>IF(ISNUMBER(J191), $B199 * K191, "")</f>
        <v>-483.87096774193549</v>
      </c>
      <c r="M191" s="31">
        <v>1575</v>
      </c>
      <c r="N191" s="32">
        <f t="shared" si="105"/>
        <v>1.6129032258064516E-2</v>
      </c>
      <c r="O191" s="18">
        <f>IF(ISNUMBER(M191), $B199 * N191, "")</f>
        <v>2419.3548387096776</v>
      </c>
      <c r="Q191" s="291"/>
      <c r="R191" s="291"/>
      <c r="S191" s="291"/>
    </row>
    <row r="192" spans="1:19" ht="17.25" thickBot="1">
      <c r="A192" s="125" t="s">
        <v>135</v>
      </c>
      <c r="B192" s="126">
        <v>440</v>
      </c>
      <c r="C192" s="77">
        <v>-2.2222222199999999E-2</v>
      </c>
      <c r="D192" s="15">
        <v>415</v>
      </c>
      <c r="E192" s="32">
        <f t="shared" si="102"/>
        <v>-5.6818181818181816E-2</v>
      </c>
      <c r="F192" s="18">
        <f>IF(ISNUMBER(D192), $B199 * E192, "")</f>
        <v>-8522.7272727272721</v>
      </c>
      <c r="G192" s="31">
        <v>419</v>
      </c>
      <c r="H192" s="32">
        <f t="shared" si="103"/>
        <v>-4.7727272727272729E-2</v>
      </c>
      <c r="I192" s="101">
        <f>IF(ISNUMBER(G192), $B199 * H192, "")</f>
        <v>-7159.090909090909</v>
      </c>
      <c r="J192" s="15">
        <v>418</v>
      </c>
      <c r="K192" s="32">
        <f t="shared" si="104"/>
        <v>-0.05</v>
      </c>
      <c r="L192" s="18">
        <f>IF(ISNUMBER(J192), $B199 * K192, "")</f>
        <v>-7500</v>
      </c>
      <c r="M192" s="31">
        <v>417</v>
      </c>
      <c r="N192" s="32">
        <f t="shared" si="105"/>
        <v>-5.2272727272727269E-2</v>
      </c>
      <c r="O192" s="18">
        <f>IF(ISNUMBER(M192), $B199 * N192, "")</f>
        <v>-7840.9090909090901</v>
      </c>
      <c r="Q192" s="286"/>
      <c r="R192" s="286"/>
      <c r="S192" s="286"/>
    </row>
    <row r="193" spans="1:19" ht="17.25" thickBot="1">
      <c r="A193" s="127" t="s">
        <v>159</v>
      </c>
      <c r="B193" s="128">
        <v>122</v>
      </c>
      <c r="C193" s="78">
        <v>-2.4E-2</v>
      </c>
      <c r="D193" s="20">
        <v>115</v>
      </c>
      <c r="E193" s="21">
        <f t="shared" si="102"/>
        <v>-5.737704918032787E-2</v>
      </c>
      <c r="F193" s="22">
        <f>IF(ISNUMBER(D193), $B199 * E193, "")</f>
        <v>-8606.557377049181</v>
      </c>
      <c r="G193" s="30">
        <v>117</v>
      </c>
      <c r="H193" s="21">
        <f t="shared" si="103"/>
        <v>-4.0983606557377046E-2</v>
      </c>
      <c r="I193" s="105">
        <f>IF(ISNUMBER(G193), $B199 * H193, "")</f>
        <v>-6147.5409836065573</v>
      </c>
      <c r="J193" s="20">
        <v>117</v>
      </c>
      <c r="K193" s="21">
        <f t="shared" si="104"/>
        <v>-4.0983606557377046E-2</v>
      </c>
      <c r="L193" s="22">
        <f>IF(ISNUMBER(J193), $B199 * K193, "")</f>
        <v>-6147.5409836065573</v>
      </c>
      <c r="M193" s="30">
        <v>115</v>
      </c>
      <c r="N193" s="21">
        <f t="shared" si="105"/>
        <v>-5.737704918032787E-2</v>
      </c>
      <c r="O193" s="22">
        <f>IF(ISNUMBER(M193), $B199 * N193, "")</f>
        <v>-8606.557377049181</v>
      </c>
      <c r="Q193" s="286"/>
      <c r="R193" s="286"/>
      <c r="S193" s="286"/>
    </row>
    <row r="194" spans="1:19" ht="17.25" thickBot="1">
      <c r="A194" s="125" t="s">
        <v>171</v>
      </c>
      <c r="B194" s="129">
        <v>474</v>
      </c>
      <c r="C194" s="80">
        <v>-2.4691358E-2</v>
      </c>
      <c r="D194" s="106">
        <v>455</v>
      </c>
      <c r="E194" s="107">
        <f>IF(ISNUMBER(D194), (D194 - $B194) / $B194, "")</f>
        <v>-4.0084388185654012E-2</v>
      </c>
      <c r="F194" s="108">
        <f>IF(ISNUMBER(D194), $B199 * E194, "")</f>
        <v>-6012.6582278481019</v>
      </c>
      <c r="G194" s="109">
        <v>454</v>
      </c>
      <c r="H194" s="107">
        <f>IF(ISNUMBER(G194), (G194 - $B194) / $B194, "")</f>
        <v>-4.2194092827004218E-2</v>
      </c>
      <c r="I194" s="110">
        <f>IF(ISNUMBER(G194), $B199 * H194, "")</f>
        <v>-6329.1139240506327</v>
      </c>
      <c r="J194" s="106">
        <v>452</v>
      </c>
      <c r="K194" s="107">
        <f>IF(ISNUMBER(J194), (J194 - $B194) / $B194, "")</f>
        <v>-4.6413502109704644E-2</v>
      </c>
      <c r="L194" s="108">
        <f>IF(ISNUMBER(J194), $B199 * K194, "")</f>
        <v>-6962.0253164556962</v>
      </c>
      <c r="M194" s="109">
        <v>449</v>
      </c>
      <c r="N194" s="107">
        <f>IF(ISNUMBER(M194), (M194 - $B194) / $B194, "")</f>
        <v>-5.2742616033755275E-2</v>
      </c>
      <c r="O194" s="108">
        <f>IF(ISNUMBER(M194), $B199 * N194, "")</f>
        <v>-7911.3924050632913</v>
      </c>
      <c r="Q194" s="291"/>
      <c r="R194" s="291"/>
      <c r="S194" s="291"/>
    </row>
    <row r="195" spans="1:19" ht="17.25" thickBot="1">
      <c r="A195" s="125" t="s">
        <v>141</v>
      </c>
      <c r="B195" s="126">
        <v>151</v>
      </c>
      <c r="C195" s="77">
        <v>-2.5806451599999999E-2</v>
      </c>
      <c r="D195" s="15">
        <v>146</v>
      </c>
      <c r="E195" s="32">
        <f t="shared" ref="E195:E198" si="106">IF(ISNUMBER(D195), (D195 - $B195) / $B195, "")</f>
        <v>-3.3112582781456956E-2</v>
      </c>
      <c r="F195" s="18">
        <f>IF(ISNUMBER(D195), $B199 * E195, "")</f>
        <v>-4966.8874172185433</v>
      </c>
      <c r="G195" s="31">
        <v>146</v>
      </c>
      <c r="H195" s="32">
        <f t="shared" ref="H195:H198" si="107">IF(ISNUMBER(G195), (G195 - $B195) / $B195, "")</f>
        <v>-3.3112582781456956E-2</v>
      </c>
      <c r="I195" s="101">
        <f>IF(ISNUMBER(G195), $B199 * H195, "")</f>
        <v>-4966.8874172185433</v>
      </c>
      <c r="J195" s="15">
        <v>145</v>
      </c>
      <c r="K195" s="32">
        <f t="shared" ref="K195:K198" si="108">IF(ISNUMBER(J195), (J195 - $B195) / $B195, "")</f>
        <v>-3.9735099337748346E-2</v>
      </c>
      <c r="L195" s="18">
        <f>IF(ISNUMBER(J195), $B199 * K195, "")</f>
        <v>-5960.2649006622523</v>
      </c>
      <c r="M195" s="31">
        <v>145</v>
      </c>
      <c r="N195" s="32">
        <f t="shared" ref="N195:N198" si="109">IF(ISNUMBER(M195), (M195 - $B195) / $B195, "")</f>
        <v>-3.9735099337748346E-2</v>
      </c>
      <c r="O195" s="18">
        <f>IF(ISNUMBER(M195), $B199 * N195, "")</f>
        <v>-5960.2649006622523</v>
      </c>
      <c r="Q195" s="291"/>
      <c r="R195" s="291"/>
      <c r="S195" s="291"/>
    </row>
    <row r="196" spans="1:19" ht="17.25" thickBot="1">
      <c r="A196" s="125" t="s">
        <v>137</v>
      </c>
      <c r="B196" s="126">
        <v>19270</v>
      </c>
      <c r="C196" s="77">
        <v>-2.6275896900000002E-2</v>
      </c>
      <c r="D196" s="15">
        <v>19150</v>
      </c>
      <c r="E196" s="32">
        <f t="shared" si="106"/>
        <v>-6.2272963155163468E-3</v>
      </c>
      <c r="F196" s="18">
        <f>IF(ISNUMBER(D196), $B199 * E196, "")</f>
        <v>-934.09444732745203</v>
      </c>
      <c r="G196" s="31">
        <v>19970</v>
      </c>
      <c r="H196" s="32">
        <f t="shared" si="107"/>
        <v>3.6325895173845359E-2</v>
      </c>
      <c r="I196" s="101">
        <f>IF(ISNUMBER(G196), $B199 * H196, "")</f>
        <v>5448.8842760768039</v>
      </c>
      <c r="J196" s="15">
        <v>19900</v>
      </c>
      <c r="K196" s="32">
        <f t="shared" si="108"/>
        <v>3.2693305656460822E-2</v>
      </c>
      <c r="L196" s="18">
        <f>IF(ISNUMBER(J196), $B199 * K196, "")</f>
        <v>4903.9958484691233</v>
      </c>
      <c r="M196" s="31">
        <v>21600</v>
      </c>
      <c r="N196" s="32">
        <f t="shared" si="109"/>
        <v>0.1209133367929424</v>
      </c>
      <c r="O196" s="18">
        <f>IF(ISNUMBER(M196), $B199 * N196, "")</f>
        <v>18137.00051894136</v>
      </c>
      <c r="Q196" s="291"/>
      <c r="R196" s="291"/>
      <c r="S196" s="291"/>
    </row>
    <row r="197" spans="1:19">
      <c r="A197" s="125" t="s">
        <v>181</v>
      </c>
      <c r="B197" s="126">
        <v>1500</v>
      </c>
      <c r="C197" s="77">
        <v>-2.9126213599999999E-2</v>
      </c>
      <c r="D197" s="15">
        <v>1430</v>
      </c>
      <c r="E197" s="32">
        <f t="shared" si="106"/>
        <v>-4.6666666666666669E-2</v>
      </c>
      <c r="F197" s="18">
        <f>IF(ISNUMBER(D197), $B199 * E197, "")</f>
        <v>-7000</v>
      </c>
      <c r="G197" s="31">
        <v>1435</v>
      </c>
      <c r="H197" s="32">
        <f t="shared" si="107"/>
        <v>-4.3333333333333335E-2</v>
      </c>
      <c r="I197" s="101">
        <f>IF(ISNUMBER(G197), $B199 * H197, "")</f>
        <v>-6500</v>
      </c>
      <c r="J197" s="15">
        <v>1440</v>
      </c>
      <c r="K197" s="32">
        <f t="shared" si="108"/>
        <v>-0.04</v>
      </c>
      <c r="L197" s="18">
        <f>IF(ISNUMBER(J197), $B199 * K197, "")</f>
        <v>-6000</v>
      </c>
      <c r="M197" s="31">
        <v>1430</v>
      </c>
      <c r="N197" s="32">
        <f t="shared" si="109"/>
        <v>-4.6666666666666669E-2</v>
      </c>
      <c r="O197" s="18">
        <f>IF(ISNUMBER(M197), $B199 * N197, "")</f>
        <v>-7000</v>
      </c>
      <c r="Q197" s="313"/>
      <c r="R197" s="314"/>
      <c r="S197" s="315"/>
    </row>
    <row r="198" spans="1:19" ht="17.25" thickBot="1">
      <c r="A198" s="130" t="s">
        <v>101</v>
      </c>
      <c r="B198" s="131">
        <v>1390</v>
      </c>
      <c r="C198" s="79">
        <v>-3.47222222E-2</v>
      </c>
      <c r="D198" s="24">
        <v>1295</v>
      </c>
      <c r="E198" s="25">
        <f t="shared" si="106"/>
        <v>-6.83453237410072E-2</v>
      </c>
      <c r="F198" s="104">
        <f>IF(ISNUMBER(D198), $B199 * E198, "")</f>
        <v>-10251.798561151079</v>
      </c>
      <c r="G198" s="102">
        <v>1310</v>
      </c>
      <c r="H198" s="25">
        <f t="shared" si="107"/>
        <v>-5.7553956834532377E-2</v>
      </c>
      <c r="I198" s="103">
        <f>IF(ISNUMBER(G198), $B199 * H198, "")</f>
        <v>-8633.0935251798564</v>
      </c>
      <c r="J198" s="24">
        <v>1305</v>
      </c>
      <c r="K198" s="25">
        <f t="shared" si="108"/>
        <v>-6.1151079136690649E-2</v>
      </c>
      <c r="L198" s="104">
        <f>IF(ISNUMBER(J198), $B199 * K198, "")</f>
        <v>-9172.661870503598</v>
      </c>
      <c r="M198" s="102">
        <v>1295</v>
      </c>
      <c r="N198" s="25">
        <f t="shared" si="109"/>
        <v>-6.83453237410072E-2</v>
      </c>
      <c r="O198" s="104">
        <f>IF(ISNUMBER(M198), $B199 * N198, "")</f>
        <v>-10251.798561151079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-4.0745141898551177E-2</v>
      </c>
      <c r="F199" s="28">
        <f>SUM(F179:F198)</f>
        <v>-122235.42569565357</v>
      </c>
      <c r="G199" s="26" t="s">
        <v>268</v>
      </c>
      <c r="H199" s="27">
        <f>IF(COUNT(H179:H198), SUM(H179:H198) / COUNT(H179:H198), 0)</f>
        <v>-3.1703169699105735E-2</v>
      </c>
      <c r="I199" s="28">
        <f>SUM(I179:I198)</f>
        <v>-95109.509097317205</v>
      </c>
      <c r="J199" s="26" t="s">
        <v>268</v>
      </c>
      <c r="K199" s="27">
        <f>IF(COUNT(K179:K198), SUM(K179:K198) / COUNT(K179:K198), 0)</f>
        <v>-3.2348141953519913E-2</v>
      </c>
      <c r="L199" s="28">
        <f>SUM(L179:L198)</f>
        <v>-97044.425860559713</v>
      </c>
      <c r="M199" s="26" t="s">
        <v>268</v>
      </c>
      <c r="N199" s="27">
        <f>IF(COUNT(N179:N198), SUM(N179:N198) / COUNT(N179:N198), 0)</f>
        <v>-3.0461358379802482E-2</v>
      </c>
      <c r="O199" s="28">
        <f>SUM(O179:O198)</f>
        <v>-91384.075139407447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136D1-E844-4ECA-9492-38DA0326353F}">
  <sheetPr codeName="Sheet18"/>
  <dimension ref="A1:S199"/>
  <sheetViews>
    <sheetView topLeftCell="A5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44512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-54,740 KRW (-1.82%)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-29,109 KRW (-1.21%)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-21,510 KRW (-0.72%)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-17,722 KRW (-0.59%)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0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2021-11-12(금) 오전 00:00</v>
      </c>
      <c r="C15" s="332"/>
      <c r="D15" s="288" t="str">
        <f>TEXT($G$1, "[$-ko-KR]yyyy-mm-dd(ddd) ") &amp; "오후 14:00"</f>
        <v>2021-11-12(금) 오후 14:00</v>
      </c>
      <c r="E15" s="289"/>
      <c r="F15" s="290"/>
      <c r="G15" s="288" t="str">
        <f>TEXT($G$1, "[$-ko-KR]yyyy-mm-dd(ddd) ") &amp; "오후 19:00"</f>
        <v>2021-11-12(금) 오후 19:00</v>
      </c>
      <c r="H15" s="289"/>
      <c r="I15" s="290"/>
      <c r="J15" s="288" t="str">
        <f>TEXT($G$1, "[$-ko-KR]yyyy-mm-dd(ddd) ") &amp; "오후 21:00"</f>
        <v>2021-11-12(금) 오후 21:00</v>
      </c>
      <c r="K15" s="289"/>
      <c r="L15" s="290"/>
      <c r="M15" s="288" t="str">
        <f>TEXT($G$1+1, "[$-ko-KR]yyyy-mm-dd(ddd) ") &amp; "오전 00:00"</f>
        <v>2021-11-13(토)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09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2021-11-12(금) 오전 00:00</v>
      </c>
      <c r="C42" s="329"/>
      <c r="D42" s="288" t="str">
        <f>TEXT($G$1, "[$-ko-KR]yyyy-mm-dd(ddd) ") &amp; "오후 14:00"</f>
        <v>2021-11-12(금) 오후 14:00</v>
      </c>
      <c r="E42" s="289"/>
      <c r="F42" s="290"/>
      <c r="G42" s="288" t="str">
        <f>TEXT($G$1, "[$-ko-KR]yyyy-mm-dd(ddd) ") &amp; "오후 19:00"</f>
        <v>2021-11-12(금) 오후 19:00</v>
      </c>
      <c r="H42" s="289"/>
      <c r="I42" s="290"/>
      <c r="J42" s="288" t="str">
        <f>TEXT($G$1, "[$-ko-KR]yyyy-mm-dd(ddd) ") &amp; "오후 21:00"</f>
        <v>2021-11-12(금) 오후 21:00</v>
      </c>
      <c r="K42" s="289"/>
      <c r="L42" s="290"/>
      <c r="M42" s="288" t="str">
        <f>TEXT($G$1+1, "[$-ko-KR]yyyy-mm-dd(ddd) ") &amp; "오전 00:00"</f>
        <v>2021-11-13(토)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0" t="s">
        <v>57</v>
      </c>
      <c r="H43" s="211" t="s">
        <v>265</v>
      </c>
      <c r="I43" s="21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333</v>
      </c>
      <c r="B44" s="124">
        <v>0.23300000000000001</v>
      </c>
      <c r="C44" s="76">
        <v>8.6580087000000007E-3</v>
      </c>
      <c r="D44" s="13">
        <v>0.249</v>
      </c>
      <c r="E44" s="14">
        <f>IF(ISNUMBER(D44), (D44 - $B44) / $B44, "")</f>
        <v>6.8669527896995652E-2</v>
      </c>
      <c r="F44" s="16">
        <f>IF(ISNUMBER(D44), $B64 * E44, "")</f>
        <v>10300.429184549348</v>
      </c>
      <c r="G44" s="29">
        <v>0.24299999999999999</v>
      </c>
      <c r="H44" s="14">
        <f>IF(ISNUMBER(G44), (G44 - $B44) / $B44, "")</f>
        <v>4.2918454935622234E-2</v>
      </c>
      <c r="I44" s="100">
        <f>IF(ISNUMBER(G44), $B64 * H44, "")</f>
        <v>6437.7682403433355</v>
      </c>
      <c r="J44" s="13">
        <v>0.252</v>
      </c>
      <c r="K44" s="14">
        <f>IF(ISNUMBER(J44), (J44 - $B44) / $B44, "")</f>
        <v>8.1545064377682358E-2</v>
      </c>
      <c r="L44" s="16">
        <f>IF(ISNUMBER(J44), $B64 * K44, "")</f>
        <v>12231.759656652353</v>
      </c>
      <c r="M44" s="29">
        <v>0.247</v>
      </c>
      <c r="N44" s="14">
        <f>IF(ISNUMBER(M44), (M44 - $B44) / $B44, "")</f>
        <v>6.0085836909871175E-2</v>
      </c>
      <c r="O44" s="16">
        <f>IF(ISNUMBER(M44), $B64 * N44, "")</f>
        <v>9012.8755364806766</v>
      </c>
      <c r="Q44" s="286"/>
      <c r="R44" s="286"/>
      <c r="S44" s="286"/>
    </row>
    <row r="45" spans="1:19" ht="17.25" customHeight="1" thickBot="1">
      <c r="A45" s="125" t="s">
        <v>119</v>
      </c>
      <c r="B45" s="126">
        <v>36.6</v>
      </c>
      <c r="C45" s="77">
        <v>8.2644628000000005E-3</v>
      </c>
      <c r="D45" s="15">
        <v>36.700000000000003</v>
      </c>
      <c r="E45" s="32">
        <f t="shared" ref="E45:E48" si="14">IF(ISNUMBER(D45), (D45 - $B45) / $B45, "")</f>
        <v>2.7322404371585085E-3</v>
      </c>
      <c r="F45" s="18">
        <f>IF(ISNUMBER(D45), $B64 * E45, "")</f>
        <v>409.8360655737763</v>
      </c>
      <c r="G45" s="31">
        <v>36.299999999999997</v>
      </c>
      <c r="H45" s="32">
        <f t="shared" ref="H45:H48" si="15">IF(ISNUMBER(G45), (G45 - $B45) / $B45, "")</f>
        <v>-8.1967213114755265E-3</v>
      </c>
      <c r="I45" s="101">
        <f>IF(ISNUMBER(G45), $B64 * H45, "")</f>
        <v>-1229.5081967213289</v>
      </c>
      <c r="J45" s="15">
        <v>36.1</v>
      </c>
      <c r="K45" s="32">
        <f t="shared" ref="K45:K48" si="16">IF(ISNUMBER(J45), (J45 - $B45) / $B45, "")</f>
        <v>-1.3661202185792349E-2</v>
      </c>
      <c r="L45" s="18">
        <f>IF(ISNUMBER(J45), $B64 * K45, "")</f>
        <v>-2049.1803278688526</v>
      </c>
      <c r="M45" s="31">
        <v>36.299999999999997</v>
      </c>
      <c r="N45" s="32">
        <f t="shared" ref="N45:N48" si="17">IF(ISNUMBER(M45), (M45 - $B45) / $B45, "")</f>
        <v>-8.1967213114755265E-3</v>
      </c>
      <c r="O45" s="18">
        <f>IF(ISNUMBER(M45), $B64 * N45, "")</f>
        <v>-1229.5081967213289</v>
      </c>
      <c r="Q45" s="286"/>
      <c r="R45" s="286"/>
      <c r="S45" s="286"/>
    </row>
    <row r="46" spans="1:19" ht="17.25" customHeight="1" thickBot="1">
      <c r="A46" s="125" t="s">
        <v>187</v>
      </c>
      <c r="B46" s="126">
        <v>18.600000000000001</v>
      </c>
      <c r="C46" s="77">
        <v>5.4054054000000004E-3</v>
      </c>
      <c r="D46" s="15">
        <v>18.600000000000001</v>
      </c>
      <c r="E46" s="32">
        <f t="shared" si="14"/>
        <v>0</v>
      </c>
      <c r="F46" s="18">
        <f>IF(ISNUMBER(D46), $B64 * E46, "")</f>
        <v>0</v>
      </c>
      <c r="G46" s="31">
        <v>18.3</v>
      </c>
      <c r="H46" s="32">
        <f t="shared" si="15"/>
        <v>-1.6129032258064554E-2</v>
      </c>
      <c r="I46" s="101">
        <f>IF(ISNUMBER(G46), $B64 * H46, "")</f>
        <v>-2419.354838709683</v>
      </c>
      <c r="J46" s="15">
        <v>18.399999999999999</v>
      </c>
      <c r="K46" s="32">
        <f t="shared" si="16"/>
        <v>-1.0752688172043163E-2</v>
      </c>
      <c r="L46" s="18">
        <f>IF(ISNUMBER(J46), $B64 * K46, "")</f>
        <v>-1612.9032258064744</v>
      </c>
      <c r="M46" s="31">
        <v>18.3</v>
      </c>
      <c r="N46" s="32">
        <f t="shared" si="17"/>
        <v>-1.6129032258064554E-2</v>
      </c>
      <c r="O46" s="18">
        <f>IF(ISNUMBER(M46), $B64 * N46, "")</f>
        <v>-2419.354838709683</v>
      </c>
      <c r="Q46" s="291"/>
      <c r="R46" s="291"/>
      <c r="S46" s="291"/>
    </row>
    <row r="47" spans="1:19" ht="17.25" customHeight="1" thickBot="1">
      <c r="A47" s="125" t="s">
        <v>145</v>
      </c>
      <c r="B47" s="126">
        <v>24.3</v>
      </c>
      <c r="C47" s="77">
        <v>4.1322314000000002E-3</v>
      </c>
      <c r="D47" s="15">
        <v>23.9</v>
      </c>
      <c r="E47" s="32">
        <f t="shared" si="14"/>
        <v>-1.6460905349794327E-2</v>
      </c>
      <c r="F47" s="18">
        <f>IF(ISNUMBER(D47), $B64 * E47, "")</f>
        <v>-2469.135802469149</v>
      </c>
      <c r="G47" s="31">
        <v>23.3</v>
      </c>
      <c r="H47" s="32">
        <f t="shared" si="15"/>
        <v>-4.1152263374485597E-2</v>
      </c>
      <c r="I47" s="101">
        <f>IF(ISNUMBER(G47), $B64 * H47, "")</f>
        <v>-6172.8395061728397</v>
      </c>
      <c r="J47" s="15">
        <v>23.4</v>
      </c>
      <c r="K47" s="32">
        <f t="shared" si="16"/>
        <v>-3.7037037037037125E-2</v>
      </c>
      <c r="L47" s="18">
        <f>IF(ISNUMBER(J47), $B64 * K47, "")</f>
        <v>-5555.5555555555684</v>
      </c>
      <c r="M47" s="31">
        <v>23.7</v>
      </c>
      <c r="N47" s="32">
        <f t="shared" si="17"/>
        <v>-2.4691358024691416E-2</v>
      </c>
      <c r="O47" s="18">
        <f>IF(ISNUMBER(M47), $B64 * N47, "")</f>
        <v>-3703.7037037037126</v>
      </c>
      <c r="Q47" s="291"/>
      <c r="R47" s="291"/>
      <c r="S47" s="291"/>
    </row>
    <row r="48" spans="1:19" ht="17.25" customHeight="1" thickBot="1">
      <c r="A48" s="127" t="s">
        <v>64</v>
      </c>
      <c r="B48" s="128">
        <v>59.2</v>
      </c>
      <c r="C48" s="78">
        <v>3.3898305000000001E-3</v>
      </c>
      <c r="D48" s="20">
        <v>58.4</v>
      </c>
      <c r="E48" s="21">
        <f t="shared" si="14"/>
        <v>-1.3513513513513585E-2</v>
      </c>
      <c r="F48" s="22">
        <f>IF(ISNUMBER(D48), $B64 * E48, "")</f>
        <v>-2027.0270270270378</v>
      </c>
      <c r="G48" s="30">
        <v>57</v>
      </c>
      <c r="H48" s="21">
        <f t="shared" si="15"/>
        <v>-3.7162162162162206E-2</v>
      </c>
      <c r="I48" s="105">
        <f>IF(ISNUMBER(G48), $B64 * H48, "")</f>
        <v>-5574.3243243243305</v>
      </c>
      <c r="J48" s="20">
        <v>57.5</v>
      </c>
      <c r="K48" s="21">
        <f t="shared" si="16"/>
        <v>-2.8716216216216263E-2</v>
      </c>
      <c r="L48" s="22">
        <f>IF(ISNUMBER(J48), $B64 * K48, "")</f>
        <v>-4307.4324324324398</v>
      </c>
      <c r="M48" s="30">
        <v>57.2</v>
      </c>
      <c r="N48" s="21">
        <f t="shared" si="17"/>
        <v>-3.3783783783783779E-2</v>
      </c>
      <c r="O48" s="22">
        <f>IF(ISNUMBER(M48), $B64 * N48, "")</f>
        <v>-5067.5675675675666</v>
      </c>
      <c r="Q48" s="291"/>
      <c r="R48" s="291"/>
      <c r="S48" s="291"/>
    </row>
    <row r="49" spans="1:19" ht="17.25" customHeight="1" thickBot="1">
      <c r="A49" s="125" t="s">
        <v>71</v>
      </c>
      <c r="B49" s="129">
        <v>33.700000000000003</v>
      </c>
      <c r="C49" s="80">
        <v>0</v>
      </c>
      <c r="D49" s="106">
        <v>34.1</v>
      </c>
      <c r="E49" s="107">
        <f>IF(ISNUMBER(D49), (D49 - $B49) / $B49, "")</f>
        <v>1.1869436201780372E-2</v>
      </c>
      <c r="F49" s="108">
        <f>IF(ISNUMBER(D49), $B64 * E49, "")</f>
        <v>1780.4154302670559</v>
      </c>
      <c r="G49" s="109">
        <v>33.5</v>
      </c>
      <c r="H49" s="107">
        <f>IF(ISNUMBER(G49), (G49 - $B49) / $B49, "")</f>
        <v>-5.9347181008902912E-3</v>
      </c>
      <c r="I49" s="110">
        <f>IF(ISNUMBER(G49), $B64 * H49, "")</f>
        <v>-890.20771513354373</v>
      </c>
      <c r="J49" s="106">
        <v>33.6</v>
      </c>
      <c r="K49" s="107">
        <f>IF(ISNUMBER(J49), (J49 - $B49) / $B49, "")</f>
        <v>-2.9673590504451456E-3</v>
      </c>
      <c r="L49" s="108">
        <f>IF(ISNUMBER(J49), $B64 * K49, "")</f>
        <v>-445.10385756677186</v>
      </c>
      <c r="M49" s="109">
        <v>34.200000000000003</v>
      </c>
      <c r="N49" s="107">
        <f>IF(ISNUMBER(M49), (M49 - $B49) / $B49, "")</f>
        <v>1.4836795252225518E-2</v>
      </c>
      <c r="O49" s="108">
        <f>IF(ISNUMBER(M49), $B64 * N49, "")</f>
        <v>2225.5192878338275</v>
      </c>
      <c r="Q49" s="291"/>
      <c r="R49" s="291"/>
      <c r="S49" s="291"/>
    </row>
    <row r="50" spans="1:19" ht="17.25" customHeight="1" thickBot="1">
      <c r="A50" s="125" t="s">
        <v>147</v>
      </c>
      <c r="B50" s="126">
        <v>13.8</v>
      </c>
      <c r="C50" s="77">
        <v>0</v>
      </c>
      <c r="D50" s="15">
        <v>13.6</v>
      </c>
      <c r="E50" s="32">
        <f t="shared" ref="E50:E53" si="18">IF(ISNUMBER(D50), (D50 - $B50) / $B50, "")</f>
        <v>-1.4492753623188482E-2</v>
      </c>
      <c r="F50" s="18">
        <f>IF(ISNUMBER(D50), $B64 * E50, "")</f>
        <v>-2173.9130434782724</v>
      </c>
      <c r="G50" s="31">
        <v>13.4</v>
      </c>
      <c r="H50" s="32">
        <f t="shared" ref="H50:H53" si="19">IF(ISNUMBER(G50), (G50 - $B50) / $B50, "")</f>
        <v>-2.8985507246376836E-2</v>
      </c>
      <c r="I50" s="101">
        <f>IF(ISNUMBER(G50), $B64 * H50, "")</f>
        <v>-4347.8260869565256</v>
      </c>
      <c r="J50" s="15">
        <v>13.5</v>
      </c>
      <c r="K50" s="32">
        <f t="shared" ref="K50:K53" si="20">IF(ISNUMBER(J50), (J50 - $B50) / $B50, "")</f>
        <v>-2.173913043478266E-2</v>
      </c>
      <c r="L50" s="18">
        <f>IF(ISNUMBER(J50), $B64 * K50, "")</f>
        <v>-3260.8695652173992</v>
      </c>
      <c r="M50" s="31">
        <v>13.5</v>
      </c>
      <c r="N50" s="32">
        <f t="shared" ref="N50:N53" si="21">IF(ISNUMBER(M50), (M50 - $B50) / $B50, "")</f>
        <v>-2.173913043478266E-2</v>
      </c>
      <c r="O50" s="18">
        <f>IF(ISNUMBER(M50), $B64 * N50, "")</f>
        <v>-3260.8695652173992</v>
      </c>
      <c r="Q50" s="291"/>
      <c r="R50" s="291"/>
      <c r="S50" s="291"/>
    </row>
    <row r="51" spans="1:19" ht="17.25" customHeight="1" thickBot="1">
      <c r="A51" s="125" t="s">
        <v>199</v>
      </c>
      <c r="B51" s="126">
        <v>84.4</v>
      </c>
      <c r="C51" s="77">
        <v>0</v>
      </c>
      <c r="D51" s="15">
        <v>83.5</v>
      </c>
      <c r="E51" s="32">
        <f t="shared" si="18"/>
        <v>-1.0663507109004806E-2</v>
      </c>
      <c r="F51" s="18">
        <f>IF(ISNUMBER(D51), $B64 * E51, "")</f>
        <v>-1599.5260663507208</v>
      </c>
      <c r="G51" s="31">
        <v>82.5</v>
      </c>
      <c r="H51" s="32">
        <f t="shared" si="19"/>
        <v>-2.2511848341232293E-2</v>
      </c>
      <c r="I51" s="101">
        <f>IF(ISNUMBER(G51), $B64 * H51, "")</f>
        <v>-3376.7772511848439</v>
      </c>
      <c r="J51" s="15">
        <v>82.4</v>
      </c>
      <c r="K51" s="32">
        <f t="shared" si="20"/>
        <v>-2.3696682464454975E-2</v>
      </c>
      <c r="L51" s="18">
        <f>IF(ISNUMBER(J51), $B64 * K51, "")</f>
        <v>-3554.502369668246</v>
      </c>
      <c r="M51" s="31">
        <v>82.6</v>
      </c>
      <c r="N51" s="32">
        <f t="shared" si="21"/>
        <v>-2.1327014218009612E-2</v>
      </c>
      <c r="O51" s="18">
        <f>IF(ISNUMBER(M51), $B64 * N51, "")</f>
        <v>-3199.0521327014417</v>
      </c>
      <c r="Q51" s="291"/>
      <c r="R51" s="291"/>
      <c r="S51" s="291"/>
    </row>
    <row r="52" spans="1:19" ht="17.25" customHeight="1" thickBot="1">
      <c r="A52" s="125" t="s">
        <v>231</v>
      </c>
      <c r="B52" s="126">
        <v>82.2</v>
      </c>
      <c r="C52" s="77">
        <v>-1.2150667999999999E-3</v>
      </c>
      <c r="D52" s="15">
        <v>81.599999999999994</v>
      </c>
      <c r="E52" s="32">
        <f t="shared" si="18"/>
        <v>-7.2992700729928046E-3</v>
      </c>
      <c r="F52" s="18">
        <f>IF(ISNUMBER(D52), $B64 * E52, "")</f>
        <v>-1094.8905109489208</v>
      </c>
      <c r="G52" s="31">
        <v>80.400000000000006</v>
      </c>
      <c r="H52" s="32">
        <f t="shared" si="19"/>
        <v>-2.1897810218978069E-2</v>
      </c>
      <c r="I52" s="101">
        <f>IF(ISNUMBER(G52), $B64 * H52, "")</f>
        <v>-3284.6715328467103</v>
      </c>
      <c r="J52" s="15">
        <v>80.400000000000006</v>
      </c>
      <c r="K52" s="32">
        <f t="shared" si="20"/>
        <v>-2.1897810218978069E-2</v>
      </c>
      <c r="L52" s="18">
        <f>IF(ISNUMBER(J52), $B64 * K52, "")</f>
        <v>-3284.6715328467103</v>
      </c>
      <c r="M52" s="31">
        <v>81</v>
      </c>
      <c r="N52" s="32">
        <f t="shared" si="21"/>
        <v>-1.4598540145985436E-2</v>
      </c>
      <c r="O52" s="18">
        <f>IF(ISNUMBER(M52), $B64 * N52, "")</f>
        <v>-2189.7810218978152</v>
      </c>
      <c r="Q52" s="33"/>
      <c r="R52" s="33"/>
    </row>
    <row r="53" spans="1:19" ht="17.25" customHeight="1" thickBot="1">
      <c r="A53" s="130" t="s">
        <v>97</v>
      </c>
      <c r="B53" s="131">
        <v>4.66</v>
      </c>
      <c r="C53" s="79">
        <v>-2.1413275999999999E-3</v>
      </c>
      <c r="D53" s="24">
        <v>4.63</v>
      </c>
      <c r="E53" s="25">
        <f t="shared" si="18"/>
        <v>-6.4377682403434005E-3</v>
      </c>
      <c r="F53" s="104">
        <f>IF(ISNUMBER(D53), $B64 * E53, "")</f>
        <v>-965.66523605151008</v>
      </c>
      <c r="G53" s="102">
        <v>4.4800000000000004</v>
      </c>
      <c r="H53" s="25">
        <f t="shared" si="19"/>
        <v>-3.8626609442060027E-2</v>
      </c>
      <c r="I53" s="103">
        <f>IF(ISNUMBER(G53), $B64 * H53, "")</f>
        <v>-5793.9914163090043</v>
      </c>
      <c r="J53" s="24">
        <v>4.5</v>
      </c>
      <c r="K53" s="25">
        <f t="shared" si="20"/>
        <v>-3.4334763948497882E-2</v>
      </c>
      <c r="L53" s="104">
        <f>IF(ISNUMBER(J53), $B64 * K53, "")</f>
        <v>-5150.2145922746822</v>
      </c>
      <c r="M53" s="102">
        <v>4.51</v>
      </c>
      <c r="N53" s="25">
        <f t="shared" si="21"/>
        <v>-3.2188841201716813E-2</v>
      </c>
      <c r="O53" s="104">
        <f>IF(ISNUMBER(M53), $B64 * N53, "")</f>
        <v>-4828.3261802575216</v>
      </c>
      <c r="Q53" s="300"/>
      <c r="R53" s="301"/>
      <c r="S53" s="302"/>
    </row>
    <row r="54" spans="1:19" ht="17.25" customHeight="1">
      <c r="A54" s="123" t="s">
        <v>201</v>
      </c>
      <c r="B54" s="124">
        <v>19.8</v>
      </c>
      <c r="C54" s="76">
        <v>-5.0251256000000003E-3</v>
      </c>
      <c r="D54" s="13">
        <v>19.600000000000001</v>
      </c>
      <c r="E54" s="14">
        <f>IF(ISNUMBER(D54), (D54 - $B54) / $B54, "")</f>
        <v>-1.0101010101010065E-2</v>
      </c>
      <c r="F54" s="16">
        <f>IF(ISNUMBER(D54), $B64 * E54, "")</f>
        <v>-1515.1515151515098</v>
      </c>
      <c r="G54" s="29">
        <v>19.2</v>
      </c>
      <c r="H54" s="14">
        <f>IF(ISNUMBER(G54), (G54 - $B54) / $B54, "")</f>
        <v>-3.0303030303030373E-2</v>
      </c>
      <c r="I54" s="100">
        <f>IF(ISNUMBER(G54), $B64 * H54, "")</f>
        <v>-4545.454545454556</v>
      </c>
      <c r="J54" s="13">
        <v>19.2</v>
      </c>
      <c r="K54" s="14">
        <f>IF(ISNUMBER(J54), (J54 - $B54) / $B54, "")</f>
        <v>-3.0303030303030373E-2</v>
      </c>
      <c r="L54" s="16">
        <f>IF(ISNUMBER(J54), $B64 * K54, "")</f>
        <v>-4545.454545454556</v>
      </c>
      <c r="M54" s="29">
        <v>19.399999999999999</v>
      </c>
      <c r="N54" s="14">
        <f>IF(ISNUMBER(M54), (M54 - $B54) / $B54, "")</f>
        <v>-2.0202020202020308E-2</v>
      </c>
      <c r="O54" s="16">
        <f>IF(ISNUMBER(M54), $B64 * N54, "")</f>
        <v>-3030.3030303030464</v>
      </c>
      <c r="Q54" s="303"/>
      <c r="R54" s="304"/>
      <c r="S54" s="305"/>
    </row>
    <row r="55" spans="1:19" ht="17.25" customHeight="1" thickBot="1">
      <c r="A55" s="125" t="s">
        <v>205</v>
      </c>
      <c r="B55" s="126">
        <v>15.2</v>
      </c>
      <c r="C55" s="77">
        <v>-6.5359477000000001E-3</v>
      </c>
      <c r="D55" s="15">
        <v>15</v>
      </c>
      <c r="E55" s="32">
        <f t="shared" ref="E55:E58" si="22">IF(ISNUMBER(D55), (D55 - $B55) / $B55, "")</f>
        <v>-1.3157894736842059E-2</v>
      </c>
      <c r="F55" s="18">
        <f>IF(ISNUMBER(D55), $B64 * E55, "")</f>
        <v>-1973.684210526309</v>
      </c>
      <c r="G55" s="31">
        <v>14.7</v>
      </c>
      <c r="H55" s="32">
        <f t="shared" ref="H55:H58" si="23">IF(ISNUMBER(G55), (G55 - $B55) / $B55, "")</f>
        <v>-3.2894736842105261E-2</v>
      </c>
      <c r="I55" s="101">
        <f>IF(ISNUMBER(G55), $B64 * H55, "")</f>
        <v>-4934.2105263157891</v>
      </c>
      <c r="J55" s="15">
        <v>14.7</v>
      </c>
      <c r="K55" s="32">
        <f t="shared" ref="K55:K58" si="24">IF(ISNUMBER(J55), (J55 - $B55) / $B55, "")</f>
        <v>-3.2894736842105261E-2</v>
      </c>
      <c r="L55" s="18">
        <f>IF(ISNUMBER(J55), $B64 * K55, "")</f>
        <v>-4934.2105263157891</v>
      </c>
      <c r="M55" s="31">
        <v>14.8</v>
      </c>
      <c r="N55" s="32">
        <f t="shared" ref="N55:N58" si="25">IF(ISNUMBER(M55), (M55 - $B55) / $B55, "")</f>
        <v>-2.6315789473684119E-2</v>
      </c>
      <c r="O55" s="18">
        <f>IF(ISNUMBER(M55), $B64 * N55, "")</f>
        <v>-3947.368421052618</v>
      </c>
      <c r="Q55" s="306"/>
      <c r="R55" s="307"/>
      <c r="S55" s="308"/>
    </row>
    <row r="56" spans="1:19" ht="17.25" customHeight="1" thickBot="1">
      <c r="A56" s="125" t="s">
        <v>175</v>
      </c>
      <c r="B56" s="126">
        <v>20.9</v>
      </c>
      <c r="C56" s="77">
        <v>-9.478673E-3</v>
      </c>
      <c r="D56" s="15">
        <v>20.8</v>
      </c>
      <c r="E56" s="32">
        <f t="shared" si="22"/>
        <v>-4.7846889952152093E-3</v>
      </c>
      <c r="F56" s="18">
        <f>IF(ISNUMBER(D56), $B64 * E56, "")</f>
        <v>-717.70334928228135</v>
      </c>
      <c r="G56" s="31">
        <v>20.3</v>
      </c>
      <c r="H56" s="32">
        <f t="shared" si="23"/>
        <v>-2.8708133971291766E-2</v>
      </c>
      <c r="I56" s="101">
        <f>IF(ISNUMBER(G56), $B64 * H56, "")</f>
        <v>-4306.220095693765</v>
      </c>
      <c r="J56" s="15">
        <v>20.3</v>
      </c>
      <c r="K56" s="32">
        <f t="shared" si="24"/>
        <v>-2.8708133971291766E-2</v>
      </c>
      <c r="L56" s="18">
        <f>IF(ISNUMBER(J56), $B64 * K56, "")</f>
        <v>-4306.220095693765</v>
      </c>
      <c r="M56" s="31">
        <v>20.5</v>
      </c>
      <c r="N56" s="32">
        <f t="shared" si="25"/>
        <v>-1.9138755980861177E-2</v>
      </c>
      <c r="O56" s="18">
        <f>IF(ISNUMBER(M56), $B64 * N56, "")</f>
        <v>-2870.8133971291768</v>
      </c>
      <c r="Q56" s="291"/>
      <c r="R56" s="291"/>
      <c r="S56" s="291"/>
    </row>
    <row r="57" spans="1:19" ht="17.25" customHeight="1" thickBot="1">
      <c r="A57" s="125" t="s">
        <v>185</v>
      </c>
      <c r="B57" s="126">
        <v>15.4</v>
      </c>
      <c r="C57" s="77">
        <v>-1.2820512799999999E-2</v>
      </c>
      <c r="D57" s="15">
        <v>15.5</v>
      </c>
      <c r="E57" s="32">
        <f t="shared" si="22"/>
        <v>6.4935064935064705E-3</v>
      </c>
      <c r="F57" s="18">
        <f>IF(ISNUMBER(D57), $B64 * E57, "")</f>
        <v>974.02597402597053</v>
      </c>
      <c r="G57" s="31">
        <v>15.4</v>
      </c>
      <c r="H57" s="32">
        <f t="shared" si="23"/>
        <v>0</v>
      </c>
      <c r="I57" s="101">
        <f>IF(ISNUMBER(G57), $B64 * H57, "")</f>
        <v>0</v>
      </c>
      <c r="J57" s="15">
        <v>15.3</v>
      </c>
      <c r="K57" s="32">
        <f t="shared" si="24"/>
        <v>-6.4935064935064705E-3</v>
      </c>
      <c r="L57" s="18">
        <f>IF(ISNUMBER(J57), $B64 * K57, "")</f>
        <v>-974.02597402597053</v>
      </c>
      <c r="M57" s="31">
        <v>15.3</v>
      </c>
      <c r="N57" s="32">
        <f t="shared" si="25"/>
        <v>-6.4935064935064705E-3</v>
      </c>
      <c r="O57" s="18">
        <f>IF(ISNUMBER(M57), $B64 * N57, "")</f>
        <v>-974.02597402597053</v>
      </c>
      <c r="Q57" s="286"/>
      <c r="R57" s="286"/>
      <c r="S57" s="286"/>
    </row>
    <row r="58" spans="1:19" ht="17.25" customHeight="1" thickBot="1">
      <c r="A58" s="127" t="s">
        <v>207</v>
      </c>
      <c r="B58" s="128">
        <v>19.100000000000001</v>
      </c>
      <c r="C58" s="78">
        <v>-1.54639175E-2</v>
      </c>
      <c r="D58" s="20">
        <v>19</v>
      </c>
      <c r="E58" s="21">
        <f t="shared" si="22"/>
        <v>-5.2356020942409117E-3</v>
      </c>
      <c r="F58" s="22">
        <f>IF(ISNUMBER(D58), $B64 * E58, "")</f>
        <v>-785.34031413613673</v>
      </c>
      <c r="G58" s="30">
        <v>18.8</v>
      </c>
      <c r="H58" s="21">
        <f t="shared" si="23"/>
        <v>-1.570680628272255E-2</v>
      </c>
      <c r="I58" s="105">
        <f>IF(ISNUMBER(G58), $B64 * H58, "")</f>
        <v>-2356.0209424083828</v>
      </c>
      <c r="J58" s="20">
        <v>18.8</v>
      </c>
      <c r="K58" s="21">
        <f t="shared" si="24"/>
        <v>-1.570680628272255E-2</v>
      </c>
      <c r="L58" s="22">
        <f>IF(ISNUMBER(J58), $B64 * K58, "")</f>
        <v>-2356.0209424083828</v>
      </c>
      <c r="M58" s="30">
        <v>18.8</v>
      </c>
      <c r="N58" s="21">
        <f t="shared" si="25"/>
        <v>-1.570680628272255E-2</v>
      </c>
      <c r="O58" s="22">
        <f>IF(ISNUMBER(M58), $B64 * N58, "")</f>
        <v>-2356.0209424083828</v>
      </c>
      <c r="Q58" s="286"/>
      <c r="R58" s="286"/>
      <c r="S58" s="286"/>
    </row>
    <row r="59" spans="1:19" ht="17.25" customHeight="1" thickBot="1">
      <c r="A59" s="125" t="s">
        <v>213</v>
      </c>
      <c r="B59" s="129">
        <v>11.8</v>
      </c>
      <c r="C59" s="80">
        <v>-1.6666666699999999E-2</v>
      </c>
      <c r="D59" s="106">
        <v>11.9</v>
      </c>
      <c r="E59" s="107">
        <f>IF(ISNUMBER(D59), (D59 - $B59) / $B59, "")</f>
        <v>8.4745762711864094E-3</v>
      </c>
      <c r="F59" s="108">
        <f>IF(ISNUMBER(D59), $B64 * E59, "")</f>
        <v>1271.1864406779614</v>
      </c>
      <c r="G59" s="109">
        <v>11.7</v>
      </c>
      <c r="H59" s="107">
        <f>IF(ISNUMBER(G59), (G59 - $B59) / $B59, "")</f>
        <v>-8.4745762711865603E-3</v>
      </c>
      <c r="I59" s="110">
        <f>IF(ISNUMBER(G59), $B64 * H59, "")</f>
        <v>-1271.1864406779841</v>
      </c>
      <c r="J59" s="106">
        <v>11.8</v>
      </c>
      <c r="K59" s="107">
        <f>IF(ISNUMBER(J59), (J59 - $B59) / $B59, "")</f>
        <v>0</v>
      </c>
      <c r="L59" s="108">
        <f>IF(ISNUMBER(J59), $B64 * K59, "")</f>
        <v>0</v>
      </c>
      <c r="M59" s="109">
        <v>11.7</v>
      </c>
      <c r="N59" s="107">
        <f>IF(ISNUMBER(M59), (M59 - $B59) / $B59, "")</f>
        <v>-8.4745762711865603E-3</v>
      </c>
      <c r="O59" s="108">
        <f>IF(ISNUMBER(M59), $B64 * N59, "")</f>
        <v>-1271.1864406779841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-2.4422665846988967E-4</v>
      </c>
      <c r="F64" s="28">
        <f>SUM(F44:F63)</f>
        <v>-586.14398032773533</v>
      </c>
      <c r="G64" s="26" t="s">
        <v>268</v>
      </c>
      <c r="H64" s="27">
        <f>IF(COUNT(H44:H63), SUM(H44:H63) / COUNT(H44:H63), 0)</f>
        <v>-1.8360343824402478E-2</v>
      </c>
      <c r="I64" s="28">
        <f>SUM(I44:I63)</f>
        <v>-44064.825178565952</v>
      </c>
      <c r="J64" s="26" t="s">
        <v>268</v>
      </c>
      <c r="K64" s="27">
        <f>IF(COUNT(K44:K63), SUM(K44:K63) / COUNT(K44:K63), 0)</f>
        <v>-1.4210252452701357E-2</v>
      </c>
      <c r="L64" s="28">
        <f>SUM(L44:L63)</f>
        <v>-34104.605886483252</v>
      </c>
      <c r="M64" s="26" t="s">
        <v>268</v>
      </c>
      <c r="N64" s="27">
        <f>IF(COUNT(N44:N63), SUM(N44:N63) / COUNT(N44:N63), 0)</f>
        <v>-1.2128952745024643E-2</v>
      </c>
      <c r="O64" s="28">
        <f>SUM(O44:O63)</f>
        <v>-29109.486588059146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09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2021-11-12(금) 오전 00:00</v>
      </c>
      <c r="C69" s="329"/>
      <c r="D69" s="288" t="str">
        <f>TEXT($G$1, "[$-ko-KR]yyyy-mm-dd(ddd) ") &amp; "오후 14:00"</f>
        <v>2021-11-12(금) 오후 14:00</v>
      </c>
      <c r="E69" s="289"/>
      <c r="F69" s="290"/>
      <c r="G69" s="288" t="str">
        <f>TEXT($G$1, "[$-ko-KR]yyyy-mm-dd(ddd) ") &amp; "오후 19:00"</f>
        <v>2021-11-12(금) 오후 19:00</v>
      </c>
      <c r="H69" s="289"/>
      <c r="I69" s="290"/>
      <c r="J69" s="288" t="str">
        <f>TEXT($G$1, "[$-ko-KR]yyyy-mm-dd(ddd) ") &amp; "오후 21:00"</f>
        <v>2021-11-12(금) 오후 21:00</v>
      </c>
      <c r="K69" s="289"/>
      <c r="L69" s="290"/>
      <c r="M69" s="288" t="str">
        <f>TEXT($G$1+1, "[$-ko-KR]yyyy-mm-dd(ddd) ") &amp; "오전 00:00"</f>
        <v>2021-11-13(토)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0" t="s">
        <v>57</v>
      </c>
      <c r="H70" s="211" t="s">
        <v>265</v>
      </c>
      <c r="I70" s="21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227</v>
      </c>
      <c r="B71" s="124">
        <v>658</v>
      </c>
      <c r="C71" s="76">
        <v>7.8688524600000004E-2</v>
      </c>
      <c r="D71" s="13">
        <v>674</v>
      </c>
      <c r="E71" s="14">
        <f>IF(ISNUMBER(D71), (D71 - $B71) / $B71, "")</f>
        <v>2.4316109422492401E-2</v>
      </c>
      <c r="F71" s="16">
        <f>IF(ISNUMBER(D71), $B91 * E71, "")</f>
        <v>3647.41641337386</v>
      </c>
      <c r="G71" s="29">
        <v>649</v>
      </c>
      <c r="H71" s="14">
        <f>IF(ISNUMBER(G71), (G71 - $B71) / $B71, "")</f>
        <v>-1.3677811550151976E-2</v>
      </c>
      <c r="I71" s="100">
        <f>IF(ISNUMBER(G71), $B91 * H71, "")</f>
        <v>-2051.6717325227964</v>
      </c>
      <c r="J71" s="13">
        <v>673</v>
      </c>
      <c r="K71" s="14">
        <f>IF(ISNUMBER(J71), (J71 - $B71) / $B71, "")</f>
        <v>2.2796352583586626E-2</v>
      </c>
      <c r="L71" s="16">
        <f>IF(ISNUMBER(J71), $B91 * K71, "")</f>
        <v>3419.4528875379938</v>
      </c>
      <c r="M71" s="29">
        <v>679</v>
      </c>
      <c r="N71" s="14">
        <f>IF(ISNUMBER(M71), (M71 - $B71) / $B71, "")</f>
        <v>3.1914893617021274E-2</v>
      </c>
      <c r="O71" s="16">
        <f>IF(ISNUMBER(M71), $B91 * N71, "")</f>
        <v>4787.2340425531911</v>
      </c>
      <c r="Q71" s="286"/>
      <c r="R71" s="286"/>
      <c r="S71" s="286"/>
    </row>
    <row r="72" spans="1:19" ht="17.25" thickBot="1">
      <c r="A72" s="125" t="s">
        <v>334</v>
      </c>
      <c r="B72" s="126">
        <v>527</v>
      </c>
      <c r="C72" s="77">
        <v>5.3999999999999999E-2</v>
      </c>
      <c r="D72" s="15">
        <v>559</v>
      </c>
      <c r="E72" s="32">
        <f t="shared" ref="E72:E75" si="30">IF(ISNUMBER(D72), (D72 - $B72) / $B72, "")</f>
        <v>6.0721062618595827E-2</v>
      </c>
      <c r="F72" s="18">
        <f>IF(ISNUMBER(D72), $B91 * E72, "")</f>
        <v>9108.1593927893737</v>
      </c>
      <c r="G72" s="31">
        <v>551</v>
      </c>
      <c r="H72" s="32">
        <f t="shared" ref="H72:H75" si="31">IF(ISNUMBER(G72), (G72 - $B72) / $B72, "")</f>
        <v>4.5540796963946868E-2</v>
      </c>
      <c r="I72" s="101">
        <f>IF(ISNUMBER(G72), $B91 * H72, "")</f>
        <v>6831.1195445920303</v>
      </c>
      <c r="J72" s="15">
        <v>560</v>
      </c>
      <c r="K72" s="32">
        <f t="shared" ref="K72:K75" si="32">IF(ISNUMBER(J72), (J72 - $B72) / $B72, "")</f>
        <v>6.2618595825426948E-2</v>
      </c>
      <c r="L72" s="18">
        <f>IF(ISNUMBER(J72), $B91 * K72, "")</f>
        <v>9392.7893738140428</v>
      </c>
      <c r="M72" s="31">
        <v>560</v>
      </c>
      <c r="N72" s="32">
        <f t="shared" ref="N72:N75" si="33">IF(ISNUMBER(M72), (M72 - $B72) / $B72, "")</f>
        <v>6.2618595825426948E-2</v>
      </c>
      <c r="O72" s="18">
        <f>IF(ISNUMBER(M72), $B91 * N72, "")</f>
        <v>9392.7893738140428</v>
      </c>
      <c r="Q72" s="286"/>
      <c r="R72" s="286"/>
      <c r="S72" s="286"/>
    </row>
    <row r="73" spans="1:19" ht="17.25" thickBot="1">
      <c r="A73" s="125" t="s">
        <v>263</v>
      </c>
      <c r="B73" s="126">
        <v>325</v>
      </c>
      <c r="C73" s="77">
        <v>3.5031847099999999E-2</v>
      </c>
      <c r="D73" s="15">
        <v>319</v>
      </c>
      <c r="E73" s="32">
        <f t="shared" si="30"/>
        <v>-1.8461538461538463E-2</v>
      </c>
      <c r="F73" s="18">
        <f>IF(ISNUMBER(D73), $B91 * E73, "")</f>
        <v>-2769.2307692307695</v>
      </c>
      <c r="G73" s="31">
        <v>312</v>
      </c>
      <c r="H73" s="32">
        <f t="shared" si="31"/>
        <v>-0.04</v>
      </c>
      <c r="I73" s="101">
        <f>IF(ISNUMBER(G73), $B91 * H73, "")</f>
        <v>-6000</v>
      </c>
      <c r="J73" s="15">
        <v>312</v>
      </c>
      <c r="K73" s="32">
        <f t="shared" si="32"/>
        <v>-0.04</v>
      </c>
      <c r="L73" s="18">
        <f>IF(ISNUMBER(J73), $B91 * K73, "")</f>
        <v>-6000</v>
      </c>
      <c r="M73" s="31">
        <v>312</v>
      </c>
      <c r="N73" s="32">
        <f t="shared" si="33"/>
        <v>-0.04</v>
      </c>
      <c r="O73" s="18">
        <f>IF(ISNUMBER(M73), $B91 * N73, "")</f>
        <v>-6000</v>
      </c>
      <c r="Q73" s="291"/>
      <c r="R73" s="291"/>
      <c r="S73" s="291"/>
    </row>
    <row r="74" spans="1:19" ht="17.25" thickBot="1">
      <c r="A74" s="125" t="s">
        <v>215</v>
      </c>
      <c r="B74" s="126">
        <v>293</v>
      </c>
      <c r="C74" s="77">
        <v>3.1690140800000002E-2</v>
      </c>
      <c r="D74" s="15">
        <v>289</v>
      </c>
      <c r="E74" s="32">
        <f t="shared" si="30"/>
        <v>-1.3651877133105802E-2</v>
      </c>
      <c r="F74" s="18">
        <f>IF(ISNUMBER(D74), $B91 * E74, "")</f>
        <v>-2047.7815699658704</v>
      </c>
      <c r="G74" s="31">
        <v>287</v>
      </c>
      <c r="H74" s="32">
        <f t="shared" si="31"/>
        <v>-2.0477815699658702E-2</v>
      </c>
      <c r="I74" s="101">
        <f>IF(ISNUMBER(G74), $B91 * H74, "")</f>
        <v>-3071.6723549488052</v>
      </c>
      <c r="J74" s="15">
        <v>287</v>
      </c>
      <c r="K74" s="32">
        <f t="shared" si="32"/>
        <v>-2.0477815699658702E-2</v>
      </c>
      <c r="L74" s="18">
        <f>IF(ISNUMBER(J74), $B91 * K74, "")</f>
        <v>-3071.6723549488052</v>
      </c>
      <c r="M74" s="31">
        <v>287</v>
      </c>
      <c r="N74" s="32">
        <f t="shared" si="33"/>
        <v>-2.0477815699658702E-2</v>
      </c>
      <c r="O74" s="18">
        <f>IF(ISNUMBER(M74), $B91 * N74, "")</f>
        <v>-3071.6723549488052</v>
      </c>
      <c r="Q74" s="291"/>
      <c r="R74" s="291"/>
      <c r="S74" s="291"/>
    </row>
    <row r="75" spans="1:19" ht="17.25" thickBot="1">
      <c r="A75" s="127" t="s">
        <v>85</v>
      </c>
      <c r="B75" s="128">
        <v>606</v>
      </c>
      <c r="C75" s="78">
        <v>2.7118644099999999E-2</v>
      </c>
      <c r="D75" s="20">
        <v>634</v>
      </c>
      <c r="E75" s="21">
        <f t="shared" si="30"/>
        <v>4.6204620462046202E-2</v>
      </c>
      <c r="F75" s="22">
        <f>IF(ISNUMBER(D75), $B91 * E75, "")</f>
        <v>6930.6930693069298</v>
      </c>
      <c r="G75" s="30">
        <v>602</v>
      </c>
      <c r="H75" s="21">
        <f t="shared" si="31"/>
        <v>-6.6006600660066007E-3</v>
      </c>
      <c r="I75" s="105">
        <f>IF(ISNUMBER(G75), $B91 * H75, "")</f>
        <v>-990.09900990099015</v>
      </c>
      <c r="J75" s="20">
        <v>625</v>
      </c>
      <c r="K75" s="21">
        <f t="shared" si="32"/>
        <v>3.1353135313531351E-2</v>
      </c>
      <c r="L75" s="22">
        <f>IF(ISNUMBER(J75), $B91 * K75, "")</f>
        <v>4702.970297029703</v>
      </c>
      <c r="M75" s="30">
        <v>613</v>
      </c>
      <c r="N75" s="21">
        <f t="shared" si="33"/>
        <v>1.155115511551155E-2</v>
      </c>
      <c r="O75" s="22">
        <f>IF(ISNUMBER(M75), $B91 * N75, "")</f>
        <v>1732.6732673267325</v>
      </c>
      <c r="Q75" s="291"/>
      <c r="R75" s="291"/>
      <c r="S75" s="291"/>
    </row>
    <row r="76" spans="1:19" ht="17.25" thickBot="1">
      <c r="A76" s="125" t="s">
        <v>115</v>
      </c>
      <c r="B76" s="129">
        <v>410</v>
      </c>
      <c r="C76" s="80">
        <v>1.7369727000000001E-2</v>
      </c>
      <c r="D76" s="106">
        <v>424</v>
      </c>
      <c r="E76" s="107">
        <f>IF(ISNUMBER(D76), (D76 - $B76) / $B76, "")</f>
        <v>3.4146341463414637E-2</v>
      </c>
      <c r="F76" s="108">
        <f>IF(ISNUMBER(D76), $B91 * E76, "")</f>
        <v>5121.9512195121952</v>
      </c>
      <c r="G76" s="109">
        <v>412</v>
      </c>
      <c r="H76" s="107">
        <f>IF(ISNUMBER(G76), (G76 - $B76) / $B76, "")</f>
        <v>4.8780487804878049E-3</v>
      </c>
      <c r="I76" s="110">
        <f>IF(ISNUMBER(G76), $B91 * H76, "")</f>
        <v>731.70731707317077</v>
      </c>
      <c r="J76" s="106">
        <v>414</v>
      </c>
      <c r="K76" s="107">
        <f>IF(ISNUMBER(J76), (J76 - $B76) / $B76, "")</f>
        <v>9.7560975609756097E-3</v>
      </c>
      <c r="L76" s="108">
        <f>IF(ISNUMBER(J76), $B91 * K76, "")</f>
        <v>1463.4146341463415</v>
      </c>
      <c r="M76" s="109">
        <v>420</v>
      </c>
      <c r="N76" s="107">
        <f>IF(ISNUMBER(M76), (M76 - $B76) / $B76, "")</f>
        <v>2.4390243902439025E-2</v>
      </c>
      <c r="O76" s="108">
        <f>IF(ISNUMBER(M76), $B91 * N76, "")</f>
        <v>3658.5365853658536</v>
      </c>
      <c r="Q76" s="291"/>
      <c r="R76" s="291"/>
      <c r="S76" s="291"/>
    </row>
    <row r="77" spans="1:19" ht="17.25" thickBot="1">
      <c r="A77" s="125" t="s">
        <v>149</v>
      </c>
      <c r="B77" s="126">
        <v>133</v>
      </c>
      <c r="C77" s="77">
        <v>1.52671756E-2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1127.8195488721803</v>
      </c>
      <c r="G77" s="31">
        <v>131</v>
      </c>
      <c r="H77" s="32">
        <f t="shared" ref="H77:H80" si="35">IF(ISNUMBER(G77), (G77 - $B77) / $B77, "")</f>
        <v>-1.5037593984962405E-2</v>
      </c>
      <c r="I77" s="101">
        <f>IF(ISNUMBER(G77), $B91 * H77, "")</f>
        <v>-2255.6390977443607</v>
      </c>
      <c r="J77" s="15">
        <v>130</v>
      </c>
      <c r="K77" s="32">
        <f t="shared" ref="K77:K80" si="36">IF(ISNUMBER(J77), (J77 - $B77) / $B77, "")</f>
        <v>-2.2556390977443608E-2</v>
      </c>
      <c r="L77" s="18">
        <f>IF(ISNUMBER(J77), $B91 * K77, "")</f>
        <v>-3383.458646616541</v>
      </c>
      <c r="M77" s="31">
        <v>131</v>
      </c>
      <c r="N77" s="32">
        <f t="shared" ref="N77:N80" si="37">IF(ISNUMBER(M77), (M77 - $B77) / $B77, "")</f>
        <v>-1.5037593984962405E-2</v>
      </c>
      <c r="O77" s="18">
        <f>IF(ISNUMBER(M77), $B91 * N77, "")</f>
        <v>-2255.6390977443607</v>
      </c>
      <c r="Q77" s="291"/>
      <c r="R77" s="291"/>
      <c r="S77" s="291"/>
    </row>
    <row r="78" spans="1:19" ht="17.25" thickBot="1">
      <c r="A78" s="125" t="s">
        <v>225</v>
      </c>
      <c r="B78" s="126">
        <v>937</v>
      </c>
      <c r="C78" s="77">
        <v>1.51679307E-2</v>
      </c>
      <c r="D78" s="15">
        <v>923</v>
      </c>
      <c r="E78" s="32">
        <f t="shared" si="34"/>
        <v>-1.4941302027748132E-2</v>
      </c>
      <c r="F78" s="18">
        <f>IF(ISNUMBER(D78), $B91 * E78, "")</f>
        <v>-2241.1953041622196</v>
      </c>
      <c r="G78" s="31">
        <v>923</v>
      </c>
      <c r="H78" s="32">
        <f t="shared" si="35"/>
        <v>-1.4941302027748132E-2</v>
      </c>
      <c r="I78" s="101">
        <f>IF(ISNUMBER(G78), $B91 * H78, "")</f>
        <v>-2241.1953041622196</v>
      </c>
      <c r="J78" s="15">
        <v>925</v>
      </c>
      <c r="K78" s="32">
        <f t="shared" si="36"/>
        <v>-1.2806830309498399E-2</v>
      </c>
      <c r="L78" s="18">
        <f>IF(ISNUMBER(J78), $B91 * K78, "")</f>
        <v>-1921.0245464247598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91"/>
      <c r="R78" s="291"/>
      <c r="S78" s="291"/>
    </row>
    <row r="79" spans="1:19" ht="17.25" thickBot="1">
      <c r="A79" s="125" t="s">
        <v>251</v>
      </c>
      <c r="B79" s="126">
        <v>391</v>
      </c>
      <c r="C79" s="77">
        <v>7.7319588E-3</v>
      </c>
      <c r="D79" s="15">
        <v>387</v>
      </c>
      <c r="E79" s="32">
        <f t="shared" si="34"/>
        <v>-1.0230179028132993E-2</v>
      </c>
      <c r="F79" s="18">
        <f>IF(ISNUMBER(D79), $B91 * E79, "")</f>
        <v>-1534.526854219949</v>
      </c>
      <c r="G79" s="31">
        <v>382</v>
      </c>
      <c r="H79" s="32">
        <f t="shared" si="35"/>
        <v>-2.3017902813299233E-2</v>
      </c>
      <c r="I79" s="101">
        <f>IF(ISNUMBER(G79), $B91 * H79, "")</f>
        <v>-3452.685421994885</v>
      </c>
      <c r="J79" s="15">
        <v>384</v>
      </c>
      <c r="K79" s="32">
        <f t="shared" si="36"/>
        <v>-1.7902813299232736E-2</v>
      </c>
      <c r="L79" s="18">
        <f>IF(ISNUMBER(J79), $B91 * K79, "")</f>
        <v>-2685.4219948849104</v>
      </c>
      <c r="M79" s="31">
        <v>384</v>
      </c>
      <c r="N79" s="32">
        <f t="shared" si="37"/>
        <v>-1.7902813299232736E-2</v>
      </c>
      <c r="O79" s="18">
        <f>IF(ISNUMBER(M79), $B91 * N79, "")</f>
        <v>-2685.4219948849104</v>
      </c>
      <c r="Q79" s="33"/>
      <c r="R79" s="33"/>
    </row>
    <row r="80" spans="1:19" ht="17.25" thickBot="1">
      <c r="A80" s="130" t="s">
        <v>127</v>
      </c>
      <c r="B80" s="131">
        <v>143</v>
      </c>
      <c r="C80" s="79">
        <v>7.0422534999999998E-3</v>
      </c>
      <c r="D80" s="24">
        <v>146</v>
      </c>
      <c r="E80" s="25">
        <f t="shared" si="34"/>
        <v>2.097902097902098E-2</v>
      </c>
      <c r="F80" s="104">
        <f>IF(ISNUMBER(D80), $B91 * E80, "")</f>
        <v>3146.8531468531469</v>
      </c>
      <c r="G80" s="102">
        <v>145</v>
      </c>
      <c r="H80" s="25">
        <f t="shared" si="35"/>
        <v>1.3986013986013986E-2</v>
      </c>
      <c r="I80" s="103">
        <f>IF(ISNUMBER(G80), $B91 * H80, "")</f>
        <v>2097.9020979020979</v>
      </c>
      <c r="J80" s="24">
        <v>146</v>
      </c>
      <c r="K80" s="25">
        <f t="shared" si="36"/>
        <v>2.097902097902098E-2</v>
      </c>
      <c r="L80" s="104">
        <f>IF(ISNUMBER(J80), $B91 * K80, "")</f>
        <v>3146.8531468531469</v>
      </c>
      <c r="M80" s="102">
        <v>149</v>
      </c>
      <c r="N80" s="25">
        <f t="shared" si="37"/>
        <v>4.195804195804196E-2</v>
      </c>
      <c r="O80" s="104">
        <f>IF(ISNUMBER(M80), $B91 * N80, "")</f>
        <v>6293.7062937062938</v>
      </c>
      <c r="Q80" s="300"/>
      <c r="R80" s="301"/>
      <c r="S80" s="302"/>
    </row>
    <row r="81" spans="1:19">
      <c r="A81" s="123" t="s">
        <v>141</v>
      </c>
      <c r="B81" s="124">
        <v>145</v>
      </c>
      <c r="C81" s="76">
        <v>6.9444444000000003E-3</v>
      </c>
      <c r="D81" s="13">
        <v>149</v>
      </c>
      <c r="E81" s="14">
        <f>IF(ISNUMBER(D81), (D81 - $B81) / $B81, "")</f>
        <v>2.7586206896551724E-2</v>
      </c>
      <c r="F81" s="16">
        <f>IF(ISNUMBER(D81), $B91 * E81, "")</f>
        <v>4137.9310344827582</v>
      </c>
      <c r="G81" s="29">
        <v>148</v>
      </c>
      <c r="H81" s="14">
        <f>IF(ISNUMBER(G81), (G81 - $B81) / $B81, "")</f>
        <v>2.0689655172413793E-2</v>
      </c>
      <c r="I81" s="100">
        <f>IF(ISNUMBER(G81), $B91 * H81, "")</f>
        <v>3103.4482758620688</v>
      </c>
      <c r="J81" s="13">
        <v>151</v>
      </c>
      <c r="K81" s="14">
        <f>IF(ISNUMBER(J81), (J81 - $B81) / $B81, "")</f>
        <v>4.1379310344827586E-2</v>
      </c>
      <c r="L81" s="16">
        <f>IF(ISNUMBER(J81), $B91 * K81, "")</f>
        <v>6206.8965517241377</v>
      </c>
      <c r="M81" s="29">
        <v>151</v>
      </c>
      <c r="N81" s="14">
        <f>IF(ISNUMBER(M81), (M81 - $B81) / $B81, "")</f>
        <v>4.1379310344827586E-2</v>
      </c>
      <c r="O81" s="16">
        <f>IF(ISNUMBER(M81), $B91 * N81, "")</f>
        <v>6206.8965517241377</v>
      </c>
      <c r="Q81" s="303"/>
      <c r="R81" s="304"/>
      <c r="S81" s="305"/>
    </row>
    <row r="82" spans="1:19" ht="17.25" thickBot="1">
      <c r="A82" s="125" t="s">
        <v>125</v>
      </c>
      <c r="B82" s="126">
        <v>201</v>
      </c>
      <c r="C82" s="77">
        <v>5.0000000000000001E-3</v>
      </c>
      <c r="D82" s="15">
        <v>197</v>
      </c>
      <c r="E82" s="32">
        <f t="shared" ref="E82:E85" si="38">IF(ISNUMBER(D82), (D82 - $B82) / $B82, "")</f>
        <v>-1.9900497512437811E-2</v>
      </c>
      <c r="F82" s="18">
        <f>IF(ISNUMBER(D82), $B91 * E82, "")</f>
        <v>-2985.0746268656717</v>
      </c>
      <c r="G82" s="31">
        <v>190</v>
      </c>
      <c r="H82" s="32">
        <f t="shared" ref="H82:H85" si="39">IF(ISNUMBER(G82), (G82 - $B82) / $B82, "")</f>
        <v>-5.4726368159203981E-2</v>
      </c>
      <c r="I82" s="101">
        <f>IF(ISNUMBER(G82), $B91 * H82, "")</f>
        <v>-8208.9552238805973</v>
      </c>
      <c r="J82" s="15">
        <v>192</v>
      </c>
      <c r="K82" s="32">
        <f t="shared" ref="K82:K85" si="40">IF(ISNUMBER(J82), (J82 - $B82) / $B82, "")</f>
        <v>-4.4776119402985072E-2</v>
      </c>
      <c r="L82" s="18">
        <f>IF(ISNUMBER(J82), $B91 * K82, "")</f>
        <v>-6716.4179104477607</v>
      </c>
      <c r="M82" s="31">
        <v>190</v>
      </c>
      <c r="N82" s="32">
        <f t="shared" ref="N82:N85" si="41">IF(ISNUMBER(M82), (M82 - $B82) / $B82, "")</f>
        <v>-5.4726368159203981E-2</v>
      </c>
      <c r="O82" s="18">
        <f>IF(ISNUMBER(M82), $B91 * N82, "")</f>
        <v>-8208.9552238805973</v>
      </c>
      <c r="Q82" s="306"/>
      <c r="R82" s="307"/>
      <c r="S82" s="308"/>
    </row>
    <row r="83" spans="1:19" ht="17.25" thickBot="1">
      <c r="A83" s="125" t="s">
        <v>217</v>
      </c>
      <c r="B83" s="126">
        <v>235</v>
      </c>
      <c r="C83" s="77">
        <v>4.2735042999999997E-3</v>
      </c>
      <c r="D83" s="15">
        <v>231</v>
      </c>
      <c r="E83" s="32">
        <f t="shared" si="38"/>
        <v>-1.7021276595744681E-2</v>
      </c>
      <c r="F83" s="18">
        <f>IF(ISNUMBER(D83), $B91 * E83, "")</f>
        <v>-2553.1914893617022</v>
      </c>
      <c r="G83" s="31">
        <v>231</v>
      </c>
      <c r="H83" s="32">
        <f t="shared" si="39"/>
        <v>-1.7021276595744681E-2</v>
      </c>
      <c r="I83" s="101">
        <f>IF(ISNUMBER(G83), $B91 * H83, "")</f>
        <v>-2553.1914893617022</v>
      </c>
      <c r="J83" s="15">
        <v>231</v>
      </c>
      <c r="K83" s="32">
        <f t="shared" si="40"/>
        <v>-1.7021276595744681E-2</v>
      </c>
      <c r="L83" s="18">
        <f>IF(ISNUMBER(J83), $B91 * K83, "")</f>
        <v>-2553.1914893617022</v>
      </c>
      <c r="M83" s="31">
        <v>232</v>
      </c>
      <c r="N83" s="32">
        <f t="shared" si="41"/>
        <v>-1.276595744680851E-2</v>
      </c>
      <c r="O83" s="18">
        <f>IF(ISNUMBER(M83), $B91 * N83, "")</f>
        <v>-1914.8936170212764</v>
      </c>
      <c r="Q83" s="291"/>
      <c r="R83" s="291"/>
      <c r="S83" s="291"/>
    </row>
    <row r="84" spans="1:19" ht="17.25" thickBot="1">
      <c r="A84" s="125" t="s">
        <v>51</v>
      </c>
      <c r="B84" s="126">
        <v>473</v>
      </c>
      <c r="C84" s="77">
        <v>4.2462845000000001E-3</v>
      </c>
      <c r="D84" s="15">
        <v>469</v>
      </c>
      <c r="E84" s="32">
        <f t="shared" si="38"/>
        <v>-8.4566596194503175E-3</v>
      </c>
      <c r="F84" s="18">
        <f>IF(ISNUMBER(D84), $B91 * E84, "")</f>
        <v>-1268.4989429175475</v>
      </c>
      <c r="G84" s="31">
        <v>455</v>
      </c>
      <c r="H84" s="32">
        <f t="shared" si="39"/>
        <v>-3.8054968287526428E-2</v>
      </c>
      <c r="I84" s="101">
        <f>IF(ISNUMBER(G84), $B91 * H84, "")</f>
        <v>-5708.2452431289639</v>
      </c>
      <c r="J84" s="15">
        <v>458</v>
      </c>
      <c r="K84" s="32">
        <f t="shared" si="40"/>
        <v>-3.1712473572938688E-2</v>
      </c>
      <c r="L84" s="18">
        <f>IF(ISNUMBER(J84), $B91 * K84, "")</f>
        <v>-4756.8710359408033</v>
      </c>
      <c r="M84" s="31">
        <v>454</v>
      </c>
      <c r="N84" s="32">
        <f t="shared" si="41"/>
        <v>-4.0169133192389003E-2</v>
      </c>
      <c r="O84" s="18">
        <f>IF(ISNUMBER(M84), $B91 * N84, "")</f>
        <v>-6025.3699788583508</v>
      </c>
      <c r="Q84" s="286"/>
      <c r="R84" s="286"/>
      <c r="S84" s="286"/>
    </row>
    <row r="85" spans="1:19" ht="17.25" thickBot="1">
      <c r="A85" s="127" t="s">
        <v>121</v>
      </c>
      <c r="B85" s="128">
        <v>568</v>
      </c>
      <c r="C85" s="78">
        <v>3.5335688999999998E-3</v>
      </c>
      <c r="D85" s="20">
        <v>562</v>
      </c>
      <c r="E85" s="21">
        <f t="shared" si="38"/>
        <v>-1.0563380281690141E-2</v>
      </c>
      <c r="F85" s="22">
        <f>IF(ISNUMBER(D85), $B91 * E85, "")</f>
        <v>-1584.5070422535211</v>
      </c>
      <c r="G85" s="30">
        <v>548</v>
      </c>
      <c r="H85" s="21">
        <f t="shared" si="39"/>
        <v>-3.5211267605633804E-2</v>
      </c>
      <c r="I85" s="105">
        <f>IF(ISNUMBER(G85), $B91 * H85, "")</f>
        <v>-5281.6901408450703</v>
      </c>
      <c r="J85" s="20">
        <v>550</v>
      </c>
      <c r="K85" s="21">
        <f t="shared" si="40"/>
        <v>-3.1690140845070422E-2</v>
      </c>
      <c r="L85" s="22">
        <f>IF(ISNUMBER(J85), $B91 * K85, "")</f>
        <v>-4753.5211267605637</v>
      </c>
      <c r="M85" s="30">
        <v>552</v>
      </c>
      <c r="N85" s="21">
        <f t="shared" si="41"/>
        <v>-2.8169014084507043E-2</v>
      </c>
      <c r="O85" s="22">
        <f>IF(ISNUMBER(M85), $B91 * N85, "")</f>
        <v>-4225.3521126760561</v>
      </c>
      <c r="Q85" s="286"/>
      <c r="R85" s="286"/>
      <c r="S85" s="286"/>
    </row>
    <row r="86" spans="1:19" ht="17.25" thickBot="1">
      <c r="A86" s="125" t="s">
        <v>56</v>
      </c>
      <c r="B86" s="129">
        <v>235</v>
      </c>
      <c r="C86" s="80">
        <v>0</v>
      </c>
      <c r="D86" s="106">
        <v>235</v>
      </c>
      <c r="E86" s="107">
        <f>IF(ISNUMBER(D86), (D86 - $B86) / $B86, "")</f>
        <v>0</v>
      </c>
      <c r="F86" s="108">
        <f>IF(ISNUMBER(D86), $B91 * E86, "")</f>
        <v>0</v>
      </c>
      <c r="G86" s="109">
        <v>227</v>
      </c>
      <c r="H86" s="107">
        <f>IF(ISNUMBER(G86), (G86 - $B86) / $B86, "")</f>
        <v>-3.4042553191489362E-2</v>
      </c>
      <c r="I86" s="110">
        <f>IF(ISNUMBER(G86), $B91 * H86, "")</f>
        <v>-5106.3829787234044</v>
      </c>
      <c r="J86" s="106">
        <v>230</v>
      </c>
      <c r="K86" s="107">
        <f>IF(ISNUMBER(J86), (J86 - $B86) / $B86, "")</f>
        <v>-2.1276595744680851E-2</v>
      </c>
      <c r="L86" s="108">
        <f>IF(ISNUMBER(J86), $B91 * K86, "")</f>
        <v>-3191.4893617021276</v>
      </c>
      <c r="M86" s="109">
        <v>227</v>
      </c>
      <c r="N86" s="107">
        <f>IF(ISNUMBER(M86), (M86 - $B86) / $B86, "")</f>
        <v>-3.4042553191489362E-2</v>
      </c>
      <c r="O86" s="108">
        <f>IF(ISNUMBER(M86), $B91 * N86, "")</f>
        <v>-5106.3829787234044</v>
      </c>
      <c r="Q86" s="291"/>
      <c r="R86" s="291"/>
      <c r="S86" s="291"/>
    </row>
    <row r="87" spans="1:19" ht="17.25" thickBot="1">
      <c r="A87" s="125" t="s">
        <v>129</v>
      </c>
      <c r="B87" s="126">
        <v>126</v>
      </c>
      <c r="C87" s="77">
        <v>0</v>
      </c>
      <c r="D87" s="15">
        <v>124</v>
      </c>
      <c r="E87" s="32">
        <f t="shared" ref="E87:E90" si="42">IF(ISNUMBER(D87), (D87 - $B87) / $B87, "")</f>
        <v>-1.5873015873015872E-2</v>
      </c>
      <c r="F87" s="18">
        <f>IF(ISNUMBER(D87), $B91 * E87, "")</f>
        <v>-2380.9523809523807</v>
      </c>
      <c r="G87" s="31">
        <v>122</v>
      </c>
      <c r="H87" s="32">
        <f t="shared" ref="H87:H90" si="43">IF(ISNUMBER(G87), (G87 - $B87) / $B87, "")</f>
        <v>-3.1746031746031744E-2</v>
      </c>
      <c r="I87" s="101">
        <f>IF(ISNUMBER(G87), $B91 * H87, "")</f>
        <v>-4761.9047619047615</v>
      </c>
      <c r="J87" s="15">
        <v>121</v>
      </c>
      <c r="K87" s="32">
        <f t="shared" ref="K87:K90" si="44">IF(ISNUMBER(J87), (J87 - $B87) / $B87, "")</f>
        <v>-3.968253968253968E-2</v>
      </c>
      <c r="L87" s="18">
        <f>IF(ISNUMBER(J87), $B91 * K87, "")</f>
        <v>-5952.3809523809523</v>
      </c>
      <c r="M87" s="31">
        <v>120</v>
      </c>
      <c r="N87" s="32">
        <f t="shared" ref="N87:N90" si="45">IF(ISNUMBER(M87), (M87 - $B87) / $B87, "")</f>
        <v>-4.7619047619047616E-2</v>
      </c>
      <c r="O87" s="18">
        <f>IF(ISNUMBER(M87), $B91 * N87, "")</f>
        <v>-7142.8571428571422</v>
      </c>
      <c r="Q87" s="291"/>
      <c r="R87" s="291"/>
      <c r="S87" s="291"/>
    </row>
    <row r="88" spans="1:19" ht="17.25" thickBot="1">
      <c r="A88" s="125" t="s">
        <v>237</v>
      </c>
      <c r="B88" s="126">
        <v>149</v>
      </c>
      <c r="C88" s="77">
        <v>0</v>
      </c>
      <c r="D88" s="15">
        <v>149</v>
      </c>
      <c r="E88" s="32">
        <f t="shared" si="42"/>
        <v>0</v>
      </c>
      <c r="F88" s="18">
        <f>IF(ISNUMBER(D88), $B91 * E88, "")</f>
        <v>0</v>
      </c>
      <c r="G88" s="31">
        <v>145</v>
      </c>
      <c r="H88" s="32">
        <f t="shared" si="43"/>
        <v>-2.6845637583892617E-2</v>
      </c>
      <c r="I88" s="101">
        <f>IF(ISNUMBER(G88), $B91 * H88, "")</f>
        <v>-4026.8456375838923</v>
      </c>
      <c r="J88" s="15">
        <v>146</v>
      </c>
      <c r="K88" s="32">
        <f t="shared" si="44"/>
        <v>-2.0134228187919462E-2</v>
      </c>
      <c r="L88" s="18">
        <f>IF(ISNUMBER(J88), $B91 * K88, "")</f>
        <v>-3020.1342281879192</v>
      </c>
      <c r="M88" s="31">
        <v>146</v>
      </c>
      <c r="N88" s="32">
        <f t="shared" si="45"/>
        <v>-2.0134228187919462E-2</v>
      </c>
      <c r="O88" s="18">
        <f>IF(ISNUMBER(M88), $B91 * N88, "")</f>
        <v>-3020.1342281879192</v>
      </c>
      <c r="Q88" s="291"/>
      <c r="R88" s="291"/>
      <c r="S88" s="291"/>
    </row>
    <row r="89" spans="1:19">
      <c r="A89" s="125" t="s">
        <v>191</v>
      </c>
      <c r="B89" s="126">
        <v>135</v>
      </c>
      <c r="C89" s="77">
        <v>0</v>
      </c>
      <c r="D89" s="15">
        <v>134</v>
      </c>
      <c r="E89" s="32">
        <f t="shared" si="42"/>
        <v>-7.4074074074074077E-3</v>
      </c>
      <c r="F89" s="18">
        <f>IF(ISNUMBER(D89), $B91 * E89, "")</f>
        <v>-1111.1111111111111</v>
      </c>
      <c r="G89" s="31">
        <v>132</v>
      </c>
      <c r="H89" s="32">
        <f t="shared" si="43"/>
        <v>-2.2222222222222223E-2</v>
      </c>
      <c r="I89" s="101">
        <f>IF(ISNUMBER(G89), $B91 * H89, "")</f>
        <v>-3333.3333333333335</v>
      </c>
      <c r="J89" s="15">
        <v>132</v>
      </c>
      <c r="K89" s="32">
        <f t="shared" si="44"/>
        <v>-2.2222222222222223E-2</v>
      </c>
      <c r="L89" s="18">
        <f>IF(ISNUMBER(J89), $B91 * K89, "")</f>
        <v>-3333.3333333333335</v>
      </c>
      <c r="M89" s="31">
        <v>133</v>
      </c>
      <c r="N89" s="32">
        <f t="shared" si="45"/>
        <v>-1.4814814814814815E-2</v>
      </c>
      <c r="O89" s="18">
        <f>IF(ISNUMBER(M89), $B91 * N89, "")</f>
        <v>-2222.2222222222222</v>
      </c>
      <c r="Q89" s="313"/>
      <c r="R89" s="314"/>
      <c r="S89" s="315"/>
    </row>
    <row r="90" spans="1:19" ht="17.25" thickBot="1">
      <c r="A90" s="130" t="s">
        <v>233</v>
      </c>
      <c r="B90" s="131">
        <v>719</v>
      </c>
      <c r="C90" s="79">
        <v>-4.1551247000000003E-3</v>
      </c>
      <c r="D90" s="24">
        <v>715</v>
      </c>
      <c r="E90" s="25">
        <f t="shared" si="42"/>
        <v>-5.5632823365785811E-3</v>
      </c>
      <c r="F90" s="104">
        <f>IF(ISNUMBER(D90), $B91 * E90, "")</f>
        <v>-834.49235048678713</v>
      </c>
      <c r="G90" s="102">
        <v>704</v>
      </c>
      <c r="H90" s="25">
        <f t="shared" si="43"/>
        <v>-2.0862308762169681E-2</v>
      </c>
      <c r="I90" s="103">
        <f>IF(ISNUMBER(G90), $B91 * H90, "")</f>
        <v>-3129.3463143254521</v>
      </c>
      <c r="J90" s="24">
        <v>708</v>
      </c>
      <c r="K90" s="25">
        <f t="shared" si="44"/>
        <v>-1.5299026425591099E-2</v>
      </c>
      <c r="L90" s="104">
        <f>IF(ISNUMBER(J90), $B91 * K90, "")</f>
        <v>-2294.8539638386646</v>
      </c>
      <c r="M90" s="102">
        <v>707</v>
      </c>
      <c r="N90" s="25">
        <f t="shared" si="45"/>
        <v>-1.6689847009735744E-2</v>
      </c>
      <c r="O90" s="104">
        <f>IF(ISNUMBER(M90), $B91 * N90, "")</f>
        <v>-2503.4770514603615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3.9700871278876395E-3</v>
      </c>
      <c r="F91" s="28">
        <f>SUM(F71:F90)</f>
        <v>11910.261383662912</v>
      </c>
      <c r="G91" s="26" t="s">
        <v>268</v>
      </c>
      <c r="H91" s="27">
        <f>IF(COUNT(H71:H90), SUM(H71:H90) / COUNT(H71:H90), 0)</f>
        <v>-1.6469560269643954E-2</v>
      </c>
      <c r="I91" s="28">
        <f>SUM(I71:I90)</f>
        <v>-49408.68080893188</v>
      </c>
      <c r="J91" s="26" t="s">
        <v>268</v>
      </c>
      <c r="K91" s="27">
        <f>IF(COUNT(K71:K90), SUM(K71:K90) / COUNT(K71:K90), 0)</f>
        <v>-8.4337980179078273E-3</v>
      </c>
      <c r="L91" s="28">
        <f>SUM(L71:L90)</f>
        <v>-25301.394053723478</v>
      </c>
      <c r="M91" s="26" t="s">
        <v>268</v>
      </c>
      <c r="N91" s="27">
        <f>IF(COUNT(N71:N90), SUM(N71:N90) / COUNT(N71:N90), 0)</f>
        <v>-7.1700383315438359E-3</v>
      </c>
      <c r="O91" s="28">
        <f>SUM(O71:O90)</f>
        <v>-21510.114994631505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09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2021-11-12(금) 오전 00:00</v>
      </c>
      <c r="C96" s="329"/>
      <c r="D96" s="288" t="str">
        <f>TEXT($G$1, "[$-ko-KR]yyyy-mm-dd(ddd) ") &amp; "오후 14:00"</f>
        <v>2021-11-12(금) 오후 14:00</v>
      </c>
      <c r="E96" s="289"/>
      <c r="F96" s="290"/>
      <c r="G96" s="288" t="str">
        <f>TEXT($G$1, "[$-ko-KR]yyyy-mm-dd(ddd) ") &amp; "오후 19:00"</f>
        <v>2021-11-12(금) 오후 19:00</v>
      </c>
      <c r="H96" s="289"/>
      <c r="I96" s="290"/>
      <c r="J96" s="288" t="str">
        <f>TEXT($G$1, "[$-ko-KR]yyyy-mm-dd(ddd) ") &amp; "오후 21:00"</f>
        <v>2021-11-12(금) 오후 21:00</v>
      </c>
      <c r="K96" s="289"/>
      <c r="L96" s="290"/>
      <c r="M96" s="288" t="str">
        <f>TEXT($G$1+1, "[$-ko-KR]yyyy-mm-dd(ddd) ") &amp; "오전 00:00"</f>
        <v>2021-11-13(토)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0" t="s">
        <v>57</v>
      </c>
      <c r="H97" s="211" t="s">
        <v>265</v>
      </c>
      <c r="I97" s="21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137</v>
      </c>
      <c r="B98" s="124">
        <v>21600</v>
      </c>
      <c r="C98" s="76">
        <v>0.15569823429999999</v>
      </c>
      <c r="D98" s="13">
        <v>15800</v>
      </c>
      <c r="E98" s="14">
        <f>IF(ISNUMBER(D98), (D98 - $B98) / $B98, "")</f>
        <v>-0.26851851851851855</v>
      </c>
      <c r="F98" s="16">
        <f>IF(ISNUMBER(D98), $B118 * E98, "")</f>
        <v>-40277.777777777781</v>
      </c>
      <c r="G98" s="29">
        <v>15400</v>
      </c>
      <c r="H98" s="14">
        <f>IF(ISNUMBER(G98), (G98 - $B98) / $B98, "")</f>
        <v>-0.28703703703703703</v>
      </c>
      <c r="I98" s="100">
        <f>IF(ISNUMBER(G98), $B118 * H98, "")</f>
        <v>-43055.555555555555</v>
      </c>
      <c r="J98" s="13">
        <v>15500</v>
      </c>
      <c r="K98" s="14">
        <f>IF(ISNUMBER(J98), (J98 - $B98) / $B98, "")</f>
        <v>-0.28240740740740738</v>
      </c>
      <c r="L98" s="16">
        <f>IF(ISNUMBER(J98), $B118 * K98, "")</f>
        <v>-42361.111111111109</v>
      </c>
      <c r="M98" s="29">
        <v>15810</v>
      </c>
      <c r="N98" s="14">
        <f>IF(ISNUMBER(M98), (M98 - $B98) / $B98, "")</f>
        <v>-0.26805555555555555</v>
      </c>
      <c r="O98" s="16">
        <f>IF(ISNUMBER(M98), $B118 * N98, "")</f>
        <v>-40208.333333333328</v>
      </c>
      <c r="Q98" s="286"/>
      <c r="R98" s="286"/>
      <c r="S98" s="286"/>
    </row>
    <row r="99" spans="1:19" ht="17.25" thickBot="1">
      <c r="A99" s="125" t="s">
        <v>227</v>
      </c>
      <c r="B99" s="126">
        <v>658</v>
      </c>
      <c r="C99" s="77">
        <v>7.8688524600000004E-2</v>
      </c>
      <c r="D99" s="15">
        <v>674</v>
      </c>
      <c r="E99" s="32">
        <f t="shared" ref="E99:E102" si="46">IF(ISNUMBER(D99), (D99 - $B99) / $B99, "")</f>
        <v>2.4316109422492401E-2</v>
      </c>
      <c r="F99" s="18">
        <f>IF(ISNUMBER(D99), $B118 * E99, "")</f>
        <v>3647.41641337386</v>
      </c>
      <c r="G99" s="31">
        <v>649</v>
      </c>
      <c r="H99" s="32">
        <f t="shared" ref="H99:H102" si="47">IF(ISNUMBER(G99), (G99 - $B99) / $B99, "")</f>
        <v>-1.3677811550151976E-2</v>
      </c>
      <c r="I99" s="101">
        <f>IF(ISNUMBER(G99), $B118 * H99, "")</f>
        <v>-2051.6717325227964</v>
      </c>
      <c r="J99" s="15">
        <v>673</v>
      </c>
      <c r="K99" s="32">
        <f t="shared" ref="K99:K102" si="48">IF(ISNUMBER(J99), (J99 - $B99) / $B99, "")</f>
        <v>2.2796352583586626E-2</v>
      </c>
      <c r="L99" s="18">
        <f>IF(ISNUMBER(J99), $B118 * K99, "")</f>
        <v>3419.4528875379938</v>
      </c>
      <c r="M99" s="31">
        <v>679</v>
      </c>
      <c r="N99" s="32">
        <f t="shared" ref="N99:N102" si="49">IF(ISNUMBER(M99), (M99 - $B99) / $B99, "")</f>
        <v>3.1914893617021274E-2</v>
      </c>
      <c r="O99" s="18">
        <f>IF(ISNUMBER(M99), $B118 * N99, "")</f>
        <v>4787.2340425531911</v>
      </c>
      <c r="Q99" s="286"/>
      <c r="R99" s="286"/>
      <c r="S99" s="286"/>
    </row>
    <row r="100" spans="1:19" ht="17.25" thickBot="1">
      <c r="A100" s="125" t="s">
        <v>165</v>
      </c>
      <c r="B100" s="126">
        <v>2760</v>
      </c>
      <c r="C100" s="77">
        <v>7.1844660199999993E-2</v>
      </c>
      <c r="D100" s="15">
        <v>2895</v>
      </c>
      <c r="E100" s="32">
        <f t="shared" si="46"/>
        <v>4.8913043478260872E-2</v>
      </c>
      <c r="F100" s="18">
        <f>IF(ISNUMBER(D100), $B118 * E100, "")</f>
        <v>7336.9565217391309</v>
      </c>
      <c r="G100" s="31">
        <v>2815</v>
      </c>
      <c r="H100" s="32">
        <f t="shared" si="47"/>
        <v>1.9927536231884056E-2</v>
      </c>
      <c r="I100" s="101">
        <f>IF(ISNUMBER(G100), $B118 * H100, "")</f>
        <v>2989.1304347826085</v>
      </c>
      <c r="J100" s="15">
        <v>2820</v>
      </c>
      <c r="K100" s="32">
        <f t="shared" si="48"/>
        <v>2.1739130434782608E-2</v>
      </c>
      <c r="L100" s="18">
        <f>IF(ISNUMBER(J100), $B118 * K100, "")</f>
        <v>3260.869565217391</v>
      </c>
      <c r="M100" s="31">
        <v>2815</v>
      </c>
      <c r="N100" s="32">
        <f t="shared" si="49"/>
        <v>1.9927536231884056E-2</v>
      </c>
      <c r="O100" s="18">
        <f>IF(ISNUMBER(M100), $B118 * N100, "")</f>
        <v>2989.1304347826085</v>
      </c>
      <c r="Q100" s="291"/>
      <c r="R100" s="291"/>
      <c r="S100" s="291"/>
    </row>
    <row r="101" spans="1:19" ht="17.25" thickBot="1">
      <c r="A101" s="125" t="s">
        <v>103</v>
      </c>
      <c r="B101" s="126">
        <v>1575</v>
      </c>
      <c r="C101" s="77">
        <v>6.0606060599999997E-2</v>
      </c>
      <c r="D101" s="15">
        <v>1670</v>
      </c>
      <c r="E101" s="32">
        <f t="shared" si="46"/>
        <v>6.0317460317460318E-2</v>
      </c>
      <c r="F101" s="18">
        <f>IF(ISNUMBER(D101), $B118 * E101, "")</f>
        <v>9047.6190476190477</v>
      </c>
      <c r="G101" s="31">
        <v>1545</v>
      </c>
      <c r="H101" s="32">
        <f t="shared" si="47"/>
        <v>-1.9047619047619049E-2</v>
      </c>
      <c r="I101" s="101">
        <f>IF(ISNUMBER(G101), $B118 * H101, "")</f>
        <v>-2857.1428571428573</v>
      </c>
      <c r="J101" s="15">
        <v>1550</v>
      </c>
      <c r="K101" s="32">
        <f t="shared" si="48"/>
        <v>-1.5873015873015872E-2</v>
      </c>
      <c r="L101" s="18">
        <f>IF(ISNUMBER(J101), $B118 * K101, "")</f>
        <v>-2380.9523809523807</v>
      </c>
      <c r="M101" s="31">
        <v>1540</v>
      </c>
      <c r="N101" s="32">
        <f t="shared" si="49"/>
        <v>-2.2222222222222223E-2</v>
      </c>
      <c r="O101" s="18">
        <f>IF(ISNUMBER(M101), $B118 * N101, "")</f>
        <v>-3333.3333333333335</v>
      </c>
      <c r="Q101" s="291"/>
      <c r="R101" s="291"/>
      <c r="S101" s="291"/>
    </row>
    <row r="102" spans="1:19" ht="17.25" thickBot="1">
      <c r="A102" s="127" t="s">
        <v>334</v>
      </c>
      <c r="B102" s="128">
        <v>527</v>
      </c>
      <c r="C102" s="78">
        <v>5.3999999999999999E-2</v>
      </c>
      <c r="D102" s="20">
        <v>559</v>
      </c>
      <c r="E102" s="21">
        <f t="shared" si="46"/>
        <v>6.0721062618595827E-2</v>
      </c>
      <c r="F102" s="22">
        <f>IF(ISNUMBER(D102), $B118 * E102, "")</f>
        <v>9108.1593927893737</v>
      </c>
      <c r="G102" s="30">
        <v>551</v>
      </c>
      <c r="H102" s="21">
        <f t="shared" si="47"/>
        <v>4.5540796963946868E-2</v>
      </c>
      <c r="I102" s="105">
        <f>IF(ISNUMBER(G102), $B118 * H102, "")</f>
        <v>6831.1195445920303</v>
      </c>
      <c r="J102" s="20">
        <v>560</v>
      </c>
      <c r="K102" s="21">
        <f t="shared" si="48"/>
        <v>6.2618595825426948E-2</v>
      </c>
      <c r="L102" s="22">
        <f>IF(ISNUMBER(J102), $B118 * K102, "")</f>
        <v>9392.7893738140428</v>
      </c>
      <c r="M102" s="30">
        <v>560</v>
      </c>
      <c r="N102" s="21">
        <f t="shared" si="49"/>
        <v>6.2618595825426948E-2</v>
      </c>
      <c r="O102" s="22">
        <f>IF(ISNUMBER(M102), $B118 * N102, "")</f>
        <v>9392.7893738140428</v>
      </c>
      <c r="Q102" s="291"/>
      <c r="R102" s="291"/>
      <c r="S102" s="291"/>
    </row>
    <row r="103" spans="1:19" ht="17.25" thickBot="1">
      <c r="A103" s="125" t="s">
        <v>336</v>
      </c>
      <c r="B103" s="129">
        <v>5215</v>
      </c>
      <c r="C103" s="80">
        <v>3.9880358900000003E-2</v>
      </c>
      <c r="D103" s="106">
        <v>5110</v>
      </c>
      <c r="E103" s="107">
        <f>IF(ISNUMBER(D103), (D103 - $B103) / $B103, "")</f>
        <v>-2.0134228187919462E-2</v>
      </c>
      <c r="F103" s="108">
        <f>IF(ISNUMBER(D103), $B118 * E103, "")</f>
        <v>-3020.1342281879192</v>
      </c>
      <c r="G103" s="109">
        <v>4980</v>
      </c>
      <c r="H103" s="107">
        <f>IF(ISNUMBER(G103), (G103 - $B103) / $B103, "")</f>
        <v>-4.5062320230105465E-2</v>
      </c>
      <c r="I103" s="110">
        <f>IF(ISNUMBER(G103), $B118 * H103, "")</f>
        <v>-6759.3480345158196</v>
      </c>
      <c r="J103" s="106">
        <v>5015</v>
      </c>
      <c r="K103" s="107">
        <f>IF(ISNUMBER(J103), (J103 - $B103) / $B103, "")</f>
        <v>-3.8350910834132314E-2</v>
      </c>
      <c r="L103" s="108">
        <f>IF(ISNUMBER(J103), $B118 * K103, "")</f>
        <v>-5752.6366251198469</v>
      </c>
      <c r="M103" s="109">
        <v>4985</v>
      </c>
      <c r="N103" s="107">
        <f>IF(ISNUMBER(M103), (M103 - $B103) / $B103, "")</f>
        <v>-4.4103547459252157E-2</v>
      </c>
      <c r="O103" s="108">
        <f>IF(ISNUMBER(M103), $B118 * N103, "")</f>
        <v>-6615.5321188878233</v>
      </c>
      <c r="Q103" s="291"/>
      <c r="R103" s="291"/>
      <c r="S103" s="291"/>
    </row>
    <row r="104" spans="1:19" ht="17.25" thickBot="1">
      <c r="A104" s="125" t="s">
        <v>263</v>
      </c>
      <c r="B104" s="126">
        <v>325</v>
      </c>
      <c r="C104" s="77">
        <v>3.5031847099999999E-2</v>
      </c>
      <c r="D104" s="15">
        <v>319</v>
      </c>
      <c r="E104" s="32">
        <f t="shared" ref="E104:E107" si="50">IF(ISNUMBER(D104), (D104 - $B104) / $B104, "")</f>
        <v>-1.8461538461538463E-2</v>
      </c>
      <c r="F104" s="18">
        <f>IF(ISNUMBER(D104), $B118 * E104, "")</f>
        <v>-2769.2307692307695</v>
      </c>
      <c r="G104" s="31">
        <v>312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312</v>
      </c>
      <c r="K104" s="32">
        <f t="shared" ref="K104:K107" si="52">IF(ISNUMBER(J104), (J104 - $B104) / $B104, "")</f>
        <v>-0.04</v>
      </c>
      <c r="L104" s="18">
        <f>IF(ISNUMBER(J104), $B118 * K104, "")</f>
        <v>-6000</v>
      </c>
      <c r="M104" s="31">
        <v>312</v>
      </c>
      <c r="N104" s="32">
        <f t="shared" ref="N104:N107" si="53">IF(ISNUMBER(M104), (M104 - $B104) / $B104, "")</f>
        <v>-0.04</v>
      </c>
      <c r="O104" s="18">
        <f>IF(ISNUMBER(M104), $B118 * N104, "")</f>
        <v>-6000</v>
      </c>
      <c r="Q104" s="291"/>
      <c r="R104" s="291"/>
      <c r="S104" s="291"/>
    </row>
    <row r="105" spans="1:19" ht="17.25" thickBot="1">
      <c r="A105" s="125" t="s">
        <v>215</v>
      </c>
      <c r="B105" s="126">
        <v>293</v>
      </c>
      <c r="C105" s="77">
        <v>3.1690140800000002E-2</v>
      </c>
      <c r="D105" s="15">
        <v>289</v>
      </c>
      <c r="E105" s="32">
        <f t="shared" si="50"/>
        <v>-1.3651877133105802E-2</v>
      </c>
      <c r="F105" s="18">
        <f>IF(ISNUMBER(D105), $B118 * E105, "")</f>
        <v>-2047.7815699658704</v>
      </c>
      <c r="G105" s="31">
        <v>287</v>
      </c>
      <c r="H105" s="32">
        <f t="shared" si="51"/>
        <v>-2.0477815699658702E-2</v>
      </c>
      <c r="I105" s="101">
        <f>IF(ISNUMBER(G105), $B118 * H105, "")</f>
        <v>-3071.6723549488052</v>
      </c>
      <c r="J105" s="15">
        <v>287</v>
      </c>
      <c r="K105" s="32">
        <f t="shared" si="52"/>
        <v>-2.0477815699658702E-2</v>
      </c>
      <c r="L105" s="18">
        <f>IF(ISNUMBER(J105), $B118 * K105, "")</f>
        <v>-3071.6723549488052</v>
      </c>
      <c r="M105" s="31">
        <v>287</v>
      </c>
      <c r="N105" s="32">
        <f t="shared" si="53"/>
        <v>-2.0477815699658702E-2</v>
      </c>
      <c r="O105" s="18">
        <f>IF(ISNUMBER(M105), $B118 * N105, "")</f>
        <v>-3071.6723549488052</v>
      </c>
      <c r="Q105" s="291"/>
      <c r="R105" s="291"/>
      <c r="S105" s="291"/>
    </row>
    <row r="106" spans="1:19" ht="17.25" thickBot="1">
      <c r="A106" s="125" t="s">
        <v>153</v>
      </c>
      <c r="B106" s="126">
        <v>3570</v>
      </c>
      <c r="C106" s="77">
        <v>2.7338129499999999E-2</v>
      </c>
      <c r="D106" s="15">
        <v>3715</v>
      </c>
      <c r="E106" s="32">
        <f t="shared" si="50"/>
        <v>4.0616246498599441E-2</v>
      </c>
      <c r="F106" s="18">
        <f>IF(ISNUMBER(D106), $B118 * E106, "")</f>
        <v>6092.4369747899163</v>
      </c>
      <c r="G106" s="31">
        <v>3580</v>
      </c>
      <c r="H106" s="32">
        <f t="shared" si="51"/>
        <v>2.8011204481792717E-3</v>
      </c>
      <c r="I106" s="101">
        <f>IF(ISNUMBER(G106), $B118 * H106, "")</f>
        <v>420.16806722689074</v>
      </c>
      <c r="J106" s="15">
        <v>3745</v>
      </c>
      <c r="K106" s="32">
        <f t="shared" si="52"/>
        <v>4.9019607843137254E-2</v>
      </c>
      <c r="L106" s="18">
        <f>IF(ISNUMBER(J106), $B118 * K106, "")</f>
        <v>7352.9411764705883</v>
      </c>
      <c r="M106" s="31">
        <v>3665</v>
      </c>
      <c r="N106" s="32">
        <f t="shared" si="53"/>
        <v>2.661064425770308E-2</v>
      </c>
      <c r="O106" s="18">
        <f>IF(ISNUMBER(M106), $B118 * N106, "")</f>
        <v>3991.5966386554619</v>
      </c>
      <c r="Q106" s="33"/>
      <c r="R106" s="33"/>
    </row>
    <row r="107" spans="1:19" ht="17.25" thickBot="1">
      <c r="A107" s="130" t="s">
        <v>211</v>
      </c>
      <c r="B107" s="131">
        <v>1695</v>
      </c>
      <c r="C107" s="79">
        <v>2.7272727300000001E-2</v>
      </c>
      <c r="D107" s="24">
        <v>1830</v>
      </c>
      <c r="E107" s="25">
        <f t="shared" si="50"/>
        <v>7.9646017699115043E-2</v>
      </c>
      <c r="F107" s="104">
        <f>IF(ISNUMBER(D107), $B118 * E107, "")</f>
        <v>11946.902654867257</v>
      </c>
      <c r="G107" s="102">
        <v>1790</v>
      </c>
      <c r="H107" s="25">
        <f t="shared" si="51"/>
        <v>5.6047197640117993E-2</v>
      </c>
      <c r="I107" s="103">
        <f>IF(ISNUMBER(G107), $B118 * H107, "")</f>
        <v>8407.0796460176989</v>
      </c>
      <c r="J107" s="24">
        <v>1865</v>
      </c>
      <c r="K107" s="25">
        <f t="shared" si="52"/>
        <v>0.10029498525073746</v>
      </c>
      <c r="L107" s="104">
        <f>IF(ISNUMBER(J107), $B118 * K107, "")</f>
        <v>15044.247787610619</v>
      </c>
      <c r="M107" s="102">
        <v>1820</v>
      </c>
      <c r="N107" s="25">
        <f t="shared" si="53"/>
        <v>7.3746312684365781E-2</v>
      </c>
      <c r="O107" s="104">
        <f>IF(ISNUMBER(M107), $B118 * N107, "")</f>
        <v>11061.946902654867</v>
      </c>
      <c r="Q107" s="300"/>
      <c r="R107" s="301"/>
      <c r="S107" s="302"/>
    </row>
    <row r="108" spans="1:19">
      <c r="A108" s="123" t="s">
        <v>85</v>
      </c>
      <c r="B108" s="124">
        <v>606</v>
      </c>
      <c r="C108" s="76">
        <v>2.7118644099999999E-2</v>
      </c>
      <c r="D108" s="13">
        <v>634</v>
      </c>
      <c r="E108" s="14">
        <f>IF(ISNUMBER(D108), (D108 - $B108) / $B108, "")</f>
        <v>4.6204620462046202E-2</v>
      </c>
      <c r="F108" s="16">
        <f>IF(ISNUMBER(D108), $B118 * E108, "")</f>
        <v>6930.6930693069298</v>
      </c>
      <c r="G108" s="29">
        <v>602</v>
      </c>
      <c r="H108" s="14">
        <f>IF(ISNUMBER(G108), (G108 - $B108) / $B108, "")</f>
        <v>-6.6006600660066007E-3</v>
      </c>
      <c r="I108" s="100">
        <f>IF(ISNUMBER(G108), $B118 * H108, "")</f>
        <v>-990.09900990099015</v>
      </c>
      <c r="J108" s="13">
        <v>625</v>
      </c>
      <c r="K108" s="14">
        <f>IF(ISNUMBER(J108), (J108 - $B108) / $B108, "")</f>
        <v>3.1353135313531351E-2</v>
      </c>
      <c r="L108" s="16">
        <f>IF(ISNUMBER(J108), $B118 * K108, "")</f>
        <v>4702.970297029703</v>
      </c>
      <c r="M108" s="29">
        <v>613</v>
      </c>
      <c r="N108" s="14">
        <f>IF(ISNUMBER(M108), (M108 - $B108) / $B108, "")</f>
        <v>1.155115511551155E-2</v>
      </c>
      <c r="O108" s="16">
        <f>IF(ISNUMBER(M108), $B118 * N108, "")</f>
        <v>1732.6732673267325</v>
      </c>
      <c r="Q108" s="303"/>
      <c r="R108" s="304"/>
      <c r="S108" s="305"/>
    </row>
    <row r="109" spans="1:19" ht="17.25" thickBot="1">
      <c r="A109" s="125" t="s">
        <v>151</v>
      </c>
      <c r="B109" s="126">
        <v>179100</v>
      </c>
      <c r="C109" s="77">
        <v>2.6949541300000001E-2</v>
      </c>
      <c r="D109" s="15">
        <v>179000</v>
      </c>
      <c r="E109" s="32">
        <f t="shared" ref="E109:E112" si="54">IF(ISNUMBER(D109), (D109 - $B109) / $B109, "")</f>
        <v>-5.5834729201563373E-4</v>
      </c>
      <c r="F109" s="18">
        <f>IF(ISNUMBER(D109), $B118 * E109, "")</f>
        <v>-83.752093802345058</v>
      </c>
      <c r="G109" s="31">
        <v>175300</v>
      </c>
      <c r="H109" s="32">
        <f t="shared" ref="H109:H112" si="55">IF(ISNUMBER(G109), (G109 - $B109) / $B109, "")</f>
        <v>-2.121719709659408E-2</v>
      </c>
      <c r="I109" s="101">
        <f>IF(ISNUMBER(G109), $B118 * H109, "")</f>
        <v>-3182.5795644891118</v>
      </c>
      <c r="J109" s="15">
        <v>177950</v>
      </c>
      <c r="K109" s="32">
        <f t="shared" ref="K109:K112" si="56">IF(ISNUMBER(J109), (J109 - $B109) / $B109, "")</f>
        <v>-6.4209938581797875E-3</v>
      </c>
      <c r="L109" s="18">
        <f>IF(ISNUMBER(J109), $B118 * K109, "")</f>
        <v>-963.14907872696813</v>
      </c>
      <c r="M109" s="31">
        <v>174350</v>
      </c>
      <c r="N109" s="32">
        <f t="shared" ref="N109:N112" si="57">IF(ISNUMBER(M109), (M109 - $B109) / $B109, "")</f>
        <v>-2.6521496370742602E-2</v>
      </c>
      <c r="O109" s="18">
        <f>IF(ISNUMBER(M109), $B118 * N109, "")</f>
        <v>-3978.2244556113901</v>
      </c>
      <c r="Q109" s="306"/>
      <c r="R109" s="307"/>
      <c r="S109" s="308"/>
    </row>
    <row r="110" spans="1:19" ht="17.25" thickBot="1">
      <c r="A110" s="125" t="s">
        <v>75</v>
      </c>
      <c r="B110" s="126">
        <v>43010</v>
      </c>
      <c r="C110" s="77">
        <v>2.2829964299999998E-2</v>
      </c>
      <c r="D110" s="15">
        <v>41910</v>
      </c>
      <c r="E110" s="32">
        <f t="shared" si="54"/>
        <v>-2.557544757033248E-2</v>
      </c>
      <c r="F110" s="18">
        <f>IF(ISNUMBER(D110), $B118 * E110, "")</f>
        <v>-3836.3171355498721</v>
      </c>
      <c r="G110" s="31">
        <v>40530</v>
      </c>
      <c r="H110" s="32">
        <f t="shared" si="55"/>
        <v>-5.7661009067658683E-2</v>
      </c>
      <c r="I110" s="101">
        <f>IF(ISNUMBER(G110), $B118 * H110, "")</f>
        <v>-8649.1513601488023</v>
      </c>
      <c r="J110" s="15">
        <v>40960</v>
      </c>
      <c r="K110" s="32">
        <f t="shared" si="56"/>
        <v>-4.7663334108346896E-2</v>
      </c>
      <c r="L110" s="18">
        <f>IF(ISNUMBER(J110), $B118 * K110, "")</f>
        <v>-7149.5001162520348</v>
      </c>
      <c r="M110" s="31">
        <v>40860</v>
      </c>
      <c r="N110" s="32">
        <f t="shared" si="57"/>
        <v>-4.9988374796558939E-2</v>
      </c>
      <c r="O110" s="18">
        <f>IF(ISNUMBER(M110), $B118 * N110, "")</f>
        <v>-7498.2562194838411</v>
      </c>
      <c r="Q110" s="291"/>
      <c r="R110" s="291"/>
      <c r="S110" s="291"/>
    </row>
    <row r="111" spans="1:19" ht="17.25" thickBot="1">
      <c r="A111" s="125" t="s">
        <v>95</v>
      </c>
      <c r="B111" s="126">
        <v>7265</v>
      </c>
      <c r="C111" s="77">
        <v>2.25193526E-2</v>
      </c>
      <c r="D111" s="15">
        <v>7210</v>
      </c>
      <c r="E111" s="32">
        <f t="shared" si="54"/>
        <v>-7.5705437026841018E-3</v>
      </c>
      <c r="F111" s="18">
        <f>IF(ISNUMBER(D111), $B118 * E111, "")</f>
        <v>-1135.5815554026153</v>
      </c>
      <c r="G111" s="31">
        <v>6995</v>
      </c>
      <c r="H111" s="32">
        <f t="shared" si="55"/>
        <v>-3.7164487267721952E-2</v>
      </c>
      <c r="I111" s="101">
        <f>IF(ISNUMBER(G111), $B118 * H111, "")</f>
        <v>-5574.6730901582923</v>
      </c>
      <c r="J111" s="15">
        <v>7030</v>
      </c>
      <c r="K111" s="32">
        <f t="shared" si="56"/>
        <v>-3.2346868547832072E-2</v>
      </c>
      <c r="L111" s="18">
        <f>IF(ISNUMBER(J111), $B118 * K111, "")</f>
        <v>-4852.030282174811</v>
      </c>
      <c r="M111" s="31">
        <v>6985</v>
      </c>
      <c r="N111" s="32">
        <f t="shared" si="57"/>
        <v>-3.8540949759119064E-2</v>
      </c>
      <c r="O111" s="18">
        <f>IF(ISNUMBER(M111), $B118 * N111, "")</f>
        <v>-5781.14246386786</v>
      </c>
      <c r="Q111" s="286"/>
      <c r="R111" s="286"/>
      <c r="S111" s="286"/>
    </row>
    <row r="112" spans="1:19" ht="17.25" thickBot="1">
      <c r="A112" s="127" t="s">
        <v>73</v>
      </c>
      <c r="B112" s="128">
        <v>40450</v>
      </c>
      <c r="C112" s="78">
        <v>2.223907E-2</v>
      </c>
      <c r="D112" s="20">
        <v>39530</v>
      </c>
      <c r="E112" s="21">
        <f t="shared" si="54"/>
        <v>-2.2744128553770088E-2</v>
      </c>
      <c r="F112" s="22">
        <f>IF(ISNUMBER(D112), $B118 * E112, "")</f>
        <v>-3411.6192830655132</v>
      </c>
      <c r="G112" s="30">
        <v>38400</v>
      </c>
      <c r="H112" s="21">
        <f t="shared" si="55"/>
        <v>-5.0679851668726822E-2</v>
      </c>
      <c r="I112" s="105">
        <f>IF(ISNUMBER(G112), $B118 * H112, "")</f>
        <v>-7601.9777503090236</v>
      </c>
      <c r="J112" s="20">
        <v>38840</v>
      </c>
      <c r="K112" s="21">
        <f t="shared" si="56"/>
        <v>-3.9802224969097653E-2</v>
      </c>
      <c r="L112" s="22">
        <f>IF(ISNUMBER(J112), $B118 * K112, "")</f>
        <v>-5970.3337453646482</v>
      </c>
      <c r="M112" s="30">
        <v>38770</v>
      </c>
      <c r="N112" s="21">
        <f t="shared" si="57"/>
        <v>-4.15327564894932E-2</v>
      </c>
      <c r="O112" s="22">
        <f>IF(ISNUMBER(M112), $B118 * N112, "")</f>
        <v>-6229.9134734239797</v>
      </c>
      <c r="Q112" s="286"/>
      <c r="R112" s="286"/>
      <c r="S112" s="286"/>
    </row>
    <row r="113" spans="1:19" ht="17.25" thickBot="1">
      <c r="A113" s="125" t="s">
        <v>229</v>
      </c>
      <c r="B113" s="129">
        <v>1005</v>
      </c>
      <c r="C113" s="80">
        <v>2.0304568499999998E-2</v>
      </c>
      <c r="D113" s="106">
        <v>984</v>
      </c>
      <c r="E113" s="107">
        <f>IF(ISNUMBER(D113), (D113 - $B113) / $B113, "")</f>
        <v>-2.0895522388059702E-2</v>
      </c>
      <c r="F113" s="108">
        <f>IF(ISNUMBER(D113), $B118 * E113, "")</f>
        <v>-3134.3283582089553</v>
      </c>
      <c r="G113" s="109">
        <v>973</v>
      </c>
      <c r="H113" s="107">
        <f>IF(ISNUMBER(G113), (G113 - $B113) / $B113, "")</f>
        <v>-3.1840796019900496E-2</v>
      </c>
      <c r="I113" s="110">
        <f>IF(ISNUMBER(G113), $B118 * H113, "")</f>
        <v>-4776.119402985074</v>
      </c>
      <c r="J113" s="106">
        <v>980</v>
      </c>
      <c r="K113" s="107">
        <f>IF(ISNUMBER(J113), (J113 - $B113) / $B113, "")</f>
        <v>-2.4875621890547265E-2</v>
      </c>
      <c r="L113" s="108">
        <f>IF(ISNUMBER(J113), $B118 * K113, "")</f>
        <v>-3731.34328358209</v>
      </c>
      <c r="M113" s="109">
        <v>983</v>
      </c>
      <c r="N113" s="107">
        <f>IF(ISNUMBER(M113), (M113 - $B113) / $B113, "")</f>
        <v>-2.1890547263681594E-2</v>
      </c>
      <c r="O113" s="108">
        <f>IF(ISNUMBER(M113), $B118 * N113, "")</f>
        <v>-3283.5820895522393</v>
      </c>
      <c r="Q113" s="291"/>
      <c r="R113" s="291"/>
      <c r="S113" s="291"/>
    </row>
    <row r="114" spans="1:19" ht="17.25" thickBot="1">
      <c r="A114" s="125" t="s">
        <v>327</v>
      </c>
      <c r="B114" s="126">
        <v>291700</v>
      </c>
      <c r="C114" s="77">
        <v>1.9395421999999999E-2</v>
      </c>
      <c r="D114" s="15">
        <v>282550</v>
      </c>
      <c r="E114" s="32">
        <f t="shared" ref="E114:E117" si="58">IF(ISNUMBER(D114), (D114 - $B114) / $B114, "")</f>
        <v>-3.1367843675008569E-2</v>
      </c>
      <c r="F114" s="18">
        <f>IF(ISNUMBER(D114), $B118 * E114, "")</f>
        <v>-4705.1765512512857</v>
      </c>
      <c r="G114" s="31">
        <v>276050</v>
      </c>
      <c r="H114" s="32">
        <f t="shared" ref="H114:H117" si="59">IF(ISNUMBER(G114), (G114 - $B114) / $B114, "")</f>
        <v>-5.3651011312992804E-2</v>
      </c>
      <c r="I114" s="101">
        <f>IF(ISNUMBER(G114), $B118 * H114, "")</f>
        <v>-8047.6516969489203</v>
      </c>
      <c r="J114" s="15">
        <v>276750</v>
      </c>
      <c r="K114" s="32">
        <f t="shared" ref="K114:K117" si="60">IF(ISNUMBER(J114), (J114 - $B114) / $B114, "")</f>
        <v>-5.1251285567363733E-2</v>
      </c>
      <c r="L114" s="18">
        <f>IF(ISNUMBER(J114), $B118 * K114, "")</f>
        <v>-7687.6928351045599</v>
      </c>
      <c r="M114" s="31">
        <v>275100</v>
      </c>
      <c r="N114" s="32">
        <f t="shared" ref="N114:N117" si="61">IF(ISNUMBER(M114), (M114 - $B114) / $B114, "")</f>
        <v>-5.6907781967775115E-2</v>
      </c>
      <c r="O114" s="18">
        <f>IF(ISNUMBER(M114), $B118 * N114, "")</f>
        <v>-8536.1672951662676</v>
      </c>
      <c r="Q114" s="291"/>
      <c r="R114" s="291"/>
      <c r="S114" s="291"/>
    </row>
    <row r="115" spans="1:19" ht="17.25" thickBot="1">
      <c r="A115" s="125" t="s">
        <v>115</v>
      </c>
      <c r="B115" s="126">
        <v>410</v>
      </c>
      <c r="C115" s="77">
        <v>1.7369727000000001E-2</v>
      </c>
      <c r="D115" s="15">
        <v>424</v>
      </c>
      <c r="E115" s="32">
        <f t="shared" si="58"/>
        <v>3.4146341463414637E-2</v>
      </c>
      <c r="F115" s="18">
        <f>IF(ISNUMBER(D115), $B118 * E115, "")</f>
        <v>5121.9512195121952</v>
      </c>
      <c r="G115" s="31">
        <v>412</v>
      </c>
      <c r="H115" s="32">
        <f t="shared" si="59"/>
        <v>4.8780487804878049E-3</v>
      </c>
      <c r="I115" s="101">
        <f>IF(ISNUMBER(G115), $B118 * H115, "")</f>
        <v>731.70731707317077</v>
      </c>
      <c r="J115" s="15">
        <v>414</v>
      </c>
      <c r="K115" s="32">
        <f t="shared" si="60"/>
        <v>9.7560975609756097E-3</v>
      </c>
      <c r="L115" s="18">
        <f>IF(ISNUMBER(J115), $B118 * K115, "")</f>
        <v>1463.4146341463415</v>
      </c>
      <c r="M115" s="31">
        <v>420</v>
      </c>
      <c r="N115" s="32">
        <f t="shared" si="61"/>
        <v>2.4390243902439025E-2</v>
      </c>
      <c r="O115" s="18">
        <f>IF(ISNUMBER(M115), $B118 * N115, "")</f>
        <v>3658.5365853658536</v>
      </c>
      <c r="Q115" s="291"/>
      <c r="R115" s="291"/>
      <c r="S115" s="291"/>
    </row>
    <row r="116" spans="1:19">
      <c r="A116" s="125" t="s">
        <v>105</v>
      </c>
      <c r="B116" s="126">
        <v>2535</v>
      </c>
      <c r="C116" s="77">
        <v>1.60320641E-2</v>
      </c>
      <c r="D116" s="15">
        <v>2570</v>
      </c>
      <c r="E116" s="32">
        <f t="shared" si="58"/>
        <v>1.3806706114398421E-2</v>
      </c>
      <c r="F116" s="18">
        <f>IF(ISNUMBER(D116), $B118 * E116, "")</f>
        <v>2071.0059171597632</v>
      </c>
      <c r="G116" s="31">
        <v>2550</v>
      </c>
      <c r="H116" s="32">
        <f t="shared" si="59"/>
        <v>5.9171597633136093E-3</v>
      </c>
      <c r="I116" s="101">
        <f>IF(ISNUMBER(G116), $B118 * H116, "")</f>
        <v>887.5739644970414</v>
      </c>
      <c r="J116" s="15">
        <v>2650</v>
      </c>
      <c r="K116" s="32">
        <f t="shared" si="60"/>
        <v>4.5364891518737675E-2</v>
      </c>
      <c r="L116" s="18">
        <f>IF(ISNUMBER(J116), $B118 * K116, "")</f>
        <v>6804.7337278106515</v>
      </c>
      <c r="M116" s="31">
        <v>2610</v>
      </c>
      <c r="N116" s="32">
        <f t="shared" si="61"/>
        <v>2.9585798816568046E-2</v>
      </c>
      <c r="O116" s="18">
        <f>IF(ISNUMBER(M116), $B118 * N116, "")</f>
        <v>4437.8698224852069</v>
      </c>
      <c r="Q116" s="313"/>
      <c r="R116" s="314"/>
      <c r="S116" s="315"/>
    </row>
    <row r="117" spans="1:19" ht="17.25" thickBot="1">
      <c r="A117" s="130" t="s">
        <v>149</v>
      </c>
      <c r="B117" s="131">
        <v>133</v>
      </c>
      <c r="C117" s="79">
        <v>1.52671756E-2</v>
      </c>
      <c r="D117" s="24">
        <v>134</v>
      </c>
      <c r="E117" s="25">
        <f t="shared" si="58"/>
        <v>7.5187969924812026E-3</v>
      </c>
      <c r="F117" s="104">
        <f>IF(ISNUMBER(D117), $B118 * E117, "")</f>
        <v>1127.8195488721803</v>
      </c>
      <c r="G117" s="102">
        <v>131</v>
      </c>
      <c r="H117" s="25">
        <f t="shared" si="59"/>
        <v>-1.5037593984962405E-2</v>
      </c>
      <c r="I117" s="103">
        <f>IF(ISNUMBER(G117), $B118 * H117, "")</f>
        <v>-2255.6390977443607</v>
      </c>
      <c r="J117" s="24">
        <v>130</v>
      </c>
      <c r="K117" s="25">
        <f t="shared" si="60"/>
        <v>-2.2556390977443608E-2</v>
      </c>
      <c r="L117" s="104">
        <f>IF(ISNUMBER(J117), $B118 * K117, "")</f>
        <v>-3383.458646616541</v>
      </c>
      <c r="M117" s="102">
        <v>131</v>
      </c>
      <c r="N117" s="25">
        <f t="shared" si="61"/>
        <v>-1.5037593984962405E-2</v>
      </c>
      <c r="O117" s="104">
        <f>IF(ISNUMBER(M117), $B118 * N117, "")</f>
        <v>-2255.6390977443607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-6.6357952080442343E-4</v>
      </c>
      <c r="F118" s="28">
        <f>SUM(F98:F117)</f>
        <v>-1990.7385624132712</v>
      </c>
      <c r="G118" s="26" t="s">
        <v>268</v>
      </c>
      <c r="H118" s="27">
        <f>IF(COUNT(H98:H117), SUM(H98:H117) / COUNT(H98:H117), 0)</f>
        <v>-2.8202167511060323E-2</v>
      </c>
      <c r="I118" s="28">
        <f>SUM(I98:I117)</f>
        <v>-84606.502533180945</v>
      </c>
      <c r="J118" s="26" t="s">
        <v>268</v>
      </c>
      <c r="K118" s="27">
        <f>IF(COUNT(K98:K117), SUM(K98:K117) / COUNT(K98:K117), 0)</f>
        <v>-1.3954153670105487E-2</v>
      </c>
      <c r="L118" s="28">
        <f>SUM(L98:L117)</f>
        <v>-41862.461010316474</v>
      </c>
      <c r="M118" s="26" t="s">
        <v>268</v>
      </c>
      <c r="N118" s="27">
        <f>IF(COUNT(N98:N117), SUM(N98:N117) / COUNT(N98:N117), 0)</f>
        <v>-1.8246673055905088E-2</v>
      </c>
      <c r="O118" s="28">
        <f>SUM(O98:O117)</f>
        <v>-54740.019167715276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09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2021-11-12(금) 오전 00:00</v>
      </c>
      <c r="C123" s="329"/>
      <c r="D123" s="288" t="str">
        <f>TEXT($G$1, "[$-ko-KR]yyyy-mm-dd(ddd) ") &amp; "오후 14:00"</f>
        <v>2021-11-12(금) 오후 14:00</v>
      </c>
      <c r="E123" s="289"/>
      <c r="F123" s="290"/>
      <c r="G123" s="288" t="str">
        <f>TEXT($G$1, "[$-ko-KR]yyyy-mm-dd(ddd) ") &amp; "오후 19:00"</f>
        <v>2021-11-12(금) 오후 19:00</v>
      </c>
      <c r="H123" s="289"/>
      <c r="I123" s="290"/>
      <c r="J123" s="288" t="str">
        <f>TEXT($G$1, "[$-ko-KR]yyyy-mm-dd(ddd) ") &amp; "오후 21:00"</f>
        <v>2021-11-12(금) 오후 21:00</v>
      </c>
      <c r="K123" s="289"/>
      <c r="L123" s="290"/>
      <c r="M123" s="288" t="str">
        <f>TEXT($G$1+1, "[$-ko-KR]yyyy-mm-dd(ddd) ") &amp; "오전 00:00"</f>
        <v>2021-11-13(토)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0" t="s">
        <v>57</v>
      </c>
      <c r="H124" s="211" t="s">
        <v>265</v>
      </c>
      <c r="I124" s="21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333</v>
      </c>
      <c r="B125" s="124">
        <v>0.23300000000000001</v>
      </c>
      <c r="C125" s="76">
        <v>8.6580087000000007E-3</v>
      </c>
      <c r="D125" s="13">
        <v>0.249</v>
      </c>
      <c r="E125" s="14">
        <f>IF(ISNUMBER(D125), (D125 - $B125) / $B125, "")</f>
        <v>6.8669527896995652E-2</v>
      </c>
      <c r="F125" s="16">
        <f>IF(ISNUMBER(D125), $B145 * E125, "")</f>
        <v>10300.429184549348</v>
      </c>
      <c r="G125" s="29">
        <v>0.24299999999999999</v>
      </c>
      <c r="H125" s="14">
        <f>IF(ISNUMBER(G125), (G125 - $B125) / $B125, "")</f>
        <v>4.2918454935622234E-2</v>
      </c>
      <c r="I125" s="100">
        <f>IF(ISNUMBER(G125), $B145 * H125, "")</f>
        <v>6437.7682403433355</v>
      </c>
      <c r="J125" s="13">
        <v>0.252</v>
      </c>
      <c r="K125" s="14">
        <f>IF(ISNUMBER(J125), (J125 - $B125) / $B125, "")</f>
        <v>8.1545064377682358E-2</v>
      </c>
      <c r="L125" s="16">
        <f>IF(ISNUMBER(J125), $B145 * K125, "")</f>
        <v>12231.759656652353</v>
      </c>
      <c r="M125" s="29">
        <v>0.247</v>
      </c>
      <c r="N125" s="14">
        <f>IF(ISNUMBER(M125), (M125 - $B125) / $B125, "")</f>
        <v>6.0085836909871175E-2</v>
      </c>
      <c r="O125" s="16">
        <f>IF(ISNUMBER(M125), $B145 * N125, "")</f>
        <v>9012.8755364806766</v>
      </c>
      <c r="Q125" s="286"/>
      <c r="R125" s="286"/>
      <c r="S125" s="286"/>
    </row>
    <row r="126" spans="1:19" ht="17.25" thickBot="1">
      <c r="A126" s="125" t="s">
        <v>119</v>
      </c>
      <c r="B126" s="126">
        <v>36.6</v>
      </c>
      <c r="C126" s="77">
        <v>8.2644628000000005E-3</v>
      </c>
      <c r="D126" s="15">
        <v>36.700000000000003</v>
      </c>
      <c r="E126" s="32">
        <f t="shared" ref="E126:E129" si="62">IF(ISNUMBER(D126), (D126 - $B126) / $B126, "")</f>
        <v>2.7322404371585085E-3</v>
      </c>
      <c r="F126" s="18">
        <f>IF(ISNUMBER(D126), $B145 * E126, "")</f>
        <v>409.8360655737763</v>
      </c>
      <c r="G126" s="31">
        <v>36.299999999999997</v>
      </c>
      <c r="H126" s="32">
        <f t="shared" ref="H126:H129" si="63">IF(ISNUMBER(G126), (G126 - $B126) / $B126, "")</f>
        <v>-8.1967213114755265E-3</v>
      </c>
      <c r="I126" s="101">
        <f>IF(ISNUMBER(G126), $B145 * H126, "")</f>
        <v>-1229.5081967213289</v>
      </c>
      <c r="J126" s="15">
        <v>36.1</v>
      </c>
      <c r="K126" s="32">
        <f t="shared" ref="K126:K129" si="64">IF(ISNUMBER(J126), (J126 - $B126) / $B126, "")</f>
        <v>-1.3661202185792349E-2</v>
      </c>
      <c r="L126" s="18">
        <f>IF(ISNUMBER(J126), $B145 * K126, "")</f>
        <v>-2049.1803278688526</v>
      </c>
      <c r="M126" s="31">
        <v>36.299999999999997</v>
      </c>
      <c r="N126" s="32">
        <f t="shared" ref="N126:N129" si="65">IF(ISNUMBER(M126), (M126 - $B126) / $B126, "")</f>
        <v>-8.1967213114755265E-3</v>
      </c>
      <c r="O126" s="18">
        <f>IF(ISNUMBER(M126), $B145 * N126, "")</f>
        <v>-1229.5081967213289</v>
      </c>
      <c r="Q126" s="286"/>
      <c r="R126" s="286"/>
      <c r="S126" s="286"/>
    </row>
    <row r="127" spans="1:19" ht="17.25" thickBot="1">
      <c r="A127" s="125" t="s">
        <v>187</v>
      </c>
      <c r="B127" s="126">
        <v>18.600000000000001</v>
      </c>
      <c r="C127" s="77">
        <v>5.4054054000000004E-3</v>
      </c>
      <c r="D127" s="15">
        <v>18.600000000000001</v>
      </c>
      <c r="E127" s="32">
        <f t="shared" si="62"/>
        <v>0</v>
      </c>
      <c r="F127" s="18">
        <f>IF(ISNUMBER(D127), $B145 * E127, "")</f>
        <v>0</v>
      </c>
      <c r="G127" s="31">
        <v>18.3</v>
      </c>
      <c r="H127" s="32">
        <f t="shared" si="63"/>
        <v>-1.6129032258064554E-2</v>
      </c>
      <c r="I127" s="101">
        <f>IF(ISNUMBER(G127), $B145 * H127, "")</f>
        <v>-2419.354838709683</v>
      </c>
      <c r="J127" s="15">
        <v>18.399999999999999</v>
      </c>
      <c r="K127" s="32">
        <f t="shared" si="64"/>
        <v>-1.0752688172043163E-2</v>
      </c>
      <c r="L127" s="18">
        <f>IF(ISNUMBER(J127), $B145 * K127, "")</f>
        <v>-1612.9032258064744</v>
      </c>
      <c r="M127" s="31">
        <v>18.3</v>
      </c>
      <c r="N127" s="32">
        <f t="shared" si="65"/>
        <v>-1.6129032258064554E-2</v>
      </c>
      <c r="O127" s="18">
        <f>IF(ISNUMBER(M127), $B145 * N127, "")</f>
        <v>-2419.354838709683</v>
      </c>
      <c r="Q127" s="291"/>
      <c r="R127" s="291"/>
      <c r="S127" s="291"/>
    </row>
    <row r="128" spans="1:19" ht="17.25" thickBot="1">
      <c r="A128" s="125" t="s">
        <v>145</v>
      </c>
      <c r="B128" s="126">
        <v>24.3</v>
      </c>
      <c r="C128" s="77">
        <v>4.1322314000000002E-3</v>
      </c>
      <c r="D128" s="15">
        <v>23.9</v>
      </c>
      <c r="E128" s="32">
        <f t="shared" si="62"/>
        <v>-1.6460905349794327E-2</v>
      </c>
      <c r="F128" s="18">
        <f>IF(ISNUMBER(D128), $B145 * E128, "")</f>
        <v>-2469.135802469149</v>
      </c>
      <c r="G128" s="31">
        <v>23.3</v>
      </c>
      <c r="H128" s="32">
        <f t="shared" si="63"/>
        <v>-4.1152263374485597E-2</v>
      </c>
      <c r="I128" s="101">
        <f>IF(ISNUMBER(G128), $B145 * H128, "")</f>
        <v>-6172.8395061728397</v>
      </c>
      <c r="J128" s="15">
        <v>23.4</v>
      </c>
      <c r="K128" s="32">
        <f t="shared" si="64"/>
        <v>-3.7037037037037125E-2</v>
      </c>
      <c r="L128" s="18">
        <f>IF(ISNUMBER(J128), $B145 * K128, "")</f>
        <v>-5555.5555555555684</v>
      </c>
      <c r="M128" s="31">
        <v>23.7</v>
      </c>
      <c r="N128" s="32">
        <f t="shared" si="65"/>
        <v>-2.4691358024691416E-2</v>
      </c>
      <c r="O128" s="18">
        <f>IF(ISNUMBER(M128), $B145 * N128, "")</f>
        <v>-3703.7037037037126</v>
      </c>
      <c r="Q128" s="291"/>
      <c r="R128" s="291"/>
      <c r="S128" s="291"/>
    </row>
    <row r="129" spans="1:19" ht="17.25" thickBot="1">
      <c r="A129" s="127" t="s">
        <v>64</v>
      </c>
      <c r="B129" s="128">
        <v>59.2</v>
      </c>
      <c r="C129" s="78">
        <v>3.3898305000000001E-3</v>
      </c>
      <c r="D129" s="20">
        <v>58.4</v>
      </c>
      <c r="E129" s="21">
        <f t="shared" si="62"/>
        <v>-1.3513513513513585E-2</v>
      </c>
      <c r="F129" s="22">
        <f>IF(ISNUMBER(D129), $B145 * E129, "")</f>
        <v>-2027.0270270270378</v>
      </c>
      <c r="G129" s="30">
        <v>57</v>
      </c>
      <c r="H129" s="21">
        <f t="shared" si="63"/>
        <v>-3.7162162162162206E-2</v>
      </c>
      <c r="I129" s="105">
        <f>IF(ISNUMBER(G129), $B145 * H129, "")</f>
        <v>-5574.3243243243305</v>
      </c>
      <c r="J129" s="20">
        <v>57.5</v>
      </c>
      <c r="K129" s="21">
        <f t="shared" si="64"/>
        <v>-2.8716216216216263E-2</v>
      </c>
      <c r="L129" s="22">
        <f>IF(ISNUMBER(J129), $B145 * K129, "")</f>
        <v>-4307.4324324324398</v>
      </c>
      <c r="M129" s="30">
        <v>57.2</v>
      </c>
      <c r="N129" s="21">
        <f t="shared" si="65"/>
        <v>-3.3783783783783779E-2</v>
      </c>
      <c r="O129" s="22">
        <f>IF(ISNUMBER(M129), $B145 * N129, "")</f>
        <v>-5067.5675675675666</v>
      </c>
      <c r="Q129" s="291"/>
      <c r="R129" s="291"/>
      <c r="S129" s="291"/>
    </row>
    <row r="130" spans="1:19" ht="17.25" thickBot="1">
      <c r="A130" s="125" t="s">
        <v>71</v>
      </c>
      <c r="B130" s="129">
        <v>33.700000000000003</v>
      </c>
      <c r="C130" s="80">
        <v>0</v>
      </c>
      <c r="D130" s="106">
        <v>34.1</v>
      </c>
      <c r="E130" s="107">
        <f>IF(ISNUMBER(D130), (D130 - $B130) / $B130, "")</f>
        <v>1.1869436201780372E-2</v>
      </c>
      <c r="F130" s="108">
        <f>IF(ISNUMBER(D130), $B145 * E130, "")</f>
        <v>1780.4154302670559</v>
      </c>
      <c r="G130" s="109">
        <v>33.5</v>
      </c>
      <c r="H130" s="107">
        <f>IF(ISNUMBER(G130), (G130 - $B130) / $B130, "")</f>
        <v>-5.9347181008902912E-3</v>
      </c>
      <c r="I130" s="110">
        <f>IF(ISNUMBER(G130), $B145 * H130, "")</f>
        <v>-890.20771513354373</v>
      </c>
      <c r="J130" s="106">
        <v>33.6</v>
      </c>
      <c r="K130" s="107">
        <f>IF(ISNUMBER(J130), (J130 - $B130) / $B130, "")</f>
        <v>-2.9673590504451456E-3</v>
      </c>
      <c r="L130" s="108">
        <f>IF(ISNUMBER(J130), $B145 * K130, "")</f>
        <v>-445.10385756677186</v>
      </c>
      <c r="M130" s="109">
        <v>34.200000000000003</v>
      </c>
      <c r="N130" s="107">
        <f>IF(ISNUMBER(M130), (M130 - $B130) / $B130, "")</f>
        <v>1.4836795252225518E-2</v>
      </c>
      <c r="O130" s="108">
        <f>IF(ISNUMBER(M130), $B145 * N130, "")</f>
        <v>2225.5192878338275</v>
      </c>
      <c r="Q130" s="291"/>
      <c r="R130" s="291"/>
      <c r="S130" s="291"/>
    </row>
    <row r="131" spans="1:19" ht="17.25" thickBot="1">
      <c r="A131" s="125" t="s">
        <v>147</v>
      </c>
      <c r="B131" s="126">
        <v>13.8</v>
      </c>
      <c r="C131" s="77">
        <v>0</v>
      </c>
      <c r="D131" s="15">
        <v>13.6</v>
      </c>
      <c r="E131" s="32">
        <f t="shared" ref="E131:E134" si="66">IF(ISNUMBER(D131), (D131 - $B131) / $B131, "")</f>
        <v>-1.4492753623188482E-2</v>
      </c>
      <c r="F131" s="18">
        <f>IF(ISNUMBER(D131), $B145 * E131, "")</f>
        <v>-2173.9130434782724</v>
      </c>
      <c r="G131" s="31">
        <v>13.4</v>
      </c>
      <c r="H131" s="32">
        <f t="shared" ref="H131:H134" si="67">IF(ISNUMBER(G131), (G131 - $B131) / $B131, "")</f>
        <v>-2.8985507246376836E-2</v>
      </c>
      <c r="I131" s="101">
        <f>IF(ISNUMBER(G131), $B145 * H131, "")</f>
        <v>-4347.8260869565256</v>
      </c>
      <c r="J131" s="15">
        <v>13.5</v>
      </c>
      <c r="K131" s="32">
        <f t="shared" ref="K131:K134" si="68">IF(ISNUMBER(J131), (J131 - $B131) / $B131, "")</f>
        <v>-2.173913043478266E-2</v>
      </c>
      <c r="L131" s="18">
        <f>IF(ISNUMBER(J131), $B145 * K131, "")</f>
        <v>-3260.8695652173992</v>
      </c>
      <c r="M131" s="31">
        <v>13.5</v>
      </c>
      <c r="N131" s="32">
        <f t="shared" ref="N131:N134" si="69">IF(ISNUMBER(M131), (M131 - $B131) / $B131, "")</f>
        <v>-2.173913043478266E-2</v>
      </c>
      <c r="O131" s="18">
        <f>IF(ISNUMBER(M131), $B145 * N131, "")</f>
        <v>-3260.8695652173992</v>
      </c>
      <c r="Q131" s="291"/>
      <c r="R131" s="291"/>
      <c r="S131" s="291"/>
    </row>
    <row r="132" spans="1:19" ht="17.25" thickBot="1">
      <c r="A132" s="125" t="s">
        <v>199</v>
      </c>
      <c r="B132" s="126">
        <v>84.4</v>
      </c>
      <c r="C132" s="77">
        <v>0</v>
      </c>
      <c r="D132" s="15">
        <v>83.5</v>
      </c>
      <c r="E132" s="32">
        <f t="shared" si="66"/>
        <v>-1.0663507109004806E-2</v>
      </c>
      <c r="F132" s="18">
        <f>IF(ISNUMBER(D132), $B145 * E132, "")</f>
        <v>-1599.5260663507208</v>
      </c>
      <c r="G132" s="31">
        <v>82.5</v>
      </c>
      <c r="H132" s="32">
        <f t="shared" si="67"/>
        <v>-2.2511848341232293E-2</v>
      </c>
      <c r="I132" s="101">
        <f>IF(ISNUMBER(G132), $B145 * H132, "")</f>
        <v>-3376.7772511848439</v>
      </c>
      <c r="J132" s="15">
        <v>82.4</v>
      </c>
      <c r="K132" s="32">
        <f t="shared" si="68"/>
        <v>-2.3696682464454975E-2</v>
      </c>
      <c r="L132" s="18">
        <f>IF(ISNUMBER(J132), $B145 * K132, "")</f>
        <v>-3554.502369668246</v>
      </c>
      <c r="M132" s="31">
        <v>82.6</v>
      </c>
      <c r="N132" s="32">
        <f t="shared" si="69"/>
        <v>-2.1327014218009612E-2</v>
      </c>
      <c r="O132" s="18">
        <f>IF(ISNUMBER(M132), $B145 * N132, "")</f>
        <v>-3199.0521327014417</v>
      </c>
      <c r="Q132" s="291"/>
      <c r="R132" s="291"/>
      <c r="S132" s="291"/>
    </row>
    <row r="133" spans="1:19" ht="17.25" thickBot="1">
      <c r="A133" s="125" t="s">
        <v>231</v>
      </c>
      <c r="B133" s="126">
        <v>82.2</v>
      </c>
      <c r="C133" s="77">
        <v>-1.2150667999999999E-3</v>
      </c>
      <c r="D133" s="15">
        <v>81.599999999999994</v>
      </c>
      <c r="E133" s="32">
        <f t="shared" si="66"/>
        <v>-7.2992700729928046E-3</v>
      </c>
      <c r="F133" s="18">
        <f>IF(ISNUMBER(D133), $B145 * E133, "")</f>
        <v>-1094.8905109489208</v>
      </c>
      <c r="G133" s="31">
        <v>80.400000000000006</v>
      </c>
      <c r="H133" s="32">
        <f t="shared" si="67"/>
        <v>-2.1897810218978069E-2</v>
      </c>
      <c r="I133" s="101">
        <f>IF(ISNUMBER(G133), $B145 * H133, "")</f>
        <v>-3284.6715328467103</v>
      </c>
      <c r="J133" s="15">
        <v>80.400000000000006</v>
      </c>
      <c r="K133" s="32">
        <f t="shared" si="68"/>
        <v>-2.1897810218978069E-2</v>
      </c>
      <c r="L133" s="18">
        <f>IF(ISNUMBER(J133), $B145 * K133, "")</f>
        <v>-3284.6715328467103</v>
      </c>
      <c r="M133" s="31">
        <v>81</v>
      </c>
      <c r="N133" s="32">
        <f t="shared" si="69"/>
        <v>-1.4598540145985436E-2</v>
      </c>
      <c r="O133" s="18">
        <f>IF(ISNUMBER(M133), $B145 * N133, "")</f>
        <v>-2189.7810218978152</v>
      </c>
      <c r="Q133" s="33"/>
      <c r="R133" s="33"/>
    </row>
    <row r="134" spans="1:19" ht="17.25" thickBot="1">
      <c r="A134" s="130" t="s">
        <v>97</v>
      </c>
      <c r="B134" s="131">
        <v>4.66</v>
      </c>
      <c r="C134" s="79">
        <v>-2.1413275999999999E-3</v>
      </c>
      <c r="D134" s="24">
        <v>4.63</v>
      </c>
      <c r="E134" s="25">
        <f t="shared" si="66"/>
        <v>-6.4377682403434005E-3</v>
      </c>
      <c r="F134" s="104">
        <f>IF(ISNUMBER(D134), $B145 * E134, "")</f>
        <v>-965.66523605151008</v>
      </c>
      <c r="G134" s="102">
        <v>4.4800000000000004</v>
      </c>
      <c r="H134" s="25">
        <f t="shared" si="67"/>
        <v>-3.8626609442060027E-2</v>
      </c>
      <c r="I134" s="103">
        <f>IF(ISNUMBER(G134), $B145 * H134, "")</f>
        <v>-5793.9914163090043</v>
      </c>
      <c r="J134" s="24">
        <v>4.5</v>
      </c>
      <c r="K134" s="25">
        <f t="shared" si="68"/>
        <v>-3.4334763948497882E-2</v>
      </c>
      <c r="L134" s="104">
        <f>IF(ISNUMBER(J134), $B145 * K134, "")</f>
        <v>-5150.2145922746822</v>
      </c>
      <c r="M134" s="102">
        <v>4.51</v>
      </c>
      <c r="N134" s="25">
        <f t="shared" si="69"/>
        <v>-3.2188841201716813E-2</v>
      </c>
      <c r="O134" s="104">
        <f>IF(ISNUMBER(M134), $B145 * N134, "")</f>
        <v>-4828.3261802575216</v>
      </c>
      <c r="Q134" s="300"/>
      <c r="R134" s="301"/>
      <c r="S134" s="302"/>
    </row>
    <row r="135" spans="1:19">
      <c r="A135" s="123" t="s">
        <v>201</v>
      </c>
      <c r="B135" s="124">
        <v>19.8</v>
      </c>
      <c r="C135" s="76">
        <v>-5.0251256000000003E-3</v>
      </c>
      <c r="D135" s="13">
        <v>19.600000000000001</v>
      </c>
      <c r="E135" s="14">
        <f>IF(ISNUMBER(D135), (D135 - $B135) / $B135, "")</f>
        <v>-1.0101010101010065E-2</v>
      </c>
      <c r="F135" s="16">
        <f>IF(ISNUMBER(D135), $B145 * E135, "")</f>
        <v>-1515.1515151515098</v>
      </c>
      <c r="G135" s="29">
        <v>19.2</v>
      </c>
      <c r="H135" s="14">
        <f>IF(ISNUMBER(G135), (G135 - $B135) / $B135, "")</f>
        <v>-3.0303030303030373E-2</v>
      </c>
      <c r="I135" s="100">
        <f>IF(ISNUMBER(G135), $B145 * H135, "")</f>
        <v>-4545.454545454556</v>
      </c>
      <c r="J135" s="13">
        <v>19.2</v>
      </c>
      <c r="K135" s="14">
        <f>IF(ISNUMBER(J135), (J135 - $B135) / $B135, "")</f>
        <v>-3.0303030303030373E-2</v>
      </c>
      <c r="L135" s="16">
        <f>IF(ISNUMBER(J135), $B145 * K135, "")</f>
        <v>-4545.454545454556</v>
      </c>
      <c r="M135" s="29">
        <v>19.399999999999999</v>
      </c>
      <c r="N135" s="14">
        <f>IF(ISNUMBER(M135), (M135 - $B135) / $B135, "")</f>
        <v>-2.0202020202020308E-2</v>
      </c>
      <c r="O135" s="16">
        <f>IF(ISNUMBER(M135), $B145 * N135, "")</f>
        <v>-3030.3030303030464</v>
      </c>
      <c r="Q135" s="303"/>
      <c r="R135" s="304"/>
      <c r="S135" s="305"/>
    </row>
    <row r="136" spans="1:19" ht="17.25" thickBot="1">
      <c r="A136" s="125" t="s">
        <v>205</v>
      </c>
      <c r="B136" s="126">
        <v>15.2</v>
      </c>
      <c r="C136" s="77">
        <v>-6.5359477000000001E-3</v>
      </c>
      <c r="D136" s="15">
        <v>15</v>
      </c>
      <c r="E136" s="32">
        <f t="shared" ref="E136:E139" si="70">IF(ISNUMBER(D136), (D136 - $B136) / $B136, "")</f>
        <v>-1.3157894736842059E-2</v>
      </c>
      <c r="F136" s="18">
        <f>IF(ISNUMBER(D136), $B145 * E136, "")</f>
        <v>-1973.684210526309</v>
      </c>
      <c r="G136" s="31">
        <v>14.7</v>
      </c>
      <c r="H136" s="32">
        <f t="shared" ref="H136:H139" si="71">IF(ISNUMBER(G136), (G136 - $B136) / $B136, "")</f>
        <v>-3.2894736842105261E-2</v>
      </c>
      <c r="I136" s="101">
        <f>IF(ISNUMBER(G136), $B145 * H136, "")</f>
        <v>-4934.2105263157891</v>
      </c>
      <c r="J136" s="15">
        <v>14.7</v>
      </c>
      <c r="K136" s="32">
        <f t="shared" ref="K136:K139" si="72">IF(ISNUMBER(J136), (J136 - $B136) / $B136, "")</f>
        <v>-3.2894736842105261E-2</v>
      </c>
      <c r="L136" s="18">
        <f>IF(ISNUMBER(J136), $B145 * K136, "")</f>
        <v>-4934.2105263157891</v>
      </c>
      <c r="M136" s="31">
        <v>14.8</v>
      </c>
      <c r="N136" s="32">
        <f t="shared" ref="N136:N139" si="73">IF(ISNUMBER(M136), (M136 - $B136) / $B136, "")</f>
        <v>-2.6315789473684119E-2</v>
      </c>
      <c r="O136" s="18">
        <f>IF(ISNUMBER(M136), $B145 * N136, "")</f>
        <v>-3947.368421052618</v>
      </c>
      <c r="Q136" s="306"/>
      <c r="R136" s="307"/>
      <c r="S136" s="308"/>
    </row>
    <row r="137" spans="1:19" ht="17.25" thickBot="1">
      <c r="A137" s="125" t="s">
        <v>175</v>
      </c>
      <c r="B137" s="126">
        <v>20.9</v>
      </c>
      <c r="C137" s="77">
        <v>-9.478673E-3</v>
      </c>
      <c r="D137" s="15">
        <v>20.8</v>
      </c>
      <c r="E137" s="32">
        <f t="shared" si="70"/>
        <v>-4.7846889952152093E-3</v>
      </c>
      <c r="F137" s="18">
        <f>IF(ISNUMBER(D137), $B145 * E137, "")</f>
        <v>-717.70334928228135</v>
      </c>
      <c r="G137" s="31">
        <v>20.3</v>
      </c>
      <c r="H137" s="32">
        <f t="shared" si="71"/>
        <v>-2.8708133971291766E-2</v>
      </c>
      <c r="I137" s="101">
        <f>IF(ISNUMBER(G137), $B145 * H137, "")</f>
        <v>-4306.220095693765</v>
      </c>
      <c r="J137" s="15">
        <v>20.3</v>
      </c>
      <c r="K137" s="32">
        <f t="shared" si="72"/>
        <v>-2.8708133971291766E-2</v>
      </c>
      <c r="L137" s="18">
        <f>IF(ISNUMBER(J137), $B145 * K137, "")</f>
        <v>-4306.220095693765</v>
      </c>
      <c r="M137" s="31">
        <v>20.5</v>
      </c>
      <c r="N137" s="32">
        <f t="shared" si="73"/>
        <v>-1.9138755980861177E-2</v>
      </c>
      <c r="O137" s="18">
        <f>IF(ISNUMBER(M137), $B145 * N137, "")</f>
        <v>-2870.8133971291768</v>
      </c>
      <c r="Q137" s="291"/>
      <c r="R137" s="291"/>
      <c r="S137" s="291"/>
    </row>
    <row r="138" spans="1:19" ht="17.25" thickBot="1">
      <c r="A138" s="125" t="s">
        <v>185</v>
      </c>
      <c r="B138" s="126">
        <v>15.4</v>
      </c>
      <c r="C138" s="77">
        <v>-1.2820512799999999E-2</v>
      </c>
      <c r="D138" s="15">
        <v>15.5</v>
      </c>
      <c r="E138" s="32">
        <f t="shared" si="70"/>
        <v>6.4935064935064705E-3</v>
      </c>
      <c r="F138" s="18">
        <f>IF(ISNUMBER(D138), $B145 * E138, "")</f>
        <v>974.02597402597053</v>
      </c>
      <c r="G138" s="31">
        <v>15.4</v>
      </c>
      <c r="H138" s="32">
        <f t="shared" si="71"/>
        <v>0</v>
      </c>
      <c r="I138" s="101">
        <f>IF(ISNUMBER(G138), $B145 * H138, "")</f>
        <v>0</v>
      </c>
      <c r="J138" s="15">
        <v>15.3</v>
      </c>
      <c r="K138" s="32">
        <f t="shared" si="72"/>
        <v>-6.4935064935064705E-3</v>
      </c>
      <c r="L138" s="18">
        <f>IF(ISNUMBER(J138), $B145 * K138, "")</f>
        <v>-974.02597402597053</v>
      </c>
      <c r="M138" s="31">
        <v>15.3</v>
      </c>
      <c r="N138" s="32">
        <f t="shared" si="73"/>
        <v>-6.4935064935064705E-3</v>
      </c>
      <c r="O138" s="18">
        <f>IF(ISNUMBER(M138), $B145 * N138, "")</f>
        <v>-974.02597402597053</v>
      </c>
      <c r="Q138" s="286"/>
      <c r="R138" s="286"/>
      <c r="S138" s="286"/>
    </row>
    <row r="139" spans="1:19" ht="17.25" thickBot="1">
      <c r="A139" s="127" t="s">
        <v>207</v>
      </c>
      <c r="B139" s="128">
        <v>19.100000000000001</v>
      </c>
      <c r="C139" s="78">
        <v>-1.54639175E-2</v>
      </c>
      <c r="D139" s="20">
        <v>19</v>
      </c>
      <c r="E139" s="21">
        <f t="shared" si="70"/>
        <v>-5.2356020942409117E-3</v>
      </c>
      <c r="F139" s="22">
        <f>IF(ISNUMBER(D139), $B145 * E139, "")</f>
        <v>-785.34031413613673</v>
      </c>
      <c r="G139" s="30">
        <v>18.8</v>
      </c>
      <c r="H139" s="21">
        <f t="shared" si="71"/>
        <v>-1.570680628272255E-2</v>
      </c>
      <c r="I139" s="105">
        <f>IF(ISNUMBER(G139), $B145 * H139, "")</f>
        <v>-2356.0209424083828</v>
      </c>
      <c r="J139" s="20">
        <v>18.8</v>
      </c>
      <c r="K139" s="21">
        <f t="shared" si="72"/>
        <v>-1.570680628272255E-2</v>
      </c>
      <c r="L139" s="22">
        <f>IF(ISNUMBER(J139), $B145 * K139, "")</f>
        <v>-2356.0209424083828</v>
      </c>
      <c r="M139" s="30">
        <v>18.8</v>
      </c>
      <c r="N139" s="21">
        <f t="shared" si="73"/>
        <v>-1.570680628272255E-2</v>
      </c>
      <c r="O139" s="22">
        <f>IF(ISNUMBER(M139), $B145 * N139, "")</f>
        <v>-2356.0209424083828</v>
      </c>
      <c r="Q139" s="286"/>
      <c r="R139" s="286"/>
      <c r="S139" s="286"/>
    </row>
    <row r="140" spans="1:19" ht="17.25" thickBot="1">
      <c r="A140" s="125" t="s">
        <v>213</v>
      </c>
      <c r="B140" s="129">
        <v>11.8</v>
      </c>
      <c r="C140" s="80">
        <v>-1.6666666699999999E-2</v>
      </c>
      <c r="D140" s="106">
        <v>11.9</v>
      </c>
      <c r="E140" s="107">
        <f>IF(ISNUMBER(D140), (D140 - $B140) / $B140, "")</f>
        <v>8.4745762711864094E-3</v>
      </c>
      <c r="F140" s="108">
        <f>IF(ISNUMBER(D140), $B145 * E140, "")</f>
        <v>1271.1864406779614</v>
      </c>
      <c r="G140" s="109">
        <v>11.7</v>
      </c>
      <c r="H140" s="107">
        <f>IF(ISNUMBER(G140), (G140 - $B140) / $B140, "")</f>
        <v>-8.4745762711865603E-3</v>
      </c>
      <c r="I140" s="110">
        <f>IF(ISNUMBER(G140), $B145 * H140, "")</f>
        <v>-1271.1864406779841</v>
      </c>
      <c r="J140" s="106">
        <v>11.8</v>
      </c>
      <c r="K140" s="107">
        <f>IF(ISNUMBER(J140), (J140 - $B140) / $B140, "")</f>
        <v>0</v>
      </c>
      <c r="L140" s="108">
        <f>IF(ISNUMBER(J140), $B145 * K140, "")</f>
        <v>0</v>
      </c>
      <c r="M140" s="109">
        <v>11.7</v>
      </c>
      <c r="N140" s="107">
        <f>IF(ISNUMBER(M140), (M140 - $B140) / $B140, "")</f>
        <v>-8.4745762711865603E-3</v>
      </c>
      <c r="O140" s="108">
        <f>IF(ISNUMBER(M140), $B145 * N140, "")</f>
        <v>-1271.1864406779841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-2.4422665846988967E-4</v>
      </c>
      <c r="F145" s="28">
        <f>SUM(F125:F144)</f>
        <v>-586.14398032773533</v>
      </c>
      <c r="G145" s="26" t="s">
        <v>268</v>
      </c>
      <c r="H145" s="27">
        <f>IF(COUNT(H125:H144), SUM(H125:H144) / COUNT(H125:H144), 0)</f>
        <v>-1.8360343824402478E-2</v>
      </c>
      <c r="I145" s="28">
        <f>SUM(I125:I144)</f>
        <v>-44064.825178565952</v>
      </c>
      <c r="J145" s="26" t="s">
        <v>268</v>
      </c>
      <c r="K145" s="27">
        <f>IF(COUNT(K125:K144), SUM(K125:K144) / COUNT(K125:K144), 0)</f>
        <v>-1.4210252452701357E-2</v>
      </c>
      <c r="L145" s="28">
        <f>SUM(L125:L144)</f>
        <v>-34104.605886483252</v>
      </c>
      <c r="M145" s="26" t="s">
        <v>268</v>
      </c>
      <c r="N145" s="27">
        <f>IF(COUNT(N125:N144), SUM(N125:N144) / COUNT(N125:N144), 0)</f>
        <v>-1.2128952745024643E-2</v>
      </c>
      <c r="O145" s="28">
        <f>SUM(O125:O144)</f>
        <v>-29109.486588059146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09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2021-11-12(금) 오전 00:00</v>
      </c>
      <c r="C150" s="329"/>
      <c r="D150" s="288" t="str">
        <f>TEXT($G$1, "[$-ko-KR]yyyy-mm-dd(ddd) ") &amp; "오후 14:00"</f>
        <v>2021-11-12(금) 오후 14:00</v>
      </c>
      <c r="E150" s="289"/>
      <c r="F150" s="290"/>
      <c r="G150" s="288" t="str">
        <f>TEXT($G$1, "[$-ko-KR]yyyy-mm-dd(ddd) ") &amp; "오후 19:00"</f>
        <v>2021-11-12(금) 오후 19:00</v>
      </c>
      <c r="H150" s="289"/>
      <c r="I150" s="290"/>
      <c r="J150" s="288" t="str">
        <f>TEXT($G$1, "[$-ko-KR]yyyy-mm-dd(ddd) ") &amp; "오후 21:00"</f>
        <v>2021-11-12(금) 오후 21:00</v>
      </c>
      <c r="K150" s="289"/>
      <c r="L150" s="290"/>
      <c r="M150" s="288" t="str">
        <f>TEXT($G$1+1, "[$-ko-KR]yyyy-mm-dd(ddd) ") &amp; "오전 00:00"</f>
        <v>2021-11-13(토)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0" t="s">
        <v>57</v>
      </c>
      <c r="H151" s="211" t="s">
        <v>265</v>
      </c>
      <c r="I151" s="21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51</v>
      </c>
      <c r="B152" s="124">
        <v>473</v>
      </c>
      <c r="C152" s="76">
        <v>4.2462845000000001E-3</v>
      </c>
      <c r="D152" s="13">
        <v>469</v>
      </c>
      <c r="E152" s="14">
        <f>IF(ISNUMBER(D152), (D152 - $B152) / $B152, "")</f>
        <v>-8.4566596194503175E-3</v>
      </c>
      <c r="F152" s="16">
        <f>IF(ISNUMBER(D152), $B172 * E152, "")</f>
        <v>-1268.4989429175475</v>
      </c>
      <c r="G152" s="29">
        <v>455</v>
      </c>
      <c r="H152" s="14">
        <f>IF(ISNUMBER(G152), (G152 - $B152) / $B152, "")</f>
        <v>-3.8054968287526428E-2</v>
      </c>
      <c r="I152" s="100">
        <f>IF(ISNUMBER(G152), $B172 * H152, "")</f>
        <v>-5708.2452431289639</v>
      </c>
      <c r="J152" s="13">
        <v>458</v>
      </c>
      <c r="K152" s="14">
        <f>IF(ISNUMBER(J152), (J152 - $B152) / $B152, "")</f>
        <v>-3.1712473572938688E-2</v>
      </c>
      <c r="L152" s="16">
        <f>IF(ISNUMBER(J152), $B172 * K152, "")</f>
        <v>-4756.8710359408033</v>
      </c>
      <c r="M152" s="29">
        <v>454</v>
      </c>
      <c r="N152" s="14">
        <f>IF(ISNUMBER(M152), (M152 - $B152) / $B152, "")</f>
        <v>-4.0169133192389003E-2</v>
      </c>
      <c r="O152" s="16">
        <f>IF(ISNUMBER(M152), $B172 * N152, "")</f>
        <v>-6025.3699788583508</v>
      </c>
      <c r="Q152" s="286"/>
      <c r="R152" s="286"/>
      <c r="S152" s="286"/>
    </row>
    <row r="153" spans="1:19" ht="17.25" thickBot="1">
      <c r="A153" s="125" t="s">
        <v>121</v>
      </c>
      <c r="B153" s="126">
        <v>568</v>
      </c>
      <c r="C153" s="77">
        <v>3.5335688999999998E-3</v>
      </c>
      <c r="D153" s="15">
        <v>562</v>
      </c>
      <c r="E153" s="32">
        <f t="shared" ref="E153:E156" si="78">IF(ISNUMBER(D153), (D153 - $B153) / $B153, "")</f>
        <v>-1.0563380281690141E-2</v>
      </c>
      <c r="F153" s="18">
        <f>IF(ISNUMBER(D153), $B172 * E153, "")</f>
        <v>-1584.5070422535211</v>
      </c>
      <c r="G153" s="31">
        <v>548</v>
      </c>
      <c r="H153" s="32">
        <f t="shared" ref="H153:H156" si="79">IF(ISNUMBER(G153), (G153 - $B153) / $B153, "")</f>
        <v>-3.5211267605633804E-2</v>
      </c>
      <c r="I153" s="101">
        <f>IF(ISNUMBER(G153), $B172 * H153, "")</f>
        <v>-5281.6901408450703</v>
      </c>
      <c r="J153" s="15">
        <v>550</v>
      </c>
      <c r="K153" s="32">
        <f t="shared" ref="K153:K156" si="80">IF(ISNUMBER(J153), (J153 - $B153) / $B153, "")</f>
        <v>-3.1690140845070422E-2</v>
      </c>
      <c r="L153" s="18">
        <f>IF(ISNUMBER(J153), $B172 * K153, "")</f>
        <v>-4753.5211267605637</v>
      </c>
      <c r="M153" s="31">
        <v>552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86"/>
      <c r="R153" s="286"/>
      <c r="S153" s="286"/>
    </row>
    <row r="154" spans="1:19" ht="17.25" thickBot="1">
      <c r="A154" s="125" t="s">
        <v>56</v>
      </c>
      <c r="B154" s="126">
        <v>235</v>
      </c>
      <c r="C154" s="77">
        <v>0</v>
      </c>
      <c r="D154" s="15">
        <v>235</v>
      </c>
      <c r="E154" s="32">
        <f t="shared" si="78"/>
        <v>0</v>
      </c>
      <c r="F154" s="18">
        <f>IF(ISNUMBER(D154), $B172 * E154, "")</f>
        <v>0</v>
      </c>
      <c r="G154" s="31">
        <v>227</v>
      </c>
      <c r="H154" s="32">
        <f t="shared" si="79"/>
        <v>-3.4042553191489362E-2</v>
      </c>
      <c r="I154" s="101">
        <f>IF(ISNUMBER(G154), $B172 * H154, "")</f>
        <v>-5106.3829787234044</v>
      </c>
      <c r="J154" s="15">
        <v>230</v>
      </c>
      <c r="K154" s="32">
        <f t="shared" si="80"/>
        <v>-2.1276595744680851E-2</v>
      </c>
      <c r="L154" s="18">
        <f>IF(ISNUMBER(J154), $B172 * K154, "")</f>
        <v>-3191.4893617021276</v>
      </c>
      <c r="M154" s="31">
        <v>227</v>
      </c>
      <c r="N154" s="32">
        <f t="shared" si="81"/>
        <v>-3.4042553191489362E-2</v>
      </c>
      <c r="O154" s="18">
        <f>IF(ISNUMBER(M154), $B172 * N154, "")</f>
        <v>-5106.3829787234044</v>
      </c>
      <c r="Q154" s="291"/>
      <c r="R154" s="291"/>
      <c r="S154" s="291"/>
    </row>
    <row r="155" spans="1:19" ht="17.25" thickBot="1">
      <c r="A155" s="125" t="s">
        <v>129</v>
      </c>
      <c r="B155" s="126">
        <v>126</v>
      </c>
      <c r="C155" s="77">
        <v>0</v>
      </c>
      <c r="D155" s="15">
        <v>124</v>
      </c>
      <c r="E155" s="32">
        <f t="shared" si="78"/>
        <v>-1.5873015873015872E-2</v>
      </c>
      <c r="F155" s="18">
        <f>IF(ISNUMBER(D155), $B172 * E155, "")</f>
        <v>-2380.9523809523807</v>
      </c>
      <c r="G155" s="31">
        <v>122</v>
      </c>
      <c r="H155" s="32">
        <f t="shared" si="79"/>
        <v>-3.1746031746031744E-2</v>
      </c>
      <c r="I155" s="101">
        <f>IF(ISNUMBER(G155), $B172 * H155, "")</f>
        <v>-4761.9047619047615</v>
      </c>
      <c r="J155" s="15">
        <v>121</v>
      </c>
      <c r="K155" s="32">
        <f t="shared" si="80"/>
        <v>-3.968253968253968E-2</v>
      </c>
      <c r="L155" s="18">
        <f>IF(ISNUMBER(J155), $B172 * K155, "")</f>
        <v>-5952.3809523809523</v>
      </c>
      <c r="M155" s="31">
        <v>120</v>
      </c>
      <c r="N155" s="32">
        <f t="shared" si="81"/>
        <v>-4.7619047619047616E-2</v>
      </c>
      <c r="O155" s="18">
        <f>IF(ISNUMBER(M155), $B172 * N155, "")</f>
        <v>-7142.8571428571422</v>
      </c>
      <c r="Q155" s="291"/>
      <c r="R155" s="291"/>
      <c r="S155" s="291"/>
    </row>
    <row r="156" spans="1:19" ht="17.25" thickBot="1">
      <c r="A156" s="127" t="s">
        <v>237</v>
      </c>
      <c r="B156" s="128">
        <v>149</v>
      </c>
      <c r="C156" s="78">
        <v>0</v>
      </c>
      <c r="D156" s="20">
        <v>149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-2.6845637583892617E-2</v>
      </c>
      <c r="I156" s="105">
        <f>IF(ISNUMBER(G156), $B172 * H156, "")</f>
        <v>-4026.8456375838923</v>
      </c>
      <c r="J156" s="20">
        <v>146</v>
      </c>
      <c r="K156" s="21">
        <f t="shared" si="80"/>
        <v>-2.0134228187919462E-2</v>
      </c>
      <c r="L156" s="22">
        <f>IF(ISNUMBER(J156), $B172 * K156, "")</f>
        <v>-3020.1342281879192</v>
      </c>
      <c r="M156" s="30">
        <v>146</v>
      </c>
      <c r="N156" s="21">
        <f t="shared" si="81"/>
        <v>-2.0134228187919462E-2</v>
      </c>
      <c r="O156" s="22">
        <f>IF(ISNUMBER(M156), $B172 * N156, "")</f>
        <v>-3020.1342281879192</v>
      </c>
      <c r="Q156" s="291"/>
      <c r="R156" s="291"/>
      <c r="S156" s="291"/>
    </row>
    <row r="157" spans="1:19" ht="17.25" thickBot="1">
      <c r="A157" s="125" t="s">
        <v>191</v>
      </c>
      <c r="B157" s="129">
        <v>135</v>
      </c>
      <c r="C157" s="80">
        <v>0</v>
      </c>
      <c r="D157" s="106">
        <v>134</v>
      </c>
      <c r="E157" s="107">
        <f>IF(ISNUMBER(D157), (D157 - $B157) / $B157, "")</f>
        <v>-7.4074074074074077E-3</v>
      </c>
      <c r="F157" s="108">
        <f>IF(ISNUMBER(D157), $B172 * E157, "")</f>
        <v>-1111.1111111111111</v>
      </c>
      <c r="G157" s="109">
        <v>132</v>
      </c>
      <c r="H157" s="107">
        <f>IF(ISNUMBER(G157), (G157 - $B157) / $B157, "")</f>
        <v>-2.2222222222222223E-2</v>
      </c>
      <c r="I157" s="110">
        <f>IF(ISNUMBER(G157), $B172 * H157, "")</f>
        <v>-3333.3333333333335</v>
      </c>
      <c r="J157" s="106">
        <v>132</v>
      </c>
      <c r="K157" s="107">
        <f>IF(ISNUMBER(J157), (J157 - $B157) / $B157, "")</f>
        <v>-2.2222222222222223E-2</v>
      </c>
      <c r="L157" s="108">
        <f>IF(ISNUMBER(J157), $B172 * K157, "")</f>
        <v>-3333.3333333333335</v>
      </c>
      <c r="M157" s="109">
        <v>133</v>
      </c>
      <c r="N157" s="107">
        <f>IF(ISNUMBER(M157), (M157 - $B157) / $B157, "")</f>
        <v>-1.4814814814814815E-2</v>
      </c>
      <c r="O157" s="108">
        <f>IF(ISNUMBER(M157), $B172 * N157, "")</f>
        <v>-2222.2222222222222</v>
      </c>
      <c r="Q157" s="291"/>
      <c r="R157" s="291"/>
      <c r="S157" s="291"/>
    </row>
    <row r="158" spans="1:19" ht="17.25" thickBot="1">
      <c r="A158" s="125" t="s">
        <v>233</v>
      </c>
      <c r="B158" s="126">
        <v>719</v>
      </c>
      <c r="C158" s="77">
        <v>-4.1551247000000003E-3</v>
      </c>
      <c r="D158" s="15">
        <v>715</v>
      </c>
      <c r="E158" s="32">
        <f t="shared" ref="E158:E161" si="82">IF(ISNUMBER(D158), (D158 - $B158) / $B158, "")</f>
        <v>-5.5632823365785811E-3</v>
      </c>
      <c r="F158" s="18">
        <f>IF(ISNUMBER(D158), $B172 * E158, "")</f>
        <v>-834.49235048678713</v>
      </c>
      <c r="G158" s="31">
        <v>704</v>
      </c>
      <c r="H158" s="32">
        <f t="shared" ref="H158:H161" si="83">IF(ISNUMBER(G158), (G158 - $B158) / $B158, "")</f>
        <v>-2.0862308762169681E-2</v>
      </c>
      <c r="I158" s="101">
        <f>IF(ISNUMBER(G158), $B172 * H158, "")</f>
        <v>-3129.3463143254521</v>
      </c>
      <c r="J158" s="15">
        <v>708</v>
      </c>
      <c r="K158" s="32">
        <f t="shared" ref="K158:K161" si="84">IF(ISNUMBER(J158), (J158 - $B158) / $B158, "")</f>
        <v>-1.5299026425591099E-2</v>
      </c>
      <c r="L158" s="18">
        <f>IF(ISNUMBER(J158), $B172 * K158, "")</f>
        <v>-2294.8539638386646</v>
      </c>
      <c r="M158" s="31">
        <v>707</v>
      </c>
      <c r="N158" s="32">
        <f t="shared" ref="N158:N161" si="85">IF(ISNUMBER(M158), (M158 - $B158) / $B158, "")</f>
        <v>-1.6689847009735744E-2</v>
      </c>
      <c r="O158" s="18">
        <f>IF(ISNUMBER(M158), $B172 * N158, "")</f>
        <v>-2503.4770514603615</v>
      </c>
      <c r="Q158" s="291"/>
      <c r="R158" s="291"/>
      <c r="S158" s="291"/>
    </row>
    <row r="159" spans="1:19" ht="17.25" thickBot="1">
      <c r="A159" s="125" t="s">
        <v>239</v>
      </c>
      <c r="B159" s="126">
        <v>642</v>
      </c>
      <c r="C159" s="77">
        <v>-4.6511627999999998E-3</v>
      </c>
      <c r="D159" s="15">
        <v>638</v>
      </c>
      <c r="E159" s="32">
        <f t="shared" si="82"/>
        <v>-6.2305295950155761E-3</v>
      </c>
      <c r="F159" s="18">
        <f>IF(ISNUMBER(D159), $B172 * E159, "")</f>
        <v>-934.57943925233644</v>
      </c>
      <c r="G159" s="31">
        <v>625</v>
      </c>
      <c r="H159" s="32">
        <f t="shared" si="83"/>
        <v>-2.6479750778816199E-2</v>
      </c>
      <c r="I159" s="101">
        <f>IF(ISNUMBER(G159), $B172 * H159, "")</f>
        <v>-3971.9626168224299</v>
      </c>
      <c r="J159" s="15">
        <v>626</v>
      </c>
      <c r="K159" s="32">
        <f t="shared" si="84"/>
        <v>-2.4922118380062305E-2</v>
      </c>
      <c r="L159" s="18">
        <f>IF(ISNUMBER(J159), $B172 * K159, "")</f>
        <v>-3738.3177570093458</v>
      </c>
      <c r="M159" s="31">
        <v>626</v>
      </c>
      <c r="N159" s="32">
        <f t="shared" si="85"/>
        <v>-2.4922118380062305E-2</v>
      </c>
      <c r="O159" s="18">
        <f>IF(ISNUMBER(M159), $B172 * N159, "")</f>
        <v>-3738.3177570093458</v>
      </c>
      <c r="Q159" s="291"/>
      <c r="R159" s="291"/>
      <c r="S159" s="291"/>
    </row>
    <row r="160" spans="1:19" ht="17.25" thickBot="1">
      <c r="A160" s="125" t="s">
        <v>203</v>
      </c>
      <c r="B160" s="126">
        <v>803</v>
      </c>
      <c r="C160" s="77">
        <v>-4.9566295000000003E-3</v>
      </c>
      <c r="D160" s="15">
        <v>799</v>
      </c>
      <c r="E160" s="32">
        <f t="shared" si="82"/>
        <v>-4.9813200498132005E-3</v>
      </c>
      <c r="F160" s="18">
        <f>IF(ISNUMBER(D160), $B172 * E160, "")</f>
        <v>-747.19800747198008</v>
      </c>
      <c r="G160" s="31">
        <v>790</v>
      </c>
      <c r="H160" s="32">
        <f t="shared" si="83"/>
        <v>-1.61892901618929E-2</v>
      </c>
      <c r="I160" s="101">
        <f>IF(ISNUMBER(G160), $B172 * H160, "")</f>
        <v>-2428.3935242839352</v>
      </c>
      <c r="J160" s="15">
        <v>786</v>
      </c>
      <c r="K160" s="32">
        <f t="shared" si="84"/>
        <v>-2.1170610211706103E-2</v>
      </c>
      <c r="L160" s="18">
        <f>IF(ISNUMBER(J160), $B172 * K160, "")</f>
        <v>-3175.5915317559156</v>
      </c>
      <c r="M160" s="31">
        <v>788</v>
      </c>
      <c r="N160" s="32">
        <f t="shared" si="85"/>
        <v>-1.86799501867995E-2</v>
      </c>
      <c r="O160" s="18">
        <f>IF(ISNUMBER(M160), $B172 * N160, "")</f>
        <v>-2801.992528019925</v>
      </c>
      <c r="Q160" s="33"/>
      <c r="R160" s="33"/>
    </row>
    <row r="161" spans="1:19" ht="17.25" thickBot="1">
      <c r="A161" s="130" t="s">
        <v>163</v>
      </c>
      <c r="B161" s="131">
        <v>388</v>
      </c>
      <c r="C161" s="79">
        <v>-5.1282050999999999E-3</v>
      </c>
      <c r="D161" s="24">
        <v>408</v>
      </c>
      <c r="E161" s="25">
        <f t="shared" si="82"/>
        <v>5.1546391752577317E-2</v>
      </c>
      <c r="F161" s="104">
        <f>IF(ISNUMBER(D161), $B172 * E161, "")</f>
        <v>7731.9587628865975</v>
      </c>
      <c r="G161" s="102">
        <v>406</v>
      </c>
      <c r="H161" s="25">
        <f t="shared" si="83"/>
        <v>4.6391752577319589E-2</v>
      </c>
      <c r="I161" s="103">
        <f>IF(ISNUMBER(G161), $B172 * H161, "")</f>
        <v>6958.7628865979386</v>
      </c>
      <c r="J161" s="24">
        <v>413</v>
      </c>
      <c r="K161" s="25">
        <f t="shared" si="84"/>
        <v>6.4432989690721643E-2</v>
      </c>
      <c r="L161" s="104">
        <f>IF(ISNUMBER(J161), $B172 * K161, "")</f>
        <v>9664.9484536082473</v>
      </c>
      <c r="M161" s="102">
        <v>412</v>
      </c>
      <c r="N161" s="25">
        <f t="shared" si="85"/>
        <v>6.1855670103092786E-2</v>
      </c>
      <c r="O161" s="104">
        <f>IF(ISNUMBER(M161), $B172 * N161, "")</f>
        <v>9278.350515463917</v>
      </c>
      <c r="Q161" s="300"/>
      <c r="R161" s="301"/>
      <c r="S161" s="302"/>
    </row>
    <row r="162" spans="1:19">
      <c r="A162" s="123" t="s">
        <v>189</v>
      </c>
      <c r="B162" s="124">
        <v>361</v>
      </c>
      <c r="C162" s="76">
        <v>-5.5096418999999999E-3</v>
      </c>
      <c r="D162" s="13">
        <v>357</v>
      </c>
      <c r="E162" s="14">
        <f>IF(ISNUMBER(D162), (D162 - $B162) / $B162, "")</f>
        <v>-1.1080332409972299E-2</v>
      </c>
      <c r="F162" s="16">
        <f>IF(ISNUMBER(D162), $B172 * E162, "")</f>
        <v>-1662.0498614958449</v>
      </c>
      <c r="G162" s="29">
        <v>351</v>
      </c>
      <c r="H162" s="14">
        <f>IF(ISNUMBER(G162), (G162 - $B162) / $B162, "")</f>
        <v>-2.7700831024930747E-2</v>
      </c>
      <c r="I162" s="100">
        <f>IF(ISNUMBER(G162), $B172 * H162, "")</f>
        <v>-4155.1246537396119</v>
      </c>
      <c r="J162" s="13">
        <v>353</v>
      </c>
      <c r="K162" s="14">
        <f>IF(ISNUMBER(J162), (J162 - $B162) / $B162, "")</f>
        <v>-2.2160664819944598E-2</v>
      </c>
      <c r="L162" s="16">
        <f>IF(ISNUMBER(J162), $B172 * K162, "")</f>
        <v>-3324.0997229916898</v>
      </c>
      <c r="M162" s="29">
        <v>353</v>
      </c>
      <c r="N162" s="14">
        <f>IF(ISNUMBER(M162), (M162 - $B162) / $B162, "")</f>
        <v>-2.2160664819944598E-2</v>
      </c>
      <c r="O162" s="16">
        <f>IF(ISNUMBER(M162), $B172 * N162, "")</f>
        <v>-3324.0997229916898</v>
      </c>
      <c r="Q162" s="303"/>
      <c r="R162" s="304"/>
      <c r="S162" s="305"/>
    </row>
    <row r="163" spans="1:19" ht="17.25" thickBot="1">
      <c r="A163" s="125" t="s">
        <v>161</v>
      </c>
      <c r="B163" s="126">
        <v>662</v>
      </c>
      <c r="C163" s="77">
        <v>-7.4962518999999997E-3</v>
      </c>
      <c r="D163" s="15">
        <v>661</v>
      </c>
      <c r="E163" s="32">
        <f t="shared" ref="E163:E166" si="86">IF(ISNUMBER(D163), (D163 - $B163) / $B163, "")</f>
        <v>-1.5105740181268882E-3</v>
      </c>
      <c r="F163" s="18">
        <f>IF(ISNUMBER(D163), $B172 * E163, "")</f>
        <v>-226.58610271903322</v>
      </c>
      <c r="G163" s="31">
        <v>651</v>
      </c>
      <c r="H163" s="32">
        <f t="shared" ref="H163:H166" si="87">IF(ISNUMBER(G163), (G163 - $B163) / $B163, "")</f>
        <v>-1.6616314199395771E-2</v>
      </c>
      <c r="I163" s="101">
        <f>IF(ISNUMBER(G163), $B172 * H163, "")</f>
        <v>-2492.4471299093657</v>
      </c>
      <c r="J163" s="15">
        <v>650</v>
      </c>
      <c r="K163" s="32">
        <f t="shared" ref="K163:K166" si="88">IF(ISNUMBER(J163), (J163 - $B163) / $B163, "")</f>
        <v>-1.812688821752266E-2</v>
      </c>
      <c r="L163" s="18">
        <f>IF(ISNUMBER(J163), $B172 * K163, "")</f>
        <v>-2719.0332326283992</v>
      </c>
      <c r="M163" s="31">
        <v>653</v>
      </c>
      <c r="N163" s="32">
        <f t="shared" ref="N163:N166" si="89">IF(ISNUMBER(M163), (M163 - $B163) / $B163, "")</f>
        <v>-1.3595166163141994E-2</v>
      </c>
      <c r="O163" s="18">
        <f>IF(ISNUMBER(M163), $B172 * N163, "")</f>
        <v>-2039.2749244712991</v>
      </c>
      <c r="Q163" s="306"/>
      <c r="R163" s="307"/>
      <c r="S163" s="308"/>
    </row>
    <row r="164" spans="1:19" ht="17.25" thickBot="1">
      <c r="A164" s="125" t="s">
        <v>235</v>
      </c>
      <c r="B164" s="126">
        <v>131</v>
      </c>
      <c r="C164" s="77">
        <v>-7.5757576E-3</v>
      </c>
      <c r="D164" s="15">
        <v>130</v>
      </c>
      <c r="E164" s="32">
        <f t="shared" si="86"/>
        <v>-7.6335877862595417E-3</v>
      </c>
      <c r="F164" s="18">
        <f>IF(ISNUMBER(D164), $B172 * E164, "")</f>
        <v>-1145.0381679389313</v>
      </c>
      <c r="G164" s="31">
        <v>125</v>
      </c>
      <c r="H164" s="32">
        <f t="shared" si="87"/>
        <v>-4.5801526717557252E-2</v>
      </c>
      <c r="I164" s="101">
        <f>IF(ISNUMBER(G164), $B172 * H164, "")</f>
        <v>-6870.2290076335876</v>
      </c>
      <c r="J164" s="15">
        <v>127</v>
      </c>
      <c r="K164" s="32">
        <f t="shared" si="88"/>
        <v>-3.0534351145038167E-2</v>
      </c>
      <c r="L164" s="18">
        <f>IF(ISNUMBER(J164), $B172 * K164, "")</f>
        <v>-4580.1526717557254</v>
      </c>
      <c r="M164" s="31">
        <v>126</v>
      </c>
      <c r="N164" s="32">
        <f t="shared" si="89"/>
        <v>-3.8167938931297711E-2</v>
      </c>
      <c r="O164" s="18">
        <f>IF(ISNUMBER(M164), $B172 * N164, "")</f>
        <v>-5725.1908396946565</v>
      </c>
      <c r="Q164" s="291"/>
      <c r="R164" s="291"/>
      <c r="S164" s="291"/>
    </row>
    <row r="165" spans="1:19" ht="17.25" thickBot="1">
      <c r="A165" s="125" t="s">
        <v>219</v>
      </c>
      <c r="B165" s="126">
        <v>213</v>
      </c>
      <c r="C165" s="77">
        <v>-9.3023255999999995E-3</v>
      </c>
      <c r="D165" s="15">
        <v>221</v>
      </c>
      <c r="E165" s="32">
        <f t="shared" si="86"/>
        <v>3.7558685446009391E-2</v>
      </c>
      <c r="F165" s="18">
        <f>IF(ISNUMBER(D165), $B172 * E165, "")</f>
        <v>5633.8028169014087</v>
      </c>
      <c r="G165" s="31">
        <v>215</v>
      </c>
      <c r="H165" s="32">
        <f t="shared" si="87"/>
        <v>9.3896713615023476E-3</v>
      </c>
      <c r="I165" s="101">
        <f>IF(ISNUMBER(G165), $B172 * H165, "")</f>
        <v>1408.4507042253522</v>
      </c>
      <c r="J165" s="15">
        <v>220</v>
      </c>
      <c r="K165" s="32">
        <f t="shared" si="88"/>
        <v>3.2863849765258218E-2</v>
      </c>
      <c r="L165" s="18">
        <f>IF(ISNUMBER(J165), $B172 * K165, "")</f>
        <v>4929.5774647887329</v>
      </c>
      <c r="M165" s="31">
        <v>222</v>
      </c>
      <c r="N165" s="32">
        <f t="shared" si="89"/>
        <v>4.2253521126760563E-2</v>
      </c>
      <c r="O165" s="18">
        <f>IF(ISNUMBER(M165), $B172 * N165, "")</f>
        <v>6338.0281690140846</v>
      </c>
      <c r="Q165" s="286"/>
      <c r="R165" s="286"/>
      <c r="S165" s="286"/>
    </row>
    <row r="166" spans="1:19" ht="17.25" thickBot="1">
      <c r="A166" s="127" t="s">
        <v>247</v>
      </c>
      <c r="B166" s="128">
        <v>102</v>
      </c>
      <c r="C166" s="78">
        <v>-9.7087379000000001E-3</v>
      </c>
      <c r="D166" s="20">
        <v>102</v>
      </c>
      <c r="E166" s="21">
        <f t="shared" si="86"/>
        <v>0</v>
      </c>
      <c r="F166" s="22">
        <f>IF(ISNUMBER(D166), $B172 * E166, "")</f>
        <v>0</v>
      </c>
      <c r="G166" s="30">
        <v>98.7</v>
      </c>
      <c r="H166" s="21">
        <f t="shared" si="87"/>
        <v>-3.2352941176470564E-2</v>
      </c>
      <c r="I166" s="105">
        <f>IF(ISNUMBER(G166), $B172 * H166, "")</f>
        <v>-4852.9411764705847</v>
      </c>
      <c r="J166" s="20">
        <v>99.4</v>
      </c>
      <c r="K166" s="21">
        <f t="shared" si="88"/>
        <v>-2.5490196078431317E-2</v>
      </c>
      <c r="L166" s="22">
        <f>IF(ISNUMBER(J166), $B172 * K166, "")</f>
        <v>-3823.5294117646977</v>
      </c>
      <c r="M166" s="30">
        <v>99.4</v>
      </c>
      <c r="N166" s="21">
        <f t="shared" si="89"/>
        <v>-2.5490196078431317E-2</v>
      </c>
      <c r="O166" s="22">
        <f>IF(ISNUMBER(M166), $B172 * N166, "")</f>
        <v>-3823.5294117646977</v>
      </c>
      <c r="Q166" s="286"/>
      <c r="R166" s="286"/>
      <c r="S166" s="286"/>
    </row>
    <row r="167" spans="1:19" ht="17.25" thickBot="1">
      <c r="A167" s="125" t="s">
        <v>197</v>
      </c>
      <c r="B167" s="129">
        <v>204</v>
      </c>
      <c r="C167" s="80">
        <v>-1.44927536E-2</v>
      </c>
      <c r="D167" s="106">
        <v>202</v>
      </c>
      <c r="E167" s="107">
        <f>IF(ISNUMBER(D167), (D167 - $B167) / $B167, "")</f>
        <v>-9.8039215686274508E-3</v>
      </c>
      <c r="F167" s="108">
        <f>IF(ISNUMBER(D167), $B172 * E167, "")</f>
        <v>-1470.5882352941176</v>
      </c>
      <c r="G167" s="109">
        <v>200</v>
      </c>
      <c r="H167" s="107">
        <f>IF(ISNUMBER(G167), (G167 - $B167) / $B167, "")</f>
        <v>-1.9607843137254902E-2</v>
      </c>
      <c r="I167" s="110">
        <f>IF(ISNUMBER(G167), $B172 * H167, "")</f>
        <v>-2941.1764705882351</v>
      </c>
      <c r="J167" s="106">
        <v>201</v>
      </c>
      <c r="K167" s="107">
        <f>IF(ISNUMBER(J167), (J167 - $B167) / $B167, "")</f>
        <v>-1.4705882352941176E-2</v>
      </c>
      <c r="L167" s="108">
        <f>IF(ISNUMBER(J167), $B172 * K167, "")</f>
        <v>-2205.8823529411766</v>
      </c>
      <c r="M167" s="109">
        <v>200</v>
      </c>
      <c r="N167" s="107">
        <f>IF(ISNUMBER(M167), (M167 - $B167) / $B167, "")</f>
        <v>-1.9607843137254902E-2</v>
      </c>
      <c r="O167" s="108">
        <f>IF(ISNUMBER(M167), $B172 * N167, "")</f>
        <v>-2941.1764705882351</v>
      </c>
      <c r="Q167" s="291"/>
      <c r="R167" s="291"/>
      <c r="S167" s="291"/>
    </row>
    <row r="168" spans="1:19" ht="17.25" thickBot="1">
      <c r="A168" s="125" t="s">
        <v>135</v>
      </c>
      <c r="B168" s="126">
        <v>417</v>
      </c>
      <c r="C168" s="77">
        <v>-1.88235294E-2</v>
      </c>
      <c r="D168" s="15">
        <v>417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408</v>
      </c>
      <c r="H168" s="32">
        <f t="shared" ref="H168:H171" si="91">IF(ISNUMBER(G168), (G168 - $B168) / $B168, "")</f>
        <v>-2.1582733812949641E-2</v>
      </c>
      <c r="I168" s="101">
        <f>IF(ISNUMBER(G168), $B172 * H168, "")</f>
        <v>-3237.4100719424464</v>
      </c>
      <c r="J168" s="15">
        <v>412</v>
      </c>
      <c r="K168" s="32">
        <f t="shared" ref="K168:K171" si="92">IF(ISNUMBER(J168), (J168 - $B168) / $B168, "")</f>
        <v>-1.1990407673860911E-2</v>
      </c>
      <c r="L168" s="18">
        <f>IF(ISNUMBER(J168), $B172 * K168, "")</f>
        <v>-1798.5611510791366</v>
      </c>
      <c r="M168" s="31">
        <v>409</v>
      </c>
      <c r="N168" s="32">
        <f t="shared" ref="N168:N171" si="93">IF(ISNUMBER(M168), (M168 - $B168) / $B168, "")</f>
        <v>-1.9184652278177457E-2</v>
      </c>
      <c r="O168" s="18">
        <f>IF(ISNUMBER(M168), $B172 * N168, "")</f>
        <v>-2877.6978417266187</v>
      </c>
      <c r="Q168" s="291"/>
      <c r="R168" s="291"/>
      <c r="S168" s="291"/>
    </row>
    <row r="169" spans="1:19" ht="17.25" thickBot="1">
      <c r="A169" s="125" t="s">
        <v>171</v>
      </c>
      <c r="B169" s="126">
        <v>449</v>
      </c>
      <c r="C169" s="77">
        <v>-2.1786492399999999E-2</v>
      </c>
      <c r="D169" s="15">
        <v>452</v>
      </c>
      <c r="E169" s="32">
        <f t="shared" si="90"/>
        <v>6.6815144766146995E-3</v>
      </c>
      <c r="F169" s="18">
        <f>IF(ISNUMBER(D169), $B172 * E169, "")</f>
        <v>1002.2271714922049</v>
      </c>
      <c r="G169" s="31">
        <v>439</v>
      </c>
      <c r="H169" s="32">
        <f t="shared" si="91"/>
        <v>-2.2271714922048998E-2</v>
      </c>
      <c r="I169" s="101">
        <f>IF(ISNUMBER(G169), $B172 * H169, "")</f>
        <v>-3340.7572383073498</v>
      </c>
      <c r="J169" s="15">
        <v>439</v>
      </c>
      <c r="K169" s="32">
        <f t="shared" si="92"/>
        <v>-2.2271714922048998E-2</v>
      </c>
      <c r="L169" s="18">
        <f>IF(ISNUMBER(J169), $B172 * K169, "")</f>
        <v>-3340.7572383073498</v>
      </c>
      <c r="M169" s="31">
        <v>441</v>
      </c>
      <c r="N169" s="32">
        <f t="shared" si="93"/>
        <v>-1.7817371937639197E-2</v>
      </c>
      <c r="O169" s="18">
        <f>IF(ISNUMBER(M169), $B172 * N169, "")</f>
        <v>-2672.6057906458796</v>
      </c>
      <c r="Q169" s="291"/>
      <c r="R169" s="291"/>
      <c r="S169" s="291"/>
    </row>
    <row r="170" spans="1:19">
      <c r="A170" s="125" t="s">
        <v>159</v>
      </c>
      <c r="B170" s="126">
        <v>115</v>
      </c>
      <c r="C170" s="77">
        <v>-2.54237288E-2</v>
      </c>
      <c r="D170" s="15">
        <v>114</v>
      </c>
      <c r="E170" s="32">
        <f t="shared" si="90"/>
        <v>-8.6956521739130436E-3</v>
      </c>
      <c r="F170" s="18">
        <f>IF(ISNUMBER(D170), $B172 * E170, "")</f>
        <v>-1304.3478260869565</v>
      </c>
      <c r="G170" s="31">
        <v>112</v>
      </c>
      <c r="H170" s="32">
        <f t="shared" si="91"/>
        <v>-2.6086956521739129E-2</v>
      </c>
      <c r="I170" s="101">
        <f>IF(ISNUMBER(G170), $B172 * H170, "")</f>
        <v>-3913.0434782608695</v>
      </c>
      <c r="J170" s="15">
        <v>112</v>
      </c>
      <c r="K170" s="32">
        <f t="shared" si="92"/>
        <v>-2.6086956521739129E-2</v>
      </c>
      <c r="L170" s="18">
        <f>IF(ISNUMBER(J170), $B172 * K170, "")</f>
        <v>-3913.0434782608695</v>
      </c>
      <c r="M170" s="31">
        <v>111</v>
      </c>
      <c r="N170" s="32">
        <f t="shared" si="93"/>
        <v>-3.4782608695652174E-2</v>
      </c>
      <c r="O170" s="18">
        <f>IF(ISNUMBER(M170), $B172 * N170, "")</f>
        <v>-5217.391304347826</v>
      </c>
      <c r="Q170" s="313"/>
      <c r="R170" s="314"/>
      <c r="S170" s="315"/>
    </row>
    <row r="171" spans="1:19" ht="17.25" thickBot="1">
      <c r="A171" s="130" t="s">
        <v>107</v>
      </c>
      <c r="B171" s="131">
        <v>188</v>
      </c>
      <c r="C171" s="79">
        <v>-2.59067358E-2</v>
      </c>
      <c r="D171" s="24">
        <v>186</v>
      </c>
      <c r="E171" s="25">
        <f t="shared" si="90"/>
        <v>-1.0638297872340425E-2</v>
      </c>
      <c r="F171" s="104">
        <f>IF(ISNUMBER(D171), $B172 * E171, "")</f>
        <v>-1595.7446808510638</v>
      </c>
      <c r="G171" s="102">
        <v>184</v>
      </c>
      <c r="H171" s="25">
        <f t="shared" si="91"/>
        <v>-2.1276595744680851E-2</v>
      </c>
      <c r="I171" s="103">
        <f>IF(ISNUMBER(G171), $B172 * H171, "")</f>
        <v>-3191.4893617021276</v>
      </c>
      <c r="J171" s="24">
        <v>184</v>
      </c>
      <c r="K171" s="25">
        <f t="shared" si="92"/>
        <v>-2.1276595744680851E-2</v>
      </c>
      <c r="L171" s="104">
        <f>IF(ISNUMBER(J171), $B172 * K171, "")</f>
        <v>-3191.4893617021276</v>
      </c>
      <c r="M171" s="102">
        <v>185</v>
      </c>
      <c r="N171" s="25">
        <f t="shared" si="93"/>
        <v>-1.5957446808510637E-2</v>
      </c>
      <c r="O171" s="104">
        <f>IF(ISNUMBER(M171), $B172 * N171, "")</f>
        <v>-2393.6170212765956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-6.3256846585046651E-4</v>
      </c>
      <c r="F172" s="28">
        <f>SUM(F152:F171)</f>
        <v>-1897.7053975514011</v>
      </c>
      <c r="G172" s="26" t="s">
        <v>268</v>
      </c>
      <c r="H172" s="27">
        <f>IF(COUNT(H152:H171), SUM(H152:H171) / COUNT(H152:H171), 0)</f>
        <v>-2.145850318289404E-2</v>
      </c>
      <c r="I172" s="28">
        <f>SUM(I152:I171)</f>
        <v>-64375.50954868213</v>
      </c>
      <c r="J172" s="26" t="s">
        <v>268</v>
      </c>
      <c r="K172" s="27">
        <f>IF(COUNT(K152:K171), SUM(K152:K171) / COUNT(K152:K171), 0)</f>
        <v>-1.6172838664647939E-2</v>
      </c>
      <c r="L172" s="28">
        <f>SUM(L152:L171)</f>
        <v>-48518.515993943816</v>
      </c>
      <c r="M172" s="26" t="s">
        <v>268</v>
      </c>
      <c r="N172" s="27">
        <f>IF(COUNT(N152:N171), SUM(N152:N171) / COUNT(N152:N171), 0)</f>
        <v>-1.7394770214348078E-2</v>
      </c>
      <c r="O172" s="28">
        <f>SUM(O152:O171)</f>
        <v>-52184.310643044228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09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2021-11-12(금) 오전 00:00</v>
      </c>
      <c r="C177" s="329"/>
      <c r="D177" s="288" t="str">
        <f>TEXT($G$1, "[$-ko-KR]yyyy-mm-dd(ddd) ") &amp; "오후 14:00"</f>
        <v>2021-11-12(금) 오후 14:00</v>
      </c>
      <c r="E177" s="289"/>
      <c r="F177" s="290"/>
      <c r="G177" s="288" t="str">
        <f>TEXT($G$1, "[$-ko-KR]yyyy-mm-dd(ddd) ") &amp; "오후 19:00"</f>
        <v>2021-11-12(금) 오후 19:00</v>
      </c>
      <c r="H177" s="289"/>
      <c r="I177" s="290"/>
      <c r="J177" s="288" t="str">
        <f>TEXT($G$1, "[$-ko-KR]yyyy-mm-dd(ddd) ") &amp; "오후 21:00"</f>
        <v>2021-11-12(금) 오후 21:00</v>
      </c>
      <c r="K177" s="289"/>
      <c r="L177" s="290"/>
      <c r="M177" s="288" t="str">
        <f>TEXT($G$1+1, "[$-ko-KR]yyyy-mm-dd(ddd) ") &amp; "오전 00:00"</f>
        <v>2021-11-13(토)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0" t="s">
        <v>57</v>
      </c>
      <c r="H178" s="211" t="s">
        <v>265</v>
      </c>
      <c r="I178" s="21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175</v>
      </c>
      <c r="B179" s="124">
        <v>20.9</v>
      </c>
      <c r="C179" s="76">
        <v>-9.478673E-3</v>
      </c>
      <c r="D179" s="13">
        <v>20.8</v>
      </c>
      <c r="E179" s="14">
        <f>IF(ISNUMBER(D179), (D179 - $B179) / $B179, "")</f>
        <v>-4.7846889952152093E-3</v>
      </c>
      <c r="F179" s="16">
        <f>IF(ISNUMBER(D179), $B199 * E179, "")</f>
        <v>-717.70334928228135</v>
      </c>
      <c r="G179" s="29">
        <v>20.3</v>
      </c>
      <c r="H179" s="14">
        <f>IF(ISNUMBER(G179), (G179 - $B179) / $B179, "")</f>
        <v>-2.8708133971291766E-2</v>
      </c>
      <c r="I179" s="100">
        <f>IF(ISNUMBER(G179), $B199 * H179, "")</f>
        <v>-4306.220095693765</v>
      </c>
      <c r="J179" s="13">
        <v>20.3</v>
      </c>
      <c r="K179" s="14">
        <f>IF(ISNUMBER(J179), (J179 - $B179) / $B179, "")</f>
        <v>-2.8708133971291766E-2</v>
      </c>
      <c r="L179" s="16">
        <f>IF(ISNUMBER(J179), $B199 * K179, "")</f>
        <v>-4306.220095693765</v>
      </c>
      <c r="M179" s="29">
        <v>20.5</v>
      </c>
      <c r="N179" s="14">
        <f>IF(ISNUMBER(M179), (M179 - $B179) / $B179, "")</f>
        <v>-1.9138755980861177E-2</v>
      </c>
      <c r="O179" s="16">
        <f>IF(ISNUMBER(M179), $B199 * N179, "")</f>
        <v>-2870.8133971291768</v>
      </c>
      <c r="Q179" s="286"/>
      <c r="R179" s="286"/>
      <c r="S179" s="286"/>
    </row>
    <row r="180" spans="1:19" ht="17.25" thickBot="1">
      <c r="A180" s="125" t="s">
        <v>247</v>
      </c>
      <c r="B180" s="126">
        <v>102</v>
      </c>
      <c r="C180" s="77">
        <v>-9.7087379000000001E-3</v>
      </c>
      <c r="D180" s="15">
        <v>102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98.7</v>
      </c>
      <c r="H180" s="32">
        <f t="shared" ref="H180:H183" si="95">IF(ISNUMBER(G180), (G180 - $B180) / $B180, "")</f>
        <v>-3.2352941176470564E-2</v>
      </c>
      <c r="I180" s="101">
        <f>IF(ISNUMBER(G180), $B199 * H180, "")</f>
        <v>-4852.9411764705847</v>
      </c>
      <c r="J180" s="15">
        <v>99.4</v>
      </c>
      <c r="K180" s="32">
        <f t="shared" ref="K180:K183" si="96">IF(ISNUMBER(J180), (J180 - $B180) / $B180, "")</f>
        <v>-2.5490196078431317E-2</v>
      </c>
      <c r="L180" s="18">
        <f>IF(ISNUMBER(J180), $B199 * K180, "")</f>
        <v>-3823.5294117646977</v>
      </c>
      <c r="M180" s="31">
        <v>99.4</v>
      </c>
      <c r="N180" s="32">
        <f t="shared" ref="N180:N183" si="97">IF(ISNUMBER(M180), (M180 - $B180) / $B180, "")</f>
        <v>-2.5490196078431317E-2</v>
      </c>
      <c r="O180" s="18">
        <f>IF(ISNUMBER(M180), $B199 * N180, "")</f>
        <v>-3823.5294117646977</v>
      </c>
      <c r="Q180" s="286"/>
      <c r="R180" s="286"/>
      <c r="S180" s="286"/>
    </row>
    <row r="181" spans="1:19" ht="17.25" thickBot="1">
      <c r="A181" s="125" t="s">
        <v>109</v>
      </c>
      <c r="B181" s="126">
        <v>8905</v>
      </c>
      <c r="C181" s="77">
        <v>-1.0555555600000001E-2</v>
      </c>
      <c r="D181" s="15">
        <v>8850</v>
      </c>
      <c r="E181" s="32">
        <f t="shared" si="94"/>
        <v>-6.1763054463784394E-3</v>
      </c>
      <c r="F181" s="18">
        <f>IF(ISNUMBER(D181), $B199 * E181, "")</f>
        <v>-926.44581695676595</v>
      </c>
      <c r="G181" s="31">
        <v>8585</v>
      </c>
      <c r="H181" s="32">
        <f t="shared" si="95"/>
        <v>-3.5934868051656375E-2</v>
      </c>
      <c r="I181" s="101">
        <f>IF(ISNUMBER(G181), $B199 * H181, "")</f>
        <v>-5390.2302077484565</v>
      </c>
      <c r="J181" s="15">
        <v>8665</v>
      </c>
      <c r="K181" s="32">
        <f t="shared" si="96"/>
        <v>-2.695115103874228E-2</v>
      </c>
      <c r="L181" s="18">
        <f>IF(ISNUMBER(J181), $B199 * K181, "")</f>
        <v>-4042.6726558113419</v>
      </c>
      <c r="M181" s="31">
        <v>8640</v>
      </c>
      <c r="N181" s="32">
        <f t="shared" si="97"/>
        <v>-2.9758562605277934E-2</v>
      </c>
      <c r="O181" s="18">
        <f>IF(ISNUMBER(M181), $B199 * N181, "")</f>
        <v>-4463.7843907916904</v>
      </c>
      <c r="Q181" s="291"/>
      <c r="R181" s="291"/>
      <c r="S181" s="291"/>
    </row>
    <row r="182" spans="1:19" ht="17.25" thickBot="1">
      <c r="A182" s="125" t="s">
        <v>179</v>
      </c>
      <c r="B182" s="126">
        <v>63570</v>
      </c>
      <c r="C182" s="77">
        <v>-1.13530327E-2</v>
      </c>
      <c r="D182" s="15">
        <v>63200</v>
      </c>
      <c r="E182" s="32">
        <f t="shared" si="94"/>
        <v>-5.8203555136070477E-3</v>
      </c>
      <c r="F182" s="18">
        <f>IF(ISNUMBER(D182), $B199 * E182, "")</f>
        <v>-873.05332704105717</v>
      </c>
      <c r="G182" s="31">
        <v>62630</v>
      </c>
      <c r="H182" s="32">
        <f t="shared" si="95"/>
        <v>-1.4786849142677364E-2</v>
      </c>
      <c r="I182" s="101">
        <f>IF(ISNUMBER(G182), $B199 * H182, "")</f>
        <v>-2218.0273714016048</v>
      </c>
      <c r="J182" s="15">
        <v>62010</v>
      </c>
      <c r="K182" s="32">
        <f t="shared" si="96"/>
        <v>-2.4539877300613498E-2</v>
      </c>
      <c r="L182" s="18">
        <f>IF(ISNUMBER(J182), $B199 * K182, "")</f>
        <v>-3680.9815950920247</v>
      </c>
      <c r="M182" s="31">
        <v>62780</v>
      </c>
      <c r="N182" s="32">
        <f t="shared" si="97"/>
        <v>-1.2427245556079911E-2</v>
      </c>
      <c r="O182" s="18">
        <f>IF(ISNUMBER(M182), $B199 * N182, "")</f>
        <v>-1864.0868334119866</v>
      </c>
      <c r="Q182" s="291"/>
      <c r="R182" s="291"/>
      <c r="S182" s="291"/>
    </row>
    <row r="183" spans="1:19" ht="17.25" thickBot="1">
      <c r="A183" s="127" t="s">
        <v>101</v>
      </c>
      <c r="B183" s="128">
        <v>1295</v>
      </c>
      <c r="C183" s="78">
        <v>-1.14503817E-2</v>
      </c>
      <c r="D183" s="20">
        <v>1290</v>
      </c>
      <c r="E183" s="21">
        <f t="shared" si="94"/>
        <v>-3.8610038610038611E-3</v>
      </c>
      <c r="F183" s="22">
        <f>IF(ISNUMBER(D183), $B199 * E183, "")</f>
        <v>-579.15057915057912</v>
      </c>
      <c r="G183" s="30">
        <v>1240</v>
      </c>
      <c r="H183" s="21">
        <f t="shared" si="95"/>
        <v>-4.2471042471042469E-2</v>
      </c>
      <c r="I183" s="105">
        <f>IF(ISNUMBER(G183), $B199 * H183, "")</f>
        <v>-6370.6563706563702</v>
      </c>
      <c r="J183" s="20">
        <v>1250</v>
      </c>
      <c r="K183" s="21">
        <f t="shared" si="96"/>
        <v>-3.4749034749034749E-2</v>
      </c>
      <c r="L183" s="22">
        <f>IF(ISNUMBER(J183), $B199 * K183, "")</f>
        <v>-5212.3552123552126</v>
      </c>
      <c r="M183" s="30">
        <v>1245</v>
      </c>
      <c r="N183" s="21">
        <f t="shared" si="97"/>
        <v>-3.8610038610038609E-2</v>
      </c>
      <c r="O183" s="22">
        <f>IF(ISNUMBER(M183), $B199 * N183, "")</f>
        <v>-5791.5057915057914</v>
      </c>
      <c r="Q183" s="291"/>
      <c r="R183" s="291"/>
      <c r="S183" s="291"/>
    </row>
    <row r="184" spans="1:19" ht="17.25" thickBot="1">
      <c r="A184" s="125" t="s">
        <v>139</v>
      </c>
      <c r="B184" s="129">
        <v>10500</v>
      </c>
      <c r="C184" s="80">
        <v>-1.2229538999999999E-2</v>
      </c>
      <c r="D184" s="106">
        <v>10450</v>
      </c>
      <c r="E184" s="107">
        <f>IF(ISNUMBER(D184), (D184 - $B184) / $B184, "")</f>
        <v>-4.7619047619047623E-3</v>
      </c>
      <c r="F184" s="108">
        <f>IF(ISNUMBER(D184), $B199 * E184, "")</f>
        <v>-714.28571428571433</v>
      </c>
      <c r="G184" s="109">
        <v>10320</v>
      </c>
      <c r="H184" s="107">
        <f>IF(ISNUMBER(G184), (G184 - $B184) / $B184, "")</f>
        <v>-1.7142857142857144E-2</v>
      </c>
      <c r="I184" s="110">
        <f>IF(ISNUMBER(G184), $B199 * H184, "")</f>
        <v>-2571.4285714285716</v>
      </c>
      <c r="J184" s="106">
        <v>10340</v>
      </c>
      <c r="K184" s="107">
        <f>IF(ISNUMBER(J184), (J184 - $B184) / $B184, "")</f>
        <v>-1.5238095238095238E-2</v>
      </c>
      <c r="L184" s="108">
        <f>IF(ISNUMBER(J184), $B199 * K184, "")</f>
        <v>-2285.7142857142858</v>
      </c>
      <c r="M184" s="109">
        <v>10370</v>
      </c>
      <c r="N184" s="107">
        <f>IF(ISNUMBER(M184), (M184 - $B184) / $B184, "")</f>
        <v>-1.2380952380952381E-2</v>
      </c>
      <c r="O184" s="108">
        <f>IF(ISNUMBER(M184), $B199 * N184, "")</f>
        <v>-1857.1428571428571</v>
      </c>
      <c r="Q184" s="291"/>
      <c r="R184" s="291"/>
      <c r="S184" s="291"/>
    </row>
    <row r="185" spans="1:19" ht="17.25" thickBot="1">
      <c r="A185" s="125" t="s">
        <v>185</v>
      </c>
      <c r="B185" s="126">
        <v>15.4</v>
      </c>
      <c r="C185" s="77">
        <v>-1.2820512799999999E-2</v>
      </c>
      <c r="D185" s="15">
        <v>15.5</v>
      </c>
      <c r="E185" s="32">
        <f t="shared" ref="E185:E188" si="98">IF(ISNUMBER(D185), (D185 - $B185) / $B185, "")</f>
        <v>6.4935064935064705E-3</v>
      </c>
      <c r="F185" s="18">
        <f>IF(ISNUMBER(D185), $B199 * E185, "")</f>
        <v>974.02597402597053</v>
      </c>
      <c r="G185" s="31">
        <v>15.4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15.3</v>
      </c>
      <c r="K185" s="32">
        <f t="shared" ref="K185:K188" si="100">IF(ISNUMBER(J185), (J185 - $B185) / $B185, "")</f>
        <v>-6.4935064935064705E-3</v>
      </c>
      <c r="L185" s="18">
        <f>IF(ISNUMBER(J185), $B199 * K185, "")</f>
        <v>-974.02597402597053</v>
      </c>
      <c r="M185" s="31">
        <v>15.3</v>
      </c>
      <c r="N185" s="32">
        <f t="shared" ref="N185:N188" si="101">IF(ISNUMBER(M185), (M185 - $B185) / $B185, "")</f>
        <v>-6.4935064935064705E-3</v>
      </c>
      <c r="O185" s="18">
        <f>IF(ISNUMBER(M185), $B199 * N185, "")</f>
        <v>-974.02597402597053</v>
      </c>
      <c r="Q185" s="291"/>
      <c r="R185" s="291"/>
      <c r="S185" s="291"/>
    </row>
    <row r="186" spans="1:19" ht="17.25" thickBot="1">
      <c r="A186" s="125" t="s">
        <v>99</v>
      </c>
      <c r="B186" s="126">
        <v>69190</v>
      </c>
      <c r="C186" s="77">
        <v>-1.31222365E-2</v>
      </c>
      <c r="D186" s="15">
        <v>68700</v>
      </c>
      <c r="E186" s="32">
        <f t="shared" si="98"/>
        <v>-7.0819482584188465E-3</v>
      </c>
      <c r="F186" s="18">
        <f>IF(ISNUMBER(D186), $B199 * E186, "")</f>
        <v>-1062.2922387628269</v>
      </c>
      <c r="G186" s="31">
        <v>67250</v>
      </c>
      <c r="H186" s="32">
        <f t="shared" si="99"/>
        <v>-2.8038733921086863E-2</v>
      </c>
      <c r="I186" s="101">
        <f>IF(ISNUMBER(G186), $B199 * H186, "")</f>
        <v>-4205.8100881630298</v>
      </c>
      <c r="J186" s="15">
        <v>67290</v>
      </c>
      <c r="K186" s="32">
        <f t="shared" si="100"/>
        <v>-2.7460615695909813E-2</v>
      </c>
      <c r="L186" s="18">
        <f>IF(ISNUMBER(J186), $B199 * K186, "")</f>
        <v>-4119.0923543864719</v>
      </c>
      <c r="M186" s="31">
        <v>67070</v>
      </c>
      <c r="N186" s="32">
        <f t="shared" si="101"/>
        <v>-3.0640265934383581E-2</v>
      </c>
      <c r="O186" s="18">
        <f>IF(ISNUMBER(M186), $B199 * N186, "")</f>
        <v>-4596.0398901575372</v>
      </c>
      <c r="Q186" s="291"/>
      <c r="R186" s="291"/>
      <c r="S186" s="291"/>
    </row>
    <row r="187" spans="1:19" ht="17.25" thickBot="1">
      <c r="A187" s="125" t="s">
        <v>241</v>
      </c>
      <c r="B187" s="126">
        <v>2235</v>
      </c>
      <c r="C187" s="77">
        <v>-1.3245033099999999E-2</v>
      </c>
      <c r="D187" s="15">
        <v>2210</v>
      </c>
      <c r="E187" s="32">
        <f t="shared" si="98"/>
        <v>-1.1185682326621925E-2</v>
      </c>
      <c r="F187" s="18">
        <f>IF(ISNUMBER(D187), $B199 * E187, "")</f>
        <v>-1677.8523489932886</v>
      </c>
      <c r="G187" s="31">
        <v>2165</v>
      </c>
      <c r="H187" s="32">
        <f t="shared" si="99"/>
        <v>-3.1319910514541388E-2</v>
      </c>
      <c r="I187" s="101">
        <f>IF(ISNUMBER(G187), $B199 * H187, "")</f>
        <v>-4697.9865771812083</v>
      </c>
      <c r="J187" s="15">
        <v>2180</v>
      </c>
      <c r="K187" s="32">
        <f t="shared" si="100"/>
        <v>-2.4608501118568233E-2</v>
      </c>
      <c r="L187" s="18">
        <f>IF(ISNUMBER(J187), $B199 * K187, "")</f>
        <v>-3691.2751677852348</v>
      </c>
      <c r="M187" s="31">
        <v>2180</v>
      </c>
      <c r="N187" s="32">
        <f t="shared" si="101"/>
        <v>-2.4608501118568233E-2</v>
      </c>
      <c r="O187" s="18">
        <f>IF(ISNUMBER(M187), $B199 * N187, "")</f>
        <v>-3691.2751677852348</v>
      </c>
      <c r="Q187" s="33"/>
      <c r="R187" s="33"/>
    </row>
    <row r="188" spans="1:19" ht="17.25" thickBot="1">
      <c r="A188" s="130" t="s">
        <v>197</v>
      </c>
      <c r="B188" s="131">
        <v>204</v>
      </c>
      <c r="C188" s="79">
        <v>-1.44927536E-2</v>
      </c>
      <c r="D188" s="24">
        <v>202</v>
      </c>
      <c r="E188" s="25">
        <f t="shared" si="98"/>
        <v>-9.8039215686274508E-3</v>
      </c>
      <c r="F188" s="104">
        <f>IF(ISNUMBER(D188), $B199 * E188, "")</f>
        <v>-1470.5882352941176</v>
      </c>
      <c r="G188" s="102">
        <v>200</v>
      </c>
      <c r="H188" s="25">
        <f t="shared" si="99"/>
        <v>-1.9607843137254902E-2</v>
      </c>
      <c r="I188" s="103">
        <f>IF(ISNUMBER(G188), $B199 * H188, "")</f>
        <v>-2941.1764705882351</v>
      </c>
      <c r="J188" s="24">
        <v>201</v>
      </c>
      <c r="K188" s="25">
        <f t="shared" si="100"/>
        <v>-1.4705882352941176E-2</v>
      </c>
      <c r="L188" s="104">
        <f>IF(ISNUMBER(J188), $B199 * K188, "")</f>
        <v>-2205.8823529411766</v>
      </c>
      <c r="M188" s="102">
        <v>200</v>
      </c>
      <c r="N188" s="25">
        <f t="shared" si="101"/>
        <v>-1.9607843137254902E-2</v>
      </c>
      <c r="O188" s="104">
        <f>IF(ISNUMBER(M188), $B199 * N188, "")</f>
        <v>-2941.1764705882351</v>
      </c>
      <c r="Q188" s="300"/>
      <c r="R188" s="301"/>
      <c r="S188" s="302"/>
    </row>
    <row r="189" spans="1:19">
      <c r="A189" s="123" t="s">
        <v>91</v>
      </c>
      <c r="B189" s="124">
        <v>81490</v>
      </c>
      <c r="C189" s="76">
        <v>-1.49885169E-2</v>
      </c>
      <c r="D189" s="13">
        <v>80010</v>
      </c>
      <c r="E189" s="14">
        <f>IF(ISNUMBER(D189), (D189 - $B189) / $B189, "")</f>
        <v>-1.8161737636519817E-2</v>
      </c>
      <c r="F189" s="16">
        <f>IF(ISNUMBER(D189), $B199 * E189, "")</f>
        <v>-2724.2606454779725</v>
      </c>
      <c r="G189" s="29">
        <v>78700</v>
      </c>
      <c r="H189" s="14">
        <f>IF(ISNUMBER(G189), (G189 - $B189) / $B189, "")</f>
        <v>-3.4237329733709659E-2</v>
      </c>
      <c r="I189" s="100">
        <f>IF(ISNUMBER(G189), $B199 * H189, "")</f>
        <v>-5135.5994600564491</v>
      </c>
      <c r="J189" s="13">
        <v>78520</v>
      </c>
      <c r="K189" s="14">
        <f>IF(ISNUMBER(J189), (J189 - $B189) / $B189, "")</f>
        <v>-3.6446189716529638E-2</v>
      </c>
      <c r="L189" s="16">
        <f>IF(ISNUMBER(J189), $B199 * K189, "")</f>
        <v>-5466.9284574794456</v>
      </c>
      <c r="M189" s="29">
        <v>78730</v>
      </c>
      <c r="N189" s="14">
        <f>IF(ISNUMBER(M189), (M189 - $B189) / $B189, "")</f>
        <v>-3.3869186403239659E-2</v>
      </c>
      <c r="O189" s="16">
        <f>IF(ISNUMBER(M189), $B199 * N189, "")</f>
        <v>-5080.3779604859492</v>
      </c>
      <c r="Q189" s="303"/>
      <c r="R189" s="304"/>
      <c r="S189" s="305"/>
    </row>
    <row r="190" spans="1:19" ht="17.25" thickBot="1">
      <c r="A190" s="125" t="s">
        <v>207</v>
      </c>
      <c r="B190" s="126">
        <v>19.100000000000001</v>
      </c>
      <c r="C190" s="77">
        <v>-1.54639175E-2</v>
      </c>
      <c r="D190" s="15">
        <v>19</v>
      </c>
      <c r="E190" s="32">
        <f t="shared" ref="E190:E193" si="102">IF(ISNUMBER(D190), (D190 - $B190) / $B190, "")</f>
        <v>-5.2356020942409117E-3</v>
      </c>
      <c r="F190" s="18">
        <f>IF(ISNUMBER(D190), $B199 * E190, "")</f>
        <v>-785.34031413613673</v>
      </c>
      <c r="G190" s="31">
        <v>18.8</v>
      </c>
      <c r="H190" s="32">
        <f t="shared" ref="H190:H193" si="103">IF(ISNUMBER(G190), (G190 - $B190) / $B190, "")</f>
        <v>-1.570680628272255E-2</v>
      </c>
      <c r="I190" s="101">
        <f>IF(ISNUMBER(G190), $B199 * H190, "")</f>
        <v>-2356.0209424083828</v>
      </c>
      <c r="J190" s="15">
        <v>18.8</v>
      </c>
      <c r="K190" s="32">
        <f t="shared" ref="K190:K193" si="104">IF(ISNUMBER(J190), (J190 - $B190) / $B190, "")</f>
        <v>-1.570680628272255E-2</v>
      </c>
      <c r="L190" s="18">
        <f>IF(ISNUMBER(J190), $B199 * K190, "")</f>
        <v>-2356.0209424083828</v>
      </c>
      <c r="M190" s="31">
        <v>18.8</v>
      </c>
      <c r="N190" s="32">
        <f t="shared" ref="N190:N193" si="105">IF(ISNUMBER(M190), (M190 - $B190) / $B190, "")</f>
        <v>-1.570680628272255E-2</v>
      </c>
      <c r="O190" s="18">
        <f>IF(ISNUMBER(M190), $B199 * N190, "")</f>
        <v>-2356.0209424083828</v>
      </c>
      <c r="Q190" s="306"/>
      <c r="R190" s="307"/>
      <c r="S190" s="308"/>
    </row>
    <row r="191" spans="1:19" ht="17.25" thickBot="1">
      <c r="A191" s="125" t="s">
        <v>81</v>
      </c>
      <c r="B191" s="126">
        <v>2540</v>
      </c>
      <c r="C191" s="77">
        <v>-1.5503876E-2</v>
      </c>
      <c r="D191" s="15">
        <v>2520</v>
      </c>
      <c r="E191" s="32">
        <f t="shared" si="102"/>
        <v>-7.874015748031496E-3</v>
      </c>
      <c r="F191" s="18">
        <f>IF(ISNUMBER(D191), $B199 * E191, "")</f>
        <v>-1181.1023622047244</v>
      </c>
      <c r="G191" s="31">
        <v>2465</v>
      </c>
      <c r="H191" s="32">
        <f t="shared" si="103"/>
        <v>-2.952755905511811E-2</v>
      </c>
      <c r="I191" s="101">
        <f>IF(ISNUMBER(G191), $B199 * H191, "")</f>
        <v>-4429.1338582677163</v>
      </c>
      <c r="J191" s="15">
        <v>2465</v>
      </c>
      <c r="K191" s="32">
        <f t="shared" si="104"/>
        <v>-2.952755905511811E-2</v>
      </c>
      <c r="L191" s="18">
        <f>IF(ISNUMBER(J191), $B199 * K191, "")</f>
        <v>-4429.1338582677163</v>
      </c>
      <c r="M191" s="31">
        <v>2465</v>
      </c>
      <c r="N191" s="32">
        <f t="shared" si="105"/>
        <v>-2.952755905511811E-2</v>
      </c>
      <c r="O191" s="18">
        <f>IF(ISNUMBER(M191), $B199 * N191, "")</f>
        <v>-4429.1338582677163</v>
      </c>
      <c r="Q191" s="291"/>
      <c r="R191" s="291"/>
      <c r="S191" s="291"/>
    </row>
    <row r="192" spans="1:19" ht="17.25" thickBot="1">
      <c r="A192" s="125" t="s">
        <v>213</v>
      </c>
      <c r="B192" s="126">
        <v>11.8</v>
      </c>
      <c r="C192" s="77">
        <v>-1.6666666699999999E-2</v>
      </c>
      <c r="D192" s="15">
        <v>11.9</v>
      </c>
      <c r="E192" s="32">
        <f t="shared" si="102"/>
        <v>8.4745762711864094E-3</v>
      </c>
      <c r="F192" s="18">
        <f>IF(ISNUMBER(D192), $B199 * E192, "")</f>
        <v>1271.1864406779614</v>
      </c>
      <c r="G192" s="31">
        <v>11.7</v>
      </c>
      <c r="H192" s="32">
        <f t="shared" si="103"/>
        <v>-8.4745762711865603E-3</v>
      </c>
      <c r="I192" s="101">
        <f>IF(ISNUMBER(G192), $B199 * H192, "")</f>
        <v>-1271.1864406779841</v>
      </c>
      <c r="J192" s="15">
        <v>11.8</v>
      </c>
      <c r="K192" s="32">
        <f t="shared" si="104"/>
        <v>0</v>
      </c>
      <c r="L192" s="18">
        <f>IF(ISNUMBER(J192), $B199 * K192, "")</f>
        <v>0</v>
      </c>
      <c r="M192" s="31">
        <v>11.7</v>
      </c>
      <c r="N192" s="32">
        <f t="shared" si="105"/>
        <v>-8.4745762711865603E-3</v>
      </c>
      <c r="O192" s="18">
        <f>IF(ISNUMBER(M192), $B199 * N192, "")</f>
        <v>-1271.1864406779841</v>
      </c>
      <c r="Q192" s="286"/>
      <c r="R192" s="286"/>
      <c r="S192" s="286"/>
    </row>
    <row r="193" spans="1:19" ht="17.25" thickBot="1">
      <c r="A193" s="127" t="s">
        <v>135</v>
      </c>
      <c r="B193" s="128">
        <v>417</v>
      </c>
      <c r="C193" s="78">
        <v>-1.88235294E-2</v>
      </c>
      <c r="D193" s="20">
        <v>417</v>
      </c>
      <c r="E193" s="21">
        <f t="shared" si="102"/>
        <v>0</v>
      </c>
      <c r="F193" s="22">
        <f>IF(ISNUMBER(D193), $B199 * E193, "")</f>
        <v>0</v>
      </c>
      <c r="G193" s="30">
        <v>408</v>
      </c>
      <c r="H193" s="21">
        <f t="shared" si="103"/>
        <v>-2.1582733812949641E-2</v>
      </c>
      <c r="I193" s="105">
        <f>IF(ISNUMBER(G193), $B199 * H193, "")</f>
        <v>-3237.4100719424464</v>
      </c>
      <c r="J193" s="20">
        <v>412</v>
      </c>
      <c r="K193" s="21">
        <f t="shared" si="104"/>
        <v>-1.1990407673860911E-2</v>
      </c>
      <c r="L193" s="22">
        <f>IF(ISNUMBER(J193), $B199 * K193, "")</f>
        <v>-1798.5611510791366</v>
      </c>
      <c r="M193" s="30">
        <v>409</v>
      </c>
      <c r="N193" s="21">
        <f t="shared" si="105"/>
        <v>-1.9184652278177457E-2</v>
      </c>
      <c r="O193" s="22">
        <f>IF(ISNUMBER(M193), $B199 * N193, "")</f>
        <v>-2877.6978417266187</v>
      </c>
      <c r="Q193" s="286"/>
      <c r="R193" s="286"/>
      <c r="S193" s="286"/>
    </row>
    <row r="194" spans="1:19" ht="17.25" thickBot="1">
      <c r="A194" s="125" t="s">
        <v>60</v>
      </c>
      <c r="B194" s="129">
        <v>3020</v>
      </c>
      <c r="C194" s="80">
        <v>-2.1069692099999999E-2</v>
      </c>
      <c r="D194" s="106">
        <v>3620</v>
      </c>
      <c r="E194" s="107">
        <f>IF(ISNUMBER(D194), (D194 - $B194) / $B194, "")</f>
        <v>0.19867549668874171</v>
      </c>
      <c r="F194" s="108">
        <f>IF(ISNUMBER(D194), $B199 * E194, "")</f>
        <v>29801.324503311258</v>
      </c>
      <c r="G194" s="109">
        <v>3630</v>
      </c>
      <c r="H194" s="107">
        <f>IF(ISNUMBER(G194), (G194 - $B194) / $B194, "")</f>
        <v>0.20198675496688742</v>
      </c>
      <c r="I194" s="110">
        <f>IF(ISNUMBER(G194), $B199 * H194, "")</f>
        <v>30298.013245033115</v>
      </c>
      <c r="J194" s="106">
        <v>4100</v>
      </c>
      <c r="K194" s="107">
        <f>IF(ISNUMBER(J194), (J194 - $B194) / $B194, "")</f>
        <v>0.35761589403973509</v>
      </c>
      <c r="L194" s="108">
        <f>IF(ISNUMBER(J194), $B199 * K194, "")</f>
        <v>53642.384105960264</v>
      </c>
      <c r="M194" s="109">
        <v>3905</v>
      </c>
      <c r="N194" s="107">
        <f>IF(ISNUMBER(M194), (M194 - $B194) / $B194, "")</f>
        <v>0.29304635761589404</v>
      </c>
      <c r="O194" s="108">
        <f>IF(ISNUMBER(M194), $B199 * N194, "")</f>
        <v>43956.953642384105</v>
      </c>
      <c r="Q194" s="291"/>
      <c r="R194" s="291"/>
      <c r="S194" s="291"/>
    </row>
    <row r="195" spans="1:19" ht="17.25" thickBot="1">
      <c r="A195" s="125" t="s">
        <v>171</v>
      </c>
      <c r="B195" s="126">
        <v>449</v>
      </c>
      <c r="C195" s="77">
        <v>-2.1786492399999999E-2</v>
      </c>
      <c r="D195" s="15">
        <v>452</v>
      </c>
      <c r="E195" s="32">
        <f t="shared" ref="E195:E198" si="106">IF(ISNUMBER(D195), (D195 - $B195) / $B195, "")</f>
        <v>6.6815144766146995E-3</v>
      </c>
      <c r="F195" s="18">
        <f>IF(ISNUMBER(D195), $B199 * E195, "")</f>
        <v>1002.2271714922049</v>
      </c>
      <c r="G195" s="31">
        <v>439</v>
      </c>
      <c r="H195" s="32">
        <f t="shared" ref="H195:H198" si="107">IF(ISNUMBER(G195), (G195 - $B195) / $B195, "")</f>
        <v>-2.2271714922048998E-2</v>
      </c>
      <c r="I195" s="101">
        <f>IF(ISNUMBER(G195), $B199 * H195, "")</f>
        <v>-3340.7572383073498</v>
      </c>
      <c r="J195" s="15">
        <v>439</v>
      </c>
      <c r="K195" s="32">
        <f t="shared" ref="K195:K198" si="108">IF(ISNUMBER(J195), (J195 - $B195) / $B195, "")</f>
        <v>-2.2271714922048998E-2</v>
      </c>
      <c r="L195" s="18">
        <f>IF(ISNUMBER(J195), $B199 * K195, "")</f>
        <v>-3340.7572383073498</v>
      </c>
      <c r="M195" s="31">
        <v>441</v>
      </c>
      <c r="N195" s="32">
        <f t="shared" ref="N195:N198" si="109">IF(ISNUMBER(M195), (M195 - $B195) / $B195, "")</f>
        <v>-1.7817371937639197E-2</v>
      </c>
      <c r="O195" s="18">
        <f>IF(ISNUMBER(M195), $B199 * N195, "")</f>
        <v>-2672.6057906458796</v>
      </c>
      <c r="Q195" s="291"/>
      <c r="R195" s="291"/>
      <c r="S195" s="291"/>
    </row>
    <row r="196" spans="1:19" ht="17.25" thickBot="1">
      <c r="A196" s="125" t="s">
        <v>159</v>
      </c>
      <c r="B196" s="126">
        <v>115</v>
      </c>
      <c r="C196" s="77">
        <v>-2.54237288E-2</v>
      </c>
      <c r="D196" s="15">
        <v>114</v>
      </c>
      <c r="E196" s="32">
        <f t="shared" si="106"/>
        <v>-8.6956521739130436E-3</v>
      </c>
      <c r="F196" s="18">
        <f>IF(ISNUMBER(D196), $B199 * E196, "")</f>
        <v>-1304.3478260869565</v>
      </c>
      <c r="G196" s="31">
        <v>112</v>
      </c>
      <c r="H196" s="32">
        <f t="shared" si="107"/>
        <v>-2.6086956521739129E-2</v>
      </c>
      <c r="I196" s="101">
        <f>IF(ISNUMBER(G196), $B199 * H196, "")</f>
        <v>-3913.0434782608695</v>
      </c>
      <c r="J196" s="15">
        <v>112</v>
      </c>
      <c r="K196" s="32">
        <f t="shared" si="108"/>
        <v>-2.6086956521739129E-2</v>
      </c>
      <c r="L196" s="18">
        <f>IF(ISNUMBER(J196), $B199 * K196, "")</f>
        <v>-3913.0434782608695</v>
      </c>
      <c r="M196" s="31">
        <v>111</v>
      </c>
      <c r="N196" s="32">
        <f t="shared" si="109"/>
        <v>-3.4782608695652174E-2</v>
      </c>
      <c r="O196" s="18">
        <f>IF(ISNUMBER(M196), $B199 * N196, "")</f>
        <v>-5217.391304347826</v>
      </c>
      <c r="Q196" s="291"/>
      <c r="R196" s="291"/>
      <c r="S196" s="291"/>
    </row>
    <row r="197" spans="1:19">
      <c r="A197" s="125" t="s">
        <v>107</v>
      </c>
      <c r="B197" s="126">
        <v>188</v>
      </c>
      <c r="C197" s="77">
        <v>-2.59067358E-2</v>
      </c>
      <c r="D197" s="15">
        <v>186</v>
      </c>
      <c r="E197" s="32">
        <f t="shared" si="106"/>
        <v>-1.0638297872340425E-2</v>
      </c>
      <c r="F197" s="18">
        <f>IF(ISNUMBER(D197), $B199 * E197, "")</f>
        <v>-1595.7446808510638</v>
      </c>
      <c r="G197" s="31">
        <v>184</v>
      </c>
      <c r="H197" s="32">
        <f t="shared" si="107"/>
        <v>-2.1276595744680851E-2</v>
      </c>
      <c r="I197" s="101">
        <f>IF(ISNUMBER(G197), $B199 * H197, "")</f>
        <v>-3191.4893617021276</v>
      </c>
      <c r="J197" s="15">
        <v>184</v>
      </c>
      <c r="K197" s="32">
        <f t="shared" si="108"/>
        <v>-2.1276595744680851E-2</v>
      </c>
      <c r="L197" s="18">
        <f>IF(ISNUMBER(J197), $B199 * K197, "")</f>
        <v>-3191.4893617021276</v>
      </c>
      <c r="M197" s="31">
        <v>185</v>
      </c>
      <c r="N197" s="32">
        <f t="shared" si="109"/>
        <v>-1.5957446808510637E-2</v>
      </c>
      <c r="O197" s="18">
        <f>IF(ISNUMBER(M197), $B199 * N197, "")</f>
        <v>-2393.6170212765956</v>
      </c>
      <c r="Q197" s="313"/>
      <c r="R197" s="314"/>
      <c r="S197" s="315"/>
    </row>
    <row r="198" spans="1:19" ht="17.25" thickBot="1">
      <c r="A198" s="130" t="s">
        <v>117</v>
      </c>
      <c r="B198" s="131">
        <v>5085</v>
      </c>
      <c r="C198" s="79">
        <v>-3.1428571400000001E-2</v>
      </c>
      <c r="D198" s="24">
        <v>5105</v>
      </c>
      <c r="E198" s="25">
        <f t="shared" si="106"/>
        <v>3.9331366764995086E-3</v>
      </c>
      <c r="F198" s="104">
        <f>IF(ISNUMBER(D198), $B199 * E198, "")</f>
        <v>589.97050147492632</v>
      </c>
      <c r="G198" s="102">
        <v>4950</v>
      </c>
      <c r="H198" s="25">
        <f t="shared" si="107"/>
        <v>-2.6548672566371681E-2</v>
      </c>
      <c r="I198" s="103">
        <f>IF(ISNUMBER(G198), $B199 * H198, "")</f>
        <v>-3982.3008849557523</v>
      </c>
      <c r="J198" s="24">
        <v>5015</v>
      </c>
      <c r="K198" s="25">
        <f t="shared" si="108"/>
        <v>-1.376597836774828E-2</v>
      </c>
      <c r="L198" s="104">
        <f>IF(ISNUMBER(J198), $B199 * K198, "")</f>
        <v>-2064.8967551622418</v>
      </c>
      <c r="M198" s="102">
        <v>5000</v>
      </c>
      <c r="N198" s="25">
        <f t="shared" si="109"/>
        <v>-1.6715830875122909E-2</v>
      </c>
      <c r="O198" s="104">
        <f>IF(ISNUMBER(M198), $B199 * N198, "")</f>
        <v>-2507.3746312684366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6.0088557174862774E-3</v>
      </c>
      <c r="F199" s="28">
        <f>SUM(F179:F198)</f>
        <v>18026.56715245884</v>
      </c>
      <c r="G199" s="26" t="s">
        <v>268</v>
      </c>
      <c r="H199" s="27">
        <f>IF(COUNT(H179:H198), SUM(H179:H198) / COUNT(H179:H198), 0)</f>
        <v>-1.270446847362593E-2</v>
      </c>
      <c r="I199" s="28">
        <f>SUM(I179:I198)</f>
        <v>-38113.405420877796</v>
      </c>
      <c r="J199" s="26" t="s">
        <v>268</v>
      </c>
      <c r="K199" s="27">
        <f>IF(COUNT(K179:K198), SUM(K179:K198) / COUNT(K179:K198), 0)</f>
        <v>-2.4200654140923957E-3</v>
      </c>
      <c r="L199" s="28">
        <f>SUM(L179:L198)</f>
        <v>-7260.1962422771876</v>
      </c>
      <c r="M199" s="26" t="s">
        <v>268</v>
      </c>
      <c r="N199" s="27">
        <f>IF(COUNT(N179:N198), SUM(N179:N198) / COUNT(N179:N198), 0)</f>
        <v>-5.9072774443414871E-3</v>
      </c>
      <c r="O199" s="28">
        <f>SUM(O179:O198)</f>
        <v>-17721.832333024468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A675-6726-43CA-BCC9-EFBD1E474402}">
  <sheetPr codeName="Sheet1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44513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102,340 KRW (3.41%)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49,728 KRW (1.95%)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88,315 KRW (2.94%)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74,151 KRW (2.47%)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13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2021-11-13(토) 오전 00:00</v>
      </c>
      <c r="C15" s="332"/>
      <c r="D15" s="288" t="str">
        <f>TEXT($G$1, "[$-ko-KR]yyyy-mm-dd(ddd) ") &amp; "오후 14:00"</f>
        <v>2021-11-13(토) 오후 14:00</v>
      </c>
      <c r="E15" s="289"/>
      <c r="F15" s="290"/>
      <c r="G15" s="288" t="str">
        <f>TEXT($G$1, "[$-ko-KR]yyyy-mm-dd(ddd) ") &amp; "오후 19:00"</f>
        <v>2021-11-13(토) 오후 19:00</v>
      </c>
      <c r="H15" s="289"/>
      <c r="I15" s="290"/>
      <c r="J15" s="288" t="str">
        <f>TEXT($G$1, "[$-ko-KR]yyyy-mm-dd(ddd) ") &amp; "오후 21:00"</f>
        <v>2021-11-13(토) 오후 21:00</v>
      </c>
      <c r="K15" s="289"/>
      <c r="L15" s="290"/>
      <c r="M15" s="288" t="str">
        <f>TEXT($G$1+1, "[$-ko-KR]yyyy-mm-dd(ddd) ") &amp; "오전 00:00"</f>
        <v>2021-11-14(일)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13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2021-11-13(토) 오전 00:00</v>
      </c>
      <c r="C42" s="329"/>
      <c r="D42" s="288" t="str">
        <f>TEXT($G$1, "[$-ko-KR]yyyy-mm-dd(ddd) ") &amp; "오후 14:00"</f>
        <v>2021-11-13(토) 오후 14:00</v>
      </c>
      <c r="E42" s="289"/>
      <c r="F42" s="290"/>
      <c r="G42" s="288" t="str">
        <f>TEXT($G$1, "[$-ko-KR]yyyy-mm-dd(ddd) ") &amp; "오후 19:00"</f>
        <v>2021-11-13(토) 오후 19:00</v>
      </c>
      <c r="H42" s="289"/>
      <c r="I42" s="290"/>
      <c r="J42" s="288" t="str">
        <f>TEXT($G$1, "[$-ko-KR]yyyy-mm-dd(ddd) ") &amp; "오후 21:00"</f>
        <v>2021-11-13(토) 오후 21:00</v>
      </c>
      <c r="K42" s="289"/>
      <c r="L42" s="290"/>
      <c r="M42" s="288" t="str">
        <f>TEXT($G$1+1, "[$-ko-KR]yyyy-mm-dd(ddd) ") &amp; "오전 00:00"</f>
        <v>2021-11-14(일)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4" t="s">
        <v>57</v>
      </c>
      <c r="H43" s="215" t="s">
        <v>265</v>
      </c>
      <c r="I43" s="21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333</v>
      </c>
      <c r="B44" s="124">
        <v>0.247</v>
      </c>
      <c r="C44" s="76">
        <v>4.66101695E-2</v>
      </c>
      <c r="D44" s="13">
        <v>0.248</v>
      </c>
      <c r="E44" s="14">
        <f>IF(ISNUMBER(D44), (D44 - $B44) / $B44, "")</f>
        <v>4.0485829959514205E-3</v>
      </c>
      <c r="F44" s="16">
        <f>IF(ISNUMBER(D44), $B64 * E44, "")</f>
        <v>607.28744939271303</v>
      </c>
      <c r="G44" s="29">
        <v>0.247</v>
      </c>
      <c r="H44" s="14">
        <f>IF(ISNUMBER(G44), (G44 - $B44) / $B44, "")</f>
        <v>0</v>
      </c>
      <c r="I44" s="100">
        <f>IF(ISNUMBER(G44), $B64 * H44, "")</f>
        <v>0</v>
      </c>
      <c r="J44" s="13">
        <v>0.24399999999999999</v>
      </c>
      <c r="K44" s="14">
        <f>IF(ISNUMBER(J44), (J44 - $B44) / $B44, "")</f>
        <v>-1.2145748987854262E-2</v>
      </c>
      <c r="L44" s="16">
        <f>IF(ISNUMBER(J44), $B64 * K44, "")</f>
        <v>-1821.8623481781392</v>
      </c>
      <c r="M44" s="29">
        <v>0.248</v>
      </c>
      <c r="N44" s="14">
        <f>IF(ISNUMBER(M44), (M44 - $B44) / $B44, "")</f>
        <v>4.0485829959514205E-3</v>
      </c>
      <c r="O44" s="16">
        <f>IF(ISNUMBER(M44), $B64 * N44, "")</f>
        <v>607.28744939271303</v>
      </c>
      <c r="Q44" s="286"/>
      <c r="R44" s="286"/>
      <c r="S44" s="286"/>
    </row>
    <row r="45" spans="1:19" ht="17.25" customHeight="1" thickBot="1">
      <c r="A45" s="125" t="s">
        <v>71</v>
      </c>
      <c r="B45" s="126">
        <v>34.200000000000003</v>
      </c>
      <c r="C45" s="77">
        <v>5.8823529000000003E-3</v>
      </c>
      <c r="D45" s="15">
        <v>34.799999999999997</v>
      </c>
      <c r="E45" s="32">
        <f t="shared" ref="E45:E48" si="14">IF(ISNUMBER(D45), (D45 - $B45) / $B45, "")</f>
        <v>1.754385964912264E-2</v>
      </c>
      <c r="F45" s="18">
        <f>IF(ISNUMBER(D45), $B64 * E45, "")</f>
        <v>2631.5789473683958</v>
      </c>
      <c r="G45" s="31">
        <v>34.4</v>
      </c>
      <c r="H45" s="32">
        <f t="shared" ref="H45:H48" si="15">IF(ISNUMBER(G45), (G45 - $B45) / $B45, "")</f>
        <v>5.8479532163741438E-3</v>
      </c>
      <c r="I45" s="101">
        <f>IF(ISNUMBER(G45), $B64 * H45, "")</f>
        <v>877.19298245612151</v>
      </c>
      <c r="J45" s="15">
        <v>34.6</v>
      </c>
      <c r="K45" s="32">
        <f t="shared" ref="K45:K48" si="16">IF(ISNUMBER(J45), (J45 - $B45) / $B45, "")</f>
        <v>1.1695906432748496E-2</v>
      </c>
      <c r="L45" s="18">
        <f>IF(ISNUMBER(J45), $B64 * K45, "")</f>
        <v>1754.3859649122744</v>
      </c>
      <c r="M45" s="31">
        <v>34.9</v>
      </c>
      <c r="N45" s="32">
        <f t="shared" ref="N45:N48" si="17">IF(ISNUMBER(M45), (M45 - $B45) / $B45, "")</f>
        <v>2.0467836257309815E-2</v>
      </c>
      <c r="O45" s="18">
        <f>IF(ISNUMBER(M45), $B64 * N45, "")</f>
        <v>3070.1754385964723</v>
      </c>
      <c r="Q45" s="286"/>
      <c r="R45" s="286"/>
      <c r="S45" s="286"/>
    </row>
    <row r="46" spans="1:19" ht="17.25" customHeight="1" thickBot="1">
      <c r="A46" s="125" t="s">
        <v>119</v>
      </c>
      <c r="B46" s="126">
        <v>36.299999999999997</v>
      </c>
      <c r="C46" s="77">
        <v>-8.1967212999999994E-3</v>
      </c>
      <c r="D46" s="15">
        <v>36.6</v>
      </c>
      <c r="E46" s="32">
        <f t="shared" si="14"/>
        <v>8.2644628099174736E-3</v>
      </c>
      <c r="F46" s="18">
        <f>IF(ISNUMBER(D46), $B64 * E46, "")</f>
        <v>1239.6694214876211</v>
      </c>
      <c r="G46" s="31">
        <v>36.5</v>
      </c>
      <c r="H46" s="32">
        <f t="shared" si="15"/>
        <v>5.509641873278316E-3</v>
      </c>
      <c r="I46" s="101">
        <f>IF(ISNUMBER(G46), $B64 * H46, "")</f>
        <v>826.44628099174736</v>
      </c>
      <c r="J46" s="15">
        <v>36.200000000000003</v>
      </c>
      <c r="K46" s="32">
        <f t="shared" si="16"/>
        <v>-2.754820936638962E-3</v>
      </c>
      <c r="L46" s="18">
        <f>IF(ISNUMBER(J46), $B64 * K46, "")</f>
        <v>-413.22314049584429</v>
      </c>
      <c r="M46" s="31">
        <v>36.700000000000003</v>
      </c>
      <c r="N46" s="32">
        <f t="shared" si="17"/>
        <v>1.1019283746556632E-2</v>
      </c>
      <c r="O46" s="18">
        <f>IF(ISNUMBER(M46), $B64 * N46, "")</f>
        <v>1652.8925619834947</v>
      </c>
      <c r="Q46" s="291"/>
      <c r="R46" s="291"/>
      <c r="S46" s="291"/>
    </row>
    <row r="47" spans="1:19" ht="17.25" customHeight="1" thickBot="1">
      <c r="A47" s="125" t="s">
        <v>231</v>
      </c>
      <c r="B47" s="126">
        <v>81</v>
      </c>
      <c r="C47" s="77">
        <v>-1.33982948E-2</v>
      </c>
      <c r="D47" s="15">
        <v>85.5</v>
      </c>
      <c r="E47" s="32">
        <f t="shared" si="14"/>
        <v>5.5555555555555552E-2</v>
      </c>
      <c r="F47" s="18">
        <f>IF(ISNUMBER(D47), $B64 * E47, "")</f>
        <v>8333.3333333333321</v>
      </c>
      <c r="G47" s="31">
        <v>86.3</v>
      </c>
      <c r="H47" s="32">
        <f t="shared" si="15"/>
        <v>6.5432098765432059E-2</v>
      </c>
      <c r="I47" s="101">
        <f>IF(ISNUMBER(G47), $B64 * H47, "")</f>
        <v>9814.8148148148084</v>
      </c>
      <c r="J47" s="15">
        <v>87.3</v>
      </c>
      <c r="K47" s="32">
        <f t="shared" si="16"/>
        <v>7.7777777777777737E-2</v>
      </c>
      <c r="L47" s="18">
        <f>IF(ISNUMBER(J47), $B64 * K47, "")</f>
        <v>11666.666666666661</v>
      </c>
      <c r="M47" s="31">
        <v>86.9</v>
      </c>
      <c r="N47" s="32">
        <f t="shared" si="17"/>
        <v>7.2839506172839574E-2</v>
      </c>
      <c r="O47" s="18">
        <f>IF(ISNUMBER(M47), $B64 * N47, "")</f>
        <v>10925.925925925936</v>
      </c>
      <c r="Q47" s="291"/>
      <c r="R47" s="291"/>
      <c r="S47" s="291"/>
    </row>
    <row r="48" spans="1:19" ht="17.25" customHeight="1" thickBot="1">
      <c r="A48" s="127" t="s">
        <v>247</v>
      </c>
      <c r="B48" s="128">
        <v>99.4</v>
      </c>
      <c r="C48" s="78">
        <v>-1.5841584200000002E-2</v>
      </c>
      <c r="D48" s="20">
        <v>99.6</v>
      </c>
      <c r="E48" s="21">
        <f t="shared" si="14"/>
        <v>2.0120724346075316E-3</v>
      </c>
      <c r="F48" s="22">
        <f>IF(ISNUMBER(D48), $B64 * E48, "")</f>
        <v>301.81086519112972</v>
      </c>
      <c r="G48" s="30">
        <v>101</v>
      </c>
      <c r="H48" s="21">
        <f t="shared" si="15"/>
        <v>1.6096579476861109E-2</v>
      </c>
      <c r="I48" s="105">
        <f>IF(ISNUMBER(G48), $B64 * H48, "")</f>
        <v>2414.4869215291665</v>
      </c>
      <c r="J48" s="20">
        <v>101</v>
      </c>
      <c r="K48" s="21">
        <f t="shared" si="16"/>
        <v>1.6096579476861109E-2</v>
      </c>
      <c r="L48" s="22">
        <f>IF(ISNUMBER(J48), $B64 * K48, "")</f>
        <v>2414.4869215291665</v>
      </c>
      <c r="M48" s="30">
        <v>101</v>
      </c>
      <c r="N48" s="21">
        <f t="shared" si="17"/>
        <v>1.6096579476861109E-2</v>
      </c>
      <c r="O48" s="22">
        <f>IF(ISNUMBER(M48), $B64 * N48, "")</f>
        <v>2414.4869215291665</v>
      </c>
      <c r="Q48" s="291"/>
      <c r="R48" s="291"/>
      <c r="S48" s="291"/>
    </row>
    <row r="49" spans="1:19" ht="17.25" customHeight="1" thickBot="1">
      <c r="A49" s="125" t="s">
        <v>185</v>
      </c>
      <c r="B49" s="129">
        <v>15.3</v>
      </c>
      <c r="C49" s="80">
        <v>-1.9230769200000001E-2</v>
      </c>
      <c r="D49" s="106">
        <v>15.3</v>
      </c>
      <c r="E49" s="107">
        <f>IF(ISNUMBER(D49), (D49 - $B49) / $B49, "")</f>
        <v>0</v>
      </c>
      <c r="F49" s="108">
        <f>IF(ISNUMBER(D49), $B64 * E49, "")</f>
        <v>0</v>
      </c>
      <c r="G49" s="109">
        <v>15.5</v>
      </c>
      <c r="H49" s="107">
        <f>IF(ISNUMBER(G49), (G49 - $B49) / $B49, "")</f>
        <v>1.3071895424836555E-2</v>
      </c>
      <c r="I49" s="110">
        <f>IF(ISNUMBER(G49), $B64 * H49, "")</f>
        <v>1960.7843137254831</v>
      </c>
      <c r="J49" s="106">
        <v>15.6</v>
      </c>
      <c r="K49" s="107">
        <f>IF(ISNUMBER(J49), (J49 - $B49) / $B49, "")</f>
        <v>1.9607843137254832E-2</v>
      </c>
      <c r="L49" s="108">
        <f>IF(ISNUMBER(J49), $B64 * K49, "")</f>
        <v>2941.1764705882247</v>
      </c>
      <c r="M49" s="109">
        <v>15.5</v>
      </c>
      <c r="N49" s="107">
        <f>IF(ISNUMBER(M49), (M49 - $B49) / $B49, "")</f>
        <v>1.3071895424836555E-2</v>
      </c>
      <c r="O49" s="108">
        <f>IF(ISNUMBER(M49), $B64 * N49, "")</f>
        <v>1960.7843137254831</v>
      </c>
      <c r="Q49" s="291"/>
      <c r="R49" s="291"/>
      <c r="S49" s="291"/>
    </row>
    <row r="50" spans="1:19" ht="17.25" customHeight="1" thickBot="1">
      <c r="A50" s="125" t="s">
        <v>145</v>
      </c>
      <c r="B50" s="126">
        <v>23.7</v>
      </c>
      <c r="C50" s="77">
        <v>-2.0661156999999999E-2</v>
      </c>
      <c r="D50" s="15">
        <v>23.7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24.1</v>
      </c>
      <c r="H50" s="32">
        <f t="shared" ref="H50:H53" si="19">IF(ISNUMBER(G50), (G50 - $B50) / $B50, "")</f>
        <v>1.6877637130801777E-2</v>
      </c>
      <c r="I50" s="101">
        <f>IF(ISNUMBER(G50), $B64 * H50, "")</f>
        <v>2531.6455696202665</v>
      </c>
      <c r="J50" s="15">
        <v>24</v>
      </c>
      <c r="K50" s="32">
        <f t="shared" ref="K50:K53" si="20">IF(ISNUMBER(J50), (J50 - $B50) / $B50, "")</f>
        <v>1.2658227848101297E-2</v>
      </c>
      <c r="L50" s="18">
        <f>IF(ISNUMBER(J50), $B64 * K50, "")</f>
        <v>1898.7341772151944</v>
      </c>
      <c r="M50" s="31">
        <v>24.1</v>
      </c>
      <c r="N50" s="32">
        <f t="shared" ref="N50:N53" si="21">IF(ISNUMBER(M50), (M50 - $B50) / $B50, "")</f>
        <v>1.6877637130801777E-2</v>
      </c>
      <c r="O50" s="18">
        <f>IF(ISNUMBER(M50), $B64 * N50, "")</f>
        <v>2531.6455696202665</v>
      </c>
      <c r="Q50" s="291"/>
      <c r="R50" s="291"/>
      <c r="S50" s="291"/>
    </row>
    <row r="51" spans="1:19" ht="17.25" customHeight="1" thickBot="1">
      <c r="A51" s="125" t="s">
        <v>187</v>
      </c>
      <c r="B51" s="126">
        <v>18.3</v>
      </c>
      <c r="C51" s="77">
        <v>-2.1390374300000001E-2</v>
      </c>
      <c r="D51" s="15">
        <v>18.2</v>
      </c>
      <c r="E51" s="32">
        <f t="shared" si="18"/>
        <v>-5.4644808743170171E-3</v>
      </c>
      <c r="F51" s="18">
        <f>IF(ISNUMBER(D51), $B64 * E51, "")</f>
        <v>-819.67213114755259</v>
      </c>
      <c r="G51" s="31">
        <v>18.5</v>
      </c>
      <c r="H51" s="32">
        <f t="shared" si="19"/>
        <v>1.092896174863384E-2</v>
      </c>
      <c r="I51" s="101">
        <f>IF(ISNUMBER(G51), $B64 * H51, "")</f>
        <v>1639.3442622950761</v>
      </c>
      <c r="J51" s="15">
        <v>18.600000000000001</v>
      </c>
      <c r="K51" s="32">
        <f t="shared" si="20"/>
        <v>1.6393442622950859E-2</v>
      </c>
      <c r="L51" s="18">
        <f>IF(ISNUMBER(J51), $B64 * K51, "")</f>
        <v>2459.0163934426287</v>
      </c>
      <c r="M51" s="31">
        <v>18.7</v>
      </c>
      <c r="N51" s="32">
        <f t="shared" si="21"/>
        <v>2.185792349726768E-2</v>
      </c>
      <c r="O51" s="18">
        <f>IF(ISNUMBER(M51), $B64 * N51, "")</f>
        <v>3278.6885245901522</v>
      </c>
      <c r="Q51" s="291"/>
      <c r="R51" s="291"/>
      <c r="S51" s="291"/>
    </row>
    <row r="52" spans="1:19" ht="17.25" customHeight="1" thickBot="1">
      <c r="A52" s="125" t="s">
        <v>201</v>
      </c>
      <c r="B52" s="126">
        <v>19.399999999999999</v>
      </c>
      <c r="C52" s="77">
        <v>-2.5125628099999998E-2</v>
      </c>
      <c r="D52" s="15">
        <v>19.3</v>
      </c>
      <c r="E52" s="32">
        <f t="shared" si="18"/>
        <v>-5.1546391752576226E-3</v>
      </c>
      <c r="F52" s="18">
        <f>IF(ISNUMBER(D52), $B64 * E52, "")</f>
        <v>-773.19587628864338</v>
      </c>
      <c r="G52" s="31">
        <v>19.399999999999999</v>
      </c>
      <c r="H52" s="32">
        <f t="shared" si="19"/>
        <v>0</v>
      </c>
      <c r="I52" s="101">
        <f>IF(ISNUMBER(G52), $B64 * H52, "")</f>
        <v>0</v>
      </c>
      <c r="J52" s="15">
        <v>19.600000000000001</v>
      </c>
      <c r="K52" s="32">
        <f t="shared" si="20"/>
        <v>1.0309278350515611E-2</v>
      </c>
      <c r="L52" s="18">
        <f>IF(ISNUMBER(J52), $B64 * K52, "")</f>
        <v>1546.3917525773418</v>
      </c>
      <c r="M52" s="31">
        <v>19.600000000000001</v>
      </c>
      <c r="N52" s="32">
        <f t="shared" si="21"/>
        <v>1.0309278350515611E-2</v>
      </c>
      <c r="O52" s="18">
        <f>IF(ISNUMBER(M52), $B64 * N52, "")</f>
        <v>1546.3917525773418</v>
      </c>
      <c r="Q52" s="33"/>
      <c r="R52" s="33"/>
    </row>
    <row r="53" spans="1:19" ht="17.25" customHeight="1" thickBot="1">
      <c r="A53" s="130" t="s">
        <v>199</v>
      </c>
      <c r="B53" s="131">
        <v>82.6</v>
      </c>
      <c r="C53" s="79">
        <v>-2.59433962E-2</v>
      </c>
      <c r="D53" s="24">
        <v>83.9</v>
      </c>
      <c r="E53" s="25">
        <f t="shared" si="18"/>
        <v>1.5738498789346387E-2</v>
      </c>
      <c r="F53" s="104">
        <f>IF(ISNUMBER(D53), $B64 * E53, "")</f>
        <v>2360.7748184019579</v>
      </c>
      <c r="G53" s="102">
        <v>84.5</v>
      </c>
      <c r="H53" s="25">
        <f t="shared" si="19"/>
        <v>2.3002421307506123E-2</v>
      </c>
      <c r="I53" s="103">
        <f>IF(ISNUMBER(G53), $B64 * H53, "")</f>
        <v>3450.3631961259184</v>
      </c>
      <c r="J53" s="24">
        <v>85</v>
      </c>
      <c r="K53" s="25">
        <f t="shared" si="20"/>
        <v>2.9055690072639296E-2</v>
      </c>
      <c r="L53" s="104">
        <f>IF(ISNUMBER(J53), $B64 * K53, "")</f>
        <v>4358.353510895894</v>
      </c>
      <c r="M53" s="102">
        <v>85.2</v>
      </c>
      <c r="N53" s="25">
        <f t="shared" si="21"/>
        <v>3.14769975786926E-2</v>
      </c>
      <c r="O53" s="104">
        <f>IF(ISNUMBER(M53), $B64 * N53, "")</f>
        <v>4721.5496368038903</v>
      </c>
      <c r="Q53" s="300"/>
      <c r="R53" s="301"/>
      <c r="S53" s="302"/>
    </row>
    <row r="54" spans="1:19" ht="17.25" customHeight="1">
      <c r="A54" s="123" t="s">
        <v>205</v>
      </c>
      <c r="B54" s="124">
        <v>14.8</v>
      </c>
      <c r="C54" s="76">
        <v>-2.6315789499999999E-2</v>
      </c>
      <c r="D54" s="13">
        <v>14.8</v>
      </c>
      <c r="E54" s="14">
        <f>IF(ISNUMBER(D54), (D54 - $B54) / $B54, "")</f>
        <v>0</v>
      </c>
      <c r="F54" s="16">
        <f>IF(ISNUMBER(D54), $B64 * E54, "")</f>
        <v>0</v>
      </c>
      <c r="G54" s="29">
        <v>14.9</v>
      </c>
      <c r="H54" s="14">
        <f>IF(ISNUMBER(G54), (G54 - $B54) / $B54, "")</f>
        <v>6.7567567567567328E-3</v>
      </c>
      <c r="I54" s="100">
        <f>IF(ISNUMBER(G54), $B64 * H54, "")</f>
        <v>1013.5135135135099</v>
      </c>
      <c r="J54" s="13">
        <v>14.9</v>
      </c>
      <c r="K54" s="14">
        <f>IF(ISNUMBER(J54), (J54 - $B54) / $B54, "")</f>
        <v>6.7567567567567328E-3</v>
      </c>
      <c r="L54" s="16">
        <f>IF(ISNUMBER(J54), $B64 * K54, "")</f>
        <v>1013.5135135135099</v>
      </c>
      <c r="M54" s="29">
        <v>15</v>
      </c>
      <c r="N54" s="14">
        <f>IF(ISNUMBER(M54), (M54 - $B54) / $B54, "")</f>
        <v>1.3513513513513466E-2</v>
      </c>
      <c r="O54" s="16">
        <f>IF(ISNUMBER(M54), $B64 * N54, "")</f>
        <v>2027.0270270270198</v>
      </c>
      <c r="Q54" s="303"/>
      <c r="R54" s="304"/>
      <c r="S54" s="305"/>
    </row>
    <row r="55" spans="1:19" ht="17.25" customHeight="1" thickBot="1">
      <c r="A55" s="125" t="s">
        <v>175</v>
      </c>
      <c r="B55" s="126">
        <v>20.5</v>
      </c>
      <c r="C55" s="77">
        <v>-2.8436019E-2</v>
      </c>
      <c r="D55" s="15">
        <v>20.5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20.6</v>
      </c>
      <c r="H55" s="32">
        <f t="shared" ref="H55:H58" si="23">IF(ISNUMBER(G55), (G55 - $B55) / $B55, "")</f>
        <v>4.8780487804878743E-3</v>
      </c>
      <c r="I55" s="101">
        <f>IF(ISNUMBER(G55), $B64 * H55, "")</f>
        <v>731.70731707318112</v>
      </c>
      <c r="J55" s="15">
        <v>20.7</v>
      </c>
      <c r="K55" s="32">
        <f t="shared" ref="K55:K58" si="24">IF(ISNUMBER(J55), (J55 - $B55) / $B55, "")</f>
        <v>9.7560975609755751E-3</v>
      </c>
      <c r="L55" s="18">
        <f>IF(ISNUMBER(J55), $B64 * K55, "")</f>
        <v>1463.4146341463363</v>
      </c>
      <c r="M55" s="31">
        <v>20.8</v>
      </c>
      <c r="N55" s="32">
        <f t="shared" ref="N55:N58" si="25">IF(ISNUMBER(M55), (M55 - $B55) / $B55, "")</f>
        <v>1.4634146341463448E-2</v>
      </c>
      <c r="O55" s="18">
        <f>IF(ISNUMBER(M55), $B64 * N55, "")</f>
        <v>2195.1219512195171</v>
      </c>
      <c r="Q55" s="306"/>
      <c r="R55" s="307"/>
      <c r="S55" s="308"/>
    </row>
    <row r="56" spans="1:19" ht="17.25" customHeight="1" thickBot="1">
      <c r="A56" s="125" t="s">
        <v>147</v>
      </c>
      <c r="B56" s="126">
        <v>13.5</v>
      </c>
      <c r="C56" s="77">
        <v>-2.87769784E-2</v>
      </c>
      <c r="D56" s="15">
        <v>13.5</v>
      </c>
      <c r="E56" s="32">
        <f t="shared" si="22"/>
        <v>0</v>
      </c>
      <c r="F56" s="18">
        <f>IF(ISNUMBER(D56), $B64 * E56, "")</f>
        <v>0</v>
      </c>
      <c r="G56" s="31">
        <v>13.6</v>
      </c>
      <c r="H56" s="32">
        <f t="shared" si="23"/>
        <v>7.4074074074073808E-3</v>
      </c>
      <c r="I56" s="101">
        <f>IF(ISNUMBER(G56), $B64 * H56, "")</f>
        <v>1111.1111111111072</v>
      </c>
      <c r="J56" s="15">
        <v>13.6</v>
      </c>
      <c r="K56" s="32">
        <f t="shared" si="24"/>
        <v>7.4074074074073808E-3</v>
      </c>
      <c r="L56" s="18">
        <f>IF(ISNUMBER(J56), $B64 * K56, "")</f>
        <v>1111.1111111111072</v>
      </c>
      <c r="M56" s="31">
        <v>13.7</v>
      </c>
      <c r="N56" s="32">
        <f t="shared" si="25"/>
        <v>1.4814814814814762E-2</v>
      </c>
      <c r="O56" s="18">
        <f>IF(ISNUMBER(M56), $B64 * N56, "")</f>
        <v>2222.2222222222144</v>
      </c>
      <c r="Q56" s="291"/>
      <c r="R56" s="291"/>
      <c r="S56" s="291"/>
    </row>
    <row r="57" spans="1:19" ht="17.25" customHeight="1" thickBot="1">
      <c r="A57" s="125" t="s">
        <v>97</v>
      </c>
      <c r="B57" s="126">
        <v>4.51</v>
      </c>
      <c r="C57" s="77">
        <v>-3.0107526900000001E-2</v>
      </c>
      <c r="D57" s="15">
        <v>4.5</v>
      </c>
      <c r="E57" s="32">
        <f t="shared" si="22"/>
        <v>-2.2172949002216822E-3</v>
      </c>
      <c r="F57" s="18">
        <f>IF(ISNUMBER(D57), $B64 * E57, "")</f>
        <v>-332.59423503325235</v>
      </c>
      <c r="G57" s="31">
        <v>4.5599999999999996</v>
      </c>
      <c r="H57" s="32">
        <f t="shared" si="23"/>
        <v>1.1086474501108608E-2</v>
      </c>
      <c r="I57" s="101">
        <f>IF(ISNUMBER(G57), $B64 * H57, "")</f>
        <v>1662.9711751662912</v>
      </c>
      <c r="J57" s="15">
        <v>4.57</v>
      </c>
      <c r="K57" s="32">
        <f t="shared" si="24"/>
        <v>1.3303769401330488E-2</v>
      </c>
      <c r="L57" s="18">
        <f>IF(ISNUMBER(J57), $B64 * K57, "")</f>
        <v>1995.5654101995731</v>
      </c>
      <c r="M57" s="31">
        <v>4.5999999999999996</v>
      </c>
      <c r="N57" s="32">
        <f t="shared" si="25"/>
        <v>1.9955654101995533E-2</v>
      </c>
      <c r="O57" s="18">
        <f>IF(ISNUMBER(M57), $B64 * N57, "")</f>
        <v>2993.3481152993299</v>
      </c>
      <c r="Q57" s="286"/>
      <c r="R57" s="286"/>
      <c r="S57" s="286"/>
    </row>
    <row r="58" spans="1:19" ht="17.25" customHeight="1" thickBot="1">
      <c r="A58" s="127" t="s">
        <v>207</v>
      </c>
      <c r="B58" s="128">
        <v>18.8</v>
      </c>
      <c r="C58" s="78">
        <v>-3.0927835099999999E-2</v>
      </c>
      <c r="D58" s="20">
        <v>18.7</v>
      </c>
      <c r="E58" s="21">
        <f t="shared" si="22"/>
        <v>-5.3191489361702881E-3</v>
      </c>
      <c r="F58" s="22">
        <f>IF(ISNUMBER(D58), $B64 * E58, "")</f>
        <v>-797.87234042554326</v>
      </c>
      <c r="G58" s="30">
        <v>18.8</v>
      </c>
      <c r="H58" s="21">
        <f t="shared" si="23"/>
        <v>0</v>
      </c>
      <c r="I58" s="105">
        <f>IF(ISNUMBER(G58), $B64 * H58, "")</f>
        <v>0</v>
      </c>
      <c r="J58" s="20">
        <v>19</v>
      </c>
      <c r="K58" s="21">
        <f t="shared" si="24"/>
        <v>1.0638297872340387E-2</v>
      </c>
      <c r="L58" s="22">
        <f>IF(ISNUMBER(J58), $B64 * K58, "")</f>
        <v>1595.7446808510581</v>
      </c>
      <c r="M58" s="30">
        <v>19.100000000000001</v>
      </c>
      <c r="N58" s="21">
        <f t="shared" si="25"/>
        <v>1.5957446808510675E-2</v>
      </c>
      <c r="O58" s="22">
        <f>IF(ISNUMBER(M58), $B64 * N58, "")</f>
        <v>2393.6170212766015</v>
      </c>
      <c r="Q58" s="286"/>
      <c r="R58" s="286"/>
      <c r="S58" s="286"/>
    </row>
    <row r="59" spans="1:19" ht="17.25" customHeight="1" thickBot="1">
      <c r="A59" s="125" t="s">
        <v>64</v>
      </c>
      <c r="B59" s="129">
        <v>57.2</v>
      </c>
      <c r="C59" s="80">
        <v>-3.2148900199999997E-2</v>
      </c>
      <c r="D59" s="106">
        <v>57.5</v>
      </c>
      <c r="E59" s="107">
        <f>IF(ISNUMBER(D59), (D59 - $B59) / $B59, "")</f>
        <v>5.2447552447551947E-3</v>
      </c>
      <c r="F59" s="108">
        <f>IF(ISNUMBER(D59), $B64 * E59, "")</f>
        <v>786.71328671327922</v>
      </c>
      <c r="G59" s="109">
        <v>57.7</v>
      </c>
      <c r="H59" s="107">
        <f>IF(ISNUMBER(G59), (G59 - $B59) / $B59, "")</f>
        <v>8.7412587412587402E-3</v>
      </c>
      <c r="I59" s="110">
        <f>IF(ISNUMBER(G59), $B64 * H59, "")</f>
        <v>1311.1888111888111</v>
      </c>
      <c r="J59" s="106">
        <v>57.8</v>
      </c>
      <c r="K59" s="107">
        <f>IF(ISNUMBER(J59), (J59 - $B59) / $B59, "")</f>
        <v>1.0489510489510389E-2</v>
      </c>
      <c r="L59" s="108">
        <f>IF(ISNUMBER(J59), $B64 * K59, "")</f>
        <v>1573.4265734265584</v>
      </c>
      <c r="M59" s="109">
        <v>58.2</v>
      </c>
      <c r="N59" s="107">
        <f>IF(ISNUMBER(M59), (M59 - $B59) / $B59, "")</f>
        <v>1.748251748251748E-2</v>
      </c>
      <c r="O59" s="108">
        <f>IF(ISNUMBER(M59), $B64 * N59, "")</f>
        <v>2622.3776223776222</v>
      </c>
      <c r="Q59" s="291"/>
      <c r="R59" s="291"/>
      <c r="S59" s="291"/>
    </row>
    <row r="60" spans="1:19" ht="17.25" customHeight="1" thickBot="1">
      <c r="A60" s="125" t="s">
        <v>213</v>
      </c>
      <c r="B60" s="126">
        <v>11.7</v>
      </c>
      <c r="C60" s="77">
        <v>-3.3057851200000002E-2</v>
      </c>
      <c r="D60" s="15">
        <v>11.8</v>
      </c>
      <c r="E60" s="32">
        <f t="shared" ref="E60:E63" si="26">IF(ISNUMBER(D60), (D60 - $B60) / $B60, "")</f>
        <v>8.5470085470086693E-3</v>
      </c>
      <c r="F60" s="18">
        <f>IF(ISNUMBER(D60), $B64 * E60, "")</f>
        <v>1282.0512820513004</v>
      </c>
      <c r="G60" s="31">
        <v>11.9</v>
      </c>
      <c r="H60" s="32">
        <f t="shared" ref="H60:H63" si="27">IF(ISNUMBER(G60), (G60 - $B60) / $B60, "")</f>
        <v>1.7094017094017186E-2</v>
      </c>
      <c r="I60" s="101">
        <f>IF(ISNUMBER(G60), $B64 * H60, "")</f>
        <v>2564.1025641025781</v>
      </c>
      <c r="J60" s="15">
        <v>11.9</v>
      </c>
      <c r="K60" s="32">
        <f t="shared" ref="K60:K63" si="28">IF(ISNUMBER(J60), (J60 - $B60) / $B60, "")</f>
        <v>1.7094017094017186E-2</v>
      </c>
      <c r="L60" s="18">
        <f>IF(ISNUMBER(J60), $B64 * K60, "")</f>
        <v>2564.1025641025781</v>
      </c>
      <c r="M60" s="31">
        <v>11.9</v>
      </c>
      <c r="N60" s="32">
        <f t="shared" ref="N60:N63" si="29">IF(ISNUMBER(M60), (M60 - $B60) / $B60, "")</f>
        <v>1.7094017094017186E-2</v>
      </c>
      <c r="O60" s="18">
        <f>IF(ISNUMBER(M60), $B64 * N60, "")</f>
        <v>2564.1025641025781</v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5.8117195376646037E-3</v>
      </c>
      <c r="F64" s="28">
        <f>SUM(F44:F63)</f>
        <v>14819.884821044736</v>
      </c>
      <c r="G64" s="26" t="s">
        <v>268</v>
      </c>
      <c r="H64" s="27">
        <f>IF(COUNT(H44:H63), SUM(H44:H63) / COUNT(H44:H63), 0)</f>
        <v>1.2513597189691791E-2</v>
      </c>
      <c r="I64" s="28">
        <f>SUM(I44:I63)</f>
        <v>31909.672833714063</v>
      </c>
      <c r="J64" s="26" t="s">
        <v>268</v>
      </c>
      <c r="K64" s="27">
        <f>IF(COUNT(K44:K63), SUM(K44:K63) / COUNT(K44:K63), 0)</f>
        <v>1.4949413669217305E-2</v>
      </c>
      <c r="L64" s="28">
        <f>SUM(L44:L63)</f>
        <v>38121.004856504114</v>
      </c>
      <c r="M64" s="26" t="s">
        <v>268</v>
      </c>
      <c r="N64" s="27">
        <f>IF(COUNT(N44:N63), SUM(N44:N63) / COUNT(N44:N63), 0)</f>
        <v>1.9501037105203844E-2</v>
      </c>
      <c r="O64" s="28">
        <f>SUM(O44:O63)</f>
        <v>49727.644618269798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13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2021-11-13(토) 오전 00:00</v>
      </c>
      <c r="C69" s="329"/>
      <c r="D69" s="288" t="str">
        <f>TEXT($G$1, "[$-ko-KR]yyyy-mm-dd(ddd) ") &amp; "오후 14:00"</f>
        <v>2021-11-13(토) 오후 14:00</v>
      </c>
      <c r="E69" s="289"/>
      <c r="F69" s="290"/>
      <c r="G69" s="288" t="str">
        <f>TEXT($G$1, "[$-ko-KR]yyyy-mm-dd(ddd) ") &amp; "오후 19:00"</f>
        <v>2021-11-13(토) 오후 19:00</v>
      </c>
      <c r="H69" s="289"/>
      <c r="I69" s="290"/>
      <c r="J69" s="288" t="str">
        <f>TEXT($G$1, "[$-ko-KR]yyyy-mm-dd(ddd) ") &amp; "오후 21:00"</f>
        <v>2021-11-13(토) 오후 21:00</v>
      </c>
      <c r="K69" s="289"/>
      <c r="L69" s="290"/>
      <c r="M69" s="288" t="str">
        <f>TEXT($G$1+1, "[$-ko-KR]yyyy-mm-dd(ddd) ") &amp; "오전 00:00"</f>
        <v>2021-11-14(일)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4" t="s">
        <v>57</v>
      </c>
      <c r="H70" s="215" t="s">
        <v>265</v>
      </c>
      <c r="I70" s="21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334</v>
      </c>
      <c r="B71" s="124">
        <v>560</v>
      </c>
      <c r="C71" s="76">
        <v>6.4638783300000002E-2</v>
      </c>
      <c r="D71" s="13">
        <v>551</v>
      </c>
      <c r="E71" s="14">
        <f>IF(ISNUMBER(D71), (D71 - $B71) / $B71, "")</f>
        <v>-1.607142857142857E-2</v>
      </c>
      <c r="F71" s="16">
        <f>IF(ISNUMBER(D71), $B91 * E71, "")</f>
        <v>-2410.7142857142853</v>
      </c>
      <c r="G71" s="29">
        <v>549</v>
      </c>
      <c r="H71" s="14">
        <f>IF(ISNUMBER(G71), (G71 - $B71) / $B71, "")</f>
        <v>-1.9642857142857142E-2</v>
      </c>
      <c r="I71" s="100">
        <f>IF(ISNUMBER(G71), $B91 * H71, "")</f>
        <v>-2946.4285714285716</v>
      </c>
      <c r="J71" s="13">
        <v>534</v>
      </c>
      <c r="K71" s="14">
        <f>IF(ISNUMBER(J71), (J71 - $B71) / $B71, "")</f>
        <v>-4.642857142857143E-2</v>
      </c>
      <c r="L71" s="16">
        <f>IF(ISNUMBER(J71), $B91 * K71, "")</f>
        <v>-6964.2857142857147</v>
      </c>
      <c r="M71" s="29">
        <v>535</v>
      </c>
      <c r="N71" s="14">
        <f>IF(ISNUMBER(M71), (M71 - $B71) / $B71, "")</f>
        <v>-4.4642857142857144E-2</v>
      </c>
      <c r="O71" s="16">
        <f>IF(ISNUMBER(M71), $B91 * N71, "")</f>
        <v>-6696.4285714285716</v>
      </c>
      <c r="Q71" s="286"/>
      <c r="R71" s="286"/>
      <c r="S71" s="286"/>
    </row>
    <row r="72" spans="1:19" ht="17.25" thickBot="1">
      <c r="A72" s="125" t="s">
        <v>163</v>
      </c>
      <c r="B72" s="126">
        <v>412</v>
      </c>
      <c r="C72" s="77">
        <v>4.5685279199999998E-2</v>
      </c>
      <c r="D72" s="15">
        <v>435</v>
      </c>
      <c r="E72" s="32">
        <f t="shared" ref="E72:E75" si="30">IF(ISNUMBER(D72), (D72 - $B72) / $B72, "")</f>
        <v>5.5825242718446605E-2</v>
      </c>
      <c r="F72" s="18">
        <f>IF(ISNUMBER(D72), $B91 * E72, "")</f>
        <v>8373.786407766991</v>
      </c>
      <c r="G72" s="31">
        <v>448</v>
      </c>
      <c r="H72" s="32">
        <f t="shared" ref="H72:H75" si="31">IF(ISNUMBER(G72), (G72 - $B72) / $B72, "")</f>
        <v>8.7378640776699032E-2</v>
      </c>
      <c r="I72" s="101">
        <f>IF(ISNUMBER(G72), $B91 * H72, "")</f>
        <v>13106.796116504855</v>
      </c>
      <c r="J72" s="15">
        <v>428</v>
      </c>
      <c r="K72" s="32">
        <f t="shared" ref="K72:K75" si="32">IF(ISNUMBER(J72), (J72 - $B72) / $B72, "")</f>
        <v>3.8834951456310676E-2</v>
      </c>
      <c r="L72" s="18">
        <f>IF(ISNUMBER(J72), $B91 * K72, "")</f>
        <v>5825.2427184466014</v>
      </c>
      <c r="M72" s="31">
        <v>429</v>
      </c>
      <c r="N72" s="32">
        <f t="shared" ref="N72:N75" si="33">IF(ISNUMBER(M72), (M72 - $B72) / $B72, "")</f>
        <v>4.12621359223301E-2</v>
      </c>
      <c r="O72" s="18">
        <f>IF(ISNUMBER(M72), $B91 * N72, "")</f>
        <v>6189.3203883495153</v>
      </c>
      <c r="Q72" s="286"/>
      <c r="R72" s="286"/>
      <c r="S72" s="286"/>
    </row>
    <row r="73" spans="1:19" ht="17.25" thickBot="1">
      <c r="A73" s="125" t="s">
        <v>127</v>
      </c>
      <c r="B73" s="126">
        <v>149</v>
      </c>
      <c r="C73" s="77">
        <v>2.75862069E-2</v>
      </c>
      <c r="D73" s="15">
        <v>149</v>
      </c>
      <c r="E73" s="32">
        <f t="shared" si="30"/>
        <v>0</v>
      </c>
      <c r="F73" s="18">
        <f>IF(ISNUMBER(D73), $B91 * E73, "")</f>
        <v>0</v>
      </c>
      <c r="G73" s="31">
        <v>149</v>
      </c>
      <c r="H73" s="32">
        <f t="shared" si="31"/>
        <v>0</v>
      </c>
      <c r="I73" s="101">
        <f>IF(ISNUMBER(G73), $B91 * H73, "")</f>
        <v>0</v>
      </c>
      <c r="J73" s="15">
        <v>150</v>
      </c>
      <c r="K73" s="32">
        <f t="shared" si="32"/>
        <v>6.7114093959731542E-3</v>
      </c>
      <c r="L73" s="18">
        <f>IF(ISNUMBER(J73), $B91 * K73, "")</f>
        <v>1006.7114093959731</v>
      </c>
      <c r="M73" s="31">
        <v>150</v>
      </c>
      <c r="N73" s="32">
        <f t="shared" si="33"/>
        <v>6.7114093959731542E-3</v>
      </c>
      <c r="O73" s="18">
        <f>IF(ISNUMBER(M73), $B91 * N73, "")</f>
        <v>1006.7114093959731</v>
      </c>
      <c r="Q73" s="291"/>
      <c r="R73" s="291"/>
      <c r="S73" s="291"/>
    </row>
    <row r="74" spans="1:19" ht="17.25" thickBot="1">
      <c r="A74" s="125" t="s">
        <v>141</v>
      </c>
      <c r="B74" s="126">
        <v>151</v>
      </c>
      <c r="C74" s="77">
        <v>2.72108844E-2</v>
      </c>
      <c r="D74" s="15">
        <v>153</v>
      </c>
      <c r="E74" s="32">
        <f t="shared" si="30"/>
        <v>1.3245033112582781E-2</v>
      </c>
      <c r="F74" s="18">
        <f>IF(ISNUMBER(D74), $B91 * E74, "")</f>
        <v>1986.7549668874171</v>
      </c>
      <c r="G74" s="31">
        <v>157</v>
      </c>
      <c r="H74" s="32">
        <f t="shared" si="31"/>
        <v>3.9735099337748346E-2</v>
      </c>
      <c r="I74" s="101">
        <f>IF(ISNUMBER(G74), $B91 * H74, "")</f>
        <v>5960.2649006622523</v>
      </c>
      <c r="J74" s="15">
        <v>155</v>
      </c>
      <c r="K74" s="32">
        <f t="shared" si="32"/>
        <v>2.6490066225165563E-2</v>
      </c>
      <c r="L74" s="18">
        <f>IF(ISNUMBER(J74), $B91 * K74, "")</f>
        <v>3973.5099337748343</v>
      </c>
      <c r="M74" s="31">
        <v>155</v>
      </c>
      <c r="N74" s="32">
        <f t="shared" si="33"/>
        <v>2.6490066225165563E-2</v>
      </c>
      <c r="O74" s="18">
        <f>IF(ISNUMBER(M74), $B91 * N74, "")</f>
        <v>3973.5099337748343</v>
      </c>
      <c r="Q74" s="291"/>
      <c r="R74" s="291"/>
      <c r="S74" s="291"/>
    </row>
    <row r="75" spans="1:19" ht="17.25" thickBot="1">
      <c r="A75" s="127" t="s">
        <v>227</v>
      </c>
      <c r="B75" s="128">
        <v>679</v>
      </c>
      <c r="C75" s="78">
        <v>2.5679758300000001E-2</v>
      </c>
      <c r="D75" s="20">
        <v>705</v>
      </c>
      <c r="E75" s="21">
        <f t="shared" si="30"/>
        <v>3.8291605301914583E-2</v>
      </c>
      <c r="F75" s="22">
        <f>IF(ISNUMBER(D75), $B91 * E75, "")</f>
        <v>5743.7407952871872</v>
      </c>
      <c r="G75" s="30">
        <v>728</v>
      </c>
      <c r="H75" s="21">
        <f t="shared" si="31"/>
        <v>7.2164948453608241E-2</v>
      </c>
      <c r="I75" s="105">
        <f>IF(ISNUMBER(G75), $B91 * H75, "")</f>
        <v>10824.742268041236</v>
      </c>
      <c r="J75" s="20">
        <v>713</v>
      </c>
      <c r="K75" s="21">
        <f t="shared" si="32"/>
        <v>5.0073637702503684E-2</v>
      </c>
      <c r="L75" s="22">
        <f>IF(ISNUMBER(J75), $B91 * K75, "")</f>
        <v>7511.045655375553</v>
      </c>
      <c r="M75" s="30">
        <v>710</v>
      </c>
      <c r="N75" s="21">
        <f t="shared" si="33"/>
        <v>4.5655375552282766E-2</v>
      </c>
      <c r="O75" s="22">
        <f>IF(ISNUMBER(M75), $B91 * N75, "")</f>
        <v>6848.306332842415</v>
      </c>
      <c r="Q75" s="291"/>
      <c r="R75" s="291"/>
      <c r="S75" s="291"/>
    </row>
    <row r="76" spans="1:19" ht="17.25" thickBot="1">
      <c r="A76" s="125" t="s">
        <v>219</v>
      </c>
      <c r="B76" s="129">
        <v>222</v>
      </c>
      <c r="C76" s="80">
        <v>1.3698630099999999E-2</v>
      </c>
      <c r="D76" s="106">
        <v>225</v>
      </c>
      <c r="E76" s="107">
        <f>IF(ISNUMBER(D76), (D76 - $B76) / $B76, "")</f>
        <v>1.3513513513513514E-2</v>
      </c>
      <c r="F76" s="108">
        <f>IF(ISNUMBER(D76), $B91 * E76, "")</f>
        <v>2027.0270270270271</v>
      </c>
      <c r="G76" s="109">
        <v>227</v>
      </c>
      <c r="H76" s="107">
        <f>IF(ISNUMBER(G76), (G76 - $B76) / $B76, "")</f>
        <v>2.2522522522522521E-2</v>
      </c>
      <c r="I76" s="110">
        <f>IF(ISNUMBER(G76), $B91 * H76, "")</f>
        <v>3378.3783783783783</v>
      </c>
      <c r="J76" s="106">
        <v>227</v>
      </c>
      <c r="K76" s="107">
        <f>IF(ISNUMBER(J76), (J76 - $B76) / $B76, "")</f>
        <v>2.2522522522522521E-2</v>
      </c>
      <c r="L76" s="108">
        <f>IF(ISNUMBER(J76), $B91 * K76, "")</f>
        <v>3378.3783783783783</v>
      </c>
      <c r="M76" s="109">
        <v>227</v>
      </c>
      <c r="N76" s="107">
        <f>IF(ISNUMBER(M76), (M76 - $B76) / $B76, "")</f>
        <v>2.2522522522522521E-2</v>
      </c>
      <c r="O76" s="108">
        <f>IF(ISNUMBER(M76), $B91 * N76, "")</f>
        <v>3378.3783783783783</v>
      </c>
      <c r="Q76" s="291"/>
      <c r="R76" s="291"/>
      <c r="S76" s="291"/>
    </row>
    <row r="77" spans="1:19" ht="17.25" thickBot="1">
      <c r="A77" s="125" t="s">
        <v>225</v>
      </c>
      <c r="B77" s="126">
        <v>942</v>
      </c>
      <c r="C77" s="77">
        <v>2.1276595999999998E-3</v>
      </c>
      <c r="D77" s="15">
        <v>937</v>
      </c>
      <c r="E77" s="32">
        <f t="shared" ref="E77:E80" si="34">IF(ISNUMBER(D77), (D77 - $B77) / $B77, "")</f>
        <v>-5.3078556263269636E-3</v>
      </c>
      <c r="F77" s="18">
        <f>IF(ISNUMBER(D77), $B91 * E77, "")</f>
        <v>-796.17834394904457</v>
      </c>
      <c r="G77" s="31">
        <v>937</v>
      </c>
      <c r="H77" s="32">
        <f t="shared" ref="H77:H80" si="35">IF(ISNUMBER(G77), (G77 - $B77) / $B77, "")</f>
        <v>-5.3078556263269636E-3</v>
      </c>
      <c r="I77" s="101">
        <f>IF(ISNUMBER(G77), $B91 * H77, "")</f>
        <v>-796.17834394904457</v>
      </c>
      <c r="J77" s="15">
        <v>936</v>
      </c>
      <c r="K77" s="32">
        <f t="shared" ref="K77:K80" si="36">IF(ISNUMBER(J77), (J77 - $B77) / $B77, "")</f>
        <v>-6.369426751592357E-3</v>
      </c>
      <c r="L77" s="18">
        <f>IF(ISNUMBER(J77), $B91 * K77, "")</f>
        <v>-955.41401273885356</v>
      </c>
      <c r="M77" s="31">
        <v>946</v>
      </c>
      <c r="N77" s="32">
        <f t="shared" ref="N77:N80" si="37">IF(ISNUMBER(M77), (M77 - $B77) / $B77, "")</f>
        <v>4.246284501061571E-3</v>
      </c>
      <c r="O77" s="18">
        <f>IF(ISNUMBER(M77), $B91 * N77, "")</f>
        <v>636.9426751592357</v>
      </c>
      <c r="Q77" s="291"/>
      <c r="R77" s="291"/>
      <c r="S77" s="291"/>
    </row>
    <row r="78" spans="1:19" ht="17.25" thickBot="1">
      <c r="A78" s="125" t="s">
        <v>115</v>
      </c>
      <c r="B78" s="126">
        <v>420</v>
      </c>
      <c r="C78" s="77">
        <v>-7.0921986000000003E-3</v>
      </c>
      <c r="D78" s="15">
        <v>458</v>
      </c>
      <c r="E78" s="32">
        <f t="shared" si="34"/>
        <v>9.0476190476190474E-2</v>
      </c>
      <c r="F78" s="18">
        <f>IF(ISNUMBER(D78), $B91 * E78, "")</f>
        <v>13571.428571428571</v>
      </c>
      <c r="G78" s="31">
        <v>469</v>
      </c>
      <c r="H78" s="32">
        <f t="shared" si="35"/>
        <v>0.11666666666666667</v>
      </c>
      <c r="I78" s="101">
        <f>IF(ISNUMBER(G78), $B91 * H78, "")</f>
        <v>17500</v>
      </c>
      <c r="J78" s="15">
        <v>489</v>
      </c>
      <c r="K78" s="32">
        <f t="shared" si="36"/>
        <v>0.16428571428571428</v>
      </c>
      <c r="L78" s="18">
        <f>IF(ISNUMBER(J78), $B91 * K78, "")</f>
        <v>24642.857142857141</v>
      </c>
      <c r="M78" s="31">
        <v>495</v>
      </c>
      <c r="N78" s="32">
        <f t="shared" si="37"/>
        <v>0.17857142857142858</v>
      </c>
      <c r="O78" s="18">
        <f>IF(ISNUMBER(M78), $B91 * N78, "")</f>
        <v>26785.714285714286</v>
      </c>
      <c r="Q78" s="291"/>
      <c r="R78" s="291"/>
      <c r="S78" s="291"/>
    </row>
    <row r="79" spans="1:19" ht="17.25" thickBot="1">
      <c r="A79" s="125" t="s">
        <v>191</v>
      </c>
      <c r="B79" s="126">
        <v>133</v>
      </c>
      <c r="C79" s="77">
        <v>-7.4626865999999998E-3</v>
      </c>
      <c r="D79" s="15">
        <v>133</v>
      </c>
      <c r="E79" s="32">
        <f t="shared" si="34"/>
        <v>0</v>
      </c>
      <c r="F79" s="18">
        <f>IF(ISNUMBER(D79), $B91 * E79, "")</f>
        <v>0</v>
      </c>
      <c r="G79" s="31">
        <v>134</v>
      </c>
      <c r="H79" s="32">
        <f t="shared" si="35"/>
        <v>7.5187969924812026E-3</v>
      </c>
      <c r="I79" s="101">
        <f>IF(ISNUMBER(G79), $B91 * H79, "")</f>
        <v>1127.8195488721803</v>
      </c>
      <c r="J79" s="15">
        <v>134</v>
      </c>
      <c r="K79" s="32">
        <f t="shared" si="36"/>
        <v>7.5187969924812026E-3</v>
      </c>
      <c r="L79" s="18">
        <f>IF(ISNUMBER(J79), $B91 * K79, "")</f>
        <v>1127.8195488721803</v>
      </c>
      <c r="M79" s="31">
        <v>136</v>
      </c>
      <c r="N79" s="32">
        <f t="shared" si="37"/>
        <v>2.2556390977443608E-2</v>
      </c>
      <c r="O79" s="18">
        <f>IF(ISNUMBER(M79), $B91 * N79, "")</f>
        <v>3383.458646616541</v>
      </c>
      <c r="Q79" s="33"/>
      <c r="R79" s="33"/>
    </row>
    <row r="80" spans="1:19" ht="17.25" thickBot="1">
      <c r="A80" s="130" t="s">
        <v>217</v>
      </c>
      <c r="B80" s="131">
        <v>232</v>
      </c>
      <c r="C80" s="79">
        <v>-8.5470084999999998E-3</v>
      </c>
      <c r="D80" s="24">
        <v>234</v>
      </c>
      <c r="E80" s="25">
        <f t="shared" si="34"/>
        <v>8.6206896551724137E-3</v>
      </c>
      <c r="F80" s="104">
        <f>IF(ISNUMBER(D80), $B91 * E80, "")</f>
        <v>1293.1034482758621</v>
      </c>
      <c r="G80" s="102">
        <v>234</v>
      </c>
      <c r="H80" s="25">
        <f t="shared" si="35"/>
        <v>8.6206896551724137E-3</v>
      </c>
      <c r="I80" s="103">
        <f>IF(ISNUMBER(G80), $B91 * H80, "")</f>
        <v>1293.1034482758621</v>
      </c>
      <c r="J80" s="24">
        <v>237</v>
      </c>
      <c r="K80" s="25">
        <f t="shared" si="36"/>
        <v>2.1551724137931036E-2</v>
      </c>
      <c r="L80" s="104">
        <f>IF(ISNUMBER(J80), $B91 * K80, "")</f>
        <v>3232.7586206896553</v>
      </c>
      <c r="M80" s="102">
        <v>237</v>
      </c>
      <c r="N80" s="25">
        <f t="shared" si="37"/>
        <v>2.1551724137931036E-2</v>
      </c>
      <c r="O80" s="104">
        <f>IF(ISNUMBER(M80), $B91 * N80, "")</f>
        <v>3232.7586206896553</v>
      </c>
      <c r="Q80" s="300"/>
      <c r="R80" s="301"/>
      <c r="S80" s="302"/>
    </row>
    <row r="81" spans="1:19">
      <c r="A81" s="123" t="s">
        <v>149</v>
      </c>
      <c r="B81" s="124">
        <v>131</v>
      </c>
      <c r="C81" s="76">
        <v>-1.5037594E-2</v>
      </c>
      <c r="D81" s="13">
        <v>132</v>
      </c>
      <c r="E81" s="14">
        <f>IF(ISNUMBER(D81), (D81 - $B81) / $B81, "")</f>
        <v>7.6335877862595417E-3</v>
      </c>
      <c r="F81" s="16">
        <f>IF(ISNUMBER(D81), $B91 * E81, "")</f>
        <v>1145.0381679389313</v>
      </c>
      <c r="G81" s="29">
        <v>136</v>
      </c>
      <c r="H81" s="14">
        <f>IF(ISNUMBER(G81), (G81 - $B81) / $B81, "")</f>
        <v>3.8167938931297711E-2</v>
      </c>
      <c r="I81" s="100">
        <f>IF(ISNUMBER(G81), $B91 * H81, "")</f>
        <v>5725.1908396946565</v>
      </c>
      <c r="J81" s="13">
        <v>136</v>
      </c>
      <c r="K81" s="14">
        <f>IF(ISNUMBER(J81), (J81 - $B81) / $B81, "")</f>
        <v>3.8167938931297711E-2</v>
      </c>
      <c r="L81" s="16">
        <f>IF(ISNUMBER(J81), $B91 * K81, "")</f>
        <v>5725.1908396946565</v>
      </c>
      <c r="M81" s="29">
        <v>137</v>
      </c>
      <c r="N81" s="14">
        <f>IF(ISNUMBER(M81), (M81 - $B81) / $B81, "")</f>
        <v>4.5801526717557252E-2</v>
      </c>
      <c r="O81" s="16">
        <f>IF(ISNUMBER(M81), $B91 * N81, "")</f>
        <v>6870.2290076335876</v>
      </c>
      <c r="Q81" s="303"/>
      <c r="R81" s="304"/>
      <c r="S81" s="305"/>
    </row>
    <row r="82" spans="1:19" ht="17.25" thickBot="1">
      <c r="A82" s="125" t="s">
        <v>263</v>
      </c>
      <c r="B82" s="126">
        <v>312</v>
      </c>
      <c r="C82" s="77">
        <v>-1.57728707E-2</v>
      </c>
      <c r="D82" s="15">
        <v>311</v>
      </c>
      <c r="E82" s="32">
        <f t="shared" ref="E82:E85" si="38">IF(ISNUMBER(D82), (D82 - $B82) / $B82, "")</f>
        <v>-3.205128205128205E-3</v>
      </c>
      <c r="F82" s="18">
        <f>IF(ISNUMBER(D82), $B91 * E82, "")</f>
        <v>-480.76923076923077</v>
      </c>
      <c r="G82" s="31">
        <v>313</v>
      </c>
      <c r="H82" s="32">
        <f t="shared" ref="H82:H85" si="39">IF(ISNUMBER(G82), (G82 - $B82) / $B82, "")</f>
        <v>3.205128205128205E-3</v>
      </c>
      <c r="I82" s="101">
        <f>IF(ISNUMBER(G82), $B91 * H82, "")</f>
        <v>480.76923076923077</v>
      </c>
      <c r="J82" s="15">
        <v>314</v>
      </c>
      <c r="K82" s="32">
        <f t="shared" ref="K82:K85" si="40">IF(ISNUMBER(J82), (J82 - $B82) / $B82, "")</f>
        <v>6.41025641025641E-3</v>
      </c>
      <c r="L82" s="18">
        <f>IF(ISNUMBER(J82), $B91 * K82, "")</f>
        <v>961.53846153846155</v>
      </c>
      <c r="M82" s="31">
        <v>316</v>
      </c>
      <c r="N82" s="32">
        <f t="shared" ref="N82:N85" si="41">IF(ISNUMBER(M82), (M82 - $B82) / $B82, "")</f>
        <v>1.282051282051282E-2</v>
      </c>
      <c r="O82" s="18">
        <f>IF(ISNUMBER(M82), $B91 * N82, "")</f>
        <v>1923.0769230769231</v>
      </c>
      <c r="Q82" s="306"/>
      <c r="R82" s="307"/>
      <c r="S82" s="308"/>
    </row>
    <row r="83" spans="1:19" ht="17.25" thickBot="1">
      <c r="A83" s="125" t="s">
        <v>215</v>
      </c>
      <c r="B83" s="126">
        <v>287</v>
      </c>
      <c r="C83" s="77">
        <v>-1.71232877E-2</v>
      </c>
      <c r="D83" s="15">
        <v>292</v>
      </c>
      <c r="E83" s="32">
        <f t="shared" si="38"/>
        <v>1.7421602787456445E-2</v>
      </c>
      <c r="F83" s="18">
        <f>IF(ISNUMBER(D83), $B91 * E83, "")</f>
        <v>2613.2404181184666</v>
      </c>
      <c r="G83" s="31">
        <v>289</v>
      </c>
      <c r="H83" s="32">
        <f t="shared" si="39"/>
        <v>6.9686411149825784E-3</v>
      </c>
      <c r="I83" s="101">
        <f>IF(ISNUMBER(G83), $B91 * H83, "")</f>
        <v>1045.2961672473868</v>
      </c>
      <c r="J83" s="15">
        <v>288</v>
      </c>
      <c r="K83" s="32">
        <f t="shared" si="40"/>
        <v>3.4843205574912892E-3</v>
      </c>
      <c r="L83" s="18">
        <f>IF(ISNUMBER(J83), $B91 * K83, "")</f>
        <v>522.64808362369342</v>
      </c>
      <c r="M83" s="31">
        <v>290</v>
      </c>
      <c r="N83" s="32">
        <f t="shared" si="41"/>
        <v>1.0452961672473868E-2</v>
      </c>
      <c r="O83" s="18">
        <f>IF(ISNUMBER(M83), $B91 * N83, "")</f>
        <v>1567.9442508710802</v>
      </c>
      <c r="Q83" s="291"/>
      <c r="R83" s="291"/>
      <c r="S83" s="291"/>
    </row>
    <row r="84" spans="1:19" ht="17.25" thickBot="1">
      <c r="A84" s="125" t="s">
        <v>85</v>
      </c>
      <c r="B84" s="126">
        <v>613</v>
      </c>
      <c r="C84" s="77">
        <v>-1.7628205099999999E-2</v>
      </c>
      <c r="D84" s="15">
        <v>671</v>
      </c>
      <c r="E84" s="32">
        <f t="shared" si="38"/>
        <v>9.461663947797716E-2</v>
      </c>
      <c r="F84" s="18">
        <f>IF(ISNUMBER(D84), $B91 * E84, "")</f>
        <v>14192.495921696574</v>
      </c>
      <c r="G84" s="31">
        <v>683</v>
      </c>
      <c r="H84" s="32">
        <f t="shared" si="39"/>
        <v>0.11419249592169657</v>
      </c>
      <c r="I84" s="101">
        <f>IF(ISNUMBER(G84), $B91 * H84, "")</f>
        <v>17128.874388254484</v>
      </c>
      <c r="J84" s="15">
        <v>662</v>
      </c>
      <c r="K84" s="32">
        <f t="shared" si="40"/>
        <v>7.9934747145187598E-2</v>
      </c>
      <c r="L84" s="18">
        <f>IF(ISNUMBER(J84), $B91 * K84, "")</f>
        <v>11990.21207177814</v>
      </c>
      <c r="M84" s="31">
        <v>675</v>
      </c>
      <c r="N84" s="32">
        <f t="shared" si="41"/>
        <v>0.10114192495921696</v>
      </c>
      <c r="O84" s="18">
        <f>IF(ISNUMBER(M84), $B91 * N84, "")</f>
        <v>15171.288743882544</v>
      </c>
      <c r="Q84" s="286"/>
      <c r="R84" s="286"/>
      <c r="S84" s="286"/>
    </row>
    <row r="85" spans="1:19" ht="17.25" thickBot="1">
      <c r="A85" s="127" t="s">
        <v>229</v>
      </c>
      <c r="B85" s="128">
        <v>983</v>
      </c>
      <c r="C85" s="78">
        <v>-2.18905473E-2</v>
      </c>
      <c r="D85" s="20">
        <v>978</v>
      </c>
      <c r="E85" s="21">
        <f t="shared" si="38"/>
        <v>-5.0864699898270603E-3</v>
      </c>
      <c r="F85" s="22">
        <f>IF(ISNUMBER(D85), $B91 * E85, "")</f>
        <v>-762.97049847405901</v>
      </c>
      <c r="G85" s="30">
        <v>986</v>
      </c>
      <c r="H85" s="21">
        <f t="shared" si="39"/>
        <v>3.0518819938962359E-3</v>
      </c>
      <c r="I85" s="105">
        <f>IF(ISNUMBER(G85), $B91 * H85, "")</f>
        <v>457.78229908443541</v>
      </c>
      <c r="J85" s="20">
        <v>984</v>
      </c>
      <c r="K85" s="21">
        <f t="shared" si="40"/>
        <v>1.017293997965412E-3</v>
      </c>
      <c r="L85" s="22">
        <f>IF(ISNUMBER(J85), $B91 * K85, "")</f>
        <v>152.5940996948118</v>
      </c>
      <c r="M85" s="30">
        <v>997</v>
      </c>
      <c r="N85" s="21">
        <f t="shared" si="41"/>
        <v>1.4242115971515769E-2</v>
      </c>
      <c r="O85" s="22">
        <f>IF(ISNUMBER(M85), $B91 * N85, "")</f>
        <v>2136.3173957273652</v>
      </c>
      <c r="Q85" s="286"/>
      <c r="R85" s="286"/>
      <c r="S85" s="286"/>
    </row>
    <row r="86" spans="1:19" ht="17.25" thickBot="1">
      <c r="A86" s="125" t="s">
        <v>107</v>
      </c>
      <c r="B86" s="129">
        <v>185</v>
      </c>
      <c r="C86" s="80">
        <v>-2.6315789499999999E-2</v>
      </c>
      <c r="D86" s="106">
        <v>184</v>
      </c>
      <c r="E86" s="107">
        <f>IF(ISNUMBER(D86), (D86 - $B86) / $B86, "")</f>
        <v>-5.4054054054054057E-3</v>
      </c>
      <c r="F86" s="108">
        <f>IF(ISNUMBER(D86), $B91 * E86, "")</f>
        <v>-810.81081081081084</v>
      </c>
      <c r="G86" s="109">
        <v>186</v>
      </c>
      <c r="H86" s="107">
        <f>IF(ISNUMBER(G86), (G86 - $B86) / $B86, "")</f>
        <v>5.4054054054054057E-3</v>
      </c>
      <c r="I86" s="110">
        <f>IF(ISNUMBER(G86), $B91 * H86, "")</f>
        <v>810.81081081081084</v>
      </c>
      <c r="J86" s="106">
        <v>186</v>
      </c>
      <c r="K86" s="107">
        <f>IF(ISNUMBER(J86), (J86 - $B86) / $B86, "")</f>
        <v>5.4054054054054057E-3</v>
      </c>
      <c r="L86" s="108">
        <f>IF(ISNUMBER(J86), $B91 * K86, "")</f>
        <v>810.81081081081084</v>
      </c>
      <c r="M86" s="109">
        <v>187</v>
      </c>
      <c r="N86" s="107">
        <f>IF(ISNUMBER(M86), (M86 - $B86) / $B86, "")</f>
        <v>1.0810810810810811E-2</v>
      </c>
      <c r="O86" s="108">
        <f>IF(ISNUMBER(M86), $B91 * N86, "")</f>
        <v>1621.6216216216217</v>
      </c>
      <c r="Q86" s="291"/>
      <c r="R86" s="291"/>
      <c r="S86" s="291"/>
    </row>
    <row r="87" spans="1:19" ht="17.25" thickBot="1">
      <c r="A87" s="125" t="s">
        <v>161</v>
      </c>
      <c r="B87" s="126">
        <v>653</v>
      </c>
      <c r="C87" s="77">
        <v>-2.68256334E-2</v>
      </c>
      <c r="D87" s="15">
        <v>655</v>
      </c>
      <c r="E87" s="32">
        <f t="shared" ref="E87:E90" si="42">IF(ISNUMBER(D87), (D87 - $B87) / $B87, "")</f>
        <v>3.0627871362940277E-3</v>
      </c>
      <c r="F87" s="18">
        <f>IF(ISNUMBER(D87), $B91 * E87, "")</f>
        <v>459.41807044410416</v>
      </c>
      <c r="G87" s="31">
        <v>657</v>
      </c>
      <c r="H87" s="32">
        <f t="shared" ref="H87:H90" si="43">IF(ISNUMBER(G87), (G87 - $B87) / $B87, "")</f>
        <v>6.1255742725880554E-3</v>
      </c>
      <c r="I87" s="101">
        <f>IF(ISNUMBER(G87), $B91 * H87, "")</f>
        <v>918.83614088820832</v>
      </c>
      <c r="J87" s="15">
        <v>658</v>
      </c>
      <c r="K87" s="32">
        <f t="shared" ref="K87:K90" si="44">IF(ISNUMBER(J87), (J87 - $B87) / $B87, "")</f>
        <v>7.656967840735069E-3</v>
      </c>
      <c r="L87" s="18">
        <f>IF(ISNUMBER(J87), $B91 * K87, "")</f>
        <v>1148.5451761102604</v>
      </c>
      <c r="M87" s="31">
        <v>661</v>
      </c>
      <c r="N87" s="32">
        <f t="shared" ref="N87:N90" si="45">IF(ISNUMBER(M87), (M87 - $B87) / $B87, "")</f>
        <v>1.2251148545176111E-2</v>
      </c>
      <c r="O87" s="18">
        <f>IF(ISNUMBER(M87), $B91 * N87, "")</f>
        <v>1837.6722817764166</v>
      </c>
      <c r="Q87" s="291"/>
      <c r="R87" s="291"/>
      <c r="S87" s="291"/>
    </row>
    <row r="88" spans="1:19" ht="17.25" thickBot="1">
      <c r="A88" s="125" t="s">
        <v>233</v>
      </c>
      <c r="B88" s="126">
        <v>707</v>
      </c>
      <c r="C88" s="77">
        <v>-2.7510316399999998E-2</v>
      </c>
      <c r="D88" s="15">
        <v>709</v>
      </c>
      <c r="E88" s="32">
        <f t="shared" si="42"/>
        <v>2.828854314002829E-3</v>
      </c>
      <c r="F88" s="18">
        <f>IF(ISNUMBER(D88), $B91 * E88, "")</f>
        <v>424.32814710042436</v>
      </c>
      <c r="G88" s="31">
        <v>709</v>
      </c>
      <c r="H88" s="32">
        <f t="shared" si="43"/>
        <v>2.828854314002829E-3</v>
      </c>
      <c r="I88" s="101">
        <f>IF(ISNUMBER(G88), $B91 * H88, "")</f>
        <v>424.32814710042436</v>
      </c>
      <c r="J88" s="15">
        <v>711</v>
      </c>
      <c r="K88" s="32">
        <f t="shared" si="44"/>
        <v>5.6577086280056579E-3</v>
      </c>
      <c r="L88" s="18">
        <f>IF(ISNUMBER(J88), $B91 * K88, "")</f>
        <v>848.65629420084872</v>
      </c>
      <c r="M88" s="31">
        <v>716</v>
      </c>
      <c r="N88" s="32">
        <f t="shared" si="45"/>
        <v>1.272984441301273E-2</v>
      </c>
      <c r="O88" s="18">
        <f>IF(ISNUMBER(M88), $B91 * N88, "")</f>
        <v>1909.4766619519096</v>
      </c>
      <c r="Q88" s="291"/>
      <c r="R88" s="291"/>
      <c r="S88" s="291"/>
    </row>
    <row r="89" spans="1:19">
      <c r="A89" s="125" t="s">
        <v>251</v>
      </c>
      <c r="B89" s="126">
        <v>384</v>
      </c>
      <c r="C89" s="77">
        <v>-2.7848101300000001E-2</v>
      </c>
      <c r="D89" s="15">
        <v>385</v>
      </c>
      <c r="E89" s="32">
        <f t="shared" si="42"/>
        <v>2.6041666666666665E-3</v>
      </c>
      <c r="F89" s="18">
        <f>IF(ISNUMBER(D89), $B91 * E89, "")</f>
        <v>390.625</v>
      </c>
      <c r="G89" s="31">
        <v>389</v>
      </c>
      <c r="H89" s="32">
        <f t="shared" si="43"/>
        <v>1.3020833333333334E-2</v>
      </c>
      <c r="I89" s="101">
        <f>IF(ISNUMBER(G89), $B91 * H89, "")</f>
        <v>1953.125</v>
      </c>
      <c r="J89" s="15">
        <v>389</v>
      </c>
      <c r="K89" s="32">
        <f t="shared" si="44"/>
        <v>1.3020833333333334E-2</v>
      </c>
      <c r="L89" s="18">
        <f>IF(ISNUMBER(J89), $B91 * K89, "")</f>
        <v>1953.125</v>
      </c>
      <c r="M89" s="31">
        <v>391</v>
      </c>
      <c r="N89" s="32">
        <f t="shared" si="45"/>
        <v>1.8229166666666668E-2</v>
      </c>
      <c r="O89" s="18">
        <f>IF(ISNUMBER(M89), $B91 * N89, "")</f>
        <v>2734.375</v>
      </c>
      <c r="Q89" s="313"/>
      <c r="R89" s="314"/>
      <c r="S89" s="315"/>
    </row>
    <row r="90" spans="1:19" ht="17.25" thickBot="1">
      <c r="A90" s="130" t="s">
        <v>121</v>
      </c>
      <c r="B90" s="131">
        <v>552</v>
      </c>
      <c r="C90" s="79">
        <v>-2.8169014100000001E-2</v>
      </c>
      <c r="D90" s="24">
        <v>558</v>
      </c>
      <c r="E90" s="25">
        <f t="shared" si="42"/>
        <v>1.0869565217391304E-2</v>
      </c>
      <c r="F90" s="104">
        <f>IF(ISNUMBER(D90), $B91 * E90, "")</f>
        <v>1630.4347826086955</v>
      </c>
      <c r="G90" s="102">
        <v>568</v>
      </c>
      <c r="H90" s="25">
        <f t="shared" si="43"/>
        <v>2.8985507246376812E-2</v>
      </c>
      <c r="I90" s="103">
        <f>IF(ISNUMBER(G90), $B91 * H90, "")</f>
        <v>4347.826086956522</v>
      </c>
      <c r="J90" s="24">
        <v>565</v>
      </c>
      <c r="K90" s="25">
        <f t="shared" si="44"/>
        <v>2.355072463768116E-2</v>
      </c>
      <c r="L90" s="104">
        <f>IF(ISNUMBER(J90), $B91 * K90, "")</f>
        <v>3532.608695652174</v>
      </c>
      <c r="M90" s="102">
        <v>566</v>
      </c>
      <c r="N90" s="25">
        <f t="shared" si="45"/>
        <v>2.5362318840579712E-2</v>
      </c>
      <c r="O90" s="104">
        <f>IF(ISNUMBER(M90), $B91 * N90, "")</f>
        <v>3804.347826086957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1.6196659518287609E-2</v>
      </c>
      <c r="F91" s="28">
        <f>SUM(F71:F90)</f>
        <v>48589.978554862813</v>
      </c>
      <c r="G91" s="26" t="s">
        <v>268</v>
      </c>
      <c r="H91" s="27">
        <f>IF(COUNT(H71:H90), SUM(H71:H90) / COUNT(H71:H90), 0)</f>
        <v>2.7580445618721104E-2</v>
      </c>
      <c r="I91" s="28">
        <f>SUM(I71:I90)</f>
        <v>82741.336856163311</v>
      </c>
      <c r="J91" s="26" t="s">
        <v>268</v>
      </c>
      <c r="K91" s="27">
        <f>IF(COUNT(K71:K90), SUM(K71:K90) / COUNT(K71:K90), 0)</f>
        <v>2.3474851071289868E-2</v>
      </c>
      <c r="L91" s="28">
        <f>SUM(L71:L90)</f>
        <v>70424.553213869614</v>
      </c>
      <c r="M91" s="26" t="s">
        <v>268</v>
      </c>
      <c r="N91" s="27">
        <f>IF(COUNT(N71:N90), SUM(N71:N90) / COUNT(N71:N90), 0)</f>
        <v>2.9438340604040224E-2</v>
      </c>
      <c r="O91" s="28">
        <f>SUM(O71:O90)</f>
        <v>88315.021812120656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13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2021-11-13(토) 오전 00:00</v>
      </c>
      <c r="C96" s="329"/>
      <c r="D96" s="288" t="str">
        <f>TEXT($G$1, "[$-ko-KR]yyyy-mm-dd(ddd) ") &amp; "오후 14:00"</f>
        <v>2021-11-13(토) 오후 14:00</v>
      </c>
      <c r="E96" s="289"/>
      <c r="F96" s="290"/>
      <c r="G96" s="288" t="str">
        <f>TEXT($G$1, "[$-ko-KR]yyyy-mm-dd(ddd) ") &amp; "오후 19:00"</f>
        <v>2021-11-13(토) 오후 19:00</v>
      </c>
      <c r="H96" s="289"/>
      <c r="I96" s="290"/>
      <c r="J96" s="288" t="str">
        <f>TEXT($G$1, "[$-ko-KR]yyyy-mm-dd(ddd) ") &amp; "오후 21:00"</f>
        <v>2021-11-13(토) 오후 21:00</v>
      </c>
      <c r="K96" s="289"/>
      <c r="L96" s="290"/>
      <c r="M96" s="288" t="str">
        <f>TEXT($G$1+1, "[$-ko-KR]yyyy-mm-dd(ddd) ") &amp; "오전 00:00"</f>
        <v>2021-11-14(일)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4" t="s">
        <v>57</v>
      </c>
      <c r="H97" s="215" t="s">
        <v>265</v>
      </c>
      <c r="I97" s="21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60</v>
      </c>
      <c r="B98" s="124">
        <v>3905</v>
      </c>
      <c r="C98" s="76">
        <v>0.20153846149999999</v>
      </c>
      <c r="D98" s="13">
        <v>4420</v>
      </c>
      <c r="E98" s="14">
        <f>IF(ISNUMBER(D98), (D98 - $B98) / $B98, "")</f>
        <v>0.13188220230473752</v>
      </c>
      <c r="F98" s="16">
        <f>IF(ISNUMBER(D98), $B118 * E98, "")</f>
        <v>19782.330345710627</v>
      </c>
      <c r="G98" s="29">
        <v>4440</v>
      </c>
      <c r="H98" s="14">
        <f>IF(ISNUMBER(G98), (G98 - $B98) / $B98, "")</f>
        <v>0.13700384122919335</v>
      </c>
      <c r="I98" s="100">
        <f>IF(ISNUMBER(G98), $B118 * H98, "")</f>
        <v>20550.576184379002</v>
      </c>
      <c r="J98" s="13">
        <v>4085</v>
      </c>
      <c r="K98" s="14">
        <f>IF(ISNUMBER(J98), (J98 - $B98) / $B98, "")</f>
        <v>4.6094750320102434E-2</v>
      </c>
      <c r="L98" s="16">
        <f>IF(ISNUMBER(J98), $B118 * K98, "")</f>
        <v>6914.2125480153654</v>
      </c>
      <c r="M98" s="29">
        <v>4005</v>
      </c>
      <c r="N98" s="14">
        <f>IF(ISNUMBER(M98), (M98 - $B98) / $B98, "")</f>
        <v>2.5608194622279128E-2</v>
      </c>
      <c r="O98" s="16">
        <f>IF(ISNUMBER(M98), $B118 * N98, "")</f>
        <v>3841.2291933418692</v>
      </c>
      <c r="Q98" s="286"/>
      <c r="R98" s="286"/>
      <c r="S98" s="286"/>
    </row>
    <row r="99" spans="1:19" ht="17.25" thickBot="1">
      <c r="A99" s="125" t="s">
        <v>157</v>
      </c>
      <c r="B99" s="126">
        <v>2010</v>
      </c>
      <c r="C99" s="77">
        <v>8.3557951500000005E-2</v>
      </c>
      <c r="D99" s="15">
        <v>2075</v>
      </c>
      <c r="E99" s="32">
        <f t="shared" ref="E99:E102" si="46">IF(ISNUMBER(D99), (D99 - $B99) / $B99, "")</f>
        <v>3.2338308457711441E-2</v>
      </c>
      <c r="F99" s="18">
        <f>IF(ISNUMBER(D99), $B118 * E99, "")</f>
        <v>4850.746268656716</v>
      </c>
      <c r="G99" s="31">
        <v>2230</v>
      </c>
      <c r="H99" s="32">
        <f t="shared" ref="H99:H102" si="47">IF(ISNUMBER(G99), (G99 - $B99) / $B99, "")</f>
        <v>0.10945273631840796</v>
      </c>
      <c r="I99" s="101">
        <f>IF(ISNUMBER(G99), $B118 * H99, "")</f>
        <v>16417.910447761195</v>
      </c>
      <c r="J99" s="15">
        <v>2110</v>
      </c>
      <c r="K99" s="32">
        <f t="shared" ref="K99:K102" si="48">IF(ISNUMBER(J99), (J99 - $B99) / $B99, "")</f>
        <v>4.975124378109453E-2</v>
      </c>
      <c r="L99" s="18">
        <f>IF(ISNUMBER(J99), $B118 * K99, "")</f>
        <v>7462.6865671641799</v>
      </c>
      <c r="M99" s="31">
        <v>2105</v>
      </c>
      <c r="N99" s="32">
        <f t="shared" ref="N99:N102" si="49">IF(ISNUMBER(M99), (M99 - $B99) / $B99, "")</f>
        <v>4.7263681592039801E-2</v>
      </c>
      <c r="O99" s="18">
        <f>IF(ISNUMBER(M99), $B118 * N99, "")</f>
        <v>7089.5522388059699</v>
      </c>
      <c r="Q99" s="286"/>
      <c r="R99" s="286"/>
      <c r="S99" s="286"/>
    </row>
    <row r="100" spans="1:19" ht="17.25" thickBot="1">
      <c r="A100" s="125" t="s">
        <v>111</v>
      </c>
      <c r="B100" s="126">
        <v>3180</v>
      </c>
      <c r="C100" s="77">
        <v>7.7966101699999998E-2</v>
      </c>
      <c r="D100" s="15">
        <v>3535</v>
      </c>
      <c r="E100" s="32">
        <f t="shared" si="46"/>
        <v>0.11163522012578617</v>
      </c>
      <c r="F100" s="18">
        <f>IF(ISNUMBER(D100), $B118 * E100, "")</f>
        <v>16745.283018867925</v>
      </c>
      <c r="G100" s="31">
        <v>3800</v>
      </c>
      <c r="H100" s="32">
        <f t="shared" si="47"/>
        <v>0.19496855345911951</v>
      </c>
      <c r="I100" s="101">
        <f>IF(ISNUMBER(G100), $B118 * H100, "")</f>
        <v>29245.283018867925</v>
      </c>
      <c r="J100" s="15">
        <v>3560</v>
      </c>
      <c r="K100" s="32">
        <f t="shared" si="48"/>
        <v>0.11949685534591195</v>
      </c>
      <c r="L100" s="18">
        <f>IF(ISNUMBER(J100), $B118 * K100, "")</f>
        <v>17924.528301886792</v>
      </c>
      <c r="M100" s="31">
        <v>3485</v>
      </c>
      <c r="N100" s="32">
        <f t="shared" si="49"/>
        <v>9.5911949685534598E-2</v>
      </c>
      <c r="O100" s="18">
        <f>IF(ISNUMBER(M100), $B118 * N100, "")</f>
        <v>14386.79245283019</v>
      </c>
      <c r="Q100" s="291"/>
      <c r="R100" s="291"/>
      <c r="S100" s="291"/>
    </row>
    <row r="101" spans="1:19" ht="17.25" thickBot="1">
      <c r="A101" s="125" t="s">
        <v>334</v>
      </c>
      <c r="B101" s="126">
        <v>560</v>
      </c>
      <c r="C101" s="77">
        <v>6.4638783300000002E-2</v>
      </c>
      <c r="D101" s="15">
        <v>551</v>
      </c>
      <c r="E101" s="32">
        <f t="shared" si="46"/>
        <v>-1.607142857142857E-2</v>
      </c>
      <c r="F101" s="18">
        <f>IF(ISNUMBER(D101), $B118 * E101, "")</f>
        <v>-2410.7142857142853</v>
      </c>
      <c r="G101" s="31">
        <v>549</v>
      </c>
      <c r="H101" s="32">
        <f t="shared" si="47"/>
        <v>-1.9642857142857142E-2</v>
      </c>
      <c r="I101" s="101">
        <f>IF(ISNUMBER(G101), $B118 * H101, "")</f>
        <v>-2946.4285714285716</v>
      </c>
      <c r="J101" s="15">
        <v>534</v>
      </c>
      <c r="K101" s="32">
        <f t="shared" si="48"/>
        <v>-4.642857142857143E-2</v>
      </c>
      <c r="L101" s="18">
        <f>IF(ISNUMBER(J101), $B118 * K101, "")</f>
        <v>-6964.2857142857147</v>
      </c>
      <c r="M101" s="31">
        <v>535</v>
      </c>
      <c r="N101" s="32">
        <f t="shared" si="49"/>
        <v>-4.4642857142857144E-2</v>
      </c>
      <c r="O101" s="18">
        <f>IF(ISNUMBER(M101), $B118 * N101, "")</f>
        <v>-6696.4285714285716</v>
      </c>
      <c r="Q101" s="291"/>
      <c r="R101" s="291"/>
      <c r="S101" s="291"/>
    </row>
    <row r="102" spans="1:19" ht="17.25" thickBot="1">
      <c r="A102" s="127" t="s">
        <v>333</v>
      </c>
      <c r="B102" s="128">
        <v>0.247</v>
      </c>
      <c r="C102" s="78">
        <v>4.66101695E-2</v>
      </c>
      <c r="D102" s="20">
        <v>0.248</v>
      </c>
      <c r="E102" s="21">
        <f t="shared" si="46"/>
        <v>4.0485829959514205E-3</v>
      </c>
      <c r="F102" s="22">
        <f>IF(ISNUMBER(D102), $B118 * E102, "")</f>
        <v>607.28744939271303</v>
      </c>
      <c r="G102" s="30">
        <v>0.247</v>
      </c>
      <c r="H102" s="21">
        <f t="shared" si="47"/>
        <v>0</v>
      </c>
      <c r="I102" s="105">
        <f>IF(ISNUMBER(G102), $B118 * H102, "")</f>
        <v>0</v>
      </c>
      <c r="J102" s="20">
        <v>0.24399999999999999</v>
      </c>
      <c r="K102" s="21">
        <f t="shared" si="48"/>
        <v>-1.2145748987854262E-2</v>
      </c>
      <c r="L102" s="22">
        <f>IF(ISNUMBER(J102), $B118 * K102, "")</f>
        <v>-1821.8623481781392</v>
      </c>
      <c r="M102" s="30">
        <v>0.248</v>
      </c>
      <c r="N102" s="21">
        <f t="shared" si="49"/>
        <v>4.0485829959514205E-3</v>
      </c>
      <c r="O102" s="22">
        <f>IF(ISNUMBER(M102), $B118 * N102, "")</f>
        <v>607.28744939271303</v>
      </c>
      <c r="Q102" s="291"/>
      <c r="R102" s="291"/>
      <c r="S102" s="291"/>
    </row>
    <row r="103" spans="1:19" ht="17.25" thickBot="1">
      <c r="A103" s="125" t="s">
        <v>163</v>
      </c>
      <c r="B103" s="129">
        <v>412</v>
      </c>
      <c r="C103" s="80">
        <v>4.5685279199999998E-2</v>
      </c>
      <c r="D103" s="106">
        <v>435</v>
      </c>
      <c r="E103" s="107">
        <f>IF(ISNUMBER(D103), (D103 - $B103) / $B103, "")</f>
        <v>5.5825242718446605E-2</v>
      </c>
      <c r="F103" s="108">
        <f>IF(ISNUMBER(D103), $B118 * E103, "")</f>
        <v>8373.786407766991</v>
      </c>
      <c r="G103" s="109">
        <v>448</v>
      </c>
      <c r="H103" s="107">
        <f>IF(ISNUMBER(G103), (G103 - $B103) / $B103, "")</f>
        <v>8.7378640776699032E-2</v>
      </c>
      <c r="I103" s="110">
        <f>IF(ISNUMBER(G103), $B118 * H103, "")</f>
        <v>13106.796116504855</v>
      </c>
      <c r="J103" s="106">
        <v>428</v>
      </c>
      <c r="K103" s="107">
        <f>IF(ISNUMBER(J103), (J103 - $B103) / $B103, "")</f>
        <v>3.8834951456310676E-2</v>
      </c>
      <c r="L103" s="108">
        <f>IF(ISNUMBER(J103), $B118 * K103, "")</f>
        <v>5825.2427184466014</v>
      </c>
      <c r="M103" s="109">
        <v>429</v>
      </c>
      <c r="N103" s="107">
        <f>IF(ISNUMBER(M103), (M103 - $B103) / $B103, "")</f>
        <v>4.12621359223301E-2</v>
      </c>
      <c r="O103" s="108">
        <f>IF(ISNUMBER(M103), $B118 * N103, "")</f>
        <v>6189.3203883495153</v>
      </c>
      <c r="Q103" s="291"/>
      <c r="R103" s="291"/>
      <c r="S103" s="291"/>
    </row>
    <row r="104" spans="1:19" ht="17.25" thickBot="1">
      <c r="A104" s="125" t="s">
        <v>105</v>
      </c>
      <c r="B104" s="126">
        <v>2610</v>
      </c>
      <c r="C104" s="77">
        <v>4.19161677E-2</v>
      </c>
      <c r="D104" s="15">
        <v>2775</v>
      </c>
      <c r="E104" s="32">
        <f t="shared" ref="E104:E107" si="50">IF(ISNUMBER(D104), (D104 - $B104) / $B104, "")</f>
        <v>6.3218390804597707E-2</v>
      </c>
      <c r="F104" s="18">
        <f>IF(ISNUMBER(D104), $B118 * E104, "")</f>
        <v>9482.7586206896558</v>
      </c>
      <c r="G104" s="31">
        <v>2800</v>
      </c>
      <c r="H104" s="32">
        <f t="shared" ref="H104:H107" si="51">IF(ISNUMBER(G104), (G104 - $B104) / $B104, "")</f>
        <v>7.2796934865900387E-2</v>
      </c>
      <c r="I104" s="101">
        <f>IF(ISNUMBER(G104), $B118 * H104, "")</f>
        <v>10919.540229885059</v>
      </c>
      <c r="J104" s="15">
        <v>2765</v>
      </c>
      <c r="K104" s="32">
        <f t="shared" ref="K104:K107" si="52">IF(ISNUMBER(J104), (J104 - $B104) / $B104, "")</f>
        <v>5.938697318007663E-2</v>
      </c>
      <c r="L104" s="18">
        <f>IF(ISNUMBER(J104), $B118 * K104, "")</f>
        <v>8908.045977011494</v>
      </c>
      <c r="M104" s="31">
        <v>2815</v>
      </c>
      <c r="N104" s="32">
        <f t="shared" ref="N104:N107" si="53">IF(ISNUMBER(M104), (M104 - $B104) / $B104, "")</f>
        <v>7.8544061302681989E-2</v>
      </c>
      <c r="O104" s="18">
        <f>IF(ISNUMBER(M104), $B118 * N104, "")</f>
        <v>11781.609195402298</v>
      </c>
      <c r="Q104" s="291"/>
      <c r="R104" s="291"/>
      <c r="S104" s="291"/>
    </row>
    <row r="105" spans="1:19" ht="17.25" thickBot="1">
      <c r="A105" s="125" t="s">
        <v>79</v>
      </c>
      <c r="B105" s="126">
        <v>1410</v>
      </c>
      <c r="C105" s="77">
        <v>3.67647059E-2</v>
      </c>
      <c r="D105" s="15">
        <v>1425</v>
      </c>
      <c r="E105" s="32">
        <f t="shared" si="50"/>
        <v>1.0638297872340425E-2</v>
      </c>
      <c r="F105" s="18">
        <f>IF(ISNUMBER(D105), $B118 * E105, "")</f>
        <v>1595.7446808510638</v>
      </c>
      <c r="G105" s="31">
        <v>1470</v>
      </c>
      <c r="H105" s="32">
        <f t="shared" si="51"/>
        <v>4.2553191489361701E-2</v>
      </c>
      <c r="I105" s="101">
        <f>IF(ISNUMBER(G105), $B118 * H105, "")</f>
        <v>6382.9787234042551</v>
      </c>
      <c r="J105" s="15">
        <v>1435</v>
      </c>
      <c r="K105" s="32">
        <f t="shared" si="52"/>
        <v>1.7730496453900711E-2</v>
      </c>
      <c r="L105" s="18">
        <f>IF(ISNUMBER(J105), $B118 * K105, "")</f>
        <v>2659.5744680851067</v>
      </c>
      <c r="M105" s="31">
        <v>1430</v>
      </c>
      <c r="N105" s="32">
        <f t="shared" si="53"/>
        <v>1.4184397163120567E-2</v>
      </c>
      <c r="O105" s="18">
        <f>IF(ISNUMBER(M105), $B118 * N105, "")</f>
        <v>2127.6595744680849</v>
      </c>
      <c r="Q105" s="291"/>
      <c r="R105" s="291"/>
      <c r="S105" s="291"/>
    </row>
    <row r="106" spans="1:19" ht="17.25" thickBot="1">
      <c r="A106" s="125" t="s">
        <v>211</v>
      </c>
      <c r="B106" s="126">
        <v>1820</v>
      </c>
      <c r="C106" s="77">
        <v>3.11614731E-2</v>
      </c>
      <c r="D106" s="15">
        <v>1975</v>
      </c>
      <c r="E106" s="32">
        <f t="shared" si="50"/>
        <v>8.5164835164835168E-2</v>
      </c>
      <c r="F106" s="18">
        <f>IF(ISNUMBER(D106), $B118 * E106, "")</f>
        <v>12774.725274725275</v>
      </c>
      <c r="G106" s="31">
        <v>2025</v>
      </c>
      <c r="H106" s="32">
        <f t="shared" si="51"/>
        <v>0.11263736263736264</v>
      </c>
      <c r="I106" s="101">
        <f>IF(ISNUMBER(G106), $B118 * H106, "")</f>
        <v>16895.604395604398</v>
      </c>
      <c r="J106" s="15">
        <v>1900</v>
      </c>
      <c r="K106" s="32">
        <f t="shared" si="52"/>
        <v>4.3956043956043959E-2</v>
      </c>
      <c r="L106" s="18">
        <f>IF(ISNUMBER(J106), $B118 * K106, "")</f>
        <v>6593.4065934065939</v>
      </c>
      <c r="M106" s="31">
        <v>1910</v>
      </c>
      <c r="N106" s="32">
        <f t="shared" si="53"/>
        <v>4.9450549450549448E-2</v>
      </c>
      <c r="O106" s="18">
        <f>IF(ISNUMBER(M106), $B118 * N106, "")</f>
        <v>7417.5824175824173</v>
      </c>
      <c r="Q106" s="33"/>
      <c r="R106" s="33"/>
    </row>
    <row r="107" spans="1:19" ht="17.25" thickBot="1">
      <c r="A107" s="130" t="s">
        <v>127</v>
      </c>
      <c r="B107" s="131">
        <v>149</v>
      </c>
      <c r="C107" s="79">
        <v>2.75862069E-2</v>
      </c>
      <c r="D107" s="24">
        <v>149</v>
      </c>
      <c r="E107" s="25">
        <f t="shared" si="50"/>
        <v>0</v>
      </c>
      <c r="F107" s="104">
        <f>IF(ISNUMBER(D107), $B118 * E107, "")</f>
        <v>0</v>
      </c>
      <c r="G107" s="102">
        <v>149</v>
      </c>
      <c r="H107" s="25">
        <f t="shared" si="51"/>
        <v>0</v>
      </c>
      <c r="I107" s="103">
        <f>IF(ISNUMBER(G107), $B118 * H107, "")</f>
        <v>0</v>
      </c>
      <c r="J107" s="24">
        <v>150</v>
      </c>
      <c r="K107" s="25">
        <f t="shared" si="52"/>
        <v>6.7114093959731542E-3</v>
      </c>
      <c r="L107" s="104">
        <f>IF(ISNUMBER(J107), $B118 * K107, "")</f>
        <v>1006.7114093959731</v>
      </c>
      <c r="M107" s="102">
        <v>150</v>
      </c>
      <c r="N107" s="25">
        <f t="shared" si="53"/>
        <v>6.7114093959731542E-3</v>
      </c>
      <c r="O107" s="104">
        <f>IF(ISNUMBER(M107), $B118 * N107, "")</f>
        <v>1006.7114093959731</v>
      </c>
      <c r="Q107" s="300"/>
      <c r="R107" s="301"/>
      <c r="S107" s="302"/>
    </row>
    <row r="108" spans="1:19">
      <c r="A108" s="123" t="s">
        <v>141</v>
      </c>
      <c r="B108" s="124">
        <v>151</v>
      </c>
      <c r="C108" s="76">
        <v>2.72108844E-2</v>
      </c>
      <c r="D108" s="13">
        <v>153</v>
      </c>
      <c r="E108" s="14">
        <f>IF(ISNUMBER(D108), (D108 - $B108) / $B108, "")</f>
        <v>1.3245033112582781E-2</v>
      </c>
      <c r="F108" s="16">
        <f>IF(ISNUMBER(D108), $B118 * E108, "")</f>
        <v>1986.7549668874171</v>
      </c>
      <c r="G108" s="29">
        <v>157</v>
      </c>
      <c r="H108" s="14">
        <f>IF(ISNUMBER(G108), (G108 - $B108) / $B108, "")</f>
        <v>3.9735099337748346E-2</v>
      </c>
      <c r="I108" s="100">
        <f>IF(ISNUMBER(G108), $B118 * H108, "")</f>
        <v>5960.2649006622523</v>
      </c>
      <c r="J108" s="13">
        <v>155</v>
      </c>
      <c r="K108" s="14">
        <f>IF(ISNUMBER(J108), (J108 - $B108) / $B108, "")</f>
        <v>2.6490066225165563E-2</v>
      </c>
      <c r="L108" s="16">
        <f>IF(ISNUMBER(J108), $B118 * K108, "")</f>
        <v>3973.5099337748343</v>
      </c>
      <c r="M108" s="29">
        <v>155</v>
      </c>
      <c r="N108" s="14">
        <f>IF(ISNUMBER(M108), (M108 - $B108) / $B108, "")</f>
        <v>2.6490066225165563E-2</v>
      </c>
      <c r="O108" s="16">
        <f>IF(ISNUMBER(M108), $B118 * N108, "")</f>
        <v>3973.5099337748343</v>
      </c>
      <c r="Q108" s="303"/>
      <c r="R108" s="304"/>
      <c r="S108" s="305"/>
    </row>
    <row r="109" spans="1:19" ht="17.25" thickBot="1">
      <c r="A109" s="125" t="s">
        <v>227</v>
      </c>
      <c r="B109" s="126">
        <v>679</v>
      </c>
      <c r="C109" s="77">
        <v>2.5679758300000001E-2</v>
      </c>
      <c r="D109" s="15">
        <v>705</v>
      </c>
      <c r="E109" s="32">
        <f t="shared" ref="E109:E112" si="54">IF(ISNUMBER(D109), (D109 - $B109) / $B109, "")</f>
        <v>3.8291605301914583E-2</v>
      </c>
      <c r="F109" s="18">
        <f>IF(ISNUMBER(D109), $B118 * E109, "")</f>
        <v>5743.7407952871872</v>
      </c>
      <c r="G109" s="31">
        <v>728</v>
      </c>
      <c r="H109" s="32">
        <f t="shared" ref="H109:H112" si="55">IF(ISNUMBER(G109), (G109 - $B109) / $B109, "")</f>
        <v>7.2164948453608241E-2</v>
      </c>
      <c r="I109" s="101">
        <f>IF(ISNUMBER(G109), $B118 * H109, "")</f>
        <v>10824.742268041236</v>
      </c>
      <c r="J109" s="15">
        <v>713</v>
      </c>
      <c r="K109" s="32">
        <f t="shared" ref="K109:K112" si="56">IF(ISNUMBER(J109), (J109 - $B109) / $B109, "")</f>
        <v>5.0073637702503684E-2</v>
      </c>
      <c r="L109" s="18">
        <f>IF(ISNUMBER(J109), $B118 * K109, "")</f>
        <v>7511.045655375553</v>
      </c>
      <c r="M109" s="31">
        <v>710</v>
      </c>
      <c r="N109" s="32">
        <f t="shared" ref="N109:N112" si="57">IF(ISNUMBER(M109), (M109 - $B109) / $B109, "")</f>
        <v>4.5655375552282766E-2</v>
      </c>
      <c r="O109" s="18">
        <f>IF(ISNUMBER(M109), $B118 * N109, "")</f>
        <v>6848.306332842415</v>
      </c>
      <c r="Q109" s="306"/>
      <c r="R109" s="307"/>
      <c r="S109" s="308"/>
    </row>
    <row r="110" spans="1:19" ht="17.25" thickBot="1">
      <c r="A110" s="125" t="s">
        <v>165</v>
      </c>
      <c r="B110" s="126">
        <v>2815</v>
      </c>
      <c r="C110" s="77">
        <v>2.5500910700000001E-2</v>
      </c>
      <c r="D110" s="15">
        <v>2920</v>
      </c>
      <c r="E110" s="32">
        <f t="shared" si="54"/>
        <v>3.7300177619893425E-2</v>
      </c>
      <c r="F110" s="18">
        <f>IF(ISNUMBER(D110), $B118 * E110, "")</f>
        <v>5595.026642984014</v>
      </c>
      <c r="G110" s="31">
        <v>2945</v>
      </c>
      <c r="H110" s="32">
        <f t="shared" si="55"/>
        <v>4.6181172291296625E-2</v>
      </c>
      <c r="I110" s="101">
        <f>IF(ISNUMBER(G110), $B118 * H110, "")</f>
        <v>6927.1758436944938</v>
      </c>
      <c r="J110" s="15">
        <v>2900</v>
      </c>
      <c r="K110" s="32">
        <f t="shared" si="56"/>
        <v>3.0195381882770871E-2</v>
      </c>
      <c r="L110" s="18">
        <f>IF(ISNUMBER(J110), $B118 * K110, "")</f>
        <v>4529.3072824156307</v>
      </c>
      <c r="M110" s="31">
        <v>2905</v>
      </c>
      <c r="N110" s="32">
        <f t="shared" si="57"/>
        <v>3.1971580817051509E-2</v>
      </c>
      <c r="O110" s="18">
        <f>IF(ISNUMBER(M110), $B118 * N110, "")</f>
        <v>4795.7371225577263</v>
      </c>
      <c r="Q110" s="291"/>
      <c r="R110" s="291"/>
      <c r="S110" s="291"/>
    </row>
    <row r="111" spans="1:19" ht="17.25" thickBot="1">
      <c r="A111" s="125" t="s">
        <v>219</v>
      </c>
      <c r="B111" s="126">
        <v>222</v>
      </c>
      <c r="C111" s="77">
        <v>1.3698630099999999E-2</v>
      </c>
      <c r="D111" s="15">
        <v>225</v>
      </c>
      <c r="E111" s="32">
        <f t="shared" si="54"/>
        <v>1.3513513513513514E-2</v>
      </c>
      <c r="F111" s="18">
        <f>IF(ISNUMBER(D111), $B118 * E111, "")</f>
        <v>2027.0270270270271</v>
      </c>
      <c r="G111" s="31">
        <v>227</v>
      </c>
      <c r="H111" s="32">
        <f t="shared" si="55"/>
        <v>2.2522522522522521E-2</v>
      </c>
      <c r="I111" s="101">
        <f>IF(ISNUMBER(G111), $B118 * H111, "")</f>
        <v>3378.3783783783783</v>
      </c>
      <c r="J111" s="15">
        <v>227</v>
      </c>
      <c r="K111" s="32">
        <f t="shared" si="56"/>
        <v>2.2522522522522521E-2</v>
      </c>
      <c r="L111" s="18">
        <f>IF(ISNUMBER(J111), $B118 * K111, "")</f>
        <v>3378.3783783783783</v>
      </c>
      <c r="M111" s="31">
        <v>227</v>
      </c>
      <c r="N111" s="32">
        <f t="shared" si="57"/>
        <v>2.2522522522522521E-2</v>
      </c>
      <c r="O111" s="18">
        <f>IF(ISNUMBER(M111), $B118 * N111, "")</f>
        <v>3378.3783783783783</v>
      </c>
      <c r="Q111" s="286"/>
      <c r="R111" s="286"/>
      <c r="S111" s="286"/>
    </row>
    <row r="112" spans="1:19" ht="17.25" thickBot="1">
      <c r="A112" s="127" t="s">
        <v>153</v>
      </c>
      <c r="B112" s="128">
        <v>3665</v>
      </c>
      <c r="C112" s="78">
        <v>1.2430939199999999E-2</v>
      </c>
      <c r="D112" s="20">
        <v>3870</v>
      </c>
      <c r="E112" s="21">
        <f t="shared" si="54"/>
        <v>5.593451568894952E-2</v>
      </c>
      <c r="F112" s="22">
        <f>IF(ISNUMBER(D112), $B118 * E112, "")</f>
        <v>8390.1773533424275</v>
      </c>
      <c r="G112" s="30">
        <v>3965</v>
      </c>
      <c r="H112" s="21">
        <f t="shared" si="55"/>
        <v>8.1855388813096869E-2</v>
      </c>
      <c r="I112" s="105">
        <f>IF(ISNUMBER(G112), $B118 * H112, "")</f>
        <v>12278.30832196453</v>
      </c>
      <c r="J112" s="20">
        <v>3770</v>
      </c>
      <c r="K112" s="21">
        <f t="shared" si="56"/>
        <v>2.8649386084583901E-2</v>
      </c>
      <c r="L112" s="22">
        <f>IF(ISNUMBER(J112), $B118 * K112, "")</f>
        <v>4297.4079126875849</v>
      </c>
      <c r="M112" s="30">
        <v>3765</v>
      </c>
      <c r="N112" s="21">
        <f t="shared" si="57"/>
        <v>2.7285129604365622E-2</v>
      </c>
      <c r="O112" s="22">
        <f>IF(ISNUMBER(M112), $B118 * N112, "")</f>
        <v>4092.769440654843</v>
      </c>
      <c r="Q112" s="286"/>
      <c r="R112" s="286"/>
      <c r="S112" s="286"/>
    </row>
    <row r="113" spans="1:19" ht="17.25" thickBot="1">
      <c r="A113" s="125" t="s">
        <v>71</v>
      </c>
      <c r="B113" s="129">
        <v>34.200000000000003</v>
      </c>
      <c r="C113" s="80">
        <v>5.8823529000000003E-3</v>
      </c>
      <c r="D113" s="106">
        <v>34.799999999999997</v>
      </c>
      <c r="E113" s="107">
        <f>IF(ISNUMBER(D113), (D113 - $B113) / $B113, "")</f>
        <v>1.754385964912264E-2</v>
      </c>
      <c r="F113" s="108">
        <f>IF(ISNUMBER(D113), $B118 * E113, "")</f>
        <v>2631.5789473683958</v>
      </c>
      <c r="G113" s="109">
        <v>34.4</v>
      </c>
      <c r="H113" s="107">
        <f>IF(ISNUMBER(G113), (G113 - $B113) / $B113, "")</f>
        <v>5.8479532163741438E-3</v>
      </c>
      <c r="I113" s="110">
        <f>IF(ISNUMBER(G113), $B118 * H113, "")</f>
        <v>877.19298245612151</v>
      </c>
      <c r="J113" s="106">
        <v>34.6</v>
      </c>
      <c r="K113" s="107">
        <f>IF(ISNUMBER(J113), (J113 - $B113) / $B113, "")</f>
        <v>1.1695906432748496E-2</v>
      </c>
      <c r="L113" s="108">
        <f>IF(ISNUMBER(J113), $B118 * K113, "")</f>
        <v>1754.3859649122744</v>
      </c>
      <c r="M113" s="109">
        <v>34.9</v>
      </c>
      <c r="N113" s="107">
        <f>IF(ISNUMBER(M113), (M113 - $B113) / $B113, "")</f>
        <v>2.0467836257309815E-2</v>
      </c>
      <c r="O113" s="108">
        <f>IF(ISNUMBER(M113), $B118 * N113, "")</f>
        <v>3070.1754385964723</v>
      </c>
      <c r="Q113" s="291"/>
      <c r="R113" s="291"/>
      <c r="S113" s="291"/>
    </row>
    <row r="114" spans="1:19" ht="17.25" thickBot="1">
      <c r="A114" s="125" t="s">
        <v>225</v>
      </c>
      <c r="B114" s="126">
        <v>942</v>
      </c>
      <c r="C114" s="77">
        <v>2.1276595999999998E-3</v>
      </c>
      <c r="D114" s="15">
        <v>937</v>
      </c>
      <c r="E114" s="32">
        <f t="shared" ref="E114:E117" si="58">IF(ISNUMBER(D114), (D114 - $B114) / $B114, "")</f>
        <v>-5.3078556263269636E-3</v>
      </c>
      <c r="F114" s="18">
        <f>IF(ISNUMBER(D114), $B118 * E114, "")</f>
        <v>-796.17834394904457</v>
      </c>
      <c r="G114" s="31">
        <v>937</v>
      </c>
      <c r="H114" s="32">
        <f t="shared" ref="H114:H117" si="59">IF(ISNUMBER(G114), (G114 - $B114) / $B114, "")</f>
        <v>-5.3078556263269636E-3</v>
      </c>
      <c r="I114" s="101">
        <f>IF(ISNUMBER(G114), $B118 * H114, "")</f>
        <v>-796.17834394904457</v>
      </c>
      <c r="J114" s="15">
        <v>936</v>
      </c>
      <c r="K114" s="32">
        <f t="shared" ref="K114:K117" si="60">IF(ISNUMBER(J114), (J114 - $B114) / $B114, "")</f>
        <v>-6.369426751592357E-3</v>
      </c>
      <c r="L114" s="18">
        <f>IF(ISNUMBER(J114), $B118 * K114, "")</f>
        <v>-955.41401273885356</v>
      </c>
      <c r="M114" s="31">
        <v>946</v>
      </c>
      <c r="N114" s="32">
        <f t="shared" ref="N114:N117" si="61">IF(ISNUMBER(M114), (M114 - $B114) / $B114, "")</f>
        <v>4.246284501061571E-3</v>
      </c>
      <c r="O114" s="18">
        <f>IF(ISNUMBER(M114), $B118 * N114, "")</f>
        <v>636.9426751592357</v>
      </c>
      <c r="Q114" s="291"/>
      <c r="R114" s="291"/>
      <c r="S114" s="291"/>
    </row>
    <row r="115" spans="1:19" ht="17.25" thickBot="1">
      <c r="A115" s="125" t="s">
        <v>123</v>
      </c>
      <c r="B115" s="126">
        <v>318150</v>
      </c>
      <c r="C115" s="77">
        <v>-2.1953897000000001E-3</v>
      </c>
      <c r="D115" s="15">
        <v>299500</v>
      </c>
      <c r="E115" s="32">
        <f t="shared" si="58"/>
        <v>-5.8620147729058623E-2</v>
      </c>
      <c r="F115" s="18">
        <f>IF(ISNUMBER(D115), $B118 * E115, "")</f>
        <v>-8793.0221593587939</v>
      </c>
      <c r="G115" s="31">
        <v>302250</v>
      </c>
      <c r="H115" s="32">
        <f t="shared" si="59"/>
        <v>-4.9976426214049977E-2</v>
      </c>
      <c r="I115" s="101">
        <f>IF(ISNUMBER(G115), $B118 * H115, "")</f>
        <v>-7496.4639321074965</v>
      </c>
      <c r="J115" s="15">
        <v>300650</v>
      </c>
      <c r="K115" s="32">
        <f t="shared" si="60"/>
        <v>-5.5005500550055007E-2</v>
      </c>
      <c r="L115" s="18">
        <f>IF(ISNUMBER(J115), $B118 * K115, "")</f>
        <v>-8250.8250825082505</v>
      </c>
      <c r="M115" s="31">
        <v>316300</v>
      </c>
      <c r="N115" s="32">
        <f t="shared" si="61"/>
        <v>-5.8148672010058149E-3</v>
      </c>
      <c r="O115" s="18">
        <f>IF(ISNUMBER(M115), $B118 * N115, "")</f>
        <v>-872.23008015087225</v>
      </c>
      <c r="Q115" s="291"/>
      <c r="R115" s="291"/>
      <c r="S115" s="291"/>
    </row>
    <row r="116" spans="1:19">
      <c r="A116" s="125" t="s">
        <v>113</v>
      </c>
      <c r="B116" s="126">
        <v>6785</v>
      </c>
      <c r="C116" s="77">
        <v>-4.4020543000000004E-3</v>
      </c>
      <c r="D116" s="15">
        <v>6805</v>
      </c>
      <c r="E116" s="32">
        <f t="shared" si="58"/>
        <v>2.9476787030213707E-3</v>
      </c>
      <c r="F116" s="18">
        <f>IF(ISNUMBER(D116), $B118 * E116, "")</f>
        <v>442.15180545320561</v>
      </c>
      <c r="G116" s="31">
        <v>6815</v>
      </c>
      <c r="H116" s="32">
        <f t="shared" si="59"/>
        <v>4.4215180545320561E-3</v>
      </c>
      <c r="I116" s="101">
        <f>IF(ISNUMBER(G116), $B118 * H116, "")</f>
        <v>663.22770817980836</v>
      </c>
      <c r="J116" s="15">
        <v>6860</v>
      </c>
      <c r="K116" s="32">
        <f t="shared" si="60"/>
        <v>1.105379513633014E-2</v>
      </c>
      <c r="L116" s="18">
        <f>IF(ISNUMBER(J116), $B118 * K116, "")</f>
        <v>1658.0692704495209</v>
      </c>
      <c r="M116" s="31">
        <v>6870</v>
      </c>
      <c r="N116" s="32">
        <f t="shared" si="61"/>
        <v>1.2527634487840826E-2</v>
      </c>
      <c r="O116" s="18">
        <f>IF(ISNUMBER(M116), $B118 * N116, "")</f>
        <v>1879.145173176124</v>
      </c>
      <c r="Q116" s="313"/>
      <c r="R116" s="314"/>
      <c r="S116" s="315"/>
    </row>
    <row r="117" spans="1:19" ht="17.25" thickBot="1">
      <c r="A117" s="130" t="s">
        <v>115</v>
      </c>
      <c r="B117" s="131">
        <v>420</v>
      </c>
      <c r="C117" s="79">
        <v>-7.0921986000000003E-3</v>
      </c>
      <c r="D117" s="24">
        <v>458</v>
      </c>
      <c r="E117" s="25">
        <f t="shared" si="58"/>
        <v>9.0476190476190474E-2</v>
      </c>
      <c r="F117" s="104">
        <f>IF(ISNUMBER(D117), $B118 * E117, "")</f>
        <v>13571.428571428571</v>
      </c>
      <c r="G117" s="102">
        <v>469</v>
      </c>
      <c r="H117" s="25">
        <f t="shared" si="59"/>
        <v>0.11666666666666667</v>
      </c>
      <c r="I117" s="103">
        <f>IF(ISNUMBER(G117), $B118 * H117, "")</f>
        <v>17500</v>
      </c>
      <c r="J117" s="24">
        <v>489</v>
      </c>
      <c r="K117" s="25">
        <f t="shared" si="60"/>
        <v>0.16428571428571428</v>
      </c>
      <c r="L117" s="104">
        <f>IF(ISNUMBER(J117), $B118 * K117, "")</f>
        <v>24642.857142857141</v>
      </c>
      <c r="M117" s="102">
        <v>495</v>
      </c>
      <c r="N117" s="25">
        <f t="shared" si="61"/>
        <v>0.17857142857142858</v>
      </c>
      <c r="O117" s="104">
        <f>IF(ISNUMBER(M117), $B118 * N117, "")</f>
        <v>26785.714285714286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3.4200211129139027E-2</v>
      </c>
      <c r="F118" s="28">
        <f>SUM(F98:F117)</f>
        <v>102600.63338741708</v>
      </c>
      <c r="G118" s="26" t="s">
        <v>268</v>
      </c>
      <c r="H118" s="27">
        <f>IF(COUNT(H98:H117), SUM(H98:H117) / COUNT(H98:H117), 0)</f>
        <v>5.3562969557432782E-2</v>
      </c>
      <c r="I118" s="28">
        <f>SUM(I98:I117)</f>
        <v>160688.90867229836</v>
      </c>
      <c r="J118" s="26" t="s">
        <v>268</v>
      </c>
      <c r="K118" s="27">
        <f>IF(COUNT(K98:K117), SUM(K98:K117) / COUNT(K98:K117), 0)</f>
        <v>3.0348994322184027E-2</v>
      </c>
      <c r="L118" s="28">
        <f>SUM(L98:L117)</f>
        <v>91046.982966552067</v>
      </c>
      <c r="M118" s="26" t="s">
        <v>268</v>
      </c>
      <c r="N118" s="27">
        <f>IF(COUNT(N98:N117), SUM(N98:N117) / COUNT(N98:N117), 0)</f>
        <v>3.4113254816281302E-2</v>
      </c>
      <c r="O118" s="28">
        <f>SUM(O98:O117)</f>
        <v>102339.7644488439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13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2021-11-13(토) 오전 00:00</v>
      </c>
      <c r="C123" s="329"/>
      <c r="D123" s="288" t="str">
        <f>TEXT($G$1, "[$-ko-KR]yyyy-mm-dd(ddd) ") &amp; "오후 14:00"</f>
        <v>2021-11-13(토) 오후 14:00</v>
      </c>
      <c r="E123" s="289"/>
      <c r="F123" s="290"/>
      <c r="G123" s="288" t="str">
        <f>TEXT($G$1, "[$-ko-KR]yyyy-mm-dd(ddd) ") &amp; "오후 19:00"</f>
        <v>2021-11-13(토) 오후 19:00</v>
      </c>
      <c r="H123" s="289"/>
      <c r="I123" s="290"/>
      <c r="J123" s="288" t="str">
        <f>TEXT($G$1, "[$-ko-KR]yyyy-mm-dd(ddd) ") &amp; "오후 21:00"</f>
        <v>2021-11-13(토) 오후 21:00</v>
      </c>
      <c r="K123" s="289"/>
      <c r="L123" s="290"/>
      <c r="M123" s="288" t="str">
        <f>TEXT($G$1+1, "[$-ko-KR]yyyy-mm-dd(ddd) ") &amp; "오전 00:00"</f>
        <v>2021-11-14(일)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4" t="s">
        <v>57</v>
      </c>
      <c r="H124" s="215" t="s">
        <v>265</v>
      </c>
      <c r="I124" s="21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333</v>
      </c>
      <c r="B125" s="124">
        <v>0.247</v>
      </c>
      <c r="C125" s="76">
        <v>4.66101695E-2</v>
      </c>
      <c r="D125" s="13">
        <v>0.248</v>
      </c>
      <c r="E125" s="14">
        <f>IF(ISNUMBER(D125), (D125 - $B125) / $B125, "")</f>
        <v>4.0485829959514205E-3</v>
      </c>
      <c r="F125" s="16">
        <f>IF(ISNUMBER(D125), $B145 * E125, "")</f>
        <v>607.28744939271303</v>
      </c>
      <c r="G125" s="29">
        <v>0.247</v>
      </c>
      <c r="H125" s="14">
        <f>IF(ISNUMBER(G125), (G125 - $B125) / $B125, "")</f>
        <v>0</v>
      </c>
      <c r="I125" s="100">
        <f>IF(ISNUMBER(G125), $B145 * H125, "")</f>
        <v>0</v>
      </c>
      <c r="J125" s="13">
        <v>0.24399999999999999</v>
      </c>
      <c r="K125" s="14">
        <f>IF(ISNUMBER(J125), (J125 - $B125) / $B125, "")</f>
        <v>-1.2145748987854262E-2</v>
      </c>
      <c r="L125" s="16">
        <f>IF(ISNUMBER(J125), $B145 * K125, "")</f>
        <v>-1821.8623481781392</v>
      </c>
      <c r="M125" s="29">
        <v>0.248</v>
      </c>
      <c r="N125" s="14">
        <f>IF(ISNUMBER(M125), (M125 - $B125) / $B125, "")</f>
        <v>4.0485829959514205E-3</v>
      </c>
      <c r="O125" s="16">
        <f>IF(ISNUMBER(M125), $B145 * N125, "")</f>
        <v>607.28744939271303</v>
      </c>
      <c r="Q125" s="286"/>
      <c r="R125" s="286"/>
      <c r="S125" s="286"/>
    </row>
    <row r="126" spans="1:19" ht="17.25" thickBot="1">
      <c r="A126" s="125" t="s">
        <v>71</v>
      </c>
      <c r="B126" s="126">
        <v>34.200000000000003</v>
      </c>
      <c r="C126" s="77">
        <v>5.8823529000000003E-3</v>
      </c>
      <c r="D126" s="15">
        <v>34.799999999999997</v>
      </c>
      <c r="E126" s="32">
        <f t="shared" ref="E126:E129" si="62">IF(ISNUMBER(D126), (D126 - $B126) / $B126, "")</f>
        <v>1.754385964912264E-2</v>
      </c>
      <c r="F126" s="18">
        <f>IF(ISNUMBER(D126), $B145 * E126, "")</f>
        <v>2631.5789473683958</v>
      </c>
      <c r="G126" s="31">
        <v>34.4</v>
      </c>
      <c r="H126" s="32">
        <f t="shared" ref="H126:H129" si="63">IF(ISNUMBER(G126), (G126 - $B126) / $B126, "")</f>
        <v>5.8479532163741438E-3</v>
      </c>
      <c r="I126" s="101">
        <f>IF(ISNUMBER(G126), $B145 * H126, "")</f>
        <v>877.19298245612151</v>
      </c>
      <c r="J126" s="15">
        <v>34.6</v>
      </c>
      <c r="K126" s="32">
        <f t="shared" ref="K126:K129" si="64">IF(ISNUMBER(J126), (J126 - $B126) / $B126, "")</f>
        <v>1.1695906432748496E-2</v>
      </c>
      <c r="L126" s="18">
        <f>IF(ISNUMBER(J126), $B145 * K126, "")</f>
        <v>1754.3859649122744</v>
      </c>
      <c r="M126" s="31">
        <v>34.9</v>
      </c>
      <c r="N126" s="32">
        <f t="shared" ref="N126:N129" si="65">IF(ISNUMBER(M126), (M126 - $B126) / $B126, "")</f>
        <v>2.0467836257309815E-2</v>
      </c>
      <c r="O126" s="18">
        <f>IF(ISNUMBER(M126), $B145 * N126, "")</f>
        <v>3070.1754385964723</v>
      </c>
      <c r="Q126" s="286"/>
      <c r="R126" s="286"/>
      <c r="S126" s="286"/>
    </row>
    <row r="127" spans="1:19" ht="17.25" thickBot="1">
      <c r="A127" s="125" t="s">
        <v>119</v>
      </c>
      <c r="B127" s="126">
        <v>36.299999999999997</v>
      </c>
      <c r="C127" s="77">
        <v>-8.1967212999999994E-3</v>
      </c>
      <c r="D127" s="15">
        <v>36.6</v>
      </c>
      <c r="E127" s="32">
        <f t="shared" si="62"/>
        <v>8.2644628099174736E-3</v>
      </c>
      <c r="F127" s="18">
        <f>IF(ISNUMBER(D127), $B145 * E127, "")</f>
        <v>1239.6694214876211</v>
      </c>
      <c r="G127" s="31">
        <v>36.5</v>
      </c>
      <c r="H127" s="32">
        <f t="shared" si="63"/>
        <v>5.509641873278316E-3</v>
      </c>
      <c r="I127" s="101">
        <f>IF(ISNUMBER(G127), $B145 * H127, "")</f>
        <v>826.44628099174736</v>
      </c>
      <c r="J127" s="15">
        <v>36.200000000000003</v>
      </c>
      <c r="K127" s="32">
        <f t="shared" si="64"/>
        <v>-2.754820936638962E-3</v>
      </c>
      <c r="L127" s="18">
        <f>IF(ISNUMBER(J127), $B145 * K127, "")</f>
        <v>-413.22314049584429</v>
      </c>
      <c r="M127" s="31">
        <v>36.700000000000003</v>
      </c>
      <c r="N127" s="32">
        <f t="shared" si="65"/>
        <v>1.1019283746556632E-2</v>
      </c>
      <c r="O127" s="18">
        <f>IF(ISNUMBER(M127), $B145 * N127, "")</f>
        <v>1652.8925619834947</v>
      </c>
      <c r="Q127" s="291"/>
      <c r="R127" s="291"/>
      <c r="S127" s="291"/>
    </row>
    <row r="128" spans="1:19" ht="17.25" thickBot="1">
      <c r="A128" s="125" t="s">
        <v>231</v>
      </c>
      <c r="B128" s="126">
        <v>81</v>
      </c>
      <c r="C128" s="77">
        <v>-1.33982948E-2</v>
      </c>
      <c r="D128" s="15">
        <v>85.5</v>
      </c>
      <c r="E128" s="32">
        <f t="shared" si="62"/>
        <v>5.5555555555555552E-2</v>
      </c>
      <c r="F128" s="18">
        <f>IF(ISNUMBER(D128), $B145 * E128, "")</f>
        <v>8333.3333333333321</v>
      </c>
      <c r="G128" s="31">
        <v>86.3</v>
      </c>
      <c r="H128" s="32">
        <f t="shared" si="63"/>
        <v>6.5432098765432059E-2</v>
      </c>
      <c r="I128" s="101">
        <f>IF(ISNUMBER(G128), $B145 * H128, "")</f>
        <v>9814.8148148148084</v>
      </c>
      <c r="J128" s="15">
        <v>87.3</v>
      </c>
      <c r="K128" s="32">
        <f t="shared" si="64"/>
        <v>7.7777777777777737E-2</v>
      </c>
      <c r="L128" s="18">
        <f>IF(ISNUMBER(J128), $B145 * K128, "")</f>
        <v>11666.666666666661</v>
      </c>
      <c r="M128" s="31">
        <v>86.9</v>
      </c>
      <c r="N128" s="32">
        <f t="shared" si="65"/>
        <v>7.2839506172839574E-2</v>
      </c>
      <c r="O128" s="18">
        <f>IF(ISNUMBER(M128), $B145 * N128, "")</f>
        <v>10925.925925925936</v>
      </c>
      <c r="Q128" s="291"/>
      <c r="R128" s="291"/>
      <c r="S128" s="291"/>
    </row>
    <row r="129" spans="1:19" ht="17.25" thickBot="1">
      <c r="A129" s="127" t="s">
        <v>247</v>
      </c>
      <c r="B129" s="128">
        <v>99.4</v>
      </c>
      <c r="C129" s="78">
        <v>-1.5841584200000002E-2</v>
      </c>
      <c r="D129" s="20">
        <v>99.6</v>
      </c>
      <c r="E129" s="21">
        <f t="shared" si="62"/>
        <v>2.0120724346075316E-3</v>
      </c>
      <c r="F129" s="22">
        <f>IF(ISNUMBER(D129), $B145 * E129, "")</f>
        <v>301.81086519112972</v>
      </c>
      <c r="G129" s="30">
        <v>101</v>
      </c>
      <c r="H129" s="21">
        <f t="shared" si="63"/>
        <v>1.6096579476861109E-2</v>
      </c>
      <c r="I129" s="105">
        <f>IF(ISNUMBER(G129), $B145 * H129, "")</f>
        <v>2414.4869215291665</v>
      </c>
      <c r="J129" s="20">
        <v>101</v>
      </c>
      <c r="K129" s="21">
        <f t="shared" si="64"/>
        <v>1.6096579476861109E-2</v>
      </c>
      <c r="L129" s="22">
        <f>IF(ISNUMBER(J129), $B145 * K129, "")</f>
        <v>2414.4869215291665</v>
      </c>
      <c r="M129" s="30">
        <v>101</v>
      </c>
      <c r="N129" s="21">
        <f t="shared" si="65"/>
        <v>1.6096579476861109E-2</v>
      </c>
      <c r="O129" s="22">
        <f>IF(ISNUMBER(M129), $B145 * N129, "")</f>
        <v>2414.4869215291665</v>
      </c>
      <c r="Q129" s="291"/>
      <c r="R129" s="291"/>
      <c r="S129" s="291"/>
    </row>
    <row r="130" spans="1:19" ht="17.25" thickBot="1">
      <c r="A130" s="125" t="s">
        <v>185</v>
      </c>
      <c r="B130" s="129">
        <v>15.3</v>
      </c>
      <c r="C130" s="80">
        <v>-1.9230769200000001E-2</v>
      </c>
      <c r="D130" s="106">
        <v>15.3</v>
      </c>
      <c r="E130" s="107">
        <f>IF(ISNUMBER(D130), (D130 - $B130) / $B130, "")</f>
        <v>0</v>
      </c>
      <c r="F130" s="108">
        <f>IF(ISNUMBER(D130), $B145 * E130, "")</f>
        <v>0</v>
      </c>
      <c r="G130" s="109">
        <v>15.5</v>
      </c>
      <c r="H130" s="107">
        <f>IF(ISNUMBER(G130), (G130 - $B130) / $B130, "")</f>
        <v>1.3071895424836555E-2</v>
      </c>
      <c r="I130" s="110">
        <f>IF(ISNUMBER(G130), $B145 * H130, "")</f>
        <v>1960.7843137254831</v>
      </c>
      <c r="J130" s="106">
        <v>15.6</v>
      </c>
      <c r="K130" s="107">
        <f>IF(ISNUMBER(J130), (J130 - $B130) / $B130, "")</f>
        <v>1.9607843137254832E-2</v>
      </c>
      <c r="L130" s="108">
        <f>IF(ISNUMBER(J130), $B145 * K130, "")</f>
        <v>2941.1764705882247</v>
      </c>
      <c r="M130" s="109">
        <v>15.5</v>
      </c>
      <c r="N130" s="107">
        <f>IF(ISNUMBER(M130), (M130 - $B130) / $B130, "")</f>
        <v>1.3071895424836555E-2</v>
      </c>
      <c r="O130" s="108">
        <f>IF(ISNUMBER(M130), $B145 * N130, "")</f>
        <v>1960.7843137254831</v>
      </c>
      <c r="Q130" s="291"/>
      <c r="R130" s="291"/>
      <c r="S130" s="291"/>
    </row>
    <row r="131" spans="1:19" ht="17.25" thickBot="1">
      <c r="A131" s="125" t="s">
        <v>145</v>
      </c>
      <c r="B131" s="126">
        <v>23.7</v>
      </c>
      <c r="C131" s="77">
        <v>-2.0661156999999999E-2</v>
      </c>
      <c r="D131" s="15">
        <v>23.7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24.1</v>
      </c>
      <c r="H131" s="32">
        <f t="shared" ref="H131:H134" si="67">IF(ISNUMBER(G131), (G131 - $B131) / $B131, "")</f>
        <v>1.6877637130801777E-2</v>
      </c>
      <c r="I131" s="101">
        <f>IF(ISNUMBER(G131), $B145 * H131, "")</f>
        <v>2531.6455696202665</v>
      </c>
      <c r="J131" s="15">
        <v>24</v>
      </c>
      <c r="K131" s="32">
        <f t="shared" ref="K131:K134" si="68">IF(ISNUMBER(J131), (J131 - $B131) / $B131, "")</f>
        <v>1.2658227848101297E-2</v>
      </c>
      <c r="L131" s="18">
        <f>IF(ISNUMBER(J131), $B145 * K131, "")</f>
        <v>1898.7341772151944</v>
      </c>
      <c r="M131" s="31">
        <v>24.1</v>
      </c>
      <c r="N131" s="32">
        <f t="shared" ref="N131:N134" si="69">IF(ISNUMBER(M131), (M131 - $B131) / $B131, "")</f>
        <v>1.6877637130801777E-2</v>
      </c>
      <c r="O131" s="18">
        <f>IF(ISNUMBER(M131), $B145 * N131, "")</f>
        <v>2531.6455696202665</v>
      </c>
      <c r="Q131" s="291"/>
      <c r="R131" s="291"/>
      <c r="S131" s="291"/>
    </row>
    <row r="132" spans="1:19" ht="17.25" thickBot="1">
      <c r="A132" s="125" t="s">
        <v>187</v>
      </c>
      <c r="B132" s="126">
        <v>18.3</v>
      </c>
      <c r="C132" s="77">
        <v>-2.1390374300000001E-2</v>
      </c>
      <c r="D132" s="15">
        <v>18.2</v>
      </c>
      <c r="E132" s="32">
        <f t="shared" si="66"/>
        <v>-5.4644808743170171E-3</v>
      </c>
      <c r="F132" s="18">
        <f>IF(ISNUMBER(D132), $B145 * E132, "")</f>
        <v>-819.67213114755259</v>
      </c>
      <c r="G132" s="31">
        <v>18.5</v>
      </c>
      <c r="H132" s="32">
        <f t="shared" si="67"/>
        <v>1.092896174863384E-2</v>
      </c>
      <c r="I132" s="101">
        <f>IF(ISNUMBER(G132), $B145 * H132, "")</f>
        <v>1639.3442622950761</v>
      </c>
      <c r="J132" s="15">
        <v>18.600000000000001</v>
      </c>
      <c r="K132" s="32">
        <f t="shared" si="68"/>
        <v>1.6393442622950859E-2</v>
      </c>
      <c r="L132" s="18">
        <f>IF(ISNUMBER(J132), $B145 * K132, "")</f>
        <v>2459.0163934426287</v>
      </c>
      <c r="M132" s="31">
        <v>18.7</v>
      </c>
      <c r="N132" s="32">
        <f t="shared" si="69"/>
        <v>2.185792349726768E-2</v>
      </c>
      <c r="O132" s="18">
        <f>IF(ISNUMBER(M132), $B145 * N132, "")</f>
        <v>3278.6885245901522</v>
      </c>
      <c r="Q132" s="291"/>
      <c r="R132" s="291"/>
      <c r="S132" s="291"/>
    </row>
    <row r="133" spans="1:19" ht="17.25" thickBot="1">
      <c r="A133" s="125" t="s">
        <v>201</v>
      </c>
      <c r="B133" s="126">
        <v>19.399999999999999</v>
      </c>
      <c r="C133" s="77">
        <v>-2.5125628099999998E-2</v>
      </c>
      <c r="D133" s="15">
        <v>19.3</v>
      </c>
      <c r="E133" s="32">
        <f t="shared" si="66"/>
        <v>-5.1546391752576226E-3</v>
      </c>
      <c r="F133" s="18">
        <f>IF(ISNUMBER(D133), $B145 * E133, "")</f>
        <v>-773.19587628864338</v>
      </c>
      <c r="G133" s="31">
        <v>19.399999999999999</v>
      </c>
      <c r="H133" s="32">
        <f t="shared" si="67"/>
        <v>0</v>
      </c>
      <c r="I133" s="101">
        <f>IF(ISNUMBER(G133), $B145 * H133, "")</f>
        <v>0</v>
      </c>
      <c r="J133" s="15">
        <v>19.600000000000001</v>
      </c>
      <c r="K133" s="32">
        <f t="shared" si="68"/>
        <v>1.0309278350515611E-2</v>
      </c>
      <c r="L133" s="18">
        <f>IF(ISNUMBER(J133), $B145 * K133, "")</f>
        <v>1546.3917525773418</v>
      </c>
      <c r="M133" s="31">
        <v>19.600000000000001</v>
      </c>
      <c r="N133" s="32">
        <f t="shared" si="69"/>
        <v>1.0309278350515611E-2</v>
      </c>
      <c r="O133" s="18">
        <f>IF(ISNUMBER(M133), $B145 * N133, "")</f>
        <v>1546.3917525773418</v>
      </c>
      <c r="Q133" s="33"/>
      <c r="R133" s="33"/>
    </row>
    <row r="134" spans="1:19" ht="17.25" thickBot="1">
      <c r="A134" s="130" t="s">
        <v>199</v>
      </c>
      <c r="B134" s="131">
        <v>82.6</v>
      </c>
      <c r="C134" s="79">
        <v>-2.59433962E-2</v>
      </c>
      <c r="D134" s="24">
        <v>83.9</v>
      </c>
      <c r="E134" s="25">
        <f t="shared" si="66"/>
        <v>1.5738498789346387E-2</v>
      </c>
      <c r="F134" s="104">
        <f>IF(ISNUMBER(D134), $B145 * E134, "")</f>
        <v>2360.7748184019579</v>
      </c>
      <c r="G134" s="102">
        <v>84.5</v>
      </c>
      <c r="H134" s="25">
        <f t="shared" si="67"/>
        <v>2.3002421307506123E-2</v>
      </c>
      <c r="I134" s="103">
        <f>IF(ISNUMBER(G134), $B145 * H134, "")</f>
        <v>3450.3631961259184</v>
      </c>
      <c r="J134" s="24">
        <v>85</v>
      </c>
      <c r="K134" s="25">
        <f t="shared" si="68"/>
        <v>2.9055690072639296E-2</v>
      </c>
      <c r="L134" s="104">
        <f>IF(ISNUMBER(J134), $B145 * K134, "")</f>
        <v>4358.353510895894</v>
      </c>
      <c r="M134" s="102">
        <v>85.2</v>
      </c>
      <c r="N134" s="25">
        <f t="shared" si="69"/>
        <v>3.14769975786926E-2</v>
      </c>
      <c r="O134" s="104">
        <f>IF(ISNUMBER(M134), $B145 * N134, "")</f>
        <v>4721.5496368038903</v>
      </c>
      <c r="Q134" s="300"/>
      <c r="R134" s="301"/>
      <c r="S134" s="302"/>
    </row>
    <row r="135" spans="1:19">
      <c r="A135" s="123" t="s">
        <v>205</v>
      </c>
      <c r="B135" s="124">
        <v>14.8</v>
      </c>
      <c r="C135" s="76">
        <v>-2.6315789499999999E-2</v>
      </c>
      <c r="D135" s="13">
        <v>14.8</v>
      </c>
      <c r="E135" s="14">
        <f>IF(ISNUMBER(D135), (D135 - $B135) / $B135, "")</f>
        <v>0</v>
      </c>
      <c r="F135" s="16">
        <f>IF(ISNUMBER(D135), $B145 * E135, "")</f>
        <v>0</v>
      </c>
      <c r="G135" s="29">
        <v>14.9</v>
      </c>
      <c r="H135" s="14">
        <f>IF(ISNUMBER(G135), (G135 - $B135) / $B135, "")</f>
        <v>6.7567567567567328E-3</v>
      </c>
      <c r="I135" s="100">
        <f>IF(ISNUMBER(G135), $B145 * H135, "")</f>
        <v>1013.5135135135099</v>
      </c>
      <c r="J135" s="13">
        <v>14.9</v>
      </c>
      <c r="K135" s="14">
        <f>IF(ISNUMBER(J135), (J135 - $B135) / $B135, "")</f>
        <v>6.7567567567567328E-3</v>
      </c>
      <c r="L135" s="16">
        <f>IF(ISNUMBER(J135), $B145 * K135, "")</f>
        <v>1013.5135135135099</v>
      </c>
      <c r="M135" s="29">
        <v>15</v>
      </c>
      <c r="N135" s="14">
        <f>IF(ISNUMBER(M135), (M135 - $B135) / $B135, "")</f>
        <v>1.3513513513513466E-2</v>
      </c>
      <c r="O135" s="16">
        <f>IF(ISNUMBER(M135), $B145 * N135, "")</f>
        <v>2027.0270270270198</v>
      </c>
      <c r="Q135" s="303"/>
      <c r="R135" s="304"/>
      <c r="S135" s="305"/>
    </row>
    <row r="136" spans="1:19" ht="17.25" thickBot="1">
      <c r="A136" s="125" t="s">
        <v>175</v>
      </c>
      <c r="B136" s="126">
        <v>20.5</v>
      </c>
      <c r="C136" s="77">
        <v>-2.8436019E-2</v>
      </c>
      <c r="D136" s="15">
        <v>20.5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20.6</v>
      </c>
      <c r="H136" s="32">
        <f t="shared" ref="H136:H139" si="71">IF(ISNUMBER(G136), (G136 - $B136) / $B136, "")</f>
        <v>4.8780487804878743E-3</v>
      </c>
      <c r="I136" s="101">
        <f>IF(ISNUMBER(G136), $B145 * H136, "")</f>
        <v>731.70731707318112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1463.4146341463363</v>
      </c>
      <c r="M136" s="31">
        <v>20.8</v>
      </c>
      <c r="N136" s="32">
        <f t="shared" ref="N136:N139" si="73">IF(ISNUMBER(M136), (M136 - $B136) / $B136, "")</f>
        <v>1.4634146341463448E-2</v>
      </c>
      <c r="O136" s="18">
        <f>IF(ISNUMBER(M136), $B145 * N136, "")</f>
        <v>2195.1219512195171</v>
      </c>
      <c r="Q136" s="306"/>
      <c r="R136" s="307"/>
      <c r="S136" s="308"/>
    </row>
    <row r="137" spans="1:19" ht="17.25" thickBot="1">
      <c r="A137" s="125" t="s">
        <v>147</v>
      </c>
      <c r="B137" s="126">
        <v>13.5</v>
      </c>
      <c r="C137" s="77">
        <v>-2.87769784E-2</v>
      </c>
      <c r="D137" s="15">
        <v>13.5</v>
      </c>
      <c r="E137" s="32">
        <f t="shared" si="70"/>
        <v>0</v>
      </c>
      <c r="F137" s="18">
        <f>IF(ISNUMBER(D137), $B145 * E137, "")</f>
        <v>0</v>
      </c>
      <c r="G137" s="31">
        <v>13.6</v>
      </c>
      <c r="H137" s="32">
        <f t="shared" si="71"/>
        <v>7.4074074074073808E-3</v>
      </c>
      <c r="I137" s="101">
        <f>IF(ISNUMBER(G137), $B145 * H137, "")</f>
        <v>1111.1111111111072</v>
      </c>
      <c r="J137" s="15">
        <v>13.6</v>
      </c>
      <c r="K137" s="32">
        <f t="shared" si="72"/>
        <v>7.4074074074073808E-3</v>
      </c>
      <c r="L137" s="18">
        <f>IF(ISNUMBER(J137), $B145 * K137, "")</f>
        <v>1111.1111111111072</v>
      </c>
      <c r="M137" s="31">
        <v>13.7</v>
      </c>
      <c r="N137" s="32">
        <f t="shared" si="73"/>
        <v>1.4814814814814762E-2</v>
      </c>
      <c r="O137" s="18">
        <f>IF(ISNUMBER(M137), $B145 * N137, "")</f>
        <v>2222.2222222222144</v>
      </c>
      <c r="Q137" s="291"/>
      <c r="R137" s="291"/>
      <c r="S137" s="291"/>
    </row>
    <row r="138" spans="1:19" ht="17.25" thickBot="1">
      <c r="A138" s="125" t="s">
        <v>97</v>
      </c>
      <c r="B138" s="126">
        <v>4.51</v>
      </c>
      <c r="C138" s="77">
        <v>-3.0107526900000001E-2</v>
      </c>
      <c r="D138" s="15">
        <v>4.5</v>
      </c>
      <c r="E138" s="32">
        <f t="shared" si="70"/>
        <v>-2.2172949002216822E-3</v>
      </c>
      <c r="F138" s="18">
        <f>IF(ISNUMBER(D138), $B145 * E138, "")</f>
        <v>-332.59423503325235</v>
      </c>
      <c r="G138" s="31">
        <v>4.5599999999999996</v>
      </c>
      <c r="H138" s="32">
        <f t="shared" si="71"/>
        <v>1.1086474501108608E-2</v>
      </c>
      <c r="I138" s="101">
        <f>IF(ISNUMBER(G138), $B145 * H138, "")</f>
        <v>1662.9711751662912</v>
      </c>
      <c r="J138" s="15">
        <v>4.57</v>
      </c>
      <c r="K138" s="32">
        <f t="shared" si="72"/>
        <v>1.3303769401330488E-2</v>
      </c>
      <c r="L138" s="18">
        <f>IF(ISNUMBER(J138), $B145 * K138, "")</f>
        <v>1995.5654101995731</v>
      </c>
      <c r="M138" s="31">
        <v>4.5999999999999996</v>
      </c>
      <c r="N138" s="32">
        <f t="shared" si="73"/>
        <v>1.9955654101995533E-2</v>
      </c>
      <c r="O138" s="18">
        <f>IF(ISNUMBER(M138), $B145 * N138, "")</f>
        <v>2993.3481152993299</v>
      </c>
      <c r="Q138" s="286"/>
      <c r="R138" s="286"/>
      <c r="S138" s="286"/>
    </row>
    <row r="139" spans="1:19" ht="17.25" thickBot="1">
      <c r="A139" s="127" t="s">
        <v>207</v>
      </c>
      <c r="B139" s="128">
        <v>18.8</v>
      </c>
      <c r="C139" s="78">
        <v>-3.0927835099999999E-2</v>
      </c>
      <c r="D139" s="20">
        <v>18.7</v>
      </c>
      <c r="E139" s="21">
        <f t="shared" si="70"/>
        <v>-5.3191489361702881E-3</v>
      </c>
      <c r="F139" s="22">
        <f>IF(ISNUMBER(D139), $B145 * E139, "")</f>
        <v>-797.87234042554326</v>
      </c>
      <c r="G139" s="30">
        <v>18.8</v>
      </c>
      <c r="H139" s="21">
        <f t="shared" si="71"/>
        <v>0</v>
      </c>
      <c r="I139" s="105">
        <f>IF(ISNUMBER(G139), $B145 * H139, "")</f>
        <v>0</v>
      </c>
      <c r="J139" s="20">
        <v>19</v>
      </c>
      <c r="K139" s="21">
        <f t="shared" si="72"/>
        <v>1.0638297872340387E-2</v>
      </c>
      <c r="L139" s="22">
        <f>IF(ISNUMBER(J139), $B145 * K139, "")</f>
        <v>1595.7446808510581</v>
      </c>
      <c r="M139" s="30">
        <v>19.100000000000001</v>
      </c>
      <c r="N139" s="21">
        <f t="shared" si="73"/>
        <v>1.5957446808510675E-2</v>
      </c>
      <c r="O139" s="22">
        <f>IF(ISNUMBER(M139), $B145 * N139, "")</f>
        <v>2393.6170212766015</v>
      </c>
      <c r="Q139" s="286"/>
      <c r="R139" s="286"/>
      <c r="S139" s="286"/>
    </row>
    <row r="140" spans="1:19" ht="17.25" thickBot="1">
      <c r="A140" s="125" t="s">
        <v>64</v>
      </c>
      <c r="B140" s="129">
        <v>57.2</v>
      </c>
      <c r="C140" s="80">
        <v>-3.2148900199999997E-2</v>
      </c>
      <c r="D140" s="106">
        <v>57.5</v>
      </c>
      <c r="E140" s="107">
        <f>IF(ISNUMBER(D140), (D140 - $B140) / $B140, "")</f>
        <v>5.2447552447551947E-3</v>
      </c>
      <c r="F140" s="108">
        <f>IF(ISNUMBER(D140), $B145 * E140, "")</f>
        <v>786.71328671327922</v>
      </c>
      <c r="G140" s="109">
        <v>57.7</v>
      </c>
      <c r="H140" s="107">
        <f>IF(ISNUMBER(G140), (G140 - $B140) / $B140, "")</f>
        <v>8.7412587412587402E-3</v>
      </c>
      <c r="I140" s="110">
        <f>IF(ISNUMBER(G140), $B145 * H140, "")</f>
        <v>1311.1888111888111</v>
      </c>
      <c r="J140" s="106">
        <v>57.8</v>
      </c>
      <c r="K140" s="107">
        <f>IF(ISNUMBER(J140), (J140 - $B140) / $B140, "")</f>
        <v>1.0489510489510389E-2</v>
      </c>
      <c r="L140" s="108">
        <f>IF(ISNUMBER(J140), $B145 * K140, "")</f>
        <v>1573.4265734265584</v>
      </c>
      <c r="M140" s="109">
        <v>58.2</v>
      </c>
      <c r="N140" s="107">
        <f>IF(ISNUMBER(M140), (M140 - $B140) / $B140, "")</f>
        <v>1.748251748251748E-2</v>
      </c>
      <c r="O140" s="108">
        <f>IF(ISNUMBER(M140), $B145 * N140, "")</f>
        <v>2622.3776223776222</v>
      </c>
      <c r="Q140" s="291"/>
      <c r="R140" s="291"/>
      <c r="S140" s="291"/>
    </row>
    <row r="141" spans="1:19" ht="17.25" thickBot="1">
      <c r="A141" s="125" t="s">
        <v>213</v>
      </c>
      <c r="B141" s="126">
        <v>11.7</v>
      </c>
      <c r="C141" s="77">
        <v>-3.3057851200000002E-2</v>
      </c>
      <c r="D141" s="15">
        <v>11.8</v>
      </c>
      <c r="E141" s="32">
        <f t="shared" ref="E141:E144" si="74">IF(ISNUMBER(D141), (D141 - $B141) / $B141, "")</f>
        <v>8.5470085470086693E-3</v>
      </c>
      <c r="F141" s="18">
        <f>IF(ISNUMBER(D141), $B145 * E141, "")</f>
        <v>1282.0512820513004</v>
      </c>
      <c r="G141" s="31">
        <v>11.9</v>
      </c>
      <c r="H141" s="32">
        <f t="shared" ref="H141:H144" si="75">IF(ISNUMBER(G141), (G141 - $B141) / $B141, "")</f>
        <v>1.7094017094017186E-2</v>
      </c>
      <c r="I141" s="101">
        <f>IF(ISNUMBER(G141), $B145 * H141, "")</f>
        <v>2564.1025641025781</v>
      </c>
      <c r="J141" s="15">
        <v>11.9</v>
      </c>
      <c r="K141" s="32">
        <f t="shared" ref="K141:K144" si="76">IF(ISNUMBER(J141), (J141 - $B141) / $B141, "")</f>
        <v>1.7094017094017186E-2</v>
      </c>
      <c r="L141" s="18">
        <f>IF(ISNUMBER(J141), $B145 * K141, "")</f>
        <v>2564.1025641025781</v>
      </c>
      <c r="M141" s="31">
        <v>11.9</v>
      </c>
      <c r="N141" s="32">
        <f t="shared" ref="N141:N144" si="77">IF(ISNUMBER(M141), (M141 - $B141) / $B141, "")</f>
        <v>1.7094017094017186E-2</v>
      </c>
      <c r="O141" s="18">
        <f>IF(ISNUMBER(M141), $B145 * N141, "")</f>
        <v>2564.1025641025781</v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5.8117195376646037E-3</v>
      </c>
      <c r="F145" s="28">
        <f>SUM(F125:F144)</f>
        <v>14819.884821044736</v>
      </c>
      <c r="G145" s="26" t="s">
        <v>268</v>
      </c>
      <c r="H145" s="27">
        <f>IF(COUNT(H125:H144), SUM(H125:H144) / COUNT(H125:H144), 0)</f>
        <v>1.2513597189691791E-2</v>
      </c>
      <c r="I145" s="28">
        <f>SUM(I125:I144)</f>
        <v>31909.672833714063</v>
      </c>
      <c r="J145" s="26" t="s">
        <v>268</v>
      </c>
      <c r="K145" s="27">
        <f>IF(COUNT(K125:K144), SUM(K125:K144) / COUNT(K125:K144), 0)</f>
        <v>1.4949413669217305E-2</v>
      </c>
      <c r="L145" s="28">
        <f>SUM(L125:L144)</f>
        <v>38121.004856504114</v>
      </c>
      <c r="M145" s="26" t="s">
        <v>268</v>
      </c>
      <c r="N145" s="27">
        <f>IF(COUNT(N125:N144), SUM(N125:N144) / COUNT(N125:N144), 0)</f>
        <v>1.9501037105203844E-2</v>
      </c>
      <c r="O145" s="28">
        <f>SUM(O125:O144)</f>
        <v>49727.644618269798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13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2021-11-13(토) 오전 00:00</v>
      </c>
      <c r="C150" s="329"/>
      <c r="D150" s="288" t="str">
        <f>TEXT($G$1, "[$-ko-KR]yyyy-mm-dd(ddd) ") &amp; "오후 14:00"</f>
        <v>2021-11-13(토) 오후 14:00</v>
      </c>
      <c r="E150" s="289"/>
      <c r="F150" s="290"/>
      <c r="G150" s="288" t="str">
        <f>TEXT($G$1, "[$-ko-KR]yyyy-mm-dd(ddd) ") &amp; "오후 19:00"</f>
        <v>2021-11-13(토) 오후 19:00</v>
      </c>
      <c r="H150" s="289"/>
      <c r="I150" s="290"/>
      <c r="J150" s="288" t="str">
        <f>TEXT($G$1, "[$-ko-KR]yyyy-mm-dd(ddd) ") &amp; "오후 21:00"</f>
        <v>2021-11-13(토) 오후 21:00</v>
      </c>
      <c r="K150" s="289"/>
      <c r="L150" s="290"/>
      <c r="M150" s="288" t="str">
        <f>TEXT($G$1+1, "[$-ko-KR]yyyy-mm-dd(ddd) ") &amp; "오전 00:00"</f>
        <v>2021-11-14(일)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4" t="s">
        <v>57</v>
      </c>
      <c r="H151" s="215" t="s">
        <v>265</v>
      </c>
      <c r="I151" s="21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85</v>
      </c>
      <c r="B152" s="124">
        <v>613</v>
      </c>
      <c r="C152" s="76">
        <v>-1.7628205099999999E-2</v>
      </c>
      <c r="D152" s="13">
        <v>671</v>
      </c>
      <c r="E152" s="14">
        <f>IF(ISNUMBER(D152), (D152 - $B152) / $B152, "")</f>
        <v>9.461663947797716E-2</v>
      </c>
      <c r="F152" s="16">
        <f>IF(ISNUMBER(D152), $B172 * E152, "")</f>
        <v>14192.495921696574</v>
      </c>
      <c r="G152" s="29">
        <v>683</v>
      </c>
      <c r="H152" s="14">
        <f>IF(ISNUMBER(G152), (G152 - $B152) / $B152, "")</f>
        <v>0.11419249592169657</v>
      </c>
      <c r="I152" s="100">
        <f>IF(ISNUMBER(G152), $B172 * H152, "")</f>
        <v>17128.874388254484</v>
      </c>
      <c r="J152" s="13">
        <v>662</v>
      </c>
      <c r="K152" s="14">
        <f>IF(ISNUMBER(J152), (J152 - $B152) / $B152, "")</f>
        <v>7.9934747145187598E-2</v>
      </c>
      <c r="L152" s="16">
        <f>IF(ISNUMBER(J152), $B172 * K152, "")</f>
        <v>11990.21207177814</v>
      </c>
      <c r="M152" s="29">
        <v>675</v>
      </c>
      <c r="N152" s="14">
        <f>IF(ISNUMBER(M152), (M152 - $B152) / $B152, "")</f>
        <v>0.10114192495921696</v>
      </c>
      <c r="O152" s="16">
        <f>IF(ISNUMBER(M152), $B172 * N152, "")</f>
        <v>15171.288743882544</v>
      </c>
      <c r="Q152" s="286"/>
      <c r="R152" s="286"/>
      <c r="S152" s="286"/>
    </row>
    <row r="153" spans="1:19" ht="17.25" thickBot="1">
      <c r="A153" s="125" t="s">
        <v>229</v>
      </c>
      <c r="B153" s="126">
        <v>983</v>
      </c>
      <c r="C153" s="77">
        <v>-2.18905473E-2</v>
      </c>
      <c r="D153" s="15">
        <v>978</v>
      </c>
      <c r="E153" s="32">
        <f t="shared" ref="E153:E156" si="78">IF(ISNUMBER(D153), (D153 - $B153) / $B153, "")</f>
        <v>-5.0864699898270603E-3</v>
      </c>
      <c r="F153" s="18">
        <f>IF(ISNUMBER(D153), $B172 * E153, "")</f>
        <v>-762.97049847405901</v>
      </c>
      <c r="G153" s="31">
        <v>986</v>
      </c>
      <c r="H153" s="32">
        <f t="shared" ref="H153:H156" si="79">IF(ISNUMBER(G153), (G153 - $B153) / $B153, "")</f>
        <v>3.0518819938962359E-3</v>
      </c>
      <c r="I153" s="101">
        <f>IF(ISNUMBER(G153), $B172 * H153, "")</f>
        <v>457.78229908443541</v>
      </c>
      <c r="J153" s="15">
        <v>984</v>
      </c>
      <c r="K153" s="32">
        <f t="shared" ref="K153:K156" si="80">IF(ISNUMBER(J153), (J153 - $B153) / $B153, "")</f>
        <v>1.017293997965412E-3</v>
      </c>
      <c r="L153" s="18">
        <f>IF(ISNUMBER(J153), $B172 * K153, "")</f>
        <v>152.5940996948118</v>
      </c>
      <c r="M153" s="31">
        <v>997</v>
      </c>
      <c r="N153" s="32">
        <f t="shared" ref="N153:N156" si="81">IF(ISNUMBER(M153), (M153 - $B153) / $B153, "")</f>
        <v>1.4242115971515769E-2</v>
      </c>
      <c r="O153" s="18">
        <f>IF(ISNUMBER(M153), $B172 * N153, "")</f>
        <v>2136.3173957273652</v>
      </c>
      <c r="Q153" s="286"/>
      <c r="R153" s="286"/>
      <c r="S153" s="286"/>
    </row>
    <row r="154" spans="1:19" ht="17.25" thickBot="1">
      <c r="A154" s="125" t="s">
        <v>107</v>
      </c>
      <c r="B154" s="126">
        <v>185</v>
      </c>
      <c r="C154" s="77">
        <v>-2.6315789499999999E-2</v>
      </c>
      <c r="D154" s="15">
        <v>184</v>
      </c>
      <c r="E154" s="32">
        <f t="shared" si="78"/>
        <v>-5.4054054054054057E-3</v>
      </c>
      <c r="F154" s="18">
        <f>IF(ISNUMBER(D154), $B172 * E154, "")</f>
        <v>-810.81081081081084</v>
      </c>
      <c r="G154" s="31">
        <v>186</v>
      </c>
      <c r="H154" s="32">
        <f t="shared" si="79"/>
        <v>5.4054054054054057E-3</v>
      </c>
      <c r="I154" s="101">
        <f>IF(ISNUMBER(G154), $B172 * H154, "")</f>
        <v>810.81081081081084</v>
      </c>
      <c r="J154" s="15">
        <v>186</v>
      </c>
      <c r="K154" s="32">
        <f t="shared" si="80"/>
        <v>5.4054054054054057E-3</v>
      </c>
      <c r="L154" s="18">
        <f>IF(ISNUMBER(J154), $B172 * K154, "")</f>
        <v>810.81081081081084</v>
      </c>
      <c r="M154" s="31">
        <v>187</v>
      </c>
      <c r="N154" s="32">
        <f t="shared" si="81"/>
        <v>1.0810810810810811E-2</v>
      </c>
      <c r="O154" s="18">
        <f>IF(ISNUMBER(M154), $B172 * N154, "")</f>
        <v>1621.6216216216217</v>
      </c>
      <c r="Q154" s="291"/>
      <c r="R154" s="291"/>
      <c r="S154" s="291"/>
    </row>
    <row r="155" spans="1:19" ht="17.25" thickBot="1">
      <c r="A155" s="125" t="s">
        <v>161</v>
      </c>
      <c r="B155" s="126">
        <v>653</v>
      </c>
      <c r="C155" s="77">
        <v>-2.68256334E-2</v>
      </c>
      <c r="D155" s="15">
        <v>655</v>
      </c>
      <c r="E155" s="32">
        <f t="shared" si="78"/>
        <v>3.0627871362940277E-3</v>
      </c>
      <c r="F155" s="18">
        <f>IF(ISNUMBER(D155), $B172 * E155, "")</f>
        <v>459.41807044410416</v>
      </c>
      <c r="G155" s="31">
        <v>657</v>
      </c>
      <c r="H155" s="32">
        <f t="shared" si="79"/>
        <v>6.1255742725880554E-3</v>
      </c>
      <c r="I155" s="101">
        <f>IF(ISNUMBER(G155), $B172 * H155, "")</f>
        <v>918.83614088820832</v>
      </c>
      <c r="J155" s="15">
        <v>658</v>
      </c>
      <c r="K155" s="32">
        <f t="shared" si="80"/>
        <v>7.656967840735069E-3</v>
      </c>
      <c r="L155" s="18">
        <f>IF(ISNUMBER(J155), $B172 * K155, "")</f>
        <v>1148.5451761102604</v>
      </c>
      <c r="M155" s="31">
        <v>661</v>
      </c>
      <c r="N155" s="32">
        <f t="shared" si="81"/>
        <v>1.2251148545176111E-2</v>
      </c>
      <c r="O155" s="18">
        <f>IF(ISNUMBER(M155), $B172 * N155, "")</f>
        <v>1837.6722817764166</v>
      </c>
      <c r="Q155" s="291"/>
      <c r="R155" s="291"/>
      <c r="S155" s="291"/>
    </row>
    <row r="156" spans="1:19" ht="17.25" thickBot="1">
      <c r="A156" s="127" t="s">
        <v>233</v>
      </c>
      <c r="B156" s="128">
        <v>707</v>
      </c>
      <c r="C156" s="78">
        <v>-2.7510316399999998E-2</v>
      </c>
      <c r="D156" s="20">
        <v>709</v>
      </c>
      <c r="E156" s="21">
        <f t="shared" si="78"/>
        <v>2.828854314002829E-3</v>
      </c>
      <c r="F156" s="22">
        <f>IF(ISNUMBER(D156), $B172 * E156, "")</f>
        <v>424.32814710042436</v>
      </c>
      <c r="G156" s="30">
        <v>709</v>
      </c>
      <c r="H156" s="21">
        <f t="shared" si="79"/>
        <v>2.828854314002829E-3</v>
      </c>
      <c r="I156" s="105">
        <f>IF(ISNUMBER(G156), $B172 * H156, "")</f>
        <v>424.32814710042436</v>
      </c>
      <c r="J156" s="20">
        <v>711</v>
      </c>
      <c r="K156" s="21">
        <f t="shared" si="80"/>
        <v>5.6577086280056579E-3</v>
      </c>
      <c r="L156" s="22">
        <f>IF(ISNUMBER(J156), $B172 * K156, "")</f>
        <v>848.65629420084872</v>
      </c>
      <c r="M156" s="30">
        <v>716</v>
      </c>
      <c r="N156" s="21">
        <f t="shared" si="81"/>
        <v>1.272984441301273E-2</v>
      </c>
      <c r="O156" s="22">
        <f>IF(ISNUMBER(M156), $B172 * N156, "")</f>
        <v>1909.4766619519096</v>
      </c>
      <c r="Q156" s="291"/>
      <c r="R156" s="291"/>
      <c r="S156" s="291"/>
    </row>
    <row r="157" spans="1:19" ht="17.25" thickBot="1">
      <c r="A157" s="125" t="s">
        <v>251</v>
      </c>
      <c r="B157" s="129">
        <v>384</v>
      </c>
      <c r="C157" s="80">
        <v>-2.7848101300000001E-2</v>
      </c>
      <c r="D157" s="106">
        <v>385</v>
      </c>
      <c r="E157" s="107">
        <f>IF(ISNUMBER(D157), (D157 - $B157) / $B157, "")</f>
        <v>2.6041666666666665E-3</v>
      </c>
      <c r="F157" s="108">
        <f>IF(ISNUMBER(D157), $B172 * E157, "")</f>
        <v>390.625</v>
      </c>
      <c r="G157" s="109">
        <v>389</v>
      </c>
      <c r="H157" s="107">
        <f>IF(ISNUMBER(G157), (G157 - $B157) / $B157, "")</f>
        <v>1.3020833333333334E-2</v>
      </c>
      <c r="I157" s="110">
        <f>IF(ISNUMBER(G157), $B172 * H157, "")</f>
        <v>1953.125</v>
      </c>
      <c r="J157" s="106">
        <v>389</v>
      </c>
      <c r="K157" s="107">
        <f>IF(ISNUMBER(J157), (J157 - $B157) / $B157, "")</f>
        <v>1.3020833333333334E-2</v>
      </c>
      <c r="L157" s="108">
        <f>IF(ISNUMBER(J157), $B172 * K157, "")</f>
        <v>1953.125</v>
      </c>
      <c r="M157" s="109">
        <v>391</v>
      </c>
      <c r="N157" s="107">
        <f>IF(ISNUMBER(M157), (M157 - $B157) / $B157, "")</f>
        <v>1.8229166666666668E-2</v>
      </c>
      <c r="O157" s="108">
        <f>IF(ISNUMBER(M157), $B172 * N157, "")</f>
        <v>2734.375</v>
      </c>
      <c r="Q157" s="291"/>
      <c r="R157" s="291"/>
      <c r="S157" s="291"/>
    </row>
    <row r="158" spans="1:19" ht="17.25" thickBot="1">
      <c r="A158" s="125" t="s">
        <v>121</v>
      </c>
      <c r="B158" s="126">
        <v>552</v>
      </c>
      <c r="C158" s="77">
        <v>-2.8169014100000001E-2</v>
      </c>
      <c r="D158" s="15">
        <v>558</v>
      </c>
      <c r="E158" s="32">
        <f t="shared" ref="E158:E161" si="82">IF(ISNUMBER(D158), (D158 - $B158) / $B158, "")</f>
        <v>1.0869565217391304E-2</v>
      </c>
      <c r="F158" s="18">
        <f>IF(ISNUMBER(D158), $B172 * E158, "")</f>
        <v>1630.4347826086955</v>
      </c>
      <c r="G158" s="31">
        <v>568</v>
      </c>
      <c r="H158" s="32">
        <f t="shared" ref="H158:H161" si="83">IF(ISNUMBER(G158), (G158 - $B158) / $B158, "")</f>
        <v>2.8985507246376812E-2</v>
      </c>
      <c r="I158" s="101">
        <f>IF(ISNUMBER(G158), $B172 * H158, "")</f>
        <v>4347.826086956522</v>
      </c>
      <c r="J158" s="15">
        <v>565</v>
      </c>
      <c r="K158" s="32">
        <f t="shared" ref="K158:K161" si="84">IF(ISNUMBER(J158), (J158 - $B158) / $B158, "")</f>
        <v>2.355072463768116E-2</v>
      </c>
      <c r="L158" s="18">
        <f>IF(ISNUMBER(J158), $B172 * K158, "")</f>
        <v>3532.608695652174</v>
      </c>
      <c r="M158" s="31">
        <v>566</v>
      </c>
      <c r="N158" s="32">
        <f t="shared" ref="N158:N161" si="85">IF(ISNUMBER(M158), (M158 - $B158) / $B158, "")</f>
        <v>2.5362318840579712E-2</v>
      </c>
      <c r="O158" s="18">
        <f>IF(ISNUMBER(M158), $B172 * N158, "")</f>
        <v>3804.347826086957</v>
      </c>
      <c r="Q158" s="291"/>
      <c r="R158" s="291"/>
      <c r="S158" s="291"/>
    </row>
    <row r="159" spans="1:19" ht="17.25" thickBot="1">
      <c r="A159" s="125" t="s">
        <v>171</v>
      </c>
      <c r="B159" s="126">
        <v>441</v>
      </c>
      <c r="C159" s="77">
        <v>-2.86343612E-2</v>
      </c>
      <c r="D159" s="15">
        <v>445</v>
      </c>
      <c r="E159" s="32">
        <f t="shared" si="82"/>
        <v>9.0702947845804991E-3</v>
      </c>
      <c r="F159" s="18">
        <f>IF(ISNUMBER(D159), $B172 * E159, "")</f>
        <v>1360.5442176870749</v>
      </c>
      <c r="G159" s="31">
        <v>450</v>
      </c>
      <c r="H159" s="32">
        <f t="shared" si="83"/>
        <v>2.0408163265306121E-2</v>
      </c>
      <c r="I159" s="101">
        <f>IF(ISNUMBER(G159), $B172 * H159, "")</f>
        <v>3061.2244897959181</v>
      </c>
      <c r="J159" s="15">
        <v>449</v>
      </c>
      <c r="K159" s="32">
        <f t="shared" si="84"/>
        <v>1.8140589569160998E-2</v>
      </c>
      <c r="L159" s="18">
        <f>IF(ISNUMBER(J159), $B172 * K159, "")</f>
        <v>2721.0884353741499</v>
      </c>
      <c r="M159" s="31">
        <v>452</v>
      </c>
      <c r="N159" s="32">
        <f t="shared" si="85"/>
        <v>2.4943310657596373E-2</v>
      </c>
      <c r="O159" s="18">
        <f>IF(ISNUMBER(M159), $B172 * N159, "")</f>
        <v>3741.4965986394559</v>
      </c>
      <c r="Q159" s="291"/>
      <c r="R159" s="291"/>
      <c r="S159" s="291"/>
    </row>
    <row r="160" spans="1:19" ht="17.25" thickBot="1">
      <c r="A160" s="125" t="s">
        <v>197</v>
      </c>
      <c r="B160" s="126">
        <v>200</v>
      </c>
      <c r="C160" s="77">
        <v>-2.9126213599999999E-2</v>
      </c>
      <c r="D160" s="15">
        <v>208</v>
      </c>
      <c r="E160" s="32">
        <f t="shared" si="82"/>
        <v>0.04</v>
      </c>
      <c r="F160" s="18">
        <f>IF(ISNUMBER(D160), $B172 * E160, "")</f>
        <v>6000</v>
      </c>
      <c r="G160" s="31">
        <v>208</v>
      </c>
      <c r="H160" s="32">
        <f t="shared" si="83"/>
        <v>0.04</v>
      </c>
      <c r="I160" s="101">
        <f>IF(ISNUMBER(G160), $B172 * H160, "")</f>
        <v>6000</v>
      </c>
      <c r="J160" s="15">
        <v>211</v>
      </c>
      <c r="K160" s="32">
        <f t="shared" si="84"/>
        <v>5.5E-2</v>
      </c>
      <c r="L160" s="18">
        <f>IF(ISNUMBER(J160), $B172 * K160, "")</f>
        <v>8250</v>
      </c>
      <c r="M160" s="31">
        <v>211</v>
      </c>
      <c r="N160" s="32">
        <f t="shared" si="85"/>
        <v>5.5E-2</v>
      </c>
      <c r="O160" s="18">
        <f>IF(ISNUMBER(M160), $B172 * N160, "")</f>
        <v>8250</v>
      </c>
      <c r="Q160" s="33"/>
      <c r="R160" s="33"/>
    </row>
    <row r="161" spans="1:19" ht="17.25" thickBot="1">
      <c r="A161" s="130" t="s">
        <v>239</v>
      </c>
      <c r="B161" s="131">
        <v>626</v>
      </c>
      <c r="C161" s="79">
        <v>-2.94573643E-2</v>
      </c>
      <c r="D161" s="24">
        <v>629</v>
      </c>
      <c r="E161" s="25">
        <f t="shared" si="82"/>
        <v>4.7923322683706068E-3</v>
      </c>
      <c r="F161" s="104">
        <f>IF(ISNUMBER(D161), $B172 * E161, "")</f>
        <v>718.84984025559106</v>
      </c>
      <c r="G161" s="102">
        <v>632</v>
      </c>
      <c r="H161" s="25">
        <f t="shared" si="83"/>
        <v>9.5846645367412137E-3</v>
      </c>
      <c r="I161" s="103">
        <f>IF(ISNUMBER(G161), $B172 * H161, "")</f>
        <v>1437.6996805111821</v>
      </c>
      <c r="J161" s="24">
        <v>633</v>
      </c>
      <c r="K161" s="25">
        <f t="shared" si="84"/>
        <v>1.1182108626198083E-2</v>
      </c>
      <c r="L161" s="104">
        <f>IF(ISNUMBER(J161), $B172 * K161, "")</f>
        <v>1677.3162939297124</v>
      </c>
      <c r="M161" s="102">
        <v>635</v>
      </c>
      <c r="N161" s="25">
        <f t="shared" si="85"/>
        <v>1.437699680511182E-2</v>
      </c>
      <c r="O161" s="104">
        <f>IF(ISNUMBER(M161), $B172 * N161, "")</f>
        <v>2156.5495207667732</v>
      </c>
      <c r="Q161" s="300"/>
      <c r="R161" s="301"/>
      <c r="S161" s="302"/>
    </row>
    <row r="162" spans="1:19">
      <c r="A162" s="123" t="s">
        <v>203</v>
      </c>
      <c r="B162" s="124">
        <v>788</v>
      </c>
      <c r="C162" s="76">
        <v>-2.9556650199999999E-2</v>
      </c>
      <c r="D162" s="13">
        <v>781</v>
      </c>
      <c r="E162" s="14">
        <f>IF(ISNUMBER(D162), (D162 - $B162) / $B162, "")</f>
        <v>-8.8832487309644676E-3</v>
      </c>
      <c r="F162" s="16">
        <f>IF(ISNUMBER(D162), $B172 * E162, "")</f>
        <v>-1332.4873096446702</v>
      </c>
      <c r="G162" s="29">
        <v>785</v>
      </c>
      <c r="H162" s="14">
        <f>IF(ISNUMBER(G162), (G162 - $B162) / $B162, "")</f>
        <v>-3.8071065989847717E-3</v>
      </c>
      <c r="I162" s="100">
        <f>IF(ISNUMBER(G162), $B172 * H162, "")</f>
        <v>-571.06598984771574</v>
      </c>
      <c r="J162" s="13">
        <v>787</v>
      </c>
      <c r="K162" s="14">
        <f>IF(ISNUMBER(J162), (J162 - $B162) / $B162, "")</f>
        <v>-1.2690355329949238E-3</v>
      </c>
      <c r="L162" s="16">
        <f>IF(ISNUMBER(J162), $B172 * K162, "")</f>
        <v>-190.35532994923855</v>
      </c>
      <c r="M162" s="29">
        <v>793</v>
      </c>
      <c r="N162" s="14">
        <f>IF(ISNUMBER(M162), (M162 - $B162) / $B162, "")</f>
        <v>6.3451776649746192E-3</v>
      </c>
      <c r="O162" s="16">
        <f>IF(ISNUMBER(M162), $B172 * N162, "")</f>
        <v>951.7766497461929</v>
      </c>
      <c r="Q162" s="303"/>
      <c r="R162" s="304"/>
      <c r="S162" s="305"/>
    </row>
    <row r="163" spans="1:19" ht="17.25" thickBot="1">
      <c r="A163" s="125" t="s">
        <v>56</v>
      </c>
      <c r="B163" s="126">
        <v>227</v>
      </c>
      <c r="C163" s="77">
        <v>-2.99145299E-2</v>
      </c>
      <c r="D163" s="15">
        <v>227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229</v>
      </c>
      <c r="H163" s="32">
        <f t="shared" ref="H163:H166" si="87">IF(ISNUMBER(G163), (G163 - $B163) / $B163, "")</f>
        <v>8.8105726872246704E-3</v>
      </c>
      <c r="I163" s="101">
        <f>IF(ISNUMBER(G163), $B172 * H163, "")</f>
        <v>1321.5859030837005</v>
      </c>
      <c r="J163" s="15">
        <v>231</v>
      </c>
      <c r="K163" s="32">
        <f t="shared" ref="K163:K166" si="88">IF(ISNUMBER(J163), (J163 - $B163) / $B163, "")</f>
        <v>1.7621145374449341E-2</v>
      </c>
      <c r="L163" s="18">
        <f>IF(ISNUMBER(J163), $B172 * K163, "")</f>
        <v>2643.171806167401</v>
      </c>
      <c r="M163" s="31">
        <v>237</v>
      </c>
      <c r="N163" s="32">
        <f t="shared" ref="N163:N166" si="89">IF(ISNUMBER(M163), (M163 - $B163) / $B163, "")</f>
        <v>4.405286343612335E-2</v>
      </c>
      <c r="O163" s="18">
        <f>IF(ISNUMBER(M163), $B172 * N163, "")</f>
        <v>6607.9295154185029</v>
      </c>
      <c r="Q163" s="306"/>
      <c r="R163" s="307"/>
      <c r="S163" s="308"/>
    </row>
    <row r="164" spans="1:19" ht="17.25" thickBot="1">
      <c r="A164" s="125" t="s">
        <v>135</v>
      </c>
      <c r="B164" s="126">
        <v>409</v>
      </c>
      <c r="C164" s="77">
        <v>-3.0805687200000001E-2</v>
      </c>
      <c r="D164" s="15">
        <v>412</v>
      </c>
      <c r="E164" s="32">
        <f t="shared" si="86"/>
        <v>7.3349633251833741E-3</v>
      </c>
      <c r="F164" s="18">
        <f>IF(ISNUMBER(D164), $B172 * E164, "")</f>
        <v>1100.2444987775061</v>
      </c>
      <c r="G164" s="31">
        <v>414</v>
      </c>
      <c r="H164" s="32">
        <f t="shared" si="87"/>
        <v>1.2224938875305624E-2</v>
      </c>
      <c r="I164" s="101">
        <f>IF(ISNUMBER(G164), $B172 * H164, "")</f>
        <v>1833.7408312958437</v>
      </c>
      <c r="J164" s="15">
        <v>415</v>
      </c>
      <c r="K164" s="32">
        <f t="shared" si="88"/>
        <v>1.4669926650366748E-2</v>
      </c>
      <c r="L164" s="18">
        <f>IF(ISNUMBER(J164), $B172 * K164, "")</f>
        <v>2200.4889975550122</v>
      </c>
      <c r="M164" s="31">
        <v>415</v>
      </c>
      <c r="N164" s="32">
        <f t="shared" si="89"/>
        <v>1.4669926650366748E-2</v>
      </c>
      <c r="O164" s="18">
        <f>IF(ISNUMBER(M164), $B172 * N164, "")</f>
        <v>2200.4889975550122</v>
      </c>
      <c r="Q164" s="291"/>
      <c r="R164" s="291"/>
      <c r="S164" s="291"/>
    </row>
    <row r="165" spans="1:19" ht="17.25" thickBot="1">
      <c r="A165" s="125" t="s">
        <v>189</v>
      </c>
      <c r="B165" s="126">
        <v>353</v>
      </c>
      <c r="C165" s="77">
        <v>-3.2876712299999999E-2</v>
      </c>
      <c r="D165" s="15">
        <v>353</v>
      </c>
      <c r="E165" s="32">
        <f t="shared" si="86"/>
        <v>0</v>
      </c>
      <c r="F165" s="18">
        <f>IF(ISNUMBER(D165), $B172 * E165, "")</f>
        <v>0</v>
      </c>
      <c r="G165" s="31">
        <v>354</v>
      </c>
      <c r="H165" s="32">
        <f t="shared" si="87"/>
        <v>2.8328611898016999E-3</v>
      </c>
      <c r="I165" s="101">
        <f>IF(ISNUMBER(G165), $B172 * H165, "")</f>
        <v>424.92917847025495</v>
      </c>
      <c r="J165" s="15">
        <v>356</v>
      </c>
      <c r="K165" s="32">
        <f t="shared" si="88"/>
        <v>8.4985835694051E-3</v>
      </c>
      <c r="L165" s="18">
        <f>IF(ISNUMBER(J165), $B172 * K165, "")</f>
        <v>1274.787535410765</v>
      </c>
      <c r="M165" s="31">
        <v>359</v>
      </c>
      <c r="N165" s="32">
        <f t="shared" si="89"/>
        <v>1.69971671388102E-2</v>
      </c>
      <c r="O165" s="18">
        <f>IF(ISNUMBER(M165), $B172 * N165, "")</f>
        <v>2549.5750708215301</v>
      </c>
      <c r="Q165" s="286"/>
      <c r="R165" s="286"/>
      <c r="S165" s="286"/>
    </row>
    <row r="166" spans="1:19" ht="17.25" thickBot="1">
      <c r="A166" s="127" t="s">
        <v>237</v>
      </c>
      <c r="B166" s="128">
        <v>146</v>
      </c>
      <c r="C166" s="78">
        <v>-3.3112582799999998E-2</v>
      </c>
      <c r="D166" s="20">
        <v>149</v>
      </c>
      <c r="E166" s="21">
        <f t="shared" si="86"/>
        <v>2.0547945205479451E-2</v>
      </c>
      <c r="F166" s="22">
        <f>IF(ISNUMBER(D166), $B172 * E166, "")</f>
        <v>3082.1917808219177</v>
      </c>
      <c r="G166" s="30">
        <v>151</v>
      </c>
      <c r="H166" s="21">
        <f t="shared" si="87"/>
        <v>3.4246575342465752E-2</v>
      </c>
      <c r="I166" s="105">
        <f>IF(ISNUMBER(G166), $B172 * H166, "")</f>
        <v>5136.9863013698623</v>
      </c>
      <c r="J166" s="20">
        <v>150</v>
      </c>
      <c r="K166" s="21">
        <f t="shared" si="88"/>
        <v>2.7397260273972601E-2</v>
      </c>
      <c r="L166" s="22">
        <f>IF(ISNUMBER(J166), $B172 * K166, "")</f>
        <v>4109.58904109589</v>
      </c>
      <c r="M166" s="30">
        <v>151</v>
      </c>
      <c r="N166" s="21">
        <f t="shared" si="89"/>
        <v>3.4246575342465752E-2</v>
      </c>
      <c r="O166" s="22">
        <f>IF(ISNUMBER(M166), $B172 * N166, "")</f>
        <v>5136.9863013698623</v>
      </c>
      <c r="Q166" s="286"/>
      <c r="R166" s="286"/>
      <c r="S166" s="286"/>
    </row>
    <row r="167" spans="1:19" ht="17.25" thickBot="1">
      <c r="A167" s="125" t="s">
        <v>129</v>
      </c>
      <c r="B167" s="129">
        <v>120</v>
      </c>
      <c r="C167" s="80">
        <v>-0.04</v>
      </c>
      <c r="D167" s="106">
        <v>122</v>
      </c>
      <c r="E167" s="107">
        <f>IF(ISNUMBER(D167), (D167 - $B167) / $B167, "")</f>
        <v>1.6666666666666666E-2</v>
      </c>
      <c r="F167" s="108">
        <f>IF(ISNUMBER(D167), $B172 * E167, "")</f>
        <v>2500</v>
      </c>
      <c r="G167" s="109">
        <v>123</v>
      </c>
      <c r="H167" s="107">
        <f>IF(ISNUMBER(G167), (G167 - $B167) / $B167, "")</f>
        <v>2.5000000000000001E-2</v>
      </c>
      <c r="I167" s="110">
        <f>IF(ISNUMBER(G167), $B172 * H167, "")</f>
        <v>3750</v>
      </c>
      <c r="J167" s="106">
        <v>123</v>
      </c>
      <c r="K167" s="107">
        <f>IF(ISNUMBER(J167), (J167 - $B167) / $B167, "")</f>
        <v>2.5000000000000001E-2</v>
      </c>
      <c r="L167" s="108">
        <f>IF(ISNUMBER(J167), $B172 * K167, "")</f>
        <v>3750</v>
      </c>
      <c r="M167" s="109">
        <v>124</v>
      </c>
      <c r="N167" s="107">
        <f>IF(ISNUMBER(M167), (M167 - $B167) / $B167, "")</f>
        <v>3.3333333333333333E-2</v>
      </c>
      <c r="O167" s="108">
        <f>IF(ISNUMBER(M167), $B172 * N167, "")</f>
        <v>5000</v>
      </c>
      <c r="Q167" s="291"/>
      <c r="R167" s="291"/>
      <c r="S167" s="291"/>
    </row>
    <row r="168" spans="1:19" ht="17.25" thickBot="1">
      <c r="A168" s="125" t="s">
        <v>159</v>
      </c>
      <c r="B168" s="126">
        <v>111</v>
      </c>
      <c r="C168" s="77">
        <v>-4.31034483E-2</v>
      </c>
      <c r="D168" s="15">
        <v>112</v>
      </c>
      <c r="E168" s="32">
        <f t="shared" ref="E168:E171" si="90">IF(ISNUMBER(D168), (D168 - $B168) / $B168, "")</f>
        <v>9.0090090090090089E-3</v>
      </c>
      <c r="F168" s="18">
        <f>IF(ISNUMBER(D168), $B172 * E168, "")</f>
        <v>1351.3513513513512</v>
      </c>
      <c r="G168" s="31">
        <v>112</v>
      </c>
      <c r="H168" s="32">
        <f t="shared" ref="H168:H171" si="91">IF(ISNUMBER(G168), (G168 - $B168) / $B168, "")</f>
        <v>9.0090090090090089E-3</v>
      </c>
      <c r="I168" s="101">
        <f>IF(ISNUMBER(G168), $B172 * H168, "")</f>
        <v>1351.3513513513512</v>
      </c>
      <c r="J168" s="15">
        <v>112</v>
      </c>
      <c r="K168" s="32">
        <f t="shared" ref="K168:K171" si="92">IF(ISNUMBER(J168), (J168 - $B168) / $B168, "")</f>
        <v>9.0090090090090089E-3</v>
      </c>
      <c r="L168" s="18">
        <f>IF(ISNUMBER(J168), $B172 * K168, "")</f>
        <v>1351.3513513513512</v>
      </c>
      <c r="M168" s="31">
        <v>112</v>
      </c>
      <c r="N168" s="32">
        <f t="shared" ref="N168:N171" si="93">IF(ISNUMBER(M168), (M168 - $B168) / $B168, "")</f>
        <v>9.0090090090090089E-3</v>
      </c>
      <c r="O168" s="18">
        <f>IF(ISNUMBER(M168), $B172 * N168, "")</f>
        <v>1351.3513513513512</v>
      </c>
      <c r="Q168" s="291"/>
      <c r="R168" s="291"/>
      <c r="S168" s="291"/>
    </row>
    <row r="169" spans="1:19" ht="17.25" thickBot="1">
      <c r="A169" s="125" t="s">
        <v>235</v>
      </c>
      <c r="B169" s="126">
        <v>126</v>
      </c>
      <c r="C169" s="77">
        <v>-4.5454545499999999E-2</v>
      </c>
      <c r="D169" s="15">
        <v>126</v>
      </c>
      <c r="E169" s="32">
        <f t="shared" si="90"/>
        <v>0</v>
      </c>
      <c r="F169" s="18">
        <f>IF(ISNUMBER(D169), $B172 * E169, "")</f>
        <v>0</v>
      </c>
      <c r="G169" s="31">
        <v>126</v>
      </c>
      <c r="H169" s="32">
        <f t="shared" si="91"/>
        <v>0</v>
      </c>
      <c r="I169" s="101">
        <f>IF(ISNUMBER(G169), $B172 * H169, "")</f>
        <v>0</v>
      </c>
      <c r="J169" s="15">
        <v>127</v>
      </c>
      <c r="K169" s="32">
        <f t="shared" si="92"/>
        <v>7.9365079365079361E-3</v>
      </c>
      <c r="L169" s="18">
        <f>IF(ISNUMBER(J169), $B172 * K169, "")</f>
        <v>1190.4761904761904</v>
      </c>
      <c r="M169" s="31">
        <v>129</v>
      </c>
      <c r="N169" s="32">
        <f t="shared" si="93"/>
        <v>2.3809523809523808E-2</v>
      </c>
      <c r="O169" s="18">
        <f>IF(ISNUMBER(M169), $B172 * N169, "")</f>
        <v>3571.4285714285711</v>
      </c>
      <c r="Q169" s="291"/>
      <c r="R169" s="291"/>
      <c r="S169" s="291"/>
    </row>
    <row r="170" spans="1:19">
      <c r="A170" s="125" t="s">
        <v>51</v>
      </c>
      <c r="B170" s="126">
        <v>454</v>
      </c>
      <c r="C170" s="77">
        <v>-4.6218487400000001E-2</v>
      </c>
      <c r="D170" s="15">
        <v>452</v>
      </c>
      <c r="E170" s="32">
        <f t="shared" si="90"/>
        <v>-4.4052863436123352E-3</v>
      </c>
      <c r="F170" s="18">
        <f>IF(ISNUMBER(D170), $B172 * E170, "")</f>
        <v>-660.79295154185024</v>
      </c>
      <c r="G170" s="31">
        <v>456</v>
      </c>
      <c r="H170" s="32">
        <f t="shared" si="91"/>
        <v>4.4052863436123352E-3</v>
      </c>
      <c r="I170" s="101">
        <f>IF(ISNUMBER(G170), $B172 * H170, "")</f>
        <v>660.79295154185024</v>
      </c>
      <c r="J170" s="15">
        <v>456</v>
      </c>
      <c r="K170" s="32">
        <f t="shared" si="92"/>
        <v>4.4052863436123352E-3</v>
      </c>
      <c r="L170" s="18">
        <f>IF(ISNUMBER(J170), $B172 * K170, "")</f>
        <v>660.79295154185024</v>
      </c>
      <c r="M170" s="31">
        <v>463</v>
      </c>
      <c r="N170" s="32">
        <f t="shared" si="93"/>
        <v>1.9823788546255508E-2</v>
      </c>
      <c r="O170" s="18">
        <f>IF(ISNUMBER(M170), $B172 * N170, "")</f>
        <v>2973.568281938326</v>
      </c>
      <c r="Q170" s="313"/>
      <c r="R170" s="314"/>
      <c r="S170" s="315"/>
    </row>
    <row r="171" spans="1:19" ht="17.25" thickBot="1">
      <c r="A171" s="130" t="s">
        <v>125</v>
      </c>
      <c r="B171" s="131">
        <v>190</v>
      </c>
      <c r="C171" s="79">
        <v>-5.47263682E-2</v>
      </c>
      <c r="D171" s="24">
        <v>190</v>
      </c>
      <c r="E171" s="25">
        <f t="shared" si="90"/>
        <v>0</v>
      </c>
      <c r="F171" s="104">
        <f>IF(ISNUMBER(D171), $B172 * E171, "")</f>
        <v>0</v>
      </c>
      <c r="G171" s="102">
        <v>191</v>
      </c>
      <c r="H171" s="25">
        <f t="shared" si="91"/>
        <v>5.263157894736842E-3</v>
      </c>
      <c r="I171" s="103">
        <f>IF(ISNUMBER(G171), $B172 * H171, "")</f>
        <v>789.47368421052624</v>
      </c>
      <c r="J171" s="24">
        <v>191</v>
      </c>
      <c r="K171" s="25">
        <f t="shared" si="92"/>
        <v>5.263157894736842E-3</v>
      </c>
      <c r="L171" s="104">
        <f>IF(ISNUMBER(J171), $B172 * K171, "")</f>
        <v>789.47368421052624</v>
      </c>
      <c r="M171" s="102">
        <v>195</v>
      </c>
      <c r="N171" s="25">
        <f t="shared" si="93"/>
        <v>2.6315789473684209E-2</v>
      </c>
      <c r="O171" s="104">
        <f>IF(ISNUMBER(M171), $B172 * N171, "")</f>
        <v>3947.3684210526312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9.8811406800906158E-3</v>
      </c>
      <c r="F172" s="28">
        <f>SUM(F152:F171)</f>
        <v>29643.422040271849</v>
      </c>
      <c r="G172" s="26" t="s">
        <v>268</v>
      </c>
      <c r="H172" s="27">
        <f>IF(COUNT(H152:H171), SUM(H152:H171) / COUNT(H152:H171), 0)</f>
        <v>1.7079433751625885E-2</v>
      </c>
      <c r="I172" s="28">
        <f>SUM(I152:I171)</f>
        <v>51238.301254877668</v>
      </c>
      <c r="J172" s="26" t="s">
        <v>268</v>
      </c>
      <c r="K172" s="27">
        <f>IF(COUNT(K152:K171), SUM(K152:K171) / COUNT(K152:K171), 0)</f>
        <v>1.6954911035136886E-2</v>
      </c>
      <c r="L172" s="28">
        <f>SUM(L152:L171)</f>
        <v>50864.733105410654</v>
      </c>
      <c r="M172" s="26" t="s">
        <v>268</v>
      </c>
      <c r="N172" s="27">
        <f>IF(COUNT(N152:N171), SUM(N152:N171) / COUNT(N152:N171), 0)</f>
        <v>2.5884539603711683E-2</v>
      </c>
      <c r="O172" s="28">
        <f>SUM(O152:O171)</f>
        <v>77653.618811134991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13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2021-11-13(토) 오전 00:00</v>
      </c>
      <c r="C177" s="329"/>
      <c r="D177" s="288" t="str">
        <f>TEXT($G$1, "[$-ko-KR]yyyy-mm-dd(ddd) ") &amp; "오후 14:00"</f>
        <v>2021-11-13(토) 오후 14:00</v>
      </c>
      <c r="E177" s="289"/>
      <c r="F177" s="290"/>
      <c r="G177" s="288" t="str">
        <f>TEXT($G$1, "[$-ko-KR]yyyy-mm-dd(ddd) ") &amp; "오후 19:00"</f>
        <v>2021-11-13(토) 오후 19:00</v>
      </c>
      <c r="H177" s="289"/>
      <c r="I177" s="290"/>
      <c r="J177" s="288" t="str">
        <f>TEXT($G$1, "[$-ko-KR]yyyy-mm-dd(ddd) ") &amp; "오후 21:00"</f>
        <v>2021-11-13(토) 오후 21:00</v>
      </c>
      <c r="K177" s="289"/>
      <c r="L177" s="290"/>
      <c r="M177" s="288" t="str">
        <f>TEXT($G$1+1, "[$-ko-KR]yyyy-mm-dd(ddd) ") &amp; "오전 00:00"</f>
        <v>2021-11-14(일)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4" t="s">
        <v>57</v>
      </c>
      <c r="H178" s="215" t="s">
        <v>265</v>
      </c>
      <c r="I178" s="21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327</v>
      </c>
      <c r="B179" s="124">
        <v>275100</v>
      </c>
      <c r="C179" s="76">
        <v>-3.4058988800000002E-2</v>
      </c>
      <c r="D179" s="13">
        <v>274450</v>
      </c>
      <c r="E179" s="14">
        <f>IF(ISNUMBER(D179), (D179 - $B179) / $B179, "")</f>
        <v>-2.3627771719374772E-3</v>
      </c>
      <c r="F179" s="16">
        <f>IF(ISNUMBER(D179), $B199 * E179, "")</f>
        <v>-354.41657579062161</v>
      </c>
      <c r="G179" s="29">
        <v>275700</v>
      </c>
      <c r="H179" s="14">
        <f>IF(ISNUMBER(G179), (G179 - $B179) / $B179, "")</f>
        <v>2.1810250817884407E-3</v>
      </c>
      <c r="I179" s="100">
        <f>IF(ISNUMBER(G179), $B199 * H179, "")</f>
        <v>327.15376226826612</v>
      </c>
      <c r="J179" s="13">
        <v>279300</v>
      </c>
      <c r="K179" s="14">
        <f>IF(ISNUMBER(J179), (J179 - $B179) / $B179, "")</f>
        <v>1.5267175572519083E-2</v>
      </c>
      <c r="L179" s="16">
        <f>IF(ISNUMBER(J179), $B199 * K179, "")</f>
        <v>2290.0763358778627</v>
      </c>
      <c r="M179" s="29">
        <v>287250</v>
      </c>
      <c r="N179" s="14">
        <f>IF(ISNUMBER(M179), (M179 - $B179) / $B179, "")</f>
        <v>4.4165757906215922E-2</v>
      </c>
      <c r="O179" s="16">
        <f>IF(ISNUMBER(M179), $B199 * N179, "")</f>
        <v>6624.8636859323879</v>
      </c>
      <c r="Q179" s="286"/>
      <c r="R179" s="286"/>
      <c r="S179" s="286"/>
    </row>
    <row r="180" spans="1:19" ht="17.25" thickBot="1">
      <c r="A180" s="125" t="s">
        <v>62</v>
      </c>
      <c r="B180" s="126">
        <v>56970</v>
      </c>
      <c r="C180" s="77">
        <v>-3.4406779700000001E-2</v>
      </c>
      <c r="D180" s="15">
        <v>56890</v>
      </c>
      <c r="E180" s="32">
        <f t="shared" ref="E180:E183" si="94">IF(ISNUMBER(D180), (D180 - $B180) / $B180, "")</f>
        <v>-1.4042478497454801E-3</v>
      </c>
      <c r="F180" s="18">
        <f>IF(ISNUMBER(D180), $B199 * E180, "")</f>
        <v>-210.63717746182201</v>
      </c>
      <c r="G180" s="31">
        <v>58100</v>
      </c>
      <c r="H180" s="32">
        <f t="shared" ref="H180:H183" si="95">IF(ISNUMBER(G180), (G180 - $B180) / $B180, "")</f>
        <v>1.9835000877654906E-2</v>
      </c>
      <c r="I180" s="101">
        <f>IF(ISNUMBER(G180), $B199 * H180, "")</f>
        <v>2975.2501316482358</v>
      </c>
      <c r="J180" s="15">
        <v>58720</v>
      </c>
      <c r="K180" s="32">
        <f t="shared" ref="K180:K183" si="96">IF(ISNUMBER(J180), (J180 - $B180) / $B180, "")</f>
        <v>3.0717921713182376E-2</v>
      </c>
      <c r="L180" s="18">
        <f>IF(ISNUMBER(J180), $B199 * K180, "")</f>
        <v>4607.6882569773561</v>
      </c>
      <c r="M180" s="31">
        <v>59680</v>
      </c>
      <c r="N180" s="32">
        <f t="shared" ref="N180:N183" si="97">IF(ISNUMBER(M180), (M180 - $B180) / $B180, "")</f>
        <v>4.7568895910128139E-2</v>
      </c>
      <c r="O180" s="18">
        <f>IF(ISNUMBER(M180), $B199 * N180, "")</f>
        <v>7135.334386519221</v>
      </c>
      <c r="Q180" s="286"/>
      <c r="R180" s="286"/>
      <c r="S180" s="286"/>
    </row>
    <row r="181" spans="1:19" ht="17.25" thickBot="1">
      <c r="A181" s="125" t="s">
        <v>103</v>
      </c>
      <c r="B181" s="126">
        <v>1540</v>
      </c>
      <c r="C181" s="77">
        <v>-3.4482758600000003E-2</v>
      </c>
      <c r="D181" s="15">
        <v>1580</v>
      </c>
      <c r="E181" s="32">
        <f t="shared" si="94"/>
        <v>2.5974025974025976E-2</v>
      </c>
      <c r="F181" s="18">
        <f>IF(ISNUMBER(D181), $B199 * E181, "")</f>
        <v>3896.1038961038962</v>
      </c>
      <c r="G181" s="31">
        <v>1570</v>
      </c>
      <c r="H181" s="32">
        <f t="shared" si="95"/>
        <v>1.948051948051948E-2</v>
      </c>
      <c r="I181" s="101">
        <f>IF(ISNUMBER(G181), $B199 * H181, "")</f>
        <v>2922.0779220779218</v>
      </c>
      <c r="J181" s="15">
        <v>1570</v>
      </c>
      <c r="K181" s="32">
        <f t="shared" si="96"/>
        <v>1.948051948051948E-2</v>
      </c>
      <c r="L181" s="18">
        <f>IF(ISNUMBER(J181), $B199 * K181, "")</f>
        <v>2922.0779220779218</v>
      </c>
      <c r="M181" s="31">
        <v>1585</v>
      </c>
      <c r="N181" s="32">
        <f t="shared" si="97"/>
        <v>2.922077922077922E-2</v>
      </c>
      <c r="O181" s="18">
        <f>IF(ISNUMBER(M181), $B199 * N181, "")</f>
        <v>4383.1168831168834</v>
      </c>
      <c r="Q181" s="291"/>
      <c r="R181" s="291"/>
      <c r="S181" s="291"/>
    </row>
    <row r="182" spans="1:19" ht="17.25" thickBot="1">
      <c r="A182" s="125" t="s">
        <v>155</v>
      </c>
      <c r="B182" s="126">
        <v>28550</v>
      </c>
      <c r="C182" s="77">
        <v>-3.4820824899999998E-2</v>
      </c>
      <c r="D182" s="15">
        <v>28350</v>
      </c>
      <c r="E182" s="32">
        <f t="shared" si="94"/>
        <v>-7.0052539404553416E-3</v>
      </c>
      <c r="F182" s="18">
        <f>IF(ISNUMBER(D182), $B199 * E182, "")</f>
        <v>-1050.7880910683011</v>
      </c>
      <c r="G182" s="31">
        <v>28410</v>
      </c>
      <c r="H182" s="32">
        <f t="shared" si="95"/>
        <v>-4.9036777583187389E-3</v>
      </c>
      <c r="I182" s="101">
        <f>IF(ISNUMBER(G182), $B199 * H182, "")</f>
        <v>-735.55166374781084</v>
      </c>
      <c r="J182" s="15">
        <v>28440</v>
      </c>
      <c r="K182" s="32">
        <f t="shared" si="96"/>
        <v>-3.852889667250438E-3</v>
      </c>
      <c r="L182" s="18">
        <f>IF(ISNUMBER(J182), $B199 * K182, "")</f>
        <v>-577.93345008756569</v>
      </c>
      <c r="M182" s="31">
        <v>28800</v>
      </c>
      <c r="N182" s="32">
        <f t="shared" si="97"/>
        <v>8.7565674255691769E-3</v>
      </c>
      <c r="O182" s="18">
        <f>IF(ISNUMBER(M182), $B199 * N182, "")</f>
        <v>1313.4851138353765</v>
      </c>
      <c r="Q182" s="291"/>
      <c r="R182" s="291"/>
      <c r="S182" s="291"/>
    </row>
    <row r="183" spans="1:19" ht="17.25" thickBot="1">
      <c r="A183" s="127" t="s">
        <v>245</v>
      </c>
      <c r="B183" s="128">
        <v>2480</v>
      </c>
      <c r="C183" s="78">
        <v>-3.5019455300000002E-2</v>
      </c>
      <c r="D183" s="20">
        <v>2565</v>
      </c>
      <c r="E183" s="21">
        <f t="shared" si="94"/>
        <v>3.4274193548387094E-2</v>
      </c>
      <c r="F183" s="22">
        <f>IF(ISNUMBER(D183), $B199 * E183, "")</f>
        <v>5141.1290322580644</v>
      </c>
      <c r="G183" s="30">
        <v>2545</v>
      </c>
      <c r="H183" s="21">
        <f t="shared" si="95"/>
        <v>2.620967741935484E-2</v>
      </c>
      <c r="I183" s="105">
        <f>IF(ISNUMBER(G183), $B199 * H183, "")</f>
        <v>3931.4516129032259</v>
      </c>
      <c r="J183" s="20">
        <v>2565</v>
      </c>
      <c r="K183" s="21">
        <f t="shared" si="96"/>
        <v>3.4274193548387094E-2</v>
      </c>
      <c r="L183" s="22">
        <f>IF(ISNUMBER(J183), $B199 * K183, "")</f>
        <v>5141.1290322580644</v>
      </c>
      <c r="M183" s="30">
        <v>2570</v>
      </c>
      <c r="N183" s="21">
        <f t="shared" si="97"/>
        <v>3.6290322580645164E-2</v>
      </c>
      <c r="O183" s="22">
        <f>IF(ISNUMBER(M183), $B199 * N183, "")</f>
        <v>5443.5483870967746</v>
      </c>
      <c r="Q183" s="291"/>
      <c r="R183" s="291"/>
      <c r="S183" s="291"/>
    </row>
    <row r="184" spans="1:19" ht="17.25" thickBot="1">
      <c r="A184" s="125" t="s">
        <v>177</v>
      </c>
      <c r="B184" s="129">
        <v>19140</v>
      </c>
      <c r="C184" s="80">
        <v>-3.5282258099999998E-2</v>
      </c>
      <c r="D184" s="106">
        <v>19720</v>
      </c>
      <c r="E184" s="107">
        <f>IF(ISNUMBER(D184), (D184 - $B184) / $B184, "")</f>
        <v>3.0303030303030304E-2</v>
      </c>
      <c r="F184" s="108">
        <f>IF(ISNUMBER(D184), $B199 * E184, "")</f>
        <v>4545.454545454546</v>
      </c>
      <c r="G184" s="109">
        <v>19750</v>
      </c>
      <c r="H184" s="107">
        <f>IF(ISNUMBER(G184), (G184 - $B184) / $B184, "")</f>
        <v>3.1870428422152562E-2</v>
      </c>
      <c r="I184" s="110">
        <f>IF(ISNUMBER(G184), $B199 * H184, "")</f>
        <v>4780.5642633228845</v>
      </c>
      <c r="J184" s="106">
        <v>19730</v>
      </c>
      <c r="K184" s="107">
        <f>IF(ISNUMBER(J184), (J184 - $B184) / $B184, "")</f>
        <v>3.0825496342737721E-2</v>
      </c>
      <c r="L184" s="108">
        <f>IF(ISNUMBER(J184), $B199 * K184, "")</f>
        <v>4623.8244514106582</v>
      </c>
      <c r="M184" s="109">
        <v>20070</v>
      </c>
      <c r="N184" s="107">
        <f>IF(ISNUMBER(M184), (M184 - $B184) / $B184, "")</f>
        <v>4.8589341692789965E-2</v>
      </c>
      <c r="O184" s="108">
        <f>IF(ISNUMBER(M184), $B199 * N184, "")</f>
        <v>7288.4012539184951</v>
      </c>
      <c r="Q184" s="291"/>
      <c r="R184" s="291"/>
      <c r="S184" s="291"/>
    </row>
    <row r="185" spans="1:19" ht="17.25" thickBot="1">
      <c r="A185" s="125" t="s">
        <v>241</v>
      </c>
      <c r="B185" s="126">
        <v>2180</v>
      </c>
      <c r="C185" s="77">
        <v>-3.5398230099999997E-2</v>
      </c>
      <c r="D185" s="15">
        <v>2230</v>
      </c>
      <c r="E185" s="32">
        <f t="shared" ref="E185:E188" si="98">IF(ISNUMBER(D185), (D185 - $B185) / $B185, "")</f>
        <v>2.2935779816513763E-2</v>
      </c>
      <c r="F185" s="18">
        <f>IF(ISNUMBER(D185), $B199 * E185, "")</f>
        <v>3440.3669724770643</v>
      </c>
      <c r="G185" s="31">
        <v>2260</v>
      </c>
      <c r="H185" s="32">
        <f t="shared" ref="H185:H188" si="99">IF(ISNUMBER(G185), (G185 - $B185) / $B185, "")</f>
        <v>3.669724770642202E-2</v>
      </c>
      <c r="I185" s="101">
        <f>IF(ISNUMBER(G185), $B199 * H185, "")</f>
        <v>5504.5871559633033</v>
      </c>
      <c r="J185" s="15">
        <v>2250</v>
      </c>
      <c r="K185" s="32">
        <f t="shared" ref="K185:K188" si="100">IF(ISNUMBER(J185), (J185 - $B185) / $B185, "")</f>
        <v>3.2110091743119268E-2</v>
      </c>
      <c r="L185" s="18">
        <f>IF(ISNUMBER(J185), $B199 * K185, "")</f>
        <v>4816.5137614678906</v>
      </c>
      <c r="M185" s="31">
        <v>2270</v>
      </c>
      <c r="N185" s="32">
        <f t="shared" ref="N185:N188" si="101">IF(ISNUMBER(M185), (M185 - $B185) / $B185, "")</f>
        <v>4.1284403669724773E-2</v>
      </c>
      <c r="O185" s="18">
        <f>IF(ISNUMBER(M185), $B199 * N185, "")</f>
        <v>6192.660550458716</v>
      </c>
      <c r="Q185" s="291"/>
      <c r="R185" s="291"/>
      <c r="S185" s="291"/>
    </row>
    <row r="186" spans="1:19" ht="17.25" thickBot="1">
      <c r="A186" s="125" t="s">
        <v>109</v>
      </c>
      <c r="B186" s="126">
        <v>8640</v>
      </c>
      <c r="C186" s="77">
        <v>-3.5714285700000001E-2</v>
      </c>
      <c r="D186" s="15">
        <v>8670</v>
      </c>
      <c r="E186" s="32">
        <f t="shared" si="98"/>
        <v>3.472222222222222E-3</v>
      </c>
      <c r="F186" s="18">
        <f>IF(ISNUMBER(D186), $B199 * E186, "")</f>
        <v>520.83333333333326</v>
      </c>
      <c r="G186" s="31">
        <v>8695</v>
      </c>
      <c r="H186" s="32">
        <f t="shared" si="99"/>
        <v>6.3657407407407404E-3</v>
      </c>
      <c r="I186" s="101">
        <f>IF(ISNUMBER(G186), $B199 * H186, "")</f>
        <v>954.86111111111109</v>
      </c>
      <c r="J186" s="15">
        <v>8710</v>
      </c>
      <c r="K186" s="32">
        <f t="shared" si="100"/>
        <v>8.1018518518518514E-3</v>
      </c>
      <c r="L186" s="18">
        <f>IF(ISNUMBER(J186), $B199 * K186, "")</f>
        <v>1215.2777777777776</v>
      </c>
      <c r="M186" s="31">
        <v>8835</v>
      </c>
      <c r="N186" s="32">
        <f t="shared" si="101"/>
        <v>2.2569444444444444E-2</v>
      </c>
      <c r="O186" s="18">
        <f>IF(ISNUMBER(M186), $B199 * N186, "")</f>
        <v>3385.4166666666665</v>
      </c>
      <c r="Q186" s="291"/>
      <c r="R186" s="291"/>
      <c r="S186" s="291"/>
    </row>
    <row r="187" spans="1:19" ht="17.25" thickBot="1">
      <c r="A187" s="125" t="s">
        <v>89</v>
      </c>
      <c r="B187" s="126">
        <v>1425</v>
      </c>
      <c r="C187" s="77">
        <v>-3.7162162200000001E-2</v>
      </c>
      <c r="D187" s="15">
        <v>1425</v>
      </c>
      <c r="E187" s="32">
        <f t="shared" si="98"/>
        <v>0</v>
      </c>
      <c r="F187" s="18">
        <f>IF(ISNUMBER(D187), $B199 * E187, "")</f>
        <v>0</v>
      </c>
      <c r="G187" s="31">
        <v>1445</v>
      </c>
      <c r="H187" s="32">
        <f t="shared" si="99"/>
        <v>1.4035087719298246E-2</v>
      </c>
      <c r="I187" s="101">
        <f>IF(ISNUMBER(G187), $B199 * H187, "")</f>
        <v>2105.2631578947371</v>
      </c>
      <c r="J187" s="15">
        <v>1435</v>
      </c>
      <c r="K187" s="32">
        <f t="shared" si="100"/>
        <v>7.0175438596491229E-3</v>
      </c>
      <c r="L187" s="18">
        <f>IF(ISNUMBER(J187), $B199 * K187, "")</f>
        <v>1052.6315789473686</v>
      </c>
      <c r="M187" s="31">
        <v>1450</v>
      </c>
      <c r="N187" s="32">
        <f t="shared" si="101"/>
        <v>1.7543859649122806E-2</v>
      </c>
      <c r="O187" s="18">
        <f>IF(ISNUMBER(M187), $B199 * N187, "")</f>
        <v>2631.5789473684208</v>
      </c>
      <c r="Q187" s="33"/>
      <c r="R187" s="33"/>
    </row>
    <row r="188" spans="1:19" ht="17.25" thickBot="1">
      <c r="A188" s="130" t="s">
        <v>129</v>
      </c>
      <c r="B188" s="131">
        <v>120</v>
      </c>
      <c r="C188" s="79">
        <v>-0.04</v>
      </c>
      <c r="D188" s="24">
        <v>122</v>
      </c>
      <c r="E188" s="25">
        <f t="shared" si="98"/>
        <v>1.6666666666666666E-2</v>
      </c>
      <c r="F188" s="104">
        <f>IF(ISNUMBER(D188), $B199 * E188, "")</f>
        <v>2500</v>
      </c>
      <c r="G188" s="102">
        <v>123</v>
      </c>
      <c r="H188" s="25">
        <f t="shared" si="99"/>
        <v>2.5000000000000001E-2</v>
      </c>
      <c r="I188" s="103">
        <f>IF(ISNUMBER(G188), $B199 * H188, "")</f>
        <v>3750</v>
      </c>
      <c r="J188" s="24">
        <v>123</v>
      </c>
      <c r="K188" s="25">
        <f t="shared" si="100"/>
        <v>2.5000000000000001E-2</v>
      </c>
      <c r="L188" s="104">
        <f>IF(ISNUMBER(J188), $B199 * K188, "")</f>
        <v>3750</v>
      </c>
      <c r="M188" s="102">
        <v>124</v>
      </c>
      <c r="N188" s="25">
        <f t="shared" si="101"/>
        <v>3.3333333333333333E-2</v>
      </c>
      <c r="O188" s="104">
        <f>IF(ISNUMBER(M188), $B199 * N188, "")</f>
        <v>5000</v>
      </c>
      <c r="Q188" s="300"/>
      <c r="R188" s="301"/>
      <c r="S188" s="302"/>
    </row>
    <row r="189" spans="1:19">
      <c r="A189" s="123" t="s">
        <v>101</v>
      </c>
      <c r="B189" s="124">
        <v>1245</v>
      </c>
      <c r="C189" s="76">
        <v>-4.2307692299999998E-2</v>
      </c>
      <c r="D189" s="13">
        <v>1260</v>
      </c>
      <c r="E189" s="14">
        <f>IF(ISNUMBER(D189), (D189 - $B189) / $B189, "")</f>
        <v>1.2048192771084338E-2</v>
      </c>
      <c r="F189" s="16">
        <f>IF(ISNUMBER(D189), $B199 * E189, "")</f>
        <v>1807.2289156626507</v>
      </c>
      <c r="G189" s="29">
        <v>1290</v>
      </c>
      <c r="H189" s="14">
        <f>IF(ISNUMBER(G189), (G189 - $B189) / $B189, "")</f>
        <v>3.614457831325301E-2</v>
      </c>
      <c r="I189" s="100">
        <f>IF(ISNUMBER(G189), $B199 * H189, "")</f>
        <v>5421.6867469879517</v>
      </c>
      <c r="J189" s="13">
        <v>1280</v>
      </c>
      <c r="K189" s="14">
        <f>IF(ISNUMBER(J189), (J189 - $B189) / $B189, "")</f>
        <v>2.8112449799196786E-2</v>
      </c>
      <c r="L189" s="16">
        <f>IF(ISNUMBER(J189), $B199 * K189, "")</f>
        <v>4216.8674698795176</v>
      </c>
      <c r="M189" s="29">
        <v>1300</v>
      </c>
      <c r="N189" s="14">
        <f>IF(ISNUMBER(M189), (M189 - $B189) / $B189, "")</f>
        <v>4.4176706827309238E-2</v>
      </c>
      <c r="O189" s="16">
        <f>IF(ISNUMBER(M189), $B199 * N189, "")</f>
        <v>6626.5060240963858</v>
      </c>
      <c r="Q189" s="303"/>
      <c r="R189" s="304"/>
      <c r="S189" s="305"/>
    </row>
    <row r="190" spans="1:19" ht="17.25" thickBot="1">
      <c r="A190" s="125" t="s">
        <v>159</v>
      </c>
      <c r="B190" s="126">
        <v>111</v>
      </c>
      <c r="C190" s="77">
        <v>-4.31034483E-2</v>
      </c>
      <c r="D190" s="15">
        <v>112</v>
      </c>
      <c r="E190" s="32">
        <f t="shared" ref="E190:E193" si="102">IF(ISNUMBER(D190), (D190 - $B190) / $B190, "")</f>
        <v>9.0090090090090089E-3</v>
      </c>
      <c r="F190" s="18">
        <f>IF(ISNUMBER(D190), $B199 * E190, "")</f>
        <v>1351.3513513513512</v>
      </c>
      <c r="G190" s="31">
        <v>112</v>
      </c>
      <c r="H190" s="32">
        <f t="shared" ref="H190:H193" si="103">IF(ISNUMBER(G190), (G190 - $B190) / $B190, "")</f>
        <v>9.0090090090090089E-3</v>
      </c>
      <c r="I190" s="101">
        <f>IF(ISNUMBER(G190), $B199 * H190, "")</f>
        <v>1351.3513513513512</v>
      </c>
      <c r="J190" s="15">
        <v>112</v>
      </c>
      <c r="K190" s="32">
        <f t="shared" ref="K190:K193" si="104">IF(ISNUMBER(J190), (J190 - $B190) / $B190, "")</f>
        <v>9.0090090090090089E-3</v>
      </c>
      <c r="L190" s="18">
        <f>IF(ISNUMBER(J190), $B199 * K190, "")</f>
        <v>1351.3513513513512</v>
      </c>
      <c r="M190" s="31">
        <v>112</v>
      </c>
      <c r="N190" s="32">
        <f t="shared" ref="N190:N193" si="105">IF(ISNUMBER(M190), (M190 - $B190) / $B190, "")</f>
        <v>9.0090090090090089E-3</v>
      </c>
      <c r="O190" s="18">
        <f>IF(ISNUMBER(M190), $B199 * N190, "")</f>
        <v>1351.3513513513512</v>
      </c>
      <c r="Q190" s="306"/>
      <c r="R190" s="307"/>
      <c r="S190" s="308"/>
    </row>
    <row r="191" spans="1:19" ht="17.25" thickBot="1">
      <c r="A191" s="125" t="s">
        <v>336</v>
      </c>
      <c r="B191" s="126">
        <v>4985</v>
      </c>
      <c r="C191" s="77">
        <v>-4.3186180400000003E-2</v>
      </c>
      <c r="D191" s="15">
        <v>5000</v>
      </c>
      <c r="E191" s="32">
        <f t="shared" si="102"/>
        <v>3.009027081243731E-3</v>
      </c>
      <c r="F191" s="18">
        <f>IF(ISNUMBER(D191), $B199 * E191, "")</f>
        <v>451.35406218655964</v>
      </c>
      <c r="G191" s="31">
        <v>5115</v>
      </c>
      <c r="H191" s="32">
        <f t="shared" si="103"/>
        <v>2.6078234704112337E-2</v>
      </c>
      <c r="I191" s="101">
        <f>IF(ISNUMBER(G191), $B199 * H191, "")</f>
        <v>3911.7352056168506</v>
      </c>
      <c r="J191" s="15">
        <v>5110</v>
      </c>
      <c r="K191" s="32">
        <f t="shared" si="104"/>
        <v>2.5075225677031094E-2</v>
      </c>
      <c r="L191" s="18">
        <f>IF(ISNUMBER(J191), $B199 * K191, "")</f>
        <v>3761.2838515546641</v>
      </c>
      <c r="M191" s="31">
        <v>5165</v>
      </c>
      <c r="N191" s="32">
        <f t="shared" si="105"/>
        <v>3.6108324974924777E-2</v>
      </c>
      <c r="O191" s="18">
        <f>IF(ISNUMBER(M191), $B199 * N191, "")</f>
        <v>5416.2487462387162</v>
      </c>
      <c r="Q191" s="291"/>
      <c r="R191" s="291"/>
      <c r="S191" s="291"/>
    </row>
    <row r="192" spans="1:19" ht="17.25" thickBot="1">
      <c r="A192" s="125" t="s">
        <v>173</v>
      </c>
      <c r="B192" s="126">
        <v>1550</v>
      </c>
      <c r="C192" s="77">
        <v>-4.3209876500000001E-2</v>
      </c>
      <c r="D192" s="15">
        <v>1545</v>
      </c>
      <c r="E192" s="32">
        <f t="shared" si="102"/>
        <v>-3.2258064516129032E-3</v>
      </c>
      <c r="F192" s="18">
        <f>IF(ISNUMBER(D192), $B199 * E192, "")</f>
        <v>-483.87096774193549</v>
      </c>
      <c r="G192" s="31">
        <v>1565</v>
      </c>
      <c r="H192" s="32">
        <f t="shared" si="103"/>
        <v>9.6774193548387101E-3</v>
      </c>
      <c r="I192" s="101">
        <f>IF(ISNUMBER(G192), $B199 * H192, "")</f>
        <v>1451.6129032258066</v>
      </c>
      <c r="J192" s="15">
        <v>1610</v>
      </c>
      <c r="K192" s="32">
        <f t="shared" si="104"/>
        <v>3.870967741935484E-2</v>
      </c>
      <c r="L192" s="18">
        <f>IF(ISNUMBER(J192), $B199 * K192, "")</f>
        <v>5806.4516129032263</v>
      </c>
      <c r="M192" s="31">
        <v>1605</v>
      </c>
      <c r="N192" s="32">
        <f t="shared" si="105"/>
        <v>3.5483870967741936E-2</v>
      </c>
      <c r="O192" s="18">
        <f>IF(ISNUMBER(M192), $B199 * N192, "")</f>
        <v>5322.5806451612907</v>
      </c>
      <c r="Q192" s="286"/>
      <c r="R192" s="286"/>
      <c r="S192" s="286"/>
    </row>
    <row r="193" spans="1:19" ht="17.25" thickBot="1">
      <c r="A193" s="127" t="s">
        <v>235</v>
      </c>
      <c r="B193" s="128">
        <v>126</v>
      </c>
      <c r="C193" s="78">
        <v>-4.5454545499999999E-2</v>
      </c>
      <c r="D193" s="20">
        <v>126</v>
      </c>
      <c r="E193" s="21">
        <f t="shared" si="102"/>
        <v>0</v>
      </c>
      <c r="F193" s="22">
        <f>IF(ISNUMBER(D193), $B199 * E193, "")</f>
        <v>0</v>
      </c>
      <c r="G193" s="30">
        <v>126</v>
      </c>
      <c r="H193" s="21">
        <f t="shared" si="103"/>
        <v>0</v>
      </c>
      <c r="I193" s="105">
        <f>IF(ISNUMBER(G193), $B199 * H193, "")</f>
        <v>0</v>
      </c>
      <c r="J193" s="20">
        <v>127</v>
      </c>
      <c r="K193" s="21">
        <f t="shared" si="104"/>
        <v>7.9365079365079361E-3</v>
      </c>
      <c r="L193" s="22">
        <f>IF(ISNUMBER(J193), $B199 * K193, "")</f>
        <v>1190.4761904761904</v>
      </c>
      <c r="M193" s="30">
        <v>129</v>
      </c>
      <c r="N193" s="21">
        <f t="shared" si="105"/>
        <v>2.3809523809523808E-2</v>
      </c>
      <c r="O193" s="22">
        <f>IF(ISNUMBER(M193), $B199 * N193, "")</f>
        <v>3571.4285714285711</v>
      </c>
      <c r="Q193" s="286"/>
      <c r="R193" s="286"/>
      <c r="S193" s="286"/>
    </row>
    <row r="194" spans="1:19" ht="17.25" thickBot="1">
      <c r="A194" s="125" t="s">
        <v>249</v>
      </c>
      <c r="B194" s="129">
        <v>1150</v>
      </c>
      <c r="C194" s="80">
        <v>-4.5643153499999999E-2</v>
      </c>
      <c r="D194" s="106">
        <v>1150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1160</v>
      </c>
      <c r="H194" s="107">
        <f>IF(ISNUMBER(G194), (G194 - $B194) / $B194, "")</f>
        <v>8.6956521739130436E-3</v>
      </c>
      <c r="I194" s="110">
        <f>IF(ISNUMBER(G194), $B199 * H194, "")</f>
        <v>1304.3478260869565</v>
      </c>
      <c r="J194" s="106">
        <v>1160</v>
      </c>
      <c r="K194" s="107">
        <f>IF(ISNUMBER(J194), (J194 - $B194) / $B194, "")</f>
        <v>8.6956521739130436E-3</v>
      </c>
      <c r="L194" s="108">
        <f>IF(ISNUMBER(J194), $B199 * K194, "")</f>
        <v>1304.3478260869565</v>
      </c>
      <c r="M194" s="109">
        <v>1170</v>
      </c>
      <c r="N194" s="107">
        <f>IF(ISNUMBER(M194), (M194 - $B194) / $B194, "")</f>
        <v>1.7391304347826087E-2</v>
      </c>
      <c r="O194" s="108">
        <f>IF(ISNUMBER(M194), $B199 * N194, "")</f>
        <v>2608.695652173913</v>
      </c>
      <c r="Q194" s="291"/>
      <c r="R194" s="291"/>
      <c r="S194" s="291"/>
    </row>
    <row r="195" spans="1:19" ht="17.25" thickBot="1">
      <c r="A195" s="125" t="s">
        <v>51</v>
      </c>
      <c r="B195" s="126">
        <v>454</v>
      </c>
      <c r="C195" s="77">
        <v>-4.6218487400000001E-2</v>
      </c>
      <c r="D195" s="15">
        <v>452</v>
      </c>
      <c r="E195" s="32">
        <f t="shared" ref="E195:E198" si="106">IF(ISNUMBER(D195), (D195 - $B195) / $B195, "")</f>
        <v>-4.4052863436123352E-3</v>
      </c>
      <c r="F195" s="18">
        <f>IF(ISNUMBER(D195), $B199 * E195, "")</f>
        <v>-660.79295154185024</v>
      </c>
      <c r="G195" s="31">
        <v>456</v>
      </c>
      <c r="H195" s="32">
        <f t="shared" ref="H195:H198" si="107">IF(ISNUMBER(G195), (G195 - $B195) / $B195, "")</f>
        <v>4.4052863436123352E-3</v>
      </c>
      <c r="I195" s="101">
        <f>IF(ISNUMBER(G195), $B199 * H195, "")</f>
        <v>660.79295154185024</v>
      </c>
      <c r="J195" s="15">
        <v>456</v>
      </c>
      <c r="K195" s="32">
        <f t="shared" ref="K195:K198" si="108">IF(ISNUMBER(J195), (J195 - $B195) / $B195, "")</f>
        <v>4.4052863436123352E-3</v>
      </c>
      <c r="L195" s="18">
        <f>IF(ISNUMBER(J195), $B199 * K195, "")</f>
        <v>660.79295154185024</v>
      </c>
      <c r="M195" s="31">
        <v>463</v>
      </c>
      <c r="N195" s="32">
        <f t="shared" ref="N195:N198" si="109">IF(ISNUMBER(M195), (M195 - $B195) / $B195, "")</f>
        <v>1.9823788546255508E-2</v>
      </c>
      <c r="O195" s="18">
        <f>IF(ISNUMBER(M195), $B199 * N195, "")</f>
        <v>2973.568281938326</v>
      </c>
      <c r="Q195" s="291"/>
      <c r="R195" s="291"/>
      <c r="S195" s="291"/>
    </row>
    <row r="196" spans="1:19" ht="17.25" thickBot="1">
      <c r="A196" s="125" t="s">
        <v>131</v>
      </c>
      <c r="B196" s="126">
        <v>55150</v>
      </c>
      <c r="C196" s="77">
        <v>-4.7331145300000002E-2</v>
      </c>
      <c r="D196" s="15">
        <v>55430</v>
      </c>
      <c r="E196" s="32">
        <f t="shared" si="106"/>
        <v>5.0770625566636442E-3</v>
      </c>
      <c r="F196" s="18">
        <f>IF(ISNUMBER(D196), $B199 * E196, "")</f>
        <v>761.55938349954658</v>
      </c>
      <c r="G196" s="31">
        <v>55410</v>
      </c>
      <c r="H196" s="32">
        <f t="shared" si="107"/>
        <v>4.7144152311876701E-3</v>
      </c>
      <c r="I196" s="101">
        <f>IF(ISNUMBER(G196), $B199 * H196, "")</f>
        <v>707.16228467815051</v>
      </c>
      <c r="J196" s="15">
        <v>54950</v>
      </c>
      <c r="K196" s="32">
        <f t="shared" si="108"/>
        <v>-3.6264732547597461E-3</v>
      </c>
      <c r="L196" s="18">
        <f>IF(ISNUMBER(J196), $B199 * K196, "")</f>
        <v>-543.97098821396196</v>
      </c>
      <c r="M196" s="31">
        <v>56250</v>
      </c>
      <c r="N196" s="32">
        <f t="shared" si="109"/>
        <v>1.9945602901178604E-2</v>
      </c>
      <c r="O196" s="18">
        <f>IF(ISNUMBER(M196), $B199 * N196, "")</f>
        <v>2991.8404351767904</v>
      </c>
      <c r="Q196" s="291"/>
      <c r="R196" s="291"/>
      <c r="S196" s="291"/>
    </row>
    <row r="197" spans="1:19">
      <c r="A197" s="125" t="s">
        <v>125</v>
      </c>
      <c r="B197" s="126">
        <v>190</v>
      </c>
      <c r="C197" s="77">
        <v>-5.47263682E-2</v>
      </c>
      <c r="D197" s="15">
        <v>190</v>
      </c>
      <c r="E197" s="32">
        <f t="shared" si="106"/>
        <v>0</v>
      </c>
      <c r="F197" s="18">
        <f>IF(ISNUMBER(D197), $B199 * E197, "")</f>
        <v>0</v>
      </c>
      <c r="G197" s="31">
        <v>191</v>
      </c>
      <c r="H197" s="32">
        <f t="shared" si="107"/>
        <v>5.263157894736842E-3</v>
      </c>
      <c r="I197" s="101">
        <f>IF(ISNUMBER(G197), $B199 * H197, "")</f>
        <v>789.47368421052624</v>
      </c>
      <c r="J197" s="15">
        <v>191</v>
      </c>
      <c r="K197" s="32">
        <f t="shared" si="108"/>
        <v>5.263157894736842E-3</v>
      </c>
      <c r="L197" s="18">
        <f>IF(ISNUMBER(J197), $B199 * K197, "")</f>
        <v>789.47368421052624</v>
      </c>
      <c r="M197" s="31">
        <v>195</v>
      </c>
      <c r="N197" s="32">
        <f t="shared" si="109"/>
        <v>2.6315789473684209E-2</v>
      </c>
      <c r="O197" s="18">
        <f>IF(ISNUMBER(M197), $B199 * N197, "")</f>
        <v>3947.3684210526312</v>
      </c>
      <c r="Q197" s="313"/>
      <c r="R197" s="314"/>
      <c r="S197" s="315"/>
    </row>
    <row r="198" spans="1:19" ht="17.25" thickBot="1">
      <c r="A198" s="130" t="s">
        <v>137</v>
      </c>
      <c r="B198" s="131">
        <v>15810</v>
      </c>
      <c r="C198" s="79">
        <v>-0.2471428571</v>
      </c>
      <c r="D198" s="24">
        <v>15120</v>
      </c>
      <c r="E198" s="25">
        <f t="shared" si="106"/>
        <v>-4.3643263757115747E-2</v>
      </c>
      <c r="F198" s="104">
        <f>IF(ISNUMBER(D198), $B199 * E198, "")</f>
        <v>-6546.489563567362</v>
      </c>
      <c r="G198" s="102">
        <v>14730</v>
      </c>
      <c r="H198" s="25">
        <f t="shared" si="107"/>
        <v>-6.8311195445920306E-2</v>
      </c>
      <c r="I198" s="103">
        <f>IF(ISNUMBER(G198), $B199 * H198, "")</f>
        <v>-10246.679316888047</v>
      </c>
      <c r="J198" s="24">
        <v>14580</v>
      </c>
      <c r="K198" s="25">
        <f t="shared" si="108"/>
        <v>-7.7798861480075907E-2</v>
      </c>
      <c r="L198" s="104">
        <f>IF(ISNUMBER(J198), $B199 * K198, "")</f>
        <v>-11669.829222011385</v>
      </c>
      <c r="M198" s="102">
        <v>14750</v>
      </c>
      <c r="N198" s="25">
        <f t="shared" si="109"/>
        <v>-6.7046173308032891E-2</v>
      </c>
      <c r="O198" s="104">
        <f>IF(ISNUMBER(M198), $B199 * N198, "")</f>
        <v>-10056.925996204935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5.0361287217183717E-3</v>
      </c>
      <c r="F199" s="28">
        <f>SUM(F179:F198)</f>
        <v>15108.386165155118</v>
      </c>
      <c r="G199" s="26" t="s">
        <v>268</v>
      </c>
      <c r="H199" s="27">
        <f>IF(COUNT(H179:H198), SUM(H179:H198) / COUNT(H179:H198), 0)</f>
        <v>1.0622380363417755E-2</v>
      </c>
      <c r="I199" s="28">
        <f>SUM(I179:I198)</f>
        <v>31867.141090253273</v>
      </c>
      <c r="J199" s="26" t="s">
        <v>268</v>
      </c>
      <c r="K199" s="27">
        <f>IF(COUNT(K179:K198), SUM(K179:K198) / COUNT(K179:K198), 0)</f>
        <v>1.2236176798162088E-2</v>
      </c>
      <c r="L199" s="28">
        <f>SUM(L179:L198)</f>
        <v>36708.530394486268</v>
      </c>
      <c r="M199" s="26" t="s">
        <v>268</v>
      </c>
      <c r="N199" s="27">
        <f>IF(COUNT(N179:N198), SUM(N179:N198) / COUNT(N179:N198), 0)</f>
        <v>2.4717022669108663E-2</v>
      </c>
      <c r="O199" s="28">
        <f>SUM(O179:O198)</f>
        <v>74151.068007325972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5F18C-D500-42A2-B351-387773ED2EB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44514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-26,500 KRW (-0.88%)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-5,624 KRW (-0.23%)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28,213 KRW (0.94%)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-13,908 KRW (-0.46%)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1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2021-11-14(일) 오전 00:00</v>
      </c>
      <c r="C15" s="332"/>
      <c r="D15" s="288" t="str">
        <f>TEXT($G$1, "[$-ko-KR]yyyy-mm-dd(ddd) ") &amp; "오후 14:00"</f>
        <v>2021-11-14(일) 오후 14:00</v>
      </c>
      <c r="E15" s="289"/>
      <c r="F15" s="290"/>
      <c r="G15" s="288" t="str">
        <f>TEXT($G$1, "[$-ko-KR]yyyy-mm-dd(ddd) ") &amp; "오후 19:00"</f>
        <v>2021-11-14(일) 오후 19:00</v>
      </c>
      <c r="H15" s="289"/>
      <c r="I15" s="290"/>
      <c r="J15" s="288" t="str">
        <f>TEXT($G$1, "[$-ko-KR]yyyy-mm-dd(ddd) ") &amp; "오후 21:00"</f>
        <v>2021-11-14(일) 오후 21:00</v>
      </c>
      <c r="K15" s="289"/>
      <c r="L15" s="290"/>
      <c r="M15" s="288" t="str">
        <f>TEXT($G$1+1, "[$-ko-KR]yyyy-mm-dd(ddd) ") &amp; "오전 00:00"</f>
        <v>2021-11-15(월)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17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2021-11-14(일) 오전 00:00</v>
      </c>
      <c r="C42" s="329"/>
      <c r="D42" s="288" t="str">
        <f>TEXT($G$1, "[$-ko-KR]yyyy-mm-dd(ddd) ") &amp; "오후 14:00"</f>
        <v>2021-11-14(일) 오후 14:00</v>
      </c>
      <c r="E42" s="289"/>
      <c r="F42" s="290"/>
      <c r="G42" s="288" t="str">
        <f>TEXT($G$1, "[$-ko-KR]yyyy-mm-dd(ddd) ") &amp; "오후 19:00"</f>
        <v>2021-11-14(일) 오후 19:00</v>
      </c>
      <c r="H42" s="289"/>
      <c r="I42" s="290"/>
      <c r="J42" s="288" t="str">
        <f>TEXT($G$1, "[$-ko-KR]yyyy-mm-dd(ddd) ") &amp; "오후 21:00"</f>
        <v>2021-11-14(일) 오후 21:00</v>
      </c>
      <c r="K42" s="289"/>
      <c r="L42" s="290"/>
      <c r="M42" s="288" t="str">
        <f>TEXT($G$1+1, "[$-ko-KR]yyyy-mm-dd(ddd) ") &amp; "오전 00:00"</f>
        <v>2021-11-15(월)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18" t="s">
        <v>57</v>
      </c>
      <c r="H43" s="219" t="s">
        <v>265</v>
      </c>
      <c r="I43" s="22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231</v>
      </c>
      <c r="B44" s="124">
        <v>86.9</v>
      </c>
      <c r="C44" s="76">
        <v>4.6987951799999997E-2</v>
      </c>
      <c r="D44" s="13">
        <v>85</v>
      </c>
      <c r="E44" s="14">
        <f>IF(ISNUMBER(D44), (D44 - $B44) / $B44, "")</f>
        <v>-2.1864211737629521E-2</v>
      </c>
      <c r="F44" s="16">
        <f>IF(ISNUMBER(D44), $B64 * E44, "")</f>
        <v>-3279.6317606444281</v>
      </c>
      <c r="G44" s="29">
        <v>84.2</v>
      </c>
      <c r="H44" s="14">
        <f>IF(ISNUMBER(G44), (G44 - $B44) / $B44, "")</f>
        <v>-3.1070195627157682E-2</v>
      </c>
      <c r="I44" s="100">
        <f>IF(ISNUMBER(G44), $B64 * H44, "")</f>
        <v>-4660.5293440736523</v>
      </c>
      <c r="J44" s="13">
        <v>84.5</v>
      </c>
      <c r="K44" s="14">
        <f>IF(ISNUMBER(J44), (J44 - $B44) / $B44, "")</f>
        <v>-2.7617951668584644E-2</v>
      </c>
      <c r="L44" s="16">
        <f>IF(ISNUMBER(J44), $B64 * K44, "")</f>
        <v>-4142.692750287697</v>
      </c>
      <c r="M44" s="29">
        <v>84.4</v>
      </c>
      <c r="N44" s="14">
        <f>IF(ISNUMBER(M44), (M44 - $B44) / $B44, "")</f>
        <v>-2.8768699654775604E-2</v>
      </c>
      <c r="O44" s="16">
        <f>IF(ISNUMBER(M44), $B64 * N44, "")</f>
        <v>-4315.3049482163406</v>
      </c>
      <c r="Q44" s="286"/>
      <c r="R44" s="286"/>
      <c r="S44" s="286"/>
    </row>
    <row r="45" spans="1:19" ht="17.25" customHeight="1" thickBot="1">
      <c r="A45" s="125" t="s">
        <v>199</v>
      </c>
      <c r="B45" s="126">
        <v>85.2</v>
      </c>
      <c r="C45" s="77">
        <v>2.15827338E-2</v>
      </c>
      <c r="D45" s="15">
        <v>84.5</v>
      </c>
      <c r="E45" s="32">
        <f t="shared" ref="E45:E48" si="14">IF(ISNUMBER(D45), (D45 - $B45) / $B45, "")</f>
        <v>-8.2159624413145876E-3</v>
      </c>
      <c r="F45" s="18">
        <f>IF(ISNUMBER(D45), $B64 * E45, "")</f>
        <v>-1232.3943661971882</v>
      </c>
      <c r="G45" s="31">
        <v>84.2</v>
      </c>
      <c r="H45" s="32">
        <f t="shared" ref="H45:H48" si="15">IF(ISNUMBER(G45), (G45 - $B45) / $B45, "")</f>
        <v>-1.1737089201877934E-2</v>
      </c>
      <c r="I45" s="101">
        <f>IF(ISNUMBER(G45), $B64 * H45, "")</f>
        <v>-1760.5633802816901</v>
      </c>
      <c r="J45" s="15">
        <v>84.5</v>
      </c>
      <c r="K45" s="32">
        <f t="shared" ref="K45:K48" si="16">IF(ISNUMBER(J45), (J45 - $B45) / $B45, "")</f>
        <v>-8.2159624413145876E-3</v>
      </c>
      <c r="L45" s="18">
        <f>IF(ISNUMBER(J45), $B64 * K45, "")</f>
        <v>-1232.3943661971882</v>
      </c>
      <c r="M45" s="31">
        <v>84.3</v>
      </c>
      <c r="N45" s="32">
        <f t="shared" ref="N45:N48" si="17">IF(ISNUMBER(M45), (M45 - $B45) / $B45, "")</f>
        <v>-1.0563380281690207E-2</v>
      </c>
      <c r="O45" s="18">
        <f>IF(ISNUMBER(M45), $B64 * N45, "")</f>
        <v>-1584.5070422535309</v>
      </c>
      <c r="Q45" s="286"/>
      <c r="R45" s="286"/>
      <c r="S45" s="286"/>
    </row>
    <row r="46" spans="1:19" ht="17.25" customHeight="1" thickBot="1">
      <c r="A46" s="125" t="s">
        <v>187</v>
      </c>
      <c r="B46" s="126">
        <v>18.7</v>
      </c>
      <c r="C46" s="77">
        <v>1.6304347800000001E-2</v>
      </c>
      <c r="D46" s="15">
        <v>18.8</v>
      </c>
      <c r="E46" s="32">
        <f t="shared" si="14"/>
        <v>5.3475935828877766E-3</v>
      </c>
      <c r="F46" s="18">
        <f>IF(ISNUMBER(D46), $B64 * E46, "")</f>
        <v>802.13903743316644</v>
      </c>
      <c r="G46" s="31">
        <v>18.7</v>
      </c>
      <c r="H46" s="32">
        <f t="shared" si="15"/>
        <v>0</v>
      </c>
      <c r="I46" s="101">
        <f>IF(ISNUMBER(G46), $B64 * H46, "")</f>
        <v>0</v>
      </c>
      <c r="J46" s="15">
        <v>18.8</v>
      </c>
      <c r="K46" s="32">
        <f t="shared" si="16"/>
        <v>5.3475935828877766E-3</v>
      </c>
      <c r="L46" s="18">
        <f>IF(ISNUMBER(J46), $B64 * K46, "")</f>
        <v>802.13903743316644</v>
      </c>
      <c r="M46" s="31">
        <v>18.8</v>
      </c>
      <c r="N46" s="32">
        <f t="shared" si="17"/>
        <v>5.3475935828877766E-3</v>
      </c>
      <c r="O46" s="18">
        <f>IF(ISNUMBER(M46), $B64 * N46, "")</f>
        <v>802.13903743316644</v>
      </c>
      <c r="Q46" s="291"/>
      <c r="R46" s="291"/>
      <c r="S46" s="291"/>
    </row>
    <row r="47" spans="1:19" ht="17.25" customHeight="1" thickBot="1">
      <c r="A47" s="125" t="s">
        <v>71</v>
      </c>
      <c r="B47" s="126">
        <v>34.9</v>
      </c>
      <c r="C47" s="77">
        <v>1.4534883700000001E-2</v>
      </c>
      <c r="D47" s="15">
        <v>35.1</v>
      </c>
      <c r="E47" s="32">
        <f t="shared" si="14"/>
        <v>5.730659025788047E-3</v>
      </c>
      <c r="F47" s="18">
        <f>IF(ISNUMBER(D47), $B64 * E47, "")</f>
        <v>859.59885386820702</v>
      </c>
      <c r="G47" s="31">
        <v>34.700000000000003</v>
      </c>
      <c r="H47" s="32">
        <f t="shared" si="15"/>
        <v>-5.730659025787844E-3</v>
      </c>
      <c r="I47" s="101">
        <f>IF(ISNUMBER(G47), $B64 * H47, "")</f>
        <v>-859.59885386817655</v>
      </c>
      <c r="J47" s="15">
        <v>34.700000000000003</v>
      </c>
      <c r="K47" s="32">
        <f t="shared" si="16"/>
        <v>-5.730659025787844E-3</v>
      </c>
      <c r="L47" s="18">
        <f>IF(ISNUMBER(J47), $B64 * K47, "")</f>
        <v>-859.59885386817655</v>
      </c>
      <c r="M47" s="31">
        <v>34.6</v>
      </c>
      <c r="N47" s="32">
        <f t="shared" si="17"/>
        <v>-8.5959885386818671E-3</v>
      </c>
      <c r="O47" s="18">
        <f>IF(ISNUMBER(M47), $B64 * N47, "")</f>
        <v>-1289.3982808022802</v>
      </c>
      <c r="Q47" s="291"/>
      <c r="R47" s="291"/>
      <c r="S47" s="291"/>
    </row>
    <row r="48" spans="1:19" ht="17.25" customHeight="1" thickBot="1">
      <c r="A48" s="127" t="s">
        <v>97</v>
      </c>
      <c r="B48" s="128">
        <v>4.5999999999999996</v>
      </c>
      <c r="C48" s="78">
        <v>1.3215859E-2</v>
      </c>
      <c r="D48" s="20">
        <v>4.57</v>
      </c>
      <c r="E48" s="21">
        <f t="shared" si="14"/>
        <v>-6.5217391304346443E-3</v>
      </c>
      <c r="F48" s="22">
        <f>IF(ISNUMBER(D48), $B64 * E48, "")</f>
        <v>-978.26086956519669</v>
      </c>
      <c r="G48" s="30">
        <v>4.55</v>
      </c>
      <c r="H48" s="21">
        <f t="shared" si="15"/>
        <v>-1.0869565217391266E-2</v>
      </c>
      <c r="I48" s="105">
        <f>IF(ISNUMBER(G48), $B64 * H48, "")</f>
        <v>-1630.4347826086898</v>
      </c>
      <c r="J48" s="20">
        <v>4.6100000000000003</v>
      </c>
      <c r="K48" s="21">
        <f t="shared" si="16"/>
        <v>2.1739130434784079E-3</v>
      </c>
      <c r="L48" s="22">
        <f>IF(ISNUMBER(J48), $B64 * K48, "")</f>
        <v>326.08695652176118</v>
      </c>
      <c r="M48" s="30">
        <v>4.57</v>
      </c>
      <c r="N48" s="21">
        <f t="shared" si="17"/>
        <v>-6.5217391304346443E-3</v>
      </c>
      <c r="O48" s="22">
        <f>IF(ISNUMBER(M48), $B64 * N48, "")</f>
        <v>-978.26086956519669</v>
      </c>
      <c r="Q48" s="291"/>
      <c r="R48" s="291"/>
      <c r="S48" s="291"/>
    </row>
    <row r="49" spans="1:19" ht="17.25" customHeight="1" thickBot="1">
      <c r="A49" s="125" t="s">
        <v>207</v>
      </c>
      <c r="B49" s="129">
        <v>19.100000000000001</v>
      </c>
      <c r="C49" s="80">
        <v>1.05820106E-2</v>
      </c>
      <c r="D49" s="106">
        <v>19.100000000000001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-1.0471204188481823E-2</v>
      </c>
      <c r="I49" s="110">
        <f>IF(ISNUMBER(G49), $B64 * H49, "")</f>
        <v>-1570.6806282722735</v>
      </c>
      <c r="J49" s="106">
        <v>19.100000000000001</v>
      </c>
      <c r="K49" s="107">
        <f>IF(ISNUMBER(J49), (J49 - $B49) / $B49, "")</f>
        <v>0</v>
      </c>
      <c r="L49" s="108">
        <f>IF(ISNUMBER(J49), $B64 * K49, "")</f>
        <v>0</v>
      </c>
      <c r="M49" s="109">
        <v>19.100000000000001</v>
      </c>
      <c r="N49" s="107">
        <f>IF(ISNUMBER(M49), (M49 - $B49) / $B49, "")</f>
        <v>0</v>
      </c>
      <c r="O49" s="108">
        <f>IF(ISNUMBER(M49), $B64 * N49, "")</f>
        <v>0</v>
      </c>
      <c r="Q49" s="291"/>
      <c r="R49" s="291"/>
      <c r="S49" s="291"/>
    </row>
    <row r="50" spans="1:19" ht="17.25" customHeight="1" thickBot="1">
      <c r="A50" s="125" t="s">
        <v>175</v>
      </c>
      <c r="B50" s="126">
        <v>20.8</v>
      </c>
      <c r="C50" s="77">
        <v>9.7087379000000001E-3</v>
      </c>
      <c r="D50" s="15">
        <v>20.8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20.8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20.9</v>
      </c>
      <c r="K50" s="32">
        <f t="shared" ref="K50:K53" si="20">IF(ISNUMBER(J50), (J50 - $B50) / $B50, "")</f>
        <v>4.8076923076922047E-3</v>
      </c>
      <c r="L50" s="18">
        <f>IF(ISNUMBER(J50), $B64 * K50, "")</f>
        <v>721.15384615383073</v>
      </c>
      <c r="M50" s="31">
        <v>20.8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91"/>
      <c r="R50" s="291"/>
      <c r="S50" s="291"/>
    </row>
    <row r="51" spans="1:19" ht="17.25" customHeight="1" thickBot="1">
      <c r="A51" s="125" t="s">
        <v>147</v>
      </c>
      <c r="B51" s="126">
        <v>13.7</v>
      </c>
      <c r="C51" s="77">
        <v>7.3529412000000001E-3</v>
      </c>
      <c r="D51" s="15">
        <v>13.6</v>
      </c>
      <c r="E51" s="32">
        <f t="shared" si="18"/>
        <v>-7.2992700729926753E-3</v>
      </c>
      <c r="F51" s="18">
        <f>IF(ISNUMBER(D51), $B64 * E51, "")</f>
        <v>-1094.8905109489012</v>
      </c>
      <c r="G51" s="31">
        <v>13.5</v>
      </c>
      <c r="H51" s="32">
        <f t="shared" si="19"/>
        <v>-1.4598540145985351E-2</v>
      </c>
      <c r="I51" s="101">
        <f>IF(ISNUMBER(G51), $B64 * H51, "")</f>
        <v>-2189.7810218978025</v>
      </c>
      <c r="J51" s="15">
        <v>13.7</v>
      </c>
      <c r="K51" s="32">
        <f t="shared" si="20"/>
        <v>0</v>
      </c>
      <c r="L51" s="18">
        <f>IF(ISNUMBER(J51), $B64 * K51, "")</f>
        <v>0</v>
      </c>
      <c r="M51" s="31">
        <v>13.7</v>
      </c>
      <c r="N51" s="32">
        <f t="shared" si="21"/>
        <v>0</v>
      </c>
      <c r="O51" s="18">
        <f>IF(ISNUMBER(M51), $B64 * N51, "")</f>
        <v>0</v>
      </c>
      <c r="Q51" s="291"/>
      <c r="R51" s="291"/>
      <c r="S51" s="291"/>
    </row>
    <row r="52" spans="1:19" ht="17.25" customHeight="1" thickBot="1">
      <c r="A52" s="125" t="s">
        <v>205</v>
      </c>
      <c r="B52" s="126">
        <v>15</v>
      </c>
      <c r="C52" s="77">
        <v>6.7114093999999999E-3</v>
      </c>
      <c r="D52" s="15">
        <v>15.1</v>
      </c>
      <c r="E52" s="32">
        <f t="shared" si="18"/>
        <v>6.6666666666666428E-3</v>
      </c>
      <c r="F52" s="18">
        <f>IF(ISNUMBER(D52), $B64 * E52, "")</f>
        <v>999.99999999999648</v>
      </c>
      <c r="G52" s="31">
        <v>15.1</v>
      </c>
      <c r="H52" s="32">
        <f t="shared" si="19"/>
        <v>6.6666666666666428E-3</v>
      </c>
      <c r="I52" s="101">
        <f>IF(ISNUMBER(G52), $B64 * H52, "")</f>
        <v>999.99999999999648</v>
      </c>
      <c r="J52" s="15">
        <v>15.1</v>
      </c>
      <c r="K52" s="32">
        <f t="shared" si="20"/>
        <v>6.6666666666666428E-3</v>
      </c>
      <c r="L52" s="18">
        <f>IF(ISNUMBER(J52), $B64 * K52, "")</f>
        <v>999.99999999999648</v>
      </c>
      <c r="M52" s="31">
        <v>15.1</v>
      </c>
      <c r="N52" s="32">
        <f t="shared" si="21"/>
        <v>6.6666666666666428E-3</v>
      </c>
      <c r="O52" s="18">
        <f>IF(ISNUMBER(M52), $B64 * N52, "")</f>
        <v>999.99999999999648</v>
      </c>
      <c r="Q52" s="33"/>
      <c r="R52" s="33"/>
    </row>
    <row r="53" spans="1:19" ht="17.25" customHeight="1" thickBot="1">
      <c r="A53" s="130" t="s">
        <v>145</v>
      </c>
      <c r="B53" s="131">
        <v>24.1</v>
      </c>
      <c r="C53" s="79">
        <v>4.1666667000000001E-3</v>
      </c>
      <c r="D53" s="24">
        <v>24.1</v>
      </c>
      <c r="E53" s="25">
        <f t="shared" si="18"/>
        <v>0</v>
      </c>
      <c r="F53" s="104">
        <f>IF(ISNUMBER(D53), $B64 * E53, "")</f>
        <v>0</v>
      </c>
      <c r="G53" s="102">
        <v>23.7</v>
      </c>
      <c r="H53" s="25">
        <f t="shared" si="19"/>
        <v>-1.659751037344407E-2</v>
      </c>
      <c r="I53" s="103">
        <f>IF(ISNUMBER(G53), $B64 * H53, "")</f>
        <v>-2489.6265560166107</v>
      </c>
      <c r="J53" s="24">
        <v>23.8</v>
      </c>
      <c r="K53" s="25">
        <f t="shared" si="20"/>
        <v>-1.2448132780083016E-2</v>
      </c>
      <c r="L53" s="104">
        <f>IF(ISNUMBER(J53), $B64 * K53, "")</f>
        <v>-1867.2199170124525</v>
      </c>
      <c r="M53" s="102">
        <v>23.7</v>
      </c>
      <c r="N53" s="25">
        <f t="shared" si="21"/>
        <v>-1.659751037344407E-2</v>
      </c>
      <c r="O53" s="104">
        <f>IF(ISNUMBER(M53), $B64 * N53, "")</f>
        <v>-2489.6265560166107</v>
      </c>
      <c r="Q53" s="300"/>
      <c r="R53" s="301"/>
      <c r="S53" s="302"/>
    </row>
    <row r="54" spans="1:19" ht="17.25" customHeight="1">
      <c r="A54" s="123" t="s">
        <v>64</v>
      </c>
      <c r="B54" s="124">
        <v>58.2</v>
      </c>
      <c r="C54" s="76">
        <v>3.4482759000000001E-3</v>
      </c>
      <c r="D54" s="13">
        <v>58.2</v>
      </c>
      <c r="E54" s="14">
        <f>IF(ISNUMBER(D54), (D54 - $B54) / $B54, "")</f>
        <v>0</v>
      </c>
      <c r="F54" s="16">
        <f>IF(ISNUMBER(D54), $B64 * E54, "")</f>
        <v>0</v>
      </c>
      <c r="G54" s="29">
        <v>57.9</v>
      </c>
      <c r="H54" s="14">
        <f>IF(ISNUMBER(G54), (G54 - $B54) / $B54, "")</f>
        <v>-5.1546391752578047E-3</v>
      </c>
      <c r="I54" s="100">
        <f>IF(ISNUMBER(G54), $B64 * H54, "")</f>
        <v>-773.19587628867066</v>
      </c>
      <c r="J54" s="13">
        <v>58.1</v>
      </c>
      <c r="K54" s="14">
        <f>IF(ISNUMBER(J54), (J54 - $B54) / $B54, "")</f>
        <v>-1.7182130584192682E-3</v>
      </c>
      <c r="L54" s="16">
        <f>IF(ISNUMBER(J54), $B64 * K54, "")</f>
        <v>-257.73195876289026</v>
      </c>
      <c r="M54" s="29">
        <v>58.1</v>
      </c>
      <c r="N54" s="14">
        <f>IF(ISNUMBER(M54), (M54 - $B54) / $B54, "")</f>
        <v>-1.7182130584192682E-3</v>
      </c>
      <c r="O54" s="16">
        <f>IF(ISNUMBER(M54), $B64 * N54, "")</f>
        <v>-257.73195876289026</v>
      </c>
      <c r="Q54" s="303"/>
      <c r="R54" s="304"/>
      <c r="S54" s="305"/>
    </row>
    <row r="55" spans="1:19" ht="17.25" customHeight="1" thickBot="1">
      <c r="A55" s="125" t="s">
        <v>119</v>
      </c>
      <c r="B55" s="126">
        <v>36.700000000000003</v>
      </c>
      <c r="C55" s="77">
        <v>2.7322404000000001E-3</v>
      </c>
      <c r="D55" s="15">
        <v>36.700000000000003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36.6</v>
      </c>
      <c r="H55" s="32">
        <f t="shared" ref="H55:H58" si="23">IF(ISNUMBER(G55), (G55 - $B55) / $B55, "")</f>
        <v>-2.724795640327014E-3</v>
      </c>
      <c r="I55" s="101">
        <f>IF(ISNUMBER(G55), $B64 * H55, "")</f>
        <v>-408.71934604905209</v>
      </c>
      <c r="J55" s="15">
        <v>36.4</v>
      </c>
      <c r="K55" s="32">
        <f t="shared" ref="K55:K58" si="24">IF(ISNUMBER(J55), (J55 - $B55) / $B55, "")</f>
        <v>-8.1743869209810419E-3</v>
      </c>
      <c r="L55" s="18">
        <f>IF(ISNUMBER(J55), $B64 * K55, "")</f>
        <v>-1226.1580381471563</v>
      </c>
      <c r="M55" s="31">
        <v>36.4</v>
      </c>
      <c r="N55" s="32">
        <f t="shared" ref="N55:N58" si="25">IF(ISNUMBER(M55), (M55 - $B55) / $B55, "")</f>
        <v>-8.1743869209810419E-3</v>
      </c>
      <c r="O55" s="18">
        <f>IF(ISNUMBER(M55), $B64 * N55, "")</f>
        <v>-1226.1580381471563</v>
      </c>
      <c r="Q55" s="306"/>
      <c r="R55" s="307"/>
      <c r="S55" s="308"/>
    </row>
    <row r="56" spans="1:19" ht="17.25" customHeight="1" thickBot="1">
      <c r="A56" s="125" t="s">
        <v>201</v>
      </c>
      <c r="B56" s="126">
        <v>19.600000000000001</v>
      </c>
      <c r="C56" s="77">
        <v>0</v>
      </c>
      <c r="D56" s="15">
        <v>20</v>
      </c>
      <c r="E56" s="32">
        <f t="shared" si="22"/>
        <v>2.0408163265306048E-2</v>
      </c>
      <c r="F56" s="18">
        <f>IF(ISNUMBER(D56), $B64 * E56, "")</f>
        <v>3061.2244897959072</v>
      </c>
      <c r="G56" s="31">
        <v>19.8</v>
      </c>
      <c r="H56" s="32">
        <f t="shared" si="23"/>
        <v>1.0204081632653024E-2</v>
      </c>
      <c r="I56" s="101">
        <f>IF(ISNUMBER(G56), $B64 * H56, "")</f>
        <v>1530.6122448979536</v>
      </c>
      <c r="J56" s="15">
        <v>19.899999999999999</v>
      </c>
      <c r="K56" s="32">
        <f t="shared" si="24"/>
        <v>1.5306122448979446E-2</v>
      </c>
      <c r="L56" s="18">
        <f>IF(ISNUMBER(J56), $B64 * K56, "")</f>
        <v>2295.918367346917</v>
      </c>
      <c r="M56" s="31">
        <v>19.899999999999999</v>
      </c>
      <c r="N56" s="32">
        <f t="shared" si="25"/>
        <v>1.5306122448979446E-2</v>
      </c>
      <c r="O56" s="18">
        <f>IF(ISNUMBER(M56), $B64 * N56, "")</f>
        <v>2295.918367346917</v>
      </c>
      <c r="Q56" s="291"/>
      <c r="R56" s="291"/>
      <c r="S56" s="291"/>
    </row>
    <row r="57" spans="1:19" ht="17.25" customHeight="1" thickBot="1">
      <c r="A57" s="125" t="s">
        <v>185</v>
      </c>
      <c r="B57" s="126">
        <v>15.5</v>
      </c>
      <c r="C57" s="77">
        <v>0</v>
      </c>
      <c r="D57" s="15">
        <v>15.6</v>
      </c>
      <c r="E57" s="32">
        <f t="shared" si="22"/>
        <v>6.4516129032257839E-3</v>
      </c>
      <c r="F57" s="18">
        <f>IF(ISNUMBER(D57), $B64 * E57, "")</f>
        <v>967.74193548386756</v>
      </c>
      <c r="G57" s="31">
        <v>15.5</v>
      </c>
      <c r="H57" s="32">
        <f t="shared" si="23"/>
        <v>0</v>
      </c>
      <c r="I57" s="101">
        <f>IF(ISNUMBER(G57), $B64 * H57, "")</f>
        <v>0</v>
      </c>
      <c r="J57" s="15">
        <v>15.5</v>
      </c>
      <c r="K57" s="32">
        <f t="shared" si="24"/>
        <v>0</v>
      </c>
      <c r="L57" s="18">
        <f>IF(ISNUMBER(J57), $B64 * K57, "")</f>
        <v>0</v>
      </c>
      <c r="M57" s="31">
        <v>15.5</v>
      </c>
      <c r="N57" s="32">
        <f t="shared" si="25"/>
        <v>0</v>
      </c>
      <c r="O57" s="18">
        <f>IF(ISNUMBER(M57), $B64 * N57, "")</f>
        <v>0</v>
      </c>
      <c r="Q57" s="286"/>
      <c r="R57" s="286"/>
      <c r="S57" s="286"/>
    </row>
    <row r="58" spans="1:19" ht="17.25" customHeight="1" thickBot="1">
      <c r="A58" s="127" t="s">
        <v>213</v>
      </c>
      <c r="B58" s="128">
        <v>11.9</v>
      </c>
      <c r="C58" s="78">
        <v>0</v>
      </c>
      <c r="D58" s="20">
        <v>12</v>
      </c>
      <c r="E58" s="21">
        <f t="shared" si="22"/>
        <v>8.4033613445377853E-3</v>
      </c>
      <c r="F58" s="22">
        <f>IF(ISNUMBER(D58), $B64 * E58, "")</f>
        <v>1260.5042016806678</v>
      </c>
      <c r="G58" s="30">
        <v>11.9</v>
      </c>
      <c r="H58" s="21">
        <f t="shared" si="23"/>
        <v>0</v>
      </c>
      <c r="I58" s="105">
        <f>IF(ISNUMBER(G58), $B64 * H58, "")</f>
        <v>0</v>
      </c>
      <c r="J58" s="20">
        <v>11.8</v>
      </c>
      <c r="K58" s="21">
        <f t="shared" si="24"/>
        <v>-8.4033613445377853E-3</v>
      </c>
      <c r="L58" s="22">
        <f>IF(ISNUMBER(J58), $B64 * K58, "")</f>
        <v>-1260.5042016806678</v>
      </c>
      <c r="M58" s="30">
        <v>11.9</v>
      </c>
      <c r="N58" s="21">
        <f t="shared" si="25"/>
        <v>0</v>
      </c>
      <c r="O58" s="22">
        <f>IF(ISNUMBER(M58), $B64 * N58, "")</f>
        <v>0</v>
      </c>
      <c r="Q58" s="286"/>
      <c r="R58" s="286"/>
      <c r="S58" s="286"/>
    </row>
    <row r="59" spans="1:19" ht="17.25" customHeight="1" thickBot="1">
      <c r="A59" s="125" t="s">
        <v>333</v>
      </c>
      <c r="B59" s="129">
        <v>0.248</v>
      </c>
      <c r="C59" s="80">
        <v>-1.19521912E-2</v>
      </c>
      <c r="D59" s="106">
        <v>0.253</v>
      </c>
      <c r="E59" s="107">
        <f>IF(ISNUMBER(D59), (D59 - $B59) / $B59, "")</f>
        <v>2.0161290322580662E-2</v>
      </c>
      <c r="F59" s="108">
        <f>IF(ISNUMBER(D59), $B64 * E59, "")</f>
        <v>3024.1935483870993</v>
      </c>
      <c r="G59" s="109">
        <v>0.248</v>
      </c>
      <c r="H59" s="107">
        <f>IF(ISNUMBER(G59), (G59 - $B59) / $B59, "")</f>
        <v>0</v>
      </c>
      <c r="I59" s="110">
        <f>IF(ISNUMBER(G59), $B64 * H59, "")</f>
        <v>0</v>
      </c>
      <c r="J59" s="106">
        <v>0.251</v>
      </c>
      <c r="K59" s="107">
        <f>IF(ISNUMBER(J59), (J59 - $B59) / $B59, "")</f>
        <v>1.2096774193548397E-2</v>
      </c>
      <c r="L59" s="108">
        <f>IF(ISNUMBER(J59), $B64 * K59, "")</f>
        <v>1814.5161290322596</v>
      </c>
      <c r="M59" s="109">
        <v>0.252</v>
      </c>
      <c r="N59" s="107">
        <f>IF(ISNUMBER(M59), (M59 - $B59) / $B59, "")</f>
        <v>1.612903225806453E-2</v>
      </c>
      <c r="O59" s="108">
        <f>IF(ISNUMBER(M59), $B64 * N59, "")</f>
        <v>2419.3548387096794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1.8292602330388322E-3</v>
      </c>
      <c r="F64" s="28">
        <f>SUM(F44:F63)</f>
        <v>4390.2245592931977</v>
      </c>
      <c r="G64" s="26" t="s">
        <v>268</v>
      </c>
      <c r="H64" s="27">
        <f>IF(COUNT(H44:H63), SUM(H44:H63) / COUNT(H44:H63), 0)</f>
        <v>-5.7552156435244466E-3</v>
      </c>
      <c r="I64" s="28">
        <f>SUM(I44:I63)</f>
        <v>-13812.517544458669</v>
      </c>
      <c r="J64" s="26" t="s">
        <v>268</v>
      </c>
      <c r="K64" s="27">
        <f>IF(COUNT(K44:K63), SUM(K44:K63) / COUNT(K44:K63), 0)</f>
        <v>-1.6193690622784561E-3</v>
      </c>
      <c r="L64" s="28">
        <f>SUM(L44:L63)</f>
        <v>-3886.4857494682983</v>
      </c>
      <c r="M64" s="26" t="s">
        <v>268</v>
      </c>
      <c r="N64" s="27">
        <f>IF(COUNT(N44:N63), SUM(N44:N63) / COUNT(N44:N63), 0)</f>
        <v>-2.3431564376142694E-3</v>
      </c>
      <c r="O64" s="28">
        <f>SUM(O44:O63)</f>
        <v>-5623.5754502742457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17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2021-11-14(일) 오전 00:00</v>
      </c>
      <c r="C69" s="329"/>
      <c r="D69" s="288" t="str">
        <f>TEXT($G$1, "[$-ko-KR]yyyy-mm-dd(ddd) ") &amp; "오후 14:00"</f>
        <v>2021-11-14(일) 오후 14:00</v>
      </c>
      <c r="E69" s="289"/>
      <c r="F69" s="290"/>
      <c r="G69" s="288" t="str">
        <f>TEXT($G$1, "[$-ko-KR]yyyy-mm-dd(ddd) ") &amp; "오후 19:00"</f>
        <v>2021-11-14(일) 오후 19:00</v>
      </c>
      <c r="H69" s="289"/>
      <c r="I69" s="290"/>
      <c r="J69" s="288" t="str">
        <f>TEXT($G$1, "[$-ko-KR]yyyy-mm-dd(ddd) ") &amp; "오후 21:00"</f>
        <v>2021-11-14(일) 오후 21:00</v>
      </c>
      <c r="K69" s="289"/>
      <c r="L69" s="290"/>
      <c r="M69" s="288" t="str">
        <f>TEXT($G$1+1, "[$-ko-KR]yyyy-mm-dd(ddd) ") &amp; "오전 00:00"</f>
        <v>2021-11-15(월)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18" t="s">
        <v>57</v>
      </c>
      <c r="H70" s="219" t="s">
        <v>265</v>
      </c>
      <c r="I70" s="22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115</v>
      </c>
      <c r="B71" s="124">
        <v>495</v>
      </c>
      <c r="C71" s="76">
        <v>0.13013698630000001</v>
      </c>
      <c r="D71" s="13">
        <v>497</v>
      </c>
      <c r="E71" s="14">
        <f>IF(ISNUMBER(D71), (D71 - $B71) / $B71, "")</f>
        <v>4.0404040404040404E-3</v>
      </c>
      <c r="F71" s="16">
        <f>IF(ISNUMBER(D71), $B91 * E71, "")</f>
        <v>606.06060606060601</v>
      </c>
      <c r="G71" s="29">
        <v>487</v>
      </c>
      <c r="H71" s="14">
        <f>IF(ISNUMBER(G71), (G71 - $B71) / $B71, "")</f>
        <v>-1.6161616161616162E-2</v>
      </c>
      <c r="I71" s="100">
        <f>IF(ISNUMBER(G71), $B91 * H71, "")</f>
        <v>-2424.242424242424</v>
      </c>
      <c r="J71" s="13">
        <v>489</v>
      </c>
      <c r="K71" s="14">
        <f>IF(ISNUMBER(J71), (J71 - $B71) / $B71, "")</f>
        <v>-1.2121212121212121E-2</v>
      </c>
      <c r="L71" s="16">
        <f>IF(ISNUMBER(J71), $B91 * K71, "")</f>
        <v>-1818.1818181818182</v>
      </c>
      <c r="M71" s="29">
        <v>507</v>
      </c>
      <c r="N71" s="14">
        <f>IF(ISNUMBER(M71), (M71 - $B71) / $B71, "")</f>
        <v>2.4242424242424242E-2</v>
      </c>
      <c r="O71" s="16">
        <f>IF(ISNUMBER(M71), $B91 * N71, "")</f>
        <v>3636.3636363636365</v>
      </c>
      <c r="Q71" s="286"/>
      <c r="R71" s="286"/>
      <c r="S71" s="286"/>
    </row>
    <row r="72" spans="1:19" ht="17.25" thickBot="1">
      <c r="A72" s="125" t="s">
        <v>149</v>
      </c>
      <c r="B72" s="126">
        <v>137</v>
      </c>
      <c r="C72" s="77">
        <v>4.5801526699999998E-2</v>
      </c>
      <c r="D72" s="15">
        <v>135</v>
      </c>
      <c r="E72" s="32">
        <f t="shared" ref="E72:E75" si="30">IF(ISNUMBER(D72), (D72 - $B72) / $B72, "")</f>
        <v>-1.4598540145985401E-2</v>
      </c>
      <c r="F72" s="18">
        <f>IF(ISNUMBER(D72), $B91 * E72, "")</f>
        <v>-2189.7810218978102</v>
      </c>
      <c r="G72" s="31">
        <v>137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141</v>
      </c>
      <c r="K72" s="32">
        <f t="shared" ref="K72:K75" si="32">IF(ISNUMBER(J72), (J72 - $B72) / $B72, "")</f>
        <v>2.9197080291970802E-2</v>
      </c>
      <c r="L72" s="18">
        <f>IF(ISNUMBER(J72), $B91 * K72, "")</f>
        <v>4379.5620437956204</v>
      </c>
      <c r="M72" s="31">
        <v>139</v>
      </c>
      <c r="N72" s="32">
        <f t="shared" ref="N72:N75" si="33">IF(ISNUMBER(M72), (M72 - $B72) / $B72, "")</f>
        <v>1.4598540145985401E-2</v>
      </c>
      <c r="O72" s="18">
        <f>IF(ISNUMBER(M72), $B91 * N72, "")</f>
        <v>2189.7810218978102</v>
      </c>
      <c r="Q72" s="286"/>
      <c r="R72" s="286"/>
      <c r="S72" s="286"/>
    </row>
    <row r="73" spans="1:19" ht="17.25" thickBot="1">
      <c r="A73" s="125" t="s">
        <v>197</v>
      </c>
      <c r="B73" s="126">
        <v>211</v>
      </c>
      <c r="C73" s="77">
        <v>3.9408867E-2</v>
      </c>
      <c r="D73" s="15">
        <v>208</v>
      </c>
      <c r="E73" s="32">
        <f t="shared" si="30"/>
        <v>-1.4218009478672985E-2</v>
      </c>
      <c r="F73" s="18">
        <f>IF(ISNUMBER(D73), $B91 * E73, "")</f>
        <v>-2132.7014218009476</v>
      </c>
      <c r="G73" s="31">
        <v>208</v>
      </c>
      <c r="H73" s="32">
        <f t="shared" si="31"/>
        <v>-1.4218009478672985E-2</v>
      </c>
      <c r="I73" s="101">
        <f>IF(ISNUMBER(G73), $B91 * H73, "")</f>
        <v>-2132.7014218009476</v>
      </c>
      <c r="J73" s="15">
        <v>209</v>
      </c>
      <c r="K73" s="32">
        <f t="shared" si="32"/>
        <v>-9.4786729857819912E-3</v>
      </c>
      <c r="L73" s="18">
        <f>IF(ISNUMBER(J73), $B91 * K73, "")</f>
        <v>-1421.8009478672986</v>
      </c>
      <c r="M73" s="31">
        <v>209</v>
      </c>
      <c r="N73" s="32">
        <f t="shared" si="33"/>
        <v>-9.4786729857819912E-3</v>
      </c>
      <c r="O73" s="18">
        <f>IF(ISNUMBER(M73), $B91 * N73, "")</f>
        <v>-1421.8009478672986</v>
      </c>
      <c r="Q73" s="291"/>
      <c r="R73" s="291"/>
      <c r="S73" s="291"/>
    </row>
    <row r="74" spans="1:19" ht="17.25" thickBot="1">
      <c r="A74" s="125" t="s">
        <v>237</v>
      </c>
      <c r="B74" s="126">
        <v>151</v>
      </c>
      <c r="C74" s="77">
        <v>3.4246575299999998E-2</v>
      </c>
      <c r="D74" s="15">
        <v>162</v>
      </c>
      <c r="E74" s="32">
        <f t="shared" si="30"/>
        <v>7.2847682119205295E-2</v>
      </c>
      <c r="F74" s="18">
        <f>IF(ISNUMBER(D74), $B91 * E74, "")</f>
        <v>10927.152317880795</v>
      </c>
      <c r="G74" s="31">
        <v>162</v>
      </c>
      <c r="H74" s="32">
        <f t="shared" si="31"/>
        <v>7.2847682119205295E-2</v>
      </c>
      <c r="I74" s="101">
        <f>IF(ISNUMBER(G74), $B91 * H74, "")</f>
        <v>10927.152317880795</v>
      </c>
      <c r="J74" s="15">
        <v>164</v>
      </c>
      <c r="K74" s="32">
        <f t="shared" si="32"/>
        <v>8.6092715231788075E-2</v>
      </c>
      <c r="L74" s="18">
        <f>IF(ISNUMBER(J74), $B91 * K74, "")</f>
        <v>12913.907284768211</v>
      </c>
      <c r="M74" s="31">
        <v>160</v>
      </c>
      <c r="N74" s="32">
        <f t="shared" si="33"/>
        <v>5.9602649006622516E-2</v>
      </c>
      <c r="O74" s="18">
        <f>IF(ISNUMBER(M74), $B91 * N74, "")</f>
        <v>8940.3973509933767</v>
      </c>
      <c r="Q74" s="291"/>
      <c r="R74" s="291"/>
      <c r="S74" s="291"/>
    </row>
    <row r="75" spans="1:19" ht="17.25" thickBot="1">
      <c r="A75" s="127" t="s">
        <v>56</v>
      </c>
      <c r="B75" s="128">
        <v>237</v>
      </c>
      <c r="C75" s="78">
        <v>2.5974026000000001E-2</v>
      </c>
      <c r="D75" s="20">
        <v>234</v>
      </c>
      <c r="E75" s="21">
        <f t="shared" si="30"/>
        <v>-1.2658227848101266E-2</v>
      </c>
      <c r="F75" s="22">
        <f>IF(ISNUMBER(D75), $B91 * E75, "")</f>
        <v>-1898.7341772151899</v>
      </c>
      <c r="G75" s="30">
        <v>231</v>
      </c>
      <c r="H75" s="21">
        <f t="shared" si="31"/>
        <v>-2.5316455696202531E-2</v>
      </c>
      <c r="I75" s="105">
        <f>IF(ISNUMBER(G75), $B91 * H75, "")</f>
        <v>-3797.4683544303798</v>
      </c>
      <c r="J75" s="20">
        <v>233</v>
      </c>
      <c r="K75" s="21">
        <f t="shared" si="32"/>
        <v>-1.6877637130801686E-2</v>
      </c>
      <c r="L75" s="22">
        <f>IF(ISNUMBER(J75), $B91 * K75, "")</f>
        <v>-2531.6455696202529</v>
      </c>
      <c r="M75" s="30">
        <v>231</v>
      </c>
      <c r="N75" s="21">
        <f t="shared" si="33"/>
        <v>-2.5316455696202531E-2</v>
      </c>
      <c r="O75" s="22">
        <f>IF(ISNUMBER(M75), $B91 * N75, "")</f>
        <v>-3797.4683544303798</v>
      </c>
      <c r="Q75" s="291"/>
      <c r="R75" s="291"/>
      <c r="S75" s="291"/>
    </row>
    <row r="76" spans="1:19" ht="17.25" thickBot="1">
      <c r="A76" s="125" t="s">
        <v>141</v>
      </c>
      <c r="B76" s="129">
        <v>155</v>
      </c>
      <c r="C76" s="80">
        <v>1.9736842099999999E-2</v>
      </c>
      <c r="D76" s="106">
        <v>151</v>
      </c>
      <c r="E76" s="107">
        <f>IF(ISNUMBER(D76), (D76 - $B76) / $B76, "")</f>
        <v>-2.5806451612903226E-2</v>
      </c>
      <c r="F76" s="108">
        <f>IF(ISNUMBER(D76), $B91 * E76, "")</f>
        <v>-3870.9677419354839</v>
      </c>
      <c r="G76" s="109">
        <v>149</v>
      </c>
      <c r="H76" s="107">
        <f>IF(ISNUMBER(G76), (G76 - $B76) / $B76, "")</f>
        <v>-3.870967741935484E-2</v>
      </c>
      <c r="I76" s="110">
        <f>IF(ISNUMBER(G76), $B91 * H76, "")</f>
        <v>-5806.4516129032263</v>
      </c>
      <c r="J76" s="106">
        <v>149</v>
      </c>
      <c r="K76" s="107">
        <f>IF(ISNUMBER(J76), (J76 - $B76) / $B76, "")</f>
        <v>-3.870967741935484E-2</v>
      </c>
      <c r="L76" s="108">
        <f>IF(ISNUMBER(J76), $B91 * K76, "")</f>
        <v>-5806.4516129032263</v>
      </c>
      <c r="M76" s="109">
        <v>148</v>
      </c>
      <c r="N76" s="107">
        <f>IF(ISNUMBER(M76), (M76 - $B76) / $B76, "")</f>
        <v>-4.5161290322580643E-2</v>
      </c>
      <c r="O76" s="108">
        <f>IF(ISNUMBER(M76), $B91 * N76, "")</f>
        <v>-6774.1935483870966</v>
      </c>
      <c r="Q76" s="291"/>
      <c r="R76" s="291"/>
      <c r="S76" s="291"/>
    </row>
    <row r="77" spans="1:19" ht="17.25" thickBot="1">
      <c r="A77" s="125" t="s">
        <v>121</v>
      </c>
      <c r="B77" s="126">
        <v>566</v>
      </c>
      <c r="C77" s="77">
        <v>1.7985611499999998E-2</v>
      </c>
      <c r="D77" s="15">
        <v>571</v>
      </c>
      <c r="E77" s="32">
        <f t="shared" ref="E77:E80" si="34">IF(ISNUMBER(D77), (D77 - $B77) / $B77, "")</f>
        <v>8.8339222614840993E-3</v>
      </c>
      <c r="F77" s="18">
        <f>IF(ISNUMBER(D77), $B91 * E77, "")</f>
        <v>1325.0883392226149</v>
      </c>
      <c r="G77" s="31">
        <v>573</v>
      </c>
      <c r="H77" s="32">
        <f t="shared" ref="H77:H80" si="35">IF(ISNUMBER(G77), (G77 - $B77) / $B77, "")</f>
        <v>1.2367491166077738E-2</v>
      </c>
      <c r="I77" s="101">
        <f>IF(ISNUMBER(G77), $B91 * H77, "")</f>
        <v>1855.1236749116606</v>
      </c>
      <c r="J77" s="15">
        <v>581</v>
      </c>
      <c r="K77" s="32">
        <f t="shared" ref="K77:K80" si="36">IF(ISNUMBER(J77), (J77 - $B77) / $B77, "")</f>
        <v>2.6501766784452298E-2</v>
      </c>
      <c r="L77" s="18">
        <f>IF(ISNUMBER(J77), $B91 * K77, "")</f>
        <v>3975.2650176678449</v>
      </c>
      <c r="M77" s="31">
        <v>587</v>
      </c>
      <c r="N77" s="32">
        <f t="shared" ref="N77:N80" si="37">IF(ISNUMBER(M77), (M77 - $B77) / $B77, "")</f>
        <v>3.7102473498233215E-2</v>
      </c>
      <c r="O77" s="18">
        <f>IF(ISNUMBER(M77), $B91 * N77, "")</f>
        <v>5565.3710247349827</v>
      </c>
      <c r="Q77" s="291"/>
      <c r="R77" s="291"/>
      <c r="S77" s="291"/>
    </row>
    <row r="78" spans="1:19" ht="17.25" thickBot="1">
      <c r="A78" s="125" t="s">
        <v>163</v>
      </c>
      <c r="B78" s="126">
        <v>429</v>
      </c>
      <c r="C78" s="77">
        <v>1.6587677700000001E-2</v>
      </c>
      <c r="D78" s="15">
        <v>460</v>
      </c>
      <c r="E78" s="32">
        <f t="shared" si="34"/>
        <v>7.2261072261072257E-2</v>
      </c>
      <c r="F78" s="18">
        <f>IF(ISNUMBER(D78), $B91 * E78, "")</f>
        <v>10839.160839160839</v>
      </c>
      <c r="G78" s="31">
        <v>453</v>
      </c>
      <c r="H78" s="32">
        <f t="shared" si="35"/>
        <v>5.5944055944055944E-2</v>
      </c>
      <c r="I78" s="101">
        <f>IF(ISNUMBER(G78), $B91 * H78, "")</f>
        <v>8391.6083916083917</v>
      </c>
      <c r="J78" s="15">
        <v>468</v>
      </c>
      <c r="K78" s="32">
        <f t="shared" si="36"/>
        <v>9.0909090909090912E-2</v>
      </c>
      <c r="L78" s="18">
        <f>IF(ISNUMBER(J78), $B91 * K78, "")</f>
        <v>13636.363636363636</v>
      </c>
      <c r="M78" s="31">
        <v>458</v>
      </c>
      <c r="N78" s="32">
        <f t="shared" si="37"/>
        <v>6.75990675990676E-2</v>
      </c>
      <c r="O78" s="18">
        <f>IF(ISNUMBER(M78), $B91 * N78, "")</f>
        <v>10139.86013986014</v>
      </c>
      <c r="Q78" s="291"/>
      <c r="R78" s="291"/>
      <c r="S78" s="291"/>
    </row>
    <row r="79" spans="1:19" ht="17.25" thickBot="1">
      <c r="A79" s="125" t="s">
        <v>129</v>
      </c>
      <c r="B79" s="126">
        <v>124</v>
      </c>
      <c r="C79" s="77">
        <v>1.6393442599999999E-2</v>
      </c>
      <c r="D79" s="15">
        <v>124</v>
      </c>
      <c r="E79" s="32">
        <f t="shared" si="34"/>
        <v>0</v>
      </c>
      <c r="F79" s="18">
        <f>IF(ISNUMBER(D79), $B91 * E79, "")</f>
        <v>0</v>
      </c>
      <c r="G79" s="31">
        <v>122</v>
      </c>
      <c r="H79" s="32">
        <f t="shared" si="35"/>
        <v>-1.6129032258064516E-2</v>
      </c>
      <c r="I79" s="101">
        <f>IF(ISNUMBER(G79), $B91 * H79, "")</f>
        <v>-2419.3548387096776</v>
      </c>
      <c r="J79" s="15">
        <v>123</v>
      </c>
      <c r="K79" s="32">
        <f t="shared" si="36"/>
        <v>-8.0645161290322578E-3</v>
      </c>
      <c r="L79" s="18">
        <f>IF(ISNUMBER(J79), $B91 * K79, "")</f>
        <v>-1209.6774193548388</v>
      </c>
      <c r="M79" s="31">
        <v>123</v>
      </c>
      <c r="N79" s="32">
        <f t="shared" si="37"/>
        <v>-8.0645161290322578E-3</v>
      </c>
      <c r="O79" s="18">
        <f>IF(ISNUMBER(M79), $B91 * N79, "")</f>
        <v>-1209.6774193548388</v>
      </c>
      <c r="Q79" s="33"/>
      <c r="R79" s="33"/>
    </row>
    <row r="80" spans="1:19" ht="17.25" thickBot="1">
      <c r="A80" s="130" t="s">
        <v>227</v>
      </c>
      <c r="B80" s="131">
        <v>710</v>
      </c>
      <c r="C80" s="79">
        <v>1.57367668E-2</v>
      </c>
      <c r="D80" s="24">
        <v>705</v>
      </c>
      <c r="E80" s="25">
        <f t="shared" si="34"/>
        <v>-7.0422535211267607E-3</v>
      </c>
      <c r="F80" s="104">
        <f>IF(ISNUMBER(D80), $B91 * E80, "")</f>
        <v>-1056.338028169014</v>
      </c>
      <c r="G80" s="102">
        <v>778</v>
      </c>
      <c r="H80" s="25">
        <f t="shared" si="35"/>
        <v>9.5774647887323941E-2</v>
      </c>
      <c r="I80" s="103">
        <f>IF(ISNUMBER(G80), $B91 * H80, "")</f>
        <v>14366.197183098591</v>
      </c>
      <c r="J80" s="24">
        <v>755</v>
      </c>
      <c r="K80" s="25">
        <f t="shared" si="36"/>
        <v>6.3380281690140844E-2</v>
      </c>
      <c r="L80" s="104">
        <f>IF(ISNUMBER(J80), $B91 * K80, "")</f>
        <v>9507.0422535211273</v>
      </c>
      <c r="M80" s="102">
        <v>754</v>
      </c>
      <c r="N80" s="25">
        <f t="shared" si="37"/>
        <v>6.1971830985915494E-2</v>
      </c>
      <c r="O80" s="104">
        <f>IF(ISNUMBER(M80), $B91 * N80, "")</f>
        <v>9295.7746478873232</v>
      </c>
      <c r="Q80" s="300"/>
      <c r="R80" s="301"/>
      <c r="S80" s="302"/>
    </row>
    <row r="81" spans="1:19">
      <c r="A81" s="123" t="s">
        <v>171</v>
      </c>
      <c r="B81" s="124">
        <v>452</v>
      </c>
      <c r="C81" s="76">
        <v>1.5730337099999998E-2</v>
      </c>
      <c r="D81" s="13">
        <v>446</v>
      </c>
      <c r="E81" s="14">
        <f>IF(ISNUMBER(D81), (D81 - $B81) / $B81, "")</f>
        <v>-1.3274336283185841E-2</v>
      </c>
      <c r="F81" s="16">
        <f>IF(ISNUMBER(D81), $B91 * E81, "")</f>
        <v>-1991.1504424778761</v>
      </c>
      <c r="G81" s="29">
        <v>446</v>
      </c>
      <c r="H81" s="14">
        <f>IF(ISNUMBER(G81), (G81 - $B81) / $B81, "")</f>
        <v>-1.3274336283185841E-2</v>
      </c>
      <c r="I81" s="100">
        <f>IF(ISNUMBER(G81), $B91 * H81, "")</f>
        <v>-1991.1504424778761</v>
      </c>
      <c r="J81" s="13">
        <v>446</v>
      </c>
      <c r="K81" s="14">
        <f>IF(ISNUMBER(J81), (J81 - $B81) / $B81, "")</f>
        <v>-1.3274336283185841E-2</v>
      </c>
      <c r="L81" s="16">
        <f>IF(ISNUMBER(J81), $B91 * K81, "")</f>
        <v>-1991.1504424778761</v>
      </c>
      <c r="M81" s="29">
        <v>444</v>
      </c>
      <c r="N81" s="14">
        <f>IF(ISNUMBER(M81), (M81 - $B81) / $B81, "")</f>
        <v>-1.7699115044247787E-2</v>
      </c>
      <c r="O81" s="16">
        <f>IF(ISNUMBER(M81), $B91 * N81, "")</f>
        <v>-2654.8672566371679</v>
      </c>
      <c r="Q81" s="303"/>
      <c r="R81" s="304"/>
      <c r="S81" s="305"/>
    </row>
    <row r="82" spans="1:19" ht="17.25" thickBot="1">
      <c r="A82" s="125" t="s">
        <v>219</v>
      </c>
      <c r="B82" s="126">
        <v>227</v>
      </c>
      <c r="C82" s="77">
        <v>1.3392857100000001E-2</v>
      </c>
      <c r="D82" s="15">
        <v>225</v>
      </c>
      <c r="E82" s="32">
        <f t="shared" ref="E82:E85" si="38">IF(ISNUMBER(D82), (D82 - $B82) / $B82, "")</f>
        <v>-8.8105726872246704E-3</v>
      </c>
      <c r="F82" s="18">
        <f>IF(ISNUMBER(D82), $B91 * E82, "")</f>
        <v>-1321.5859030837005</v>
      </c>
      <c r="G82" s="31">
        <v>226</v>
      </c>
      <c r="H82" s="32">
        <f t="shared" ref="H82:H85" si="39">IF(ISNUMBER(G82), (G82 - $B82) / $B82, "")</f>
        <v>-4.4052863436123352E-3</v>
      </c>
      <c r="I82" s="101">
        <f>IF(ISNUMBER(G82), $B91 * H82, "")</f>
        <v>-660.79295154185024</v>
      </c>
      <c r="J82" s="15">
        <v>225</v>
      </c>
      <c r="K82" s="32">
        <f t="shared" ref="K82:K85" si="40">IF(ISNUMBER(J82), (J82 - $B82) / $B82, "")</f>
        <v>-8.8105726872246704E-3</v>
      </c>
      <c r="L82" s="18">
        <f>IF(ISNUMBER(J82), $B91 * K82, "")</f>
        <v>-1321.5859030837005</v>
      </c>
      <c r="M82" s="31">
        <v>228</v>
      </c>
      <c r="N82" s="32">
        <f t="shared" ref="N82:N85" si="41">IF(ISNUMBER(M82), (M82 - $B82) / $B82, "")</f>
        <v>4.4052863436123352E-3</v>
      </c>
      <c r="O82" s="18">
        <f>IF(ISNUMBER(M82), $B91 * N82, "")</f>
        <v>660.79295154185024</v>
      </c>
      <c r="Q82" s="306"/>
      <c r="R82" s="307"/>
      <c r="S82" s="308"/>
    </row>
    <row r="83" spans="1:19" ht="17.25" thickBot="1">
      <c r="A83" s="125" t="s">
        <v>251</v>
      </c>
      <c r="B83" s="126">
        <v>391</v>
      </c>
      <c r="C83" s="77">
        <v>1.0335917300000001E-2</v>
      </c>
      <c r="D83" s="15">
        <v>388</v>
      </c>
      <c r="E83" s="32">
        <f t="shared" si="38"/>
        <v>-7.6726342710997444E-3</v>
      </c>
      <c r="F83" s="18">
        <f>IF(ISNUMBER(D83), $B91 * E83, "")</f>
        <v>-1150.8951406649617</v>
      </c>
      <c r="G83" s="31">
        <v>388</v>
      </c>
      <c r="H83" s="32">
        <f t="shared" si="39"/>
        <v>-7.6726342710997444E-3</v>
      </c>
      <c r="I83" s="101">
        <f>IF(ISNUMBER(G83), $B91 * H83, "")</f>
        <v>-1150.8951406649617</v>
      </c>
      <c r="J83" s="15">
        <v>393</v>
      </c>
      <c r="K83" s="32">
        <f t="shared" si="40"/>
        <v>5.1150895140664966E-3</v>
      </c>
      <c r="L83" s="18">
        <f>IF(ISNUMBER(J83), $B91 * K83, "")</f>
        <v>767.26342710997449</v>
      </c>
      <c r="M83" s="31">
        <v>396</v>
      </c>
      <c r="N83" s="32">
        <f t="shared" si="41"/>
        <v>1.278772378516624E-2</v>
      </c>
      <c r="O83" s="18">
        <f>IF(ISNUMBER(M83), $B91 * N83, "")</f>
        <v>1918.158567774936</v>
      </c>
      <c r="Q83" s="291"/>
      <c r="R83" s="291"/>
      <c r="S83" s="291"/>
    </row>
    <row r="84" spans="1:19" ht="17.25" thickBot="1">
      <c r="A84" s="125" t="s">
        <v>229</v>
      </c>
      <c r="B84" s="126">
        <v>997</v>
      </c>
      <c r="C84" s="77">
        <v>1.01317123E-2</v>
      </c>
      <c r="D84" s="15">
        <v>1005</v>
      </c>
      <c r="E84" s="32">
        <f t="shared" si="38"/>
        <v>8.0240722166499499E-3</v>
      </c>
      <c r="F84" s="18">
        <f>IF(ISNUMBER(D84), $B91 * E84, "")</f>
        <v>1203.6108324974925</v>
      </c>
      <c r="G84" s="31">
        <v>998</v>
      </c>
      <c r="H84" s="32">
        <f t="shared" si="39"/>
        <v>1.0030090270812437E-3</v>
      </c>
      <c r="I84" s="101">
        <f>IF(ISNUMBER(G84), $B91 * H84, "")</f>
        <v>150.45135406218657</v>
      </c>
      <c r="J84" s="15">
        <v>1000</v>
      </c>
      <c r="K84" s="32">
        <f t="shared" si="40"/>
        <v>3.009027081243731E-3</v>
      </c>
      <c r="L84" s="18">
        <f>IF(ISNUMBER(J84), $B91 * K84, "")</f>
        <v>451.35406218655964</v>
      </c>
      <c r="M84" s="31">
        <v>1020</v>
      </c>
      <c r="N84" s="32">
        <f t="shared" si="41"/>
        <v>2.3069207622868605E-2</v>
      </c>
      <c r="O84" s="18">
        <f>IF(ISNUMBER(M84), $B91 * N84, "")</f>
        <v>3460.3811434302906</v>
      </c>
      <c r="Q84" s="286"/>
      <c r="R84" s="286"/>
      <c r="S84" s="286"/>
    </row>
    <row r="85" spans="1:19" ht="17.25" thickBot="1">
      <c r="A85" s="127" t="s">
        <v>161</v>
      </c>
      <c r="B85" s="128">
        <v>661</v>
      </c>
      <c r="C85" s="78">
        <v>9.1603052999999993E-3</v>
      </c>
      <c r="D85" s="20">
        <v>663</v>
      </c>
      <c r="E85" s="21">
        <f t="shared" si="38"/>
        <v>3.0257186081694403E-3</v>
      </c>
      <c r="F85" s="22">
        <f>IF(ISNUMBER(D85), $B91 * E85, "")</f>
        <v>453.85779122541607</v>
      </c>
      <c r="G85" s="30">
        <v>661</v>
      </c>
      <c r="H85" s="21">
        <f t="shared" si="39"/>
        <v>0</v>
      </c>
      <c r="I85" s="105">
        <f>IF(ISNUMBER(G85), $B91 * H85, "")</f>
        <v>0</v>
      </c>
      <c r="J85" s="20">
        <v>666</v>
      </c>
      <c r="K85" s="21">
        <f t="shared" si="40"/>
        <v>7.5642965204236008E-3</v>
      </c>
      <c r="L85" s="22">
        <f>IF(ISNUMBER(J85), $B91 * K85, "")</f>
        <v>1134.6444780635402</v>
      </c>
      <c r="M85" s="30">
        <v>665</v>
      </c>
      <c r="N85" s="21">
        <f t="shared" si="41"/>
        <v>6.0514372163388806E-3</v>
      </c>
      <c r="O85" s="22">
        <f>IF(ISNUMBER(M85), $B91 * N85, "")</f>
        <v>907.71558245083213</v>
      </c>
      <c r="Q85" s="286"/>
      <c r="R85" s="286"/>
      <c r="S85" s="286"/>
    </row>
    <row r="86" spans="1:19" ht="17.25" thickBot="1">
      <c r="A86" s="125" t="s">
        <v>235</v>
      </c>
      <c r="B86" s="129">
        <v>129</v>
      </c>
      <c r="C86" s="80">
        <v>7.8125E-3</v>
      </c>
      <c r="D86" s="106">
        <v>128</v>
      </c>
      <c r="E86" s="107">
        <f>IF(ISNUMBER(D86), (D86 - $B86) / $B86, "")</f>
        <v>-7.7519379844961239E-3</v>
      </c>
      <c r="F86" s="108">
        <f>IF(ISNUMBER(D86), $B91 * E86, "")</f>
        <v>-1162.7906976744187</v>
      </c>
      <c r="G86" s="109">
        <v>129</v>
      </c>
      <c r="H86" s="107">
        <f>IF(ISNUMBER(G86), (G86 - $B86) / $B86, "")</f>
        <v>0</v>
      </c>
      <c r="I86" s="110">
        <f>IF(ISNUMBER(G86), $B91 * H86, "")</f>
        <v>0</v>
      </c>
      <c r="J86" s="106">
        <v>128</v>
      </c>
      <c r="K86" s="107">
        <f>IF(ISNUMBER(J86), (J86 - $B86) / $B86, "")</f>
        <v>-7.7519379844961239E-3</v>
      </c>
      <c r="L86" s="108">
        <f>IF(ISNUMBER(J86), $B91 * K86, "")</f>
        <v>-1162.7906976744187</v>
      </c>
      <c r="M86" s="109">
        <v>129</v>
      </c>
      <c r="N86" s="107">
        <f>IF(ISNUMBER(M86), (M86 - $B86) / $B86, "")</f>
        <v>0</v>
      </c>
      <c r="O86" s="108">
        <f>IF(ISNUMBER(M86), $B91 * N86, "")</f>
        <v>0</v>
      </c>
      <c r="Q86" s="291"/>
      <c r="R86" s="291"/>
      <c r="S86" s="291"/>
    </row>
    <row r="87" spans="1:19" ht="17.25" thickBot="1">
      <c r="A87" s="125" t="s">
        <v>191</v>
      </c>
      <c r="B87" s="126">
        <v>136</v>
      </c>
      <c r="C87" s="77">
        <v>7.4074073999999997E-3</v>
      </c>
      <c r="D87" s="15">
        <v>138</v>
      </c>
      <c r="E87" s="32">
        <f t="shared" ref="E87:E90" si="42">IF(ISNUMBER(D87), (D87 - $B87) / $B87, "")</f>
        <v>1.4705882352941176E-2</v>
      </c>
      <c r="F87" s="18">
        <f>IF(ISNUMBER(D87), $B91 * E87, "")</f>
        <v>2205.8823529411766</v>
      </c>
      <c r="G87" s="31">
        <v>136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137</v>
      </c>
      <c r="K87" s="32">
        <f t="shared" ref="K87:K90" si="44">IF(ISNUMBER(J87), (J87 - $B87) / $B87, "")</f>
        <v>7.3529411764705881E-3</v>
      </c>
      <c r="L87" s="18">
        <f>IF(ISNUMBER(J87), $B91 * K87, "")</f>
        <v>1102.9411764705883</v>
      </c>
      <c r="M87" s="31">
        <v>137</v>
      </c>
      <c r="N87" s="32">
        <f t="shared" ref="N87:N90" si="45">IF(ISNUMBER(M87), (M87 - $B87) / $B87, "")</f>
        <v>7.3529411764705881E-3</v>
      </c>
      <c r="O87" s="18">
        <f>IF(ISNUMBER(M87), $B91 * N87, "")</f>
        <v>1102.9411764705883</v>
      </c>
      <c r="Q87" s="291"/>
      <c r="R87" s="291"/>
      <c r="S87" s="291"/>
    </row>
    <row r="88" spans="1:19" ht="17.25" thickBot="1">
      <c r="A88" s="125" t="s">
        <v>239</v>
      </c>
      <c r="B88" s="126">
        <v>635</v>
      </c>
      <c r="C88" s="77">
        <v>6.3391441999999998E-3</v>
      </c>
      <c r="D88" s="15">
        <v>636</v>
      </c>
      <c r="E88" s="32">
        <f t="shared" si="42"/>
        <v>1.5748031496062992E-3</v>
      </c>
      <c r="F88" s="18">
        <f>IF(ISNUMBER(D88), $B91 * E88, "")</f>
        <v>236.22047244094489</v>
      </c>
      <c r="G88" s="31">
        <v>632</v>
      </c>
      <c r="H88" s="32">
        <f t="shared" si="43"/>
        <v>-4.7244094488188976E-3</v>
      </c>
      <c r="I88" s="101">
        <f>IF(ISNUMBER(G88), $B91 * H88, "")</f>
        <v>-708.66141732283461</v>
      </c>
      <c r="J88" s="15">
        <v>635</v>
      </c>
      <c r="K88" s="32">
        <f t="shared" si="44"/>
        <v>0</v>
      </c>
      <c r="L88" s="18">
        <f>IF(ISNUMBER(J88), $B91 * K88, "")</f>
        <v>0</v>
      </c>
      <c r="M88" s="31">
        <v>628</v>
      </c>
      <c r="N88" s="32">
        <f t="shared" si="45"/>
        <v>-1.1023622047244094E-2</v>
      </c>
      <c r="O88" s="18">
        <f>IF(ISNUMBER(M88), $B91 * N88, "")</f>
        <v>-1653.543307086614</v>
      </c>
      <c r="Q88" s="291"/>
      <c r="R88" s="291"/>
      <c r="S88" s="291"/>
    </row>
    <row r="89" spans="1:19">
      <c r="A89" s="125" t="s">
        <v>233</v>
      </c>
      <c r="B89" s="126">
        <v>716</v>
      </c>
      <c r="C89" s="77">
        <v>5.6179775000000003E-3</v>
      </c>
      <c r="D89" s="15">
        <v>713</v>
      </c>
      <c r="E89" s="32">
        <f t="shared" si="42"/>
        <v>-4.1899441340782122E-3</v>
      </c>
      <c r="F89" s="18">
        <f>IF(ISNUMBER(D89), $B91 * E89, "")</f>
        <v>-628.49162011173178</v>
      </c>
      <c r="G89" s="31">
        <v>710</v>
      </c>
      <c r="H89" s="32">
        <f t="shared" si="43"/>
        <v>-8.3798882681564244E-3</v>
      </c>
      <c r="I89" s="101">
        <f>IF(ISNUMBER(G89), $B91 * H89, "")</f>
        <v>-1256.9832402234636</v>
      </c>
      <c r="J89" s="15">
        <v>712</v>
      </c>
      <c r="K89" s="32">
        <f t="shared" si="44"/>
        <v>-5.5865921787709499E-3</v>
      </c>
      <c r="L89" s="18">
        <f>IF(ISNUMBER(J89), $B91 * K89, "")</f>
        <v>-837.98882681564248</v>
      </c>
      <c r="M89" s="31">
        <v>710</v>
      </c>
      <c r="N89" s="32">
        <f t="shared" si="45"/>
        <v>-8.3798882681564244E-3</v>
      </c>
      <c r="O89" s="18">
        <f>IF(ISNUMBER(M89), $B91 * N89, "")</f>
        <v>-1256.9832402234636</v>
      </c>
      <c r="Q89" s="313"/>
      <c r="R89" s="314"/>
      <c r="S89" s="315"/>
    </row>
    <row r="90" spans="1:19" ht="17.25" thickBot="1">
      <c r="A90" s="130" t="s">
        <v>189</v>
      </c>
      <c r="B90" s="131">
        <v>359</v>
      </c>
      <c r="C90" s="79">
        <v>5.6022409000000004E-3</v>
      </c>
      <c r="D90" s="24">
        <v>361</v>
      </c>
      <c r="E90" s="25">
        <f t="shared" si="42"/>
        <v>5.5710306406685237E-3</v>
      </c>
      <c r="F90" s="104">
        <f>IF(ISNUMBER(D90), $B91 * E90, "")</f>
        <v>835.65459610027858</v>
      </c>
      <c r="G90" s="102">
        <v>358</v>
      </c>
      <c r="H90" s="25">
        <f t="shared" si="43"/>
        <v>-2.7855153203342618E-3</v>
      </c>
      <c r="I90" s="103">
        <f>IF(ISNUMBER(G90), $B91 * H90, "")</f>
        <v>-417.82729805013929</v>
      </c>
      <c r="J90" s="24">
        <v>360</v>
      </c>
      <c r="K90" s="25">
        <f t="shared" si="44"/>
        <v>2.7855153203342618E-3</v>
      </c>
      <c r="L90" s="104">
        <f>IF(ISNUMBER(J90), $B91 * K90, "")</f>
        <v>417.82729805013929</v>
      </c>
      <c r="M90" s="102">
        <v>357</v>
      </c>
      <c r="N90" s="25">
        <f t="shared" si="45"/>
        <v>-5.5710306406685237E-3</v>
      </c>
      <c r="O90" s="104">
        <f>IF(ISNUMBER(M90), $B91 * N90, "")</f>
        <v>-835.65459610027858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3.7430839841663425E-3</v>
      </c>
      <c r="F91" s="28">
        <f>SUM(F71:F90)</f>
        <v>11229.251952499033</v>
      </c>
      <c r="G91" s="26" t="s">
        <v>268</v>
      </c>
      <c r="H91" s="27">
        <f>IF(COUNT(H71:H90), SUM(H71:H90) / COUNT(H71:H90), 0)</f>
        <v>4.3080012597312813E-3</v>
      </c>
      <c r="I91" s="28">
        <f>SUM(I71:I90)</f>
        <v>12924.003779193845</v>
      </c>
      <c r="J91" s="26" t="s">
        <v>268</v>
      </c>
      <c r="K91" s="27">
        <f>IF(COUNT(K71:K90), SUM(K71:K90) / COUNT(K71:K90), 0)</f>
        <v>1.0061632480006057E-2</v>
      </c>
      <c r="L91" s="28">
        <f>SUM(L71:L90)</f>
        <v>30184.897440018169</v>
      </c>
      <c r="M91" s="26" t="s">
        <v>268</v>
      </c>
      <c r="N91" s="27">
        <f>IF(COUNT(N71:N90), SUM(N71:N90) / COUNT(N71:N90), 0)</f>
        <v>9.4044495244395461E-3</v>
      </c>
      <c r="O91" s="28">
        <f>SUM(O71:O90)</f>
        <v>28213.348573318632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17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2021-11-14(일) 오전 00:00</v>
      </c>
      <c r="C96" s="329"/>
      <c r="D96" s="288" t="str">
        <f>TEXT($G$1, "[$-ko-KR]yyyy-mm-dd(ddd) ") &amp; "오후 14:00"</f>
        <v>2021-11-14(일) 오후 14:00</v>
      </c>
      <c r="E96" s="289"/>
      <c r="F96" s="290"/>
      <c r="G96" s="288" t="str">
        <f>TEXT($G$1, "[$-ko-KR]yyyy-mm-dd(ddd) ") &amp; "오후 19:00"</f>
        <v>2021-11-14(일) 오후 19:00</v>
      </c>
      <c r="H96" s="289"/>
      <c r="I96" s="290"/>
      <c r="J96" s="288" t="str">
        <f>TEXT($G$1, "[$-ko-KR]yyyy-mm-dd(ddd) ") &amp; "오후 21:00"</f>
        <v>2021-11-14(일) 오후 21:00</v>
      </c>
      <c r="K96" s="289"/>
      <c r="L96" s="290"/>
      <c r="M96" s="288" t="str">
        <f>TEXT($G$1+1, "[$-ko-KR]yyyy-mm-dd(ddd) ") &amp; "오전 00:00"</f>
        <v>2021-11-15(월)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18" t="s">
        <v>57</v>
      </c>
      <c r="H97" s="219" t="s">
        <v>265</v>
      </c>
      <c r="I97" s="22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115</v>
      </c>
      <c r="B98" s="124">
        <v>495</v>
      </c>
      <c r="C98" s="76">
        <v>0.13013698630000001</v>
      </c>
      <c r="D98" s="13">
        <v>497</v>
      </c>
      <c r="E98" s="14">
        <f>IF(ISNUMBER(D98), (D98 - $B98) / $B98, "")</f>
        <v>4.0404040404040404E-3</v>
      </c>
      <c r="F98" s="16">
        <f>IF(ISNUMBER(D98), $B118 * E98, "")</f>
        <v>606.06060606060601</v>
      </c>
      <c r="G98" s="29">
        <v>487</v>
      </c>
      <c r="H98" s="14">
        <f>IF(ISNUMBER(G98), (G98 - $B98) / $B98, "")</f>
        <v>-1.6161616161616162E-2</v>
      </c>
      <c r="I98" s="100">
        <f>IF(ISNUMBER(G98), $B118 * H98, "")</f>
        <v>-2424.242424242424</v>
      </c>
      <c r="J98" s="13">
        <v>489</v>
      </c>
      <c r="K98" s="14">
        <f>IF(ISNUMBER(J98), (J98 - $B98) / $B98, "")</f>
        <v>-1.2121212121212121E-2</v>
      </c>
      <c r="L98" s="16">
        <f>IF(ISNUMBER(J98), $B118 * K98, "")</f>
        <v>-1818.1818181818182</v>
      </c>
      <c r="M98" s="29">
        <v>507</v>
      </c>
      <c r="N98" s="14">
        <f>IF(ISNUMBER(M98), (M98 - $B98) / $B98, "")</f>
        <v>2.4242424242424242E-2</v>
      </c>
      <c r="O98" s="16">
        <f>IF(ISNUMBER(M98), $B118 * N98, "")</f>
        <v>3636.3636363636365</v>
      </c>
      <c r="Q98" s="286"/>
      <c r="R98" s="286"/>
      <c r="S98" s="286"/>
    </row>
    <row r="99" spans="1:19" ht="17.25" thickBot="1">
      <c r="A99" s="125" t="s">
        <v>111</v>
      </c>
      <c r="B99" s="126">
        <v>3485</v>
      </c>
      <c r="C99" s="77">
        <v>8.9062500000000003E-2</v>
      </c>
      <c r="D99" s="15">
        <v>3600</v>
      </c>
      <c r="E99" s="32">
        <f t="shared" ref="E99:E102" si="46">IF(ISNUMBER(D99), (D99 - $B99) / $B99, "")</f>
        <v>3.2998565279770443E-2</v>
      </c>
      <c r="F99" s="18">
        <f>IF(ISNUMBER(D99), $B118 * E99, "")</f>
        <v>4949.7847919655669</v>
      </c>
      <c r="G99" s="31">
        <v>3475</v>
      </c>
      <c r="H99" s="32">
        <f t="shared" ref="H99:H102" si="47">IF(ISNUMBER(G99), (G99 - $B99) / $B99, "")</f>
        <v>-2.8694404591104736E-3</v>
      </c>
      <c r="I99" s="101">
        <f>IF(ISNUMBER(G99), $B118 * H99, "")</f>
        <v>-430.41606886657104</v>
      </c>
      <c r="J99" s="15">
        <v>3535</v>
      </c>
      <c r="K99" s="32">
        <f t="shared" ref="K99:K102" si="48">IF(ISNUMBER(J99), (J99 - $B99) / $B99, "")</f>
        <v>1.4347202295552367E-2</v>
      </c>
      <c r="L99" s="18">
        <f>IF(ISNUMBER(J99), $B118 * K99, "")</f>
        <v>2152.080344332855</v>
      </c>
      <c r="M99" s="31">
        <v>3390</v>
      </c>
      <c r="N99" s="32">
        <f t="shared" ref="N99:N102" si="49">IF(ISNUMBER(M99), (M99 - $B99) / $B99, "")</f>
        <v>-2.7259684361549498E-2</v>
      </c>
      <c r="O99" s="18">
        <f>IF(ISNUMBER(M99), $B118 * N99, "")</f>
        <v>-4088.9526542324247</v>
      </c>
      <c r="Q99" s="286"/>
      <c r="R99" s="286"/>
      <c r="S99" s="286"/>
    </row>
    <row r="100" spans="1:19" ht="17.25" thickBot="1">
      <c r="A100" s="125" t="s">
        <v>157</v>
      </c>
      <c r="B100" s="126">
        <v>2105</v>
      </c>
      <c r="C100" s="77">
        <v>6.5822784800000006E-2</v>
      </c>
      <c r="D100" s="15">
        <v>2100</v>
      </c>
      <c r="E100" s="32">
        <f t="shared" si="46"/>
        <v>-2.3752969121140144E-3</v>
      </c>
      <c r="F100" s="18">
        <f>IF(ISNUMBER(D100), $B118 * E100, "")</f>
        <v>-356.29453681710214</v>
      </c>
      <c r="G100" s="31">
        <v>2050</v>
      </c>
      <c r="H100" s="32">
        <f t="shared" si="47"/>
        <v>-2.6128266033254157E-2</v>
      </c>
      <c r="I100" s="101">
        <f>IF(ISNUMBER(G100), $B118 * H100, "")</f>
        <v>-3919.2399049881237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2020</v>
      </c>
      <c r="N100" s="32">
        <f t="shared" si="49"/>
        <v>-4.0380047505938245E-2</v>
      </c>
      <c r="O100" s="18">
        <f>IF(ISNUMBER(M100), $B118 * N100, "")</f>
        <v>-6057.0071258907365</v>
      </c>
      <c r="Q100" s="291"/>
      <c r="R100" s="291"/>
      <c r="S100" s="291"/>
    </row>
    <row r="101" spans="1:19" ht="17.25" thickBot="1">
      <c r="A101" s="125" t="s">
        <v>143</v>
      </c>
      <c r="B101" s="126">
        <v>3105</v>
      </c>
      <c r="C101" s="77">
        <v>6.5180102899999995E-2</v>
      </c>
      <c r="D101" s="15">
        <v>3100</v>
      </c>
      <c r="E101" s="32">
        <f t="shared" si="46"/>
        <v>-1.6103059581320451E-3</v>
      </c>
      <c r="F101" s="18">
        <f>IF(ISNUMBER(D101), $B118 * E101, "")</f>
        <v>-241.54589371980677</v>
      </c>
      <c r="G101" s="31">
        <v>3075</v>
      </c>
      <c r="H101" s="32">
        <f t="shared" si="47"/>
        <v>-9.6618357487922701E-3</v>
      </c>
      <c r="I101" s="101">
        <f>IF(ISNUMBER(G101), $B118 * H101, "")</f>
        <v>-1449.2753623188405</v>
      </c>
      <c r="J101" s="15">
        <v>3090</v>
      </c>
      <c r="K101" s="32">
        <f t="shared" si="48"/>
        <v>-4.830917874396135E-3</v>
      </c>
      <c r="L101" s="18">
        <f>IF(ISNUMBER(J101), $B118 * K101, "")</f>
        <v>-724.63768115942025</v>
      </c>
      <c r="M101" s="31">
        <v>3075</v>
      </c>
      <c r="N101" s="32">
        <f t="shared" si="49"/>
        <v>-9.6618357487922701E-3</v>
      </c>
      <c r="O101" s="18">
        <f>IF(ISNUMBER(M101), $B118 * N101, "")</f>
        <v>-1449.2753623188405</v>
      </c>
      <c r="Q101" s="291"/>
      <c r="R101" s="291"/>
      <c r="S101" s="291"/>
    </row>
    <row r="102" spans="1:19" ht="17.25" thickBot="1">
      <c r="A102" s="127" t="s">
        <v>105</v>
      </c>
      <c r="B102" s="128">
        <v>2815</v>
      </c>
      <c r="C102" s="78">
        <v>5.0373134299999997E-2</v>
      </c>
      <c r="D102" s="20">
        <v>2960</v>
      </c>
      <c r="E102" s="21">
        <f t="shared" si="46"/>
        <v>5.1509769094138541E-2</v>
      </c>
      <c r="F102" s="22">
        <f>IF(ISNUMBER(D102), $B118 * E102, "")</f>
        <v>7726.4653641207815</v>
      </c>
      <c r="G102" s="30">
        <v>2910</v>
      </c>
      <c r="H102" s="21">
        <f t="shared" si="47"/>
        <v>3.3747779751332148E-2</v>
      </c>
      <c r="I102" s="105">
        <f>IF(ISNUMBER(G102), $B118 * H102, "")</f>
        <v>5062.1669626998219</v>
      </c>
      <c r="J102" s="20">
        <v>2910</v>
      </c>
      <c r="K102" s="21">
        <f t="shared" si="48"/>
        <v>3.3747779751332148E-2</v>
      </c>
      <c r="L102" s="22">
        <f>IF(ISNUMBER(J102), $B118 * K102, "")</f>
        <v>5062.1669626998219</v>
      </c>
      <c r="M102" s="30">
        <v>2870</v>
      </c>
      <c r="N102" s="21">
        <f t="shared" si="49"/>
        <v>1.9538188277087035E-2</v>
      </c>
      <c r="O102" s="22">
        <f>IF(ISNUMBER(M102), $B118 * N102, "")</f>
        <v>2930.7282415630552</v>
      </c>
      <c r="Q102" s="291"/>
      <c r="R102" s="291"/>
      <c r="S102" s="291"/>
    </row>
    <row r="103" spans="1:19" ht="17.25" thickBot="1">
      <c r="A103" s="125" t="s">
        <v>231</v>
      </c>
      <c r="B103" s="129">
        <v>86.9</v>
      </c>
      <c r="C103" s="80">
        <v>4.6987951799999997E-2</v>
      </c>
      <c r="D103" s="106">
        <v>85</v>
      </c>
      <c r="E103" s="107">
        <f>IF(ISNUMBER(D103), (D103 - $B103) / $B103, "")</f>
        <v>-2.1864211737629521E-2</v>
      </c>
      <c r="F103" s="108">
        <f>IF(ISNUMBER(D103), $B118 * E103, "")</f>
        <v>-3279.6317606444281</v>
      </c>
      <c r="G103" s="109">
        <v>84.2</v>
      </c>
      <c r="H103" s="107">
        <f>IF(ISNUMBER(G103), (G103 - $B103) / $B103, "")</f>
        <v>-3.1070195627157682E-2</v>
      </c>
      <c r="I103" s="110">
        <f>IF(ISNUMBER(G103), $B118 * H103, "")</f>
        <v>-4660.5293440736523</v>
      </c>
      <c r="J103" s="106">
        <v>84.5</v>
      </c>
      <c r="K103" s="107">
        <f>IF(ISNUMBER(J103), (J103 - $B103) / $B103, "")</f>
        <v>-2.7617951668584644E-2</v>
      </c>
      <c r="L103" s="108">
        <f>IF(ISNUMBER(J103), $B118 * K103, "")</f>
        <v>-4142.692750287697</v>
      </c>
      <c r="M103" s="109">
        <v>84.4</v>
      </c>
      <c r="N103" s="107">
        <f>IF(ISNUMBER(M103), (M103 - $B103) / $B103, "")</f>
        <v>-2.8768699654775604E-2</v>
      </c>
      <c r="O103" s="108">
        <f>IF(ISNUMBER(M103), $B118 * N103, "")</f>
        <v>-4315.3049482163406</v>
      </c>
      <c r="Q103" s="291"/>
      <c r="R103" s="291"/>
      <c r="S103" s="291"/>
    </row>
    <row r="104" spans="1:19" ht="17.25" thickBot="1">
      <c r="A104" s="125" t="s">
        <v>149</v>
      </c>
      <c r="B104" s="126">
        <v>137</v>
      </c>
      <c r="C104" s="77">
        <v>4.5801526699999998E-2</v>
      </c>
      <c r="D104" s="15">
        <v>135</v>
      </c>
      <c r="E104" s="32">
        <f t="shared" ref="E104:E107" si="50">IF(ISNUMBER(D104), (D104 - $B104) / $B104, "")</f>
        <v>-1.4598540145985401E-2</v>
      </c>
      <c r="F104" s="18">
        <f>IF(ISNUMBER(D104), $B118 * E104, "")</f>
        <v>-2189.7810218978102</v>
      </c>
      <c r="G104" s="31">
        <v>137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141</v>
      </c>
      <c r="K104" s="32">
        <f t="shared" ref="K104:K107" si="52">IF(ISNUMBER(J104), (J104 - $B104) / $B104, "")</f>
        <v>2.9197080291970802E-2</v>
      </c>
      <c r="L104" s="18">
        <f>IF(ISNUMBER(J104), $B118 * K104, "")</f>
        <v>4379.5620437956204</v>
      </c>
      <c r="M104" s="31">
        <v>139</v>
      </c>
      <c r="N104" s="32">
        <f t="shared" ref="N104:N107" si="53">IF(ISNUMBER(M104), (M104 - $B104) / $B104, "")</f>
        <v>1.4598540145985401E-2</v>
      </c>
      <c r="O104" s="18">
        <f>IF(ISNUMBER(M104), $B118 * N104, "")</f>
        <v>2189.7810218978102</v>
      </c>
      <c r="Q104" s="291"/>
      <c r="R104" s="291"/>
      <c r="S104" s="291"/>
    </row>
    <row r="105" spans="1:19" ht="17.25" thickBot="1">
      <c r="A105" s="125" t="s">
        <v>221</v>
      </c>
      <c r="B105" s="126">
        <v>4805</v>
      </c>
      <c r="C105" s="77">
        <v>4.1170097500000002E-2</v>
      </c>
      <c r="D105" s="15">
        <v>4740</v>
      </c>
      <c r="E105" s="32">
        <f t="shared" si="50"/>
        <v>-1.3527575442247659E-2</v>
      </c>
      <c r="F105" s="18">
        <f>IF(ISNUMBER(D105), $B118 * E105, "")</f>
        <v>-2029.1363163371489</v>
      </c>
      <c r="G105" s="31">
        <v>4720</v>
      </c>
      <c r="H105" s="32">
        <f t="shared" si="51"/>
        <v>-1.7689906347554629E-2</v>
      </c>
      <c r="I105" s="101">
        <f>IF(ISNUMBER(G105), $B118 * H105, "")</f>
        <v>-2653.4859521331946</v>
      </c>
      <c r="J105" s="15">
        <v>4720</v>
      </c>
      <c r="K105" s="32">
        <f t="shared" si="52"/>
        <v>-1.7689906347554629E-2</v>
      </c>
      <c r="L105" s="18">
        <f>IF(ISNUMBER(J105), $B118 * K105, "")</f>
        <v>-2653.4859521331946</v>
      </c>
      <c r="M105" s="31">
        <v>4765</v>
      </c>
      <c r="N105" s="32">
        <f t="shared" si="53"/>
        <v>-8.3246618106139446E-3</v>
      </c>
      <c r="O105" s="18">
        <f>IF(ISNUMBER(M105), $B118 * N105, "")</f>
        <v>-1248.6992715920917</v>
      </c>
      <c r="Q105" s="291"/>
      <c r="R105" s="291"/>
      <c r="S105" s="291"/>
    </row>
    <row r="106" spans="1:19" ht="17.25" thickBot="1">
      <c r="A106" s="125" t="s">
        <v>197</v>
      </c>
      <c r="B106" s="126">
        <v>211</v>
      </c>
      <c r="C106" s="77">
        <v>3.9408867E-2</v>
      </c>
      <c r="D106" s="15">
        <v>208</v>
      </c>
      <c r="E106" s="32">
        <f t="shared" si="50"/>
        <v>-1.4218009478672985E-2</v>
      </c>
      <c r="F106" s="18">
        <f>IF(ISNUMBER(D106), $B118 * E106, "")</f>
        <v>-2132.7014218009476</v>
      </c>
      <c r="G106" s="31">
        <v>208</v>
      </c>
      <c r="H106" s="32">
        <f t="shared" si="51"/>
        <v>-1.4218009478672985E-2</v>
      </c>
      <c r="I106" s="101">
        <f>IF(ISNUMBER(G106), $B118 * H106, "")</f>
        <v>-2132.7014218009476</v>
      </c>
      <c r="J106" s="15">
        <v>209</v>
      </c>
      <c r="K106" s="32">
        <f t="shared" si="52"/>
        <v>-9.4786729857819912E-3</v>
      </c>
      <c r="L106" s="18">
        <f>IF(ISNUMBER(J106), $B118 * K106, "")</f>
        <v>-1421.8009478672986</v>
      </c>
      <c r="M106" s="31">
        <v>209</v>
      </c>
      <c r="N106" s="32">
        <f t="shared" si="53"/>
        <v>-9.4786729857819912E-3</v>
      </c>
      <c r="O106" s="18">
        <f>IF(ISNUMBER(M106), $B118 * N106, "")</f>
        <v>-1421.8009478672986</v>
      </c>
      <c r="Q106" s="33"/>
      <c r="R106" s="33"/>
    </row>
    <row r="107" spans="1:19" ht="17.25" thickBot="1">
      <c r="A107" s="130" t="s">
        <v>123</v>
      </c>
      <c r="B107" s="131">
        <v>316300</v>
      </c>
      <c r="C107" s="79">
        <v>3.5521361899999999E-2</v>
      </c>
      <c r="D107" s="24">
        <v>310350</v>
      </c>
      <c r="E107" s="25">
        <f t="shared" si="50"/>
        <v>-1.8811255137527665E-2</v>
      </c>
      <c r="F107" s="104">
        <f>IF(ISNUMBER(D107), $B118 * E107, "")</f>
        <v>-2821.6882706291499</v>
      </c>
      <c r="G107" s="102">
        <v>304700</v>
      </c>
      <c r="H107" s="25">
        <f t="shared" si="51"/>
        <v>-3.6674043629465698E-2</v>
      </c>
      <c r="I107" s="103">
        <f>IF(ISNUMBER(G107), $B118 * H107, "")</f>
        <v>-5501.1065444198548</v>
      </c>
      <c r="J107" s="24">
        <v>307450</v>
      </c>
      <c r="K107" s="25">
        <f t="shared" si="52"/>
        <v>-2.7979766044894088E-2</v>
      </c>
      <c r="L107" s="104">
        <f>IF(ISNUMBER(J107), $B118 * K107, "")</f>
        <v>-4196.9649067341134</v>
      </c>
      <c r="M107" s="102">
        <v>311650</v>
      </c>
      <c r="N107" s="25">
        <f t="shared" si="53"/>
        <v>-1.4701233006639267E-2</v>
      </c>
      <c r="O107" s="104">
        <f>IF(ISNUMBER(M107), $B118 * N107, "")</f>
        <v>-2205.1849509958902</v>
      </c>
      <c r="Q107" s="300"/>
      <c r="R107" s="301"/>
      <c r="S107" s="302"/>
    </row>
    <row r="108" spans="1:19">
      <c r="A108" s="123" t="s">
        <v>62</v>
      </c>
      <c r="B108" s="124">
        <v>59680</v>
      </c>
      <c r="C108" s="76">
        <v>3.4315424599999998E-2</v>
      </c>
      <c r="D108" s="13">
        <v>59000</v>
      </c>
      <c r="E108" s="14">
        <f>IF(ISNUMBER(D108), (D108 - $B108) / $B108, "")</f>
        <v>-1.1394101876675604E-2</v>
      </c>
      <c r="F108" s="16">
        <f>IF(ISNUMBER(D108), $B118 * E108, "")</f>
        <v>-1709.1152815013406</v>
      </c>
      <c r="G108" s="29">
        <v>58640</v>
      </c>
      <c r="H108" s="14">
        <f>IF(ISNUMBER(G108), (G108 - $B108) / $B108, "")</f>
        <v>-1.7426273458445041E-2</v>
      </c>
      <c r="I108" s="100">
        <f>IF(ISNUMBER(G108), $B118 * H108, "")</f>
        <v>-2613.9410187667563</v>
      </c>
      <c r="J108" s="13">
        <v>58650</v>
      </c>
      <c r="K108" s="14">
        <f>IF(ISNUMBER(J108), (J108 - $B108) / $B108, "")</f>
        <v>-1.7258713136729224E-2</v>
      </c>
      <c r="L108" s="16">
        <f>IF(ISNUMBER(J108), $B118 * K108, "")</f>
        <v>-2588.8069705093835</v>
      </c>
      <c r="M108" s="29">
        <v>58640</v>
      </c>
      <c r="N108" s="14">
        <f>IF(ISNUMBER(M108), (M108 - $B108) / $B108, "")</f>
        <v>-1.7426273458445041E-2</v>
      </c>
      <c r="O108" s="16">
        <f>IF(ISNUMBER(M108), $B118 * N108, "")</f>
        <v>-2613.9410187667563</v>
      </c>
      <c r="Q108" s="303"/>
      <c r="R108" s="304"/>
      <c r="S108" s="305"/>
    </row>
    <row r="109" spans="1:19" ht="17.25" thickBot="1">
      <c r="A109" s="125" t="s">
        <v>237</v>
      </c>
      <c r="B109" s="126">
        <v>151</v>
      </c>
      <c r="C109" s="77">
        <v>3.4246575299999998E-2</v>
      </c>
      <c r="D109" s="15">
        <v>162</v>
      </c>
      <c r="E109" s="32">
        <f t="shared" ref="E109:E112" si="54">IF(ISNUMBER(D109), (D109 - $B109) / $B109, "")</f>
        <v>7.2847682119205295E-2</v>
      </c>
      <c r="F109" s="18">
        <f>IF(ISNUMBER(D109), $B118 * E109, "")</f>
        <v>10927.152317880795</v>
      </c>
      <c r="G109" s="31">
        <v>162</v>
      </c>
      <c r="H109" s="32">
        <f t="shared" ref="H109:H112" si="55">IF(ISNUMBER(G109), (G109 - $B109) / $B109, "")</f>
        <v>7.2847682119205295E-2</v>
      </c>
      <c r="I109" s="101">
        <f>IF(ISNUMBER(G109), $B118 * H109, "")</f>
        <v>10927.152317880795</v>
      </c>
      <c r="J109" s="15">
        <v>164</v>
      </c>
      <c r="K109" s="32">
        <f t="shared" ref="K109:K112" si="56">IF(ISNUMBER(J109), (J109 - $B109) / $B109, "")</f>
        <v>8.6092715231788075E-2</v>
      </c>
      <c r="L109" s="18">
        <f>IF(ISNUMBER(J109), $B118 * K109, "")</f>
        <v>12913.907284768211</v>
      </c>
      <c r="M109" s="31">
        <v>160</v>
      </c>
      <c r="N109" s="32">
        <f t="shared" ref="N109:N112" si="57">IF(ISNUMBER(M109), (M109 - $B109) / $B109, "")</f>
        <v>5.9602649006622516E-2</v>
      </c>
      <c r="O109" s="18">
        <f>IF(ISNUMBER(M109), $B118 * N109, "")</f>
        <v>8940.3973509933767</v>
      </c>
      <c r="Q109" s="306"/>
      <c r="R109" s="307"/>
      <c r="S109" s="308"/>
    </row>
    <row r="110" spans="1:19" ht="17.25" thickBot="1">
      <c r="A110" s="125" t="s">
        <v>327</v>
      </c>
      <c r="B110" s="126">
        <v>287250</v>
      </c>
      <c r="C110" s="77">
        <v>3.1418312400000002E-2</v>
      </c>
      <c r="D110" s="15">
        <v>287700</v>
      </c>
      <c r="E110" s="32">
        <f t="shared" si="54"/>
        <v>1.566579634464752E-3</v>
      </c>
      <c r="F110" s="18">
        <f>IF(ISNUMBER(D110), $B118 * E110, "")</f>
        <v>234.98694516971281</v>
      </c>
      <c r="G110" s="31">
        <v>285500</v>
      </c>
      <c r="H110" s="32">
        <f t="shared" si="55"/>
        <v>-6.0922541340295913E-3</v>
      </c>
      <c r="I110" s="101">
        <f>IF(ISNUMBER(G110), $B118 * H110, "")</f>
        <v>-913.83812010443864</v>
      </c>
      <c r="J110" s="15">
        <v>285900</v>
      </c>
      <c r="K110" s="32">
        <f t="shared" si="56"/>
        <v>-4.6997389033942563E-3</v>
      </c>
      <c r="L110" s="18">
        <f>IF(ISNUMBER(J110), $B118 * K110, "")</f>
        <v>-704.96083550913841</v>
      </c>
      <c r="M110" s="31">
        <v>286250</v>
      </c>
      <c r="N110" s="32">
        <f t="shared" si="57"/>
        <v>-3.4812880765883376E-3</v>
      </c>
      <c r="O110" s="18">
        <f>IF(ISNUMBER(M110), $B118 * N110, "")</f>
        <v>-522.19321148825065</v>
      </c>
      <c r="Q110" s="291"/>
      <c r="R110" s="291"/>
      <c r="S110" s="291"/>
    </row>
    <row r="111" spans="1:19" ht="17.25" thickBot="1">
      <c r="A111" s="125" t="s">
        <v>241</v>
      </c>
      <c r="B111" s="126">
        <v>2270</v>
      </c>
      <c r="C111" s="77">
        <v>2.9478457999999999E-2</v>
      </c>
      <c r="D111" s="15">
        <v>2240</v>
      </c>
      <c r="E111" s="32">
        <f t="shared" si="54"/>
        <v>-1.3215859030837005E-2</v>
      </c>
      <c r="F111" s="18">
        <f>IF(ISNUMBER(D111), $B118 * E111, "")</f>
        <v>-1982.3788546255507</v>
      </c>
      <c r="G111" s="31">
        <v>2240</v>
      </c>
      <c r="H111" s="32">
        <f t="shared" si="55"/>
        <v>-1.3215859030837005E-2</v>
      </c>
      <c r="I111" s="101">
        <f>IF(ISNUMBER(G111), $B118 * H111, "")</f>
        <v>-1982.3788546255507</v>
      </c>
      <c r="J111" s="15">
        <v>2235</v>
      </c>
      <c r="K111" s="32">
        <f t="shared" si="56"/>
        <v>-1.5418502202643172E-2</v>
      </c>
      <c r="L111" s="18">
        <f>IF(ISNUMBER(J111), $B118 * K111, "")</f>
        <v>-2312.775330396476</v>
      </c>
      <c r="M111" s="31">
        <v>2230</v>
      </c>
      <c r="N111" s="32">
        <f t="shared" si="57"/>
        <v>-1.7621145374449341E-2</v>
      </c>
      <c r="O111" s="18">
        <f>IF(ISNUMBER(M111), $B118 * N111, "")</f>
        <v>-2643.171806167401</v>
      </c>
      <c r="Q111" s="286"/>
      <c r="R111" s="286"/>
      <c r="S111" s="286"/>
    </row>
    <row r="112" spans="1:19" ht="17.25" thickBot="1">
      <c r="A112" s="127" t="s">
        <v>165</v>
      </c>
      <c r="B112" s="128">
        <v>2905</v>
      </c>
      <c r="C112" s="78">
        <v>2.8318584099999999E-2</v>
      </c>
      <c r="D112" s="20">
        <v>2850</v>
      </c>
      <c r="E112" s="21">
        <f t="shared" si="54"/>
        <v>-1.8932874354561102E-2</v>
      </c>
      <c r="F112" s="22">
        <f>IF(ISNUMBER(D112), $B118 * E112, "")</f>
        <v>-2839.9311531841654</v>
      </c>
      <c r="G112" s="30">
        <v>2820</v>
      </c>
      <c r="H112" s="21">
        <f t="shared" si="55"/>
        <v>-2.9259896729776247E-2</v>
      </c>
      <c r="I112" s="105">
        <f>IF(ISNUMBER(G112), $B118 * H112, "")</f>
        <v>-4388.984509466437</v>
      </c>
      <c r="J112" s="20">
        <v>2805</v>
      </c>
      <c r="K112" s="21">
        <f t="shared" si="56"/>
        <v>-3.4423407917383818E-2</v>
      </c>
      <c r="L112" s="22">
        <f>IF(ISNUMBER(J112), $B118 * K112, "")</f>
        <v>-5163.5111876075725</v>
      </c>
      <c r="M112" s="30">
        <v>2785</v>
      </c>
      <c r="N112" s="21">
        <f t="shared" si="57"/>
        <v>-4.1308089500860588E-2</v>
      </c>
      <c r="O112" s="22">
        <f>IF(ISNUMBER(M112), $B118 * N112, "")</f>
        <v>-6196.2134251290881</v>
      </c>
      <c r="Q112" s="286"/>
      <c r="R112" s="286"/>
      <c r="S112" s="286"/>
    </row>
    <row r="113" spans="1:19" ht="17.25" thickBot="1">
      <c r="A113" s="125" t="s">
        <v>211</v>
      </c>
      <c r="B113" s="129">
        <v>1910</v>
      </c>
      <c r="C113" s="80">
        <v>2.68817204E-2</v>
      </c>
      <c r="D113" s="106">
        <v>2005</v>
      </c>
      <c r="E113" s="107">
        <f>IF(ISNUMBER(D113), (D113 - $B113) / $B113, "")</f>
        <v>4.9738219895287955E-2</v>
      </c>
      <c r="F113" s="108">
        <f>IF(ISNUMBER(D113), $B118 * E113, "")</f>
        <v>7460.7329842931931</v>
      </c>
      <c r="G113" s="109">
        <v>1930</v>
      </c>
      <c r="H113" s="107">
        <f>IF(ISNUMBER(G113), (G113 - $B113) / $B113, "")</f>
        <v>1.0471204188481676E-2</v>
      </c>
      <c r="I113" s="110">
        <f>IF(ISNUMBER(G113), $B118 * H113, "")</f>
        <v>1570.6806282722514</v>
      </c>
      <c r="J113" s="106">
        <v>1960</v>
      </c>
      <c r="K113" s="107">
        <f>IF(ISNUMBER(J113), (J113 - $B113) / $B113, "")</f>
        <v>2.6178010471204188E-2</v>
      </c>
      <c r="L113" s="108">
        <f>IF(ISNUMBER(J113), $B118 * K113, "")</f>
        <v>3926.7015706806283</v>
      </c>
      <c r="M113" s="109">
        <v>1935</v>
      </c>
      <c r="N113" s="107">
        <f>IF(ISNUMBER(M113), (M113 - $B113) / $B113, "")</f>
        <v>1.3089005235602094E-2</v>
      </c>
      <c r="O113" s="108">
        <f>IF(ISNUMBER(M113), $B118 * N113, "")</f>
        <v>1963.3507853403141</v>
      </c>
      <c r="Q113" s="291"/>
      <c r="R113" s="291"/>
      <c r="S113" s="291"/>
    </row>
    <row r="114" spans="1:19" ht="17.25" thickBot="1">
      <c r="A114" s="125" t="s">
        <v>56</v>
      </c>
      <c r="B114" s="126">
        <v>237</v>
      </c>
      <c r="C114" s="77">
        <v>2.5974026000000001E-2</v>
      </c>
      <c r="D114" s="15">
        <v>234</v>
      </c>
      <c r="E114" s="32">
        <f t="shared" ref="E114:E117" si="58">IF(ISNUMBER(D114), (D114 - $B114) / $B114, "")</f>
        <v>-1.2658227848101266E-2</v>
      </c>
      <c r="F114" s="18">
        <f>IF(ISNUMBER(D114), $B118 * E114, "")</f>
        <v>-1898.7341772151899</v>
      </c>
      <c r="G114" s="31">
        <v>231</v>
      </c>
      <c r="H114" s="32">
        <f t="shared" ref="H114:H117" si="59">IF(ISNUMBER(G114), (G114 - $B114) / $B114, "")</f>
        <v>-2.5316455696202531E-2</v>
      </c>
      <c r="I114" s="101">
        <f>IF(ISNUMBER(G114), $B118 * H114, "")</f>
        <v>-3797.4683544303798</v>
      </c>
      <c r="J114" s="15">
        <v>233</v>
      </c>
      <c r="K114" s="32">
        <f t="shared" ref="K114:K117" si="60">IF(ISNUMBER(J114), (J114 - $B114) / $B114, "")</f>
        <v>-1.6877637130801686E-2</v>
      </c>
      <c r="L114" s="18">
        <f>IF(ISNUMBER(J114), $B118 * K114, "")</f>
        <v>-2531.6455696202529</v>
      </c>
      <c r="M114" s="31">
        <v>231</v>
      </c>
      <c r="N114" s="32">
        <f t="shared" ref="N114:N117" si="61">IF(ISNUMBER(M114), (M114 - $B114) / $B114, "")</f>
        <v>-2.5316455696202531E-2</v>
      </c>
      <c r="O114" s="18">
        <f>IF(ISNUMBER(M114), $B118 * N114, "")</f>
        <v>-3797.4683544303798</v>
      </c>
      <c r="Q114" s="291"/>
      <c r="R114" s="291"/>
      <c r="S114" s="291"/>
    </row>
    <row r="115" spans="1:19" ht="17.25" thickBot="1">
      <c r="A115" s="125" t="s">
        <v>117</v>
      </c>
      <c r="B115" s="126">
        <v>5190</v>
      </c>
      <c r="C115" s="77">
        <v>2.5691699599999999E-2</v>
      </c>
      <c r="D115" s="15">
        <v>5050</v>
      </c>
      <c r="E115" s="32">
        <f t="shared" si="58"/>
        <v>-2.6974951830443159E-2</v>
      </c>
      <c r="F115" s="18">
        <f>IF(ISNUMBER(D115), $B118 * E115, "")</f>
        <v>-4046.2427745664741</v>
      </c>
      <c r="G115" s="31">
        <v>5010</v>
      </c>
      <c r="H115" s="32">
        <f t="shared" si="59"/>
        <v>-3.4682080924855488E-2</v>
      </c>
      <c r="I115" s="101">
        <f>IF(ISNUMBER(G115), $B118 * H115, "")</f>
        <v>-5202.3121387283236</v>
      </c>
      <c r="J115" s="15">
        <v>5030</v>
      </c>
      <c r="K115" s="32">
        <f t="shared" si="60"/>
        <v>-3.0828516377649325E-2</v>
      </c>
      <c r="L115" s="18">
        <f>IF(ISNUMBER(J115), $B118 * K115, "")</f>
        <v>-4624.277456647399</v>
      </c>
      <c r="M115" s="31">
        <v>5020</v>
      </c>
      <c r="N115" s="32">
        <f t="shared" si="61"/>
        <v>-3.2755298651252408E-2</v>
      </c>
      <c r="O115" s="18">
        <f>IF(ISNUMBER(M115), $B118 * N115, "")</f>
        <v>-4913.2947976878613</v>
      </c>
      <c r="Q115" s="291"/>
      <c r="R115" s="291"/>
      <c r="S115" s="291"/>
    </row>
    <row r="116" spans="1:19">
      <c r="A116" s="125" t="s">
        <v>173</v>
      </c>
      <c r="B116" s="126">
        <v>1605</v>
      </c>
      <c r="C116" s="77">
        <v>2.5559105400000001E-2</v>
      </c>
      <c r="D116" s="15">
        <v>1590</v>
      </c>
      <c r="E116" s="32">
        <f t="shared" si="58"/>
        <v>-9.3457943925233638E-3</v>
      </c>
      <c r="F116" s="18">
        <f>IF(ISNUMBER(D116), $B118 * E116, "")</f>
        <v>-1401.8691588785045</v>
      </c>
      <c r="G116" s="31">
        <v>1585</v>
      </c>
      <c r="H116" s="32">
        <f t="shared" si="59"/>
        <v>-1.2461059190031152E-2</v>
      </c>
      <c r="I116" s="101">
        <f>IF(ISNUMBER(G116), $B118 * H116, "")</f>
        <v>-1869.1588785046729</v>
      </c>
      <c r="J116" s="15">
        <v>1580</v>
      </c>
      <c r="K116" s="32">
        <f t="shared" si="60"/>
        <v>-1.5576323987538941E-2</v>
      </c>
      <c r="L116" s="18">
        <f>IF(ISNUMBER(J116), $B118 * K116, "")</f>
        <v>-2336.4485981308412</v>
      </c>
      <c r="M116" s="31">
        <v>1580</v>
      </c>
      <c r="N116" s="32">
        <f t="shared" si="61"/>
        <v>-1.5576323987538941E-2</v>
      </c>
      <c r="O116" s="18">
        <f>IF(ISNUMBER(M116), $B118 * N116, "")</f>
        <v>-2336.4485981308412</v>
      </c>
      <c r="Q116" s="313"/>
      <c r="R116" s="314"/>
      <c r="S116" s="315"/>
    </row>
    <row r="117" spans="1:19" ht="17.25" thickBot="1">
      <c r="A117" s="130" t="s">
        <v>83</v>
      </c>
      <c r="B117" s="131">
        <v>6060</v>
      </c>
      <c r="C117" s="79">
        <v>2.53807107E-2</v>
      </c>
      <c r="D117" s="24">
        <v>6080</v>
      </c>
      <c r="E117" s="25">
        <f t="shared" si="58"/>
        <v>3.3003300330033004E-3</v>
      </c>
      <c r="F117" s="104">
        <f>IF(ISNUMBER(D117), $B118 * E117, "")</f>
        <v>495.04950495049508</v>
      </c>
      <c r="G117" s="102">
        <v>5985</v>
      </c>
      <c r="H117" s="25">
        <f t="shared" si="59"/>
        <v>-1.2376237623762377E-2</v>
      </c>
      <c r="I117" s="103">
        <f>IF(ISNUMBER(G117), $B118 * H117, "")</f>
        <v>-1856.4356435643565</v>
      </c>
      <c r="J117" s="24">
        <v>5990</v>
      </c>
      <c r="K117" s="25">
        <f t="shared" si="60"/>
        <v>-1.155115511551155E-2</v>
      </c>
      <c r="L117" s="104">
        <f>IF(ISNUMBER(J117), $B118 * K117, "")</f>
        <v>-1732.6732673267325</v>
      </c>
      <c r="M117" s="102">
        <v>5965</v>
      </c>
      <c r="N117" s="25">
        <f t="shared" si="61"/>
        <v>-1.5676567656765675E-2</v>
      </c>
      <c r="O117" s="104">
        <f>IF(ISNUMBER(M117), $B118 * N117, "")</f>
        <v>-2351.4851485148515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1.8237272975411777E-3</v>
      </c>
      <c r="F118" s="28">
        <f>SUM(F98:F117)</f>
        <v>5471.1818926235337</v>
      </c>
      <c r="G118" s="26" t="s">
        <v>268</v>
      </c>
      <c r="H118" s="27">
        <f>IF(COUNT(H98:H117), SUM(H98:H117) / COUNT(H98:H117), 0)</f>
        <v>-9.4118382107272192E-3</v>
      </c>
      <c r="I118" s="28">
        <f>SUM(I98:I117)</f>
        <v>-28235.514632181657</v>
      </c>
      <c r="J118" s="26" t="s">
        <v>268</v>
      </c>
      <c r="K118" s="27">
        <f>IF(COUNT(K98:K117), SUM(K98:K117) / COUNT(K98:K117), 0)</f>
        <v>-4.0271301446684078E-3</v>
      </c>
      <c r="L118" s="28">
        <f>SUM(L98:L117)</f>
        <v>-12081.390434005221</v>
      </c>
      <c r="M118" s="26" t="s">
        <v>268</v>
      </c>
      <c r="N118" s="27">
        <f>IF(COUNT(N98:N117), SUM(N98:N117) / COUNT(N98:N117), 0)</f>
        <v>-8.83327352842362E-3</v>
      </c>
      <c r="O118" s="28">
        <f>SUM(O98:O117)</f>
        <v>-26499.820585270863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17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2021-11-14(일) 오전 00:00</v>
      </c>
      <c r="C123" s="329"/>
      <c r="D123" s="288" t="str">
        <f>TEXT($G$1, "[$-ko-KR]yyyy-mm-dd(ddd) ") &amp; "오후 14:00"</f>
        <v>2021-11-14(일) 오후 14:00</v>
      </c>
      <c r="E123" s="289"/>
      <c r="F123" s="290"/>
      <c r="G123" s="288" t="str">
        <f>TEXT($G$1, "[$-ko-KR]yyyy-mm-dd(ddd) ") &amp; "오후 19:00"</f>
        <v>2021-11-14(일) 오후 19:00</v>
      </c>
      <c r="H123" s="289"/>
      <c r="I123" s="290"/>
      <c r="J123" s="288" t="str">
        <f>TEXT($G$1, "[$-ko-KR]yyyy-mm-dd(ddd) ") &amp; "오후 21:00"</f>
        <v>2021-11-14(일) 오후 21:00</v>
      </c>
      <c r="K123" s="289"/>
      <c r="L123" s="290"/>
      <c r="M123" s="288" t="str">
        <f>TEXT($G$1+1, "[$-ko-KR]yyyy-mm-dd(ddd) ") &amp; "오전 00:00"</f>
        <v>2021-11-15(월)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18" t="s">
        <v>57</v>
      </c>
      <c r="H124" s="219" t="s">
        <v>265</v>
      </c>
      <c r="I124" s="22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231</v>
      </c>
      <c r="B125" s="124">
        <v>86.9</v>
      </c>
      <c r="C125" s="76">
        <v>4.6987951799999997E-2</v>
      </c>
      <c r="D125" s="13">
        <v>85</v>
      </c>
      <c r="E125" s="14">
        <f>IF(ISNUMBER(D125), (D125 - $B125) / $B125, "")</f>
        <v>-2.1864211737629521E-2</v>
      </c>
      <c r="F125" s="16">
        <f>IF(ISNUMBER(D125), $B145 * E125, "")</f>
        <v>-3279.6317606444281</v>
      </c>
      <c r="G125" s="29">
        <v>84.2</v>
      </c>
      <c r="H125" s="14">
        <f>IF(ISNUMBER(G125), (G125 - $B125) / $B125, "")</f>
        <v>-3.1070195627157682E-2</v>
      </c>
      <c r="I125" s="100">
        <f>IF(ISNUMBER(G125), $B145 * H125, "")</f>
        <v>-4660.5293440736523</v>
      </c>
      <c r="J125" s="13">
        <v>84.5</v>
      </c>
      <c r="K125" s="14">
        <f>IF(ISNUMBER(J125), (J125 - $B125) / $B125, "")</f>
        <v>-2.7617951668584644E-2</v>
      </c>
      <c r="L125" s="16">
        <f>IF(ISNUMBER(J125), $B145 * K125, "")</f>
        <v>-4142.692750287697</v>
      </c>
      <c r="M125" s="29">
        <v>84.4</v>
      </c>
      <c r="N125" s="14">
        <f>IF(ISNUMBER(M125), (M125 - $B125) / $B125, "")</f>
        <v>-2.8768699654775604E-2</v>
      </c>
      <c r="O125" s="16">
        <f>IF(ISNUMBER(M125), $B145 * N125, "")</f>
        <v>-4315.3049482163406</v>
      </c>
      <c r="Q125" s="286"/>
      <c r="R125" s="286"/>
      <c r="S125" s="286"/>
    </row>
    <row r="126" spans="1:19" ht="17.25" thickBot="1">
      <c r="A126" s="125" t="s">
        <v>199</v>
      </c>
      <c r="B126" s="126">
        <v>85.2</v>
      </c>
      <c r="C126" s="77">
        <v>2.15827338E-2</v>
      </c>
      <c r="D126" s="15">
        <v>84.5</v>
      </c>
      <c r="E126" s="32">
        <f t="shared" ref="E126:E129" si="62">IF(ISNUMBER(D126), (D126 - $B126) / $B126, "")</f>
        <v>-8.2159624413145876E-3</v>
      </c>
      <c r="F126" s="18">
        <f>IF(ISNUMBER(D126), $B145 * E126, "")</f>
        <v>-1232.3943661971882</v>
      </c>
      <c r="G126" s="31">
        <v>84.2</v>
      </c>
      <c r="H126" s="32">
        <f t="shared" ref="H126:H129" si="63">IF(ISNUMBER(G126), (G126 - $B126) / $B126, "")</f>
        <v>-1.1737089201877934E-2</v>
      </c>
      <c r="I126" s="101">
        <f>IF(ISNUMBER(G126), $B145 * H126, "")</f>
        <v>-1760.5633802816901</v>
      </c>
      <c r="J126" s="15">
        <v>84.5</v>
      </c>
      <c r="K126" s="32">
        <f t="shared" ref="K126:K129" si="64">IF(ISNUMBER(J126), (J126 - $B126) / $B126, "")</f>
        <v>-8.2159624413145876E-3</v>
      </c>
      <c r="L126" s="18">
        <f>IF(ISNUMBER(J126), $B145 * K126, "")</f>
        <v>-1232.3943661971882</v>
      </c>
      <c r="M126" s="31">
        <v>84.3</v>
      </c>
      <c r="N126" s="32">
        <f t="shared" ref="N126:N129" si="65">IF(ISNUMBER(M126), (M126 - $B126) / $B126, "")</f>
        <v>-1.0563380281690207E-2</v>
      </c>
      <c r="O126" s="18">
        <f>IF(ISNUMBER(M126), $B145 * N126, "")</f>
        <v>-1584.5070422535309</v>
      </c>
      <c r="Q126" s="286"/>
      <c r="R126" s="286"/>
      <c r="S126" s="286"/>
    </row>
    <row r="127" spans="1:19" ht="17.25" thickBot="1">
      <c r="A127" s="125" t="s">
        <v>187</v>
      </c>
      <c r="B127" s="126">
        <v>18.7</v>
      </c>
      <c r="C127" s="77">
        <v>1.6304347800000001E-2</v>
      </c>
      <c r="D127" s="15">
        <v>18.8</v>
      </c>
      <c r="E127" s="32">
        <f t="shared" si="62"/>
        <v>5.3475935828877766E-3</v>
      </c>
      <c r="F127" s="18">
        <f>IF(ISNUMBER(D127), $B145 * E127, "")</f>
        <v>802.13903743316644</v>
      </c>
      <c r="G127" s="31">
        <v>18.7</v>
      </c>
      <c r="H127" s="32">
        <f t="shared" si="63"/>
        <v>0</v>
      </c>
      <c r="I127" s="101">
        <f>IF(ISNUMBER(G127), $B145 * H127, "")</f>
        <v>0</v>
      </c>
      <c r="J127" s="15">
        <v>18.8</v>
      </c>
      <c r="K127" s="32">
        <f t="shared" si="64"/>
        <v>5.3475935828877766E-3</v>
      </c>
      <c r="L127" s="18">
        <f>IF(ISNUMBER(J127), $B145 * K127, "")</f>
        <v>802.13903743316644</v>
      </c>
      <c r="M127" s="31">
        <v>18.8</v>
      </c>
      <c r="N127" s="32">
        <f t="shared" si="65"/>
        <v>5.3475935828877766E-3</v>
      </c>
      <c r="O127" s="18">
        <f>IF(ISNUMBER(M127), $B145 * N127, "")</f>
        <v>802.13903743316644</v>
      </c>
      <c r="Q127" s="291"/>
      <c r="R127" s="291"/>
      <c r="S127" s="291"/>
    </row>
    <row r="128" spans="1:19" ht="17.25" thickBot="1">
      <c r="A128" s="125" t="s">
        <v>71</v>
      </c>
      <c r="B128" s="126">
        <v>34.9</v>
      </c>
      <c r="C128" s="77">
        <v>1.4534883700000001E-2</v>
      </c>
      <c r="D128" s="15">
        <v>35.1</v>
      </c>
      <c r="E128" s="32">
        <f t="shared" si="62"/>
        <v>5.730659025788047E-3</v>
      </c>
      <c r="F128" s="18">
        <f>IF(ISNUMBER(D128), $B145 * E128, "")</f>
        <v>859.59885386820702</v>
      </c>
      <c r="G128" s="31">
        <v>34.700000000000003</v>
      </c>
      <c r="H128" s="32">
        <f t="shared" si="63"/>
        <v>-5.730659025787844E-3</v>
      </c>
      <c r="I128" s="101">
        <f>IF(ISNUMBER(G128), $B145 * H128, "")</f>
        <v>-859.59885386817655</v>
      </c>
      <c r="J128" s="15">
        <v>34.700000000000003</v>
      </c>
      <c r="K128" s="32">
        <f t="shared" si="64"/>
        <v>-5.730659025787844E-3</v>
      </c>
      <c r="L128" s="18">
        <f>IF(ISNUMBER(J128), $B145 * K128, "")</f>
        <v>-859.59885386817655</v>
      </c>
      <c r="M128" s="31">
        <v>34.6</v>
      </c>
      <c r="N128" s="32">
        <f t="shared" si="65"/>
        <v>-8.5959885386818671E-3</v>
      </c>
      <c r="O128" s="18">
        <f>IF(ISNUMBER(M128), $B145 * N128, "")</f>
        <v>-1289.3982808022802</v>
      </c>
      <c r="Q128" s="291"/>
      <c r="R128" s="291"/>
      <c r="S128" s="291"/>
    </row>
    <row r="129" spans="1:19" ht="17.25" thickBot="1">
      <c r="A129" s="127" t="s">
        <v>97</v>
      </c>
      <c r="B129" s="128">
        <v>4.5999999999999996</v>
      </c>
      <c r="C129" s="78">
        <v>1.3215859E-2</v>
      </c>
      <c r="D129" s="20">
        <v>4.57</v>
      </c>
      <c r="E129" s="21">
        <f t="shared" si="62"/>
        <v>-6.5217391304346443E-3</v>
      </c>
      <c r="F129" s="22">
        <f>IF(ISNUMBER(D129), $B145 * E129, "")</f>
        <v>-978.26086956519669</v>
      </c>
      <c r="G129" s="30">
        <v>4.55</v>
      </c>
      <c r="H129" s="21">
        <f t="shared" si="63"/>
        <v>-1.0869565217391266E-2</v>
      </c>
      <c r="I129" s="105">
        <f>IF(ISNUMBER(G129), $B145 * H129, "")</f>
        <v>-1630.4347826086898</v>
      </c>
      <c r="J129" s="20">
        <v>4.6100000000000003</v>
      </c>
      <c r="K129" s="21">
        <f t="shared" si="64"/>
        <v>2.1739130434784079E-3</v>
      </c>
      <c r="L129" s="22">
        <f>IF(ISNUMBER(J129), $B145 * K129, "")</f>
        <v>326.08695652176118</v>
      </c>
      <c r="M129" s="30">
        <v>4.57</v>
      </c>
      <c r="N129" s="21">
        <f t="shared" si="65"/>
        <v>-6.5217391304346443E-3</v>
      </c>
      <c r="O129" s="22">
        <f>IF(ISNUMBER(M129), $B145 * N129, "")</f>
        <v>-978.26086956519669</v>
      </c>
      <c r="Q129" s="291"/>
      <c r="R129" s="291"/>
      <c r="S129" s="291"/>
    </row>
    <row r="130" spans="1:19" ht="17.25" thickBot="1">
      <c r="A130" s="125" t="s">
        <v>207</v>
      </c>
      <c r="B130" s="129">
        <v>19.100000000000001</v>
      </c>
      <c r="C130" s="80">
        <v>1.05820106E-2</v>
      </c>
      <c r="D130" s="106">
        <v>19.100000000000001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-1.0471204188481823E-2</v>
      </c>
      <c r="I130" s="110">
        <f>IF(ISNUMBER(G130), $B145 * H130, "")</f>
        <v>-1570.6806282722735</v>
      </c>
      <c r="J130" s="106">
        <v>19.100000000000001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19.100000000000001</v>
      </c>
      <c r="N130" s="107">
        <f>IF(ISNUMBER(M130), (M130 - $B130) / $B130, "")</f>
        <v>0</v>
      </c>
      <c r="O130" s="108">
        <f>IF(ISNUMBER(M130), $B145 * N130, "")</f>
        <v>0</v>
      </c>
      <c r="Q130" s="291"/>
      <c r="R130" s="291"/>
      <c r="S130" s="291"/>
    </row>
    <row r="131" spans="1:19" ht="17.25" thickBot="1">
      <c r="A131" s="125" t="s">
        <v>175</v>
      </c>
      <c r="B131" s="126">
        <v>20.8</v>
      </c>
      <c r="C131" s="77">
        <v>9.7087379000000001E-3</v>
      </c>
      <c r="D131" s="15">
        <v>20.8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20.8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20.9</v>
      </c>
      <c r="K131" s="32">
        <f t="shared" ref="K131:K134" si="68">IF(ISNUMBER(J131), (J131 - $B131) / $B131, "")</f>
        <v>4.8076923076922047E-3</v>
      </c>
      <c r="L131" s="18">
        <f>IF(ISNUMBER(J131), $B145 * K131, "")</f>
        <v>721.15384615383073</v>
      </c>
      <c r="M131" s="31">
        <v>20.8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91"/>
      <c r="R131" s="291"/>
      <c r="S131" s="291"/>
    </row>
    <row r="132" spans="1:19" ht="17.25" thickBot="1">
      <c r="A132" s="125" t="s">
        <v>147</v>
      </c>
      <c r="B132" s="126">
        <v>13.7</v>
      </c>
      <c r="C132" s="77">
        <v>7.3529412000000001E-3</v>
      </c>
      <c r="D132" s="15">
        <v>13.6</v>
      </c>
      <c r="E132" s="32">
        <f t="shared" si="66"/>
        <v>-7.2992700729926753E-3</v>
      </c>
      <c r="F132" s="18">
        <f>IF(ISNUMBER(D132), $B145 * E132, "")</f>
        <v>-1094.8905109489012</v>
      </c>
      <c r="G132" s="31">
        <v>13.5</v>
      </c>
      <c r="H132" s="32">
        <f t="shared" si="67"/>
        <v>-1.4598540145985351E-2</v>
      </c>
      <c r="I132" s="101">
        <f>IF(ISNUMBER(G132), $B145 * H132, "")</f>
        <v>-2189.7810218978025</v>
      </c>
      <c r="J132" s="15">
        <v>13.7</v>
      </c>
      <c r="K132" s="32">
        <f t="shared" si="68"/>
        <v>0</v>
      </c>
      <c r="L132" s="18">
        <f>IF(ISNUMBER(J132), $B145 * K132, "")</f>
        <v>0</v>
      </c>
      <c r="M132" s="31">
        <v>13.7</v>
      </c>
      <c r="N132" s="32">
        <f t="shared" si="69"/>
        <v>0</v>
      </c>
      <c r="O132" s="18">
        <f>IF(ISNUMBER(M132), $B145 * N132, "")</f>
        <v>0</v>
      </c>
      <c r="Q132" s="291"/>
      <c r="R132" s="291"/>
      <c r="S132" s="291"/>
    </row>
    <row r="133" spans="1:19" ht="17.25" thickBot="1">
      <c r="A133" s="125" t="s">
        <v>205</v>
      </c>
      <c r="B133" s="126">
        <v>15</v>
      </c>
      <c r="C133" s="77">
        <v>6.7114093999999999E-3</v>
      </c>
      <c r="D133" s="15">
        <v>15.1</v>
      </c>
      <c r="E133" s="32">
        <f t="shared" si="66"/>
        <v>6.6666666666666428E-3</v>
      </c>
      <c r="F133" s="18">
        <f>IF(ISNUMBER(D133), $B145 * E133, "")</f>
        <v>999.99999999999648</v>
      </c>
      <c r="G133" s="31">
        <v>15.1</v>
      </c>
      <c r="H133" s="32">
        <f t="shared" si="67"/>
        <v>6.6666666666666428E-3</v>
      </c>
      <c r="I133" s="101">
        <f>IF(ISNUMBER(G133), $B145 * H133, "")</f>
        <v>999.99999999999648</v>
      </c>
      <c r="J133" s="15">
        <v>15.1</v>
      </c>
      <c r="K133" s="32">
        <f t="shared" si="68"/>
        <v>6.6666666666666428E-3</v>
      </c>
      <c r="L133" s="18">
        <f>IF(ISNUMBER(J133), $B145 * K133, "")</f>
        <v>999.99999999999648</v>
      </c>
      <c r="M133" s="31">
        <v>15.1</v>
      </c>
      <c r="N133" s="32">
        <f t="shared" si="69"/>
        <v>6.6666666666666428E-3</v>
      </c>
      <c r="O133" s="18">
        <f>IF(ISNUMBER(M133), $B145 * N133, "")</f>
        <v>999.99999999999648</v>
      </c>
      <c r="Q133" s="33"/>
      <c r="R133" s="33"/>
    </row>
    <row r="134" spans="1:19" ht="17.25" thickBot="1">
      <c r="A134" s="130" t="s">
        <v>145</v>
      </c>
      <c r="B134" s="131">
        <v>24.1</v>
      </c>
      <c r="C134" s="79">
        <v>4.1666667000000001E-3</v>
      </c>
      <c r="D134" s="24">
        <v>24.1</v>
      </c>
      <c r="E134" s="25">
        <f t="shared" si="66"/>
        <v>0</v>
      </c>
      <c r="F134" s="104">
        <f>IF(ISNUMBER(D134), $B145 * E134, "")</f>
        <v>0</v>
      </c>
      <c r="G134" s="102">
        <v>23.7</v>
      </c>
      <c r="H134" s="25">
        <f t="shared" si="67"/>
        <v>-1.659751037344407E-2</v>
      </c>
      <c r="I134" s="103">
        <f>IF(ISNUMBER(G134), $B145 * H134, "")</f>
        <v>-2489.6265560166107</v>
      </c>
      <c r="J134" s="24">
        <v>23.8</v>
      </c>
      <c r="K134" s="25">
        <f t="shared" si="68"/>
        <v>-1.2448132780083016E-2</v>
      </c>
      <c r="L134" s="104">
        <f>IF(ISNUMBER(J134), $B145 * K134, "")</f>
        <v>-1867.2199170124525</v>
      </c>
      <c r="M134" s="102">
        <v>23.7</v>
      </c>
      <c r="N134" s="25">
        <f t="shared" si="69"/>
        <v>-1.659751037344407E-2</v>
      </c>
      <c r="O134" s="104">
        <f>IF(ISNUMBER(M134), $B145 * N134, "")</f>
        <v>-2489.6265560166107</v>
      </c>
      <c r="Q134" s="300"/>
      <c r="R134" s="301"/>
      <c r="S134" s="302"/>
    </row>
    <row r="135" spans="1:19">
      <c r="A135" s="123" t="s">
        <v>64</v>
      </c>
      <c r="B135" s="124">
        <v>58.2</v>
      </c>
      <c r="C135" s="76">
        <v>3.4482759000000001E-3</v>
      </c>
      <c r="D135" s="13">
        <v>58.2</v>
      </c>
      <c r="E135" s="14">
        <f>IF(ISNUMBER(D135), (D135 - $B135) / $B135, "")</f>
        <v>0</v>
      </c>
      <c r="F135" s="16">
        <f>IF(ISNUMBER(D135), $B145 * E135, "")</f>
        <v>0</v>
      </c>
      <c r="G135" s="29">
        <v>57.9</v>
      </c>
      <c r="H135" s="14">
        <f>IF(ISNUMBER(G135), (G135 - $B135) / $B135, "")</f>
        <v>-5.1546391752578047E-3</v>
      </c>
      <c r="I135" s="100">
        <f>IF(ISNUMBER(G135), $B145 * H135, "")</f>
        <v>-773.19587628867066</v>
      </c>
      <c r="J135" s="13">
        <v>58.1</v>
      </c>
      <c r="K135" s="14">
        <f>IF(ISNUMBER(J135), (J135 - $B135) / $B135, "")</f>
        <v>-1.7182130584192682E-3</v>
      </c>
      <c r="L135" s="16">
        <f>IF(ISNUMBER(J135), $B145 * K135, "")</f>
        <v>-257.73195876289026</v>
      </c>
      <c r="M135" s="29">
        <v>58.1</v>
      </c>
      <c r="N135" s="14">
        <f>IF(ISNUMBER(M135), (M135 - $B135) / $B135, "")</f>
        <v>-1.7182130584192682E-3</v>
      </c>
      <c r="O135" s="16">
        <f>IF(ISNUMBER(M135), $B145 * N135, "")</f>
        <v>-257.73195876289026</v>
      </c>
      <c r="Q135" s="303"/>
      <c r="R135" s="304"/>
      <c r="S135" s="305"/>
    </row>
    <row r="136" spans="1:19" ht="17.25" thickBot="1">
      <c r="A136" s="125" t="s">
        <v>119</v>
      </c>
      <c r="B136" s="126">
        <v>36.700000000000003</v>
      </c>
      <c r="C136" s="77">
        <v>2.7322404000000001E-3</v>
      </c>
      <c r="D136" s="15">
        <v>36.700000000000003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36.6</v>
      </c>
      <c r="H136" s="32">
        <f t="shared" ref="H136:H139" si="71">IF(ISNUMBER(G136), (G136 - $B136) / $B136, "")</f>
        <v>-2.724795640327014E-3</v>
      </c>
      <c r="I136" s="101">
        <f>IF(ISNUMBER(G136), $B145 * H136, "")</f>
        <v>-408.71934604905209</v>
      </c>
      <c r="J136" s="15">
        <v>36.4</v>
      </c>
      <c r="K136" s="32">
        <f t="shared" ref="K136:K139" si="72">IF(ISNUMBER(J136), (J136 - $B136) / $B136, "")</f>
        <v>-8.1743869209810419E-3</v>
      </c>
      <c r="L136" s="18">
        <f>IF(ISNUMBER(J136), $B145 * K136, "")</f>
        <v>-1226.1580381471563</v>
      </c>
      <c r="M136" s="31">
        <v>36.4</v>
      </c>
      <c r="N136" s="32">
        <f t="shared" ref="N136:N139" si="73">IF(ISNUMBER(M136), (M136 - $B136) / $B136, "")</f>
        <v>-8.1743869209810419E-3</v>
      </c>
      <c r="O136" s="18">
        <f>IF(ISNUMBER(M136), $B145 * N136, "")</f>
        <v>-1226.1580381471563</v>
      </c>
      <c r="Q136" s="306"/>
      <c r="R136" s="307"/>
      <c r="S136" s="308"/>
    </row>
    <row r="137" spans="1:19" ht="17.25" thickBot="1">
      <c r="A137" s="125" t="s">
        <v>201</v>
      </c>
      <c r="B137" s="126">
        <v>19.600000000000001</v>
      </c>
      <c r="C137" s="77">
        <v>0</v>
      </c>
      <c r="D137" s="15">
        <v>20</v>
      </c>
      <c r="E137" s="32">
        <f t="shared" si="70"/>
        <v>2.0408163265306048E-2</v>
      </c>
      <c r="F137" s="18">
        <f>IF(ISNUMBER(D137), $B145 * E137, "")</f>
        <v>3061.2244897959072</v>
      </c>
      <c r="G137" s="31">
        <v>19.8</v>
      </c>
      <c r="H137" s="32">
        <f t="shared" si="71"/>
        <v>1.0204081632653024E-2</v>
      </c>
      <c r="I137" s="101">
        <f>IF(ISNUMBER(G137), $B145 * H137, "")</f>
        <v>1530.6122448979536</v>
      </c>
      <c r="J137" s="15">
        <v>19.899999999999999</v>
      </c>
      <c r="K137" s="32">
        <f t="shared" si="72"/>
        <v>1.5306122448979446E-2</v>
      </c>
      <c r="L137" s="18">
        <f>IF(ISNUMBER(J137), $B145 * K137, "")</f>
        <v>2295.918367346917</v>
      </c>
      <c r="M137" s="31">
        <v>19.899999999999999</v>
      </c>
      <c r="N137" s="32">
        <f t="shared" si="73"/>
        <v>1.5306122448979446E-2</v>
      </c>
      <c r="O137" s="18">
        <f>IF(ISNUMBER(M137), $B145 * N137, "")</f>
        <v>2295.918367346917</v>
      </c>
      <c r="Q137" s="291"/>
      <c r="R137" s="291"/>
      <c r="S137" s="291"/>
    </row>
    <row r="138" spans="1:19" ht="17.25" thickBot="1">
      <c r="A138" s="125" t="s">
        <v>185</v>
      </c>
      <c r="B138" s="126">
        <v>15.5</v>
      </c>
      <c r="C138" s="77">
        <v>0</v>
      </c>
      <c r="D138" s="15">
        <v>15.6</v>
      </c>
      <c r="E138" s="32">
        <f t="shared" si="70"/>
        <v>6.4516129032257839E-3</v>
      </c>
      <c r="F138" s="18">
        <f>IF(ISNUMBER(D138), $B145 * E138, "")</f>
        <v>967.74193548386756</v>
      </c>
      <c r="G138" s="31">
        <v>15.5</v>
      </c>
      <c r="H138" s="32">
        <f t="shared" si="71"/>
        <v>0</v>
      </c>
      <c r="I138" s="101">
        <f>IF(ISNUMBER(G138), $B145 * H138, "")</f>
        <v>0</v>
      </c>
      <c r="J138" s="15">
        <v>15.5</v>
      </c>
      <c r="K138" s="32">
        <f t="shared" si="72"/>
        <v>0</v>
      </c>
      <c r="L138" s="18">
        <f>IF(ISNUMBER(J138), $B145 * K138, "")</f>
        <v>0</v>
      </c>
      <c r="M138" s="31">
        <v>15.5</v>
      </c>
      <c r="N138" s="32">
        <f t="shared" si="73"/>
        <v>0</v>
      </c>
      <c r="O138" s="18">
        <f>IF(ISNUMBER(M138), $B145 * N138, "")</f>
        <v>0</v>
      </c>
      <c r="Q138" s="286"/>
      <c r="R138" s="286"/>
      <c r="S138" s="286"/>
    </row>
    <row r="139" spans="1:19" ht="17.25" thickBot="1">
      <c r="A139" s="127" t="s">
        <v>213</v>
      </c>
      <c r="B139" s="128">
        <v>11.9</v>
      </c>
      <c r="C139" s="78">
        <v>0</v>
      </c>
      <c r="D139" s="20">
        <v>12</v>
      </c>
      <c r="E139" s="21">
        <f t="shared" si="70"/>
        <v>8.4033613445377853E-3</v>
      </c>
      <c r="F139" s="22">
        <f>IF(ISNUMBER(D139), $B145 * E139, "")</f>
        <v>1260.5042016806678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11.8</v>
      </c>
      <c r="K139" s="21">
        <f t="shared" si="72"/>
        <v>-8.4033613445377853E-3</v>
      </c>
      <c r="L139" s="22">
        <f>IF(ISNUMBER(J139), $B145 * K139, "")</f>
        <v>-1260.5042016806678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86"/>
      <c r="R139" s="286"/>
      <c r="S139" s="286"/>
    </row>
    <row r="140" spans="1:19" ht="17.25" thickBot="1">
      <c r="A140" s="125" t="s">
        <v>333</v>
      </c>
      <c r="B140" s="129">
        <v>0.248</v>
      </c>
      <c r="C140" s="80">
        <v>-1.19521912E-2</v>
      </c>
      <c r="D140" s="106">
        <v>0.253</v>
      </c>
      <c r="E140" s="107">
        <f>IF(ISNUMBER(D140), (D140 - $B140) / $B140, "")</f>
        <v>2.0161290322580662E-2</v>
      </c>
      <c r="F140" s="108">
        <f>IF(ISNUMBER(D140), $B145 * E140, "")</f>
        <v>3024.1935483870993</v>
      </c>
      <c r="G140" s="109">
        <v>0.248</v>
      </c>
      <c r="H140" s="107">
        <f>IF(ISNUMBER(G140), (G140 - $B140) / $B140, "")</f>
        <v>0</v>
      </c>
      <c r="I140" s="110">
        <f>IF(ISNUMBER(G140), $B145 * H140, "")</f>
        <v>0</v>
      </c>
      <c r="J140" s="106">
        <v>0.251</v>
      </c>
      <c r="K140" s="107">
        <f>IF(ISNUMBER(J140), (J140 - $B140) / $B140, "")</f>
        <v>1.2096774193548397E-2</v>
      </c>
      <c r="L140" s="108">
        <f>IF(ISNUMBER(J140), $B145 * K140, "")</f>
        <v>1814.5161290322596</v>
      </c>
      <c r="M140" s="109">
        <v>0.252</v>
      </c>
      <c r="N140" s="107">
        <f>IF(ISNUMBER(M140), (M140 - $B140) / $B140, "")</f>
        <v>1.612903225806453E-2</v>
      </c>
      <c r="O140" s="108">
        <f>IF(ISNUMBER(M140), $B145 * N140, "")</f>
        <v>2419.3548387096794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1.8292602330388322E-3</v>
      </c>
      <c r="F145" s="28">
        <f>SUM(F125:F144)</f>
        <v>4390.2245592931977</v>
      </c>
      <c r="G145" s="26" t="s">
        <v>268</v>
      </c>
      <c r="H145" s="27">
        <f>IF(COUNT(H125:H144), SUM(H125:H144) / COUNT(H125:H144), 0)</f>
        <v>-5.7552156435244466E-3</v>
      </c>
      <c r="I145" s="28">
        <f>SUM(I125:I144)</f>
        <v>-13812.517544458669</v>
      </c>
      <c r="J145" s="26" t="s">
        <v>268</v>
      </c>
      <c r="K145" s="27">
        <f>IF(COUNT(K125:K144), SUM(K125:K144) / COUNT(K125:K144), 0)</f>
        <v>-1.6193690622784561E-3</v>
      </c>
      <c r="L145" s="28">
        <f>SUM(L125:L144)</f>
        <v>-3886.4857494682983</v>
      </c>
      <c r="M145" s="26" t="s">
        <v>268</v>
      </c>
      <c r="N145" s="27">
        <f>IF(COUNT(N125:N144), SUM(N125:N144) / COUNT(N125:N144), 0)</f>
        <v>-2.3431564376142694E-3</v>
      </c>
      <c r="O145" s="28">
        <f>SUM(O125:O144)</f>
        <v>-5623.5754502742457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17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2021-11-14(일) 오전 00:00</v>
      </c>
      <c r="C150" s="329"/>
      <c r="D150" s="288" t="str">
        <f>TEXT($G$1, "[$-ko-KR]yyyy-mm-dd(ddd) ") &amp; "오후 14:00"</f>
        <v>2021-11-14(일) 오후 14:00</v>
      </c>
      <c r="E150" s="289"/>
      <c r="F150" s="290"/>
      <c r="G150" s="288" t="str">
        <f>TEXT($G$1, "[$-ko-KR]yyyy-mm-dd(ddd) ") &amp; "오후 19:00"</f>
        <v>2021-11-14(일) 오후 19:00</v>
      </c>
      <c r="H150" s="289"/>
      <c r="I150" s="290"/>
      <c r="J150" s="288" t="str">
        <f>TEXT($G$1, "[$-ko-KR]yyyy-mm-dd(ddd) ") &amp; "오후 21:00"</f>
        <v>2021-11-14(일) 오후 21:00</v>
      </c>
      <c r="K150" s="289"/>
      <c r="L150" s="290"/>
      <c r="M150" s="288" t="str">
        <f>TEXT($G$1+1, "[$-ko-KR]yyyy-mm-dd(ddd) ") &amp; "오전 00:00"</f>
        <v>2021-11-15(월)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18" t="s">
        <v>57</v>
      </c>
      <c r="H151" s="219" t="s">
        <v>265</v>
      </c>
      <c r="I151" s="22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161</v>
      </c>
      <c r="B152" s="124">
        <v>661</v>
      </c>
      <c r="C152" s="76">
        <v>9.1603052999999993E-3</v>
      </c>
      <c r="D152" s="13">
        <v>663</v>
      </c>
      <c r="E152" s="14">
        <f>IF(ISNUMBER(D152), (D152 - $B152) / $B152, "")</f>
        <v>3.0257186081694403E-3</v>
      </c>
      <c r="F152" s="16">
        <f>IF(ISNUMBER(D152), $B172 * E152, "")</f>
        <v>453.85779122541607</v>
      </c>
      <c r="G152" s="29">
        <v>661</v>
      </c>
      <c r="H152" s="14">
        <f>IF(ISNUMBER(G152), (G152 - $B152) / $B152, "")</f>
        <v>0</v>
      </c>
      <c r="I152" s="100">
        <f>IF(ISNUMBER(G152), $B172 * H152, "")</f>
        <v>0</v>
      </c>
      <c r="J152" s="13">
        <v>666</v>
      </c>
      <c r="K152" s="14">
        <f>IF(ISNUMBER(J152), (J152 - $B152) / $B152, "")</f>
        <v>7.5642965204236008E-3</v>
      </c>
      <c r="L152" s="16">
        <f>IF(ISNUMBER(J152), $B172 * K152, "")</f>
        <v>1134.6444780635402</v>
      </c>
      <c r="M152" s="29">
        <v>665</v>
      </c>
      <c r="N152" s="14">
        <f>IF(ISNUMBER(M152), (M152 - $B152) / $B152, "")</f>
        <v>6.0514372163388806E-3</v>
      </c>
      <c r="O152" s="16">
        <f>IF(ISNUMBER(M152), $B172 * N152, "")</f>
        <v>907.71558245083213</v>
      </c>
      <c r="Q152" s="286"/>
      <c r="R152" s="286"/>
      <c r="S152" s="286"/>
    </row>
    <row r="153" spans="1:19" ht="17.25" thickBot="1">
      <c r="A153" s="125" t="s">
        <v>235</v>
      </c>
      <c r="B153" s="126">
        <v>129</v>
      </c>
      <c r="C153" s="77">
        <v>7.8125E-3</v>
      </c>
      <c r="D153" s="15">
        <v>128</v>
      </c>
      <c r="E153" s="32">
        <f t="shared" ref="E153:E156" si="78">IF(ISNUMBER(D153), (D153 - $B153) / $B153, "")</f>
        <v>-7.7519379844961239E-3</v>
      </c>
      <c r="F153" s="18">
        <f>IF(ISNUMBER(D153), $B172 * E153, "")</f>
        <v>-1162.7906976744187</v>
      </c>
      <c r="G153" s="31">
        <v>129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128</v>
      </c>
      <c r="K153" s="32">
        <f t="shared" ref="K153:K156" si="80">IF(ISNUMBER(J153), (J153 - $B153) / $B153, "")</f>
        <v>-7.7519379844961239E-3</v>
      </c>
      <c r="L153" s="18">
        <f>IF(ISNUMBER(J153), $B172 * K153, "")</f>
        <v>-1162.7906976744187</v>
      </c>
      <c r="M153" s="31">
        <v>129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6"/>
      <c r="R153" s="286"/>
      <c r="S153" s="286"/>
    </row>
    <row r="154" spans="1:19" ht="17.25" thickBot="1">
      <c r="A154" s="125" t="s">
        <v>191</v>
      </c>
      <c r="B154" s="126">
        <v>136</v>
      </c>
      <c r="C154" s="77">
        <v>7.4074073999999997E-3</v>
      </c>
      <c r="D154" s="15">
        <v>138</v>
      </c>
      <c r="E154" s="32">
        <f t="shared" si="78"/>
        <v>1.4705882352941176E-2</v>
      </c>
      <c r="F154" s="18">
        <f>IF(ISNUMBER(D154), $B172 * E154, "")</f>
        <v>2205.8823529411766</v>
      </c>
      <c r="G154" s="31">
        <v>136</v>
      </c>
      <c r="H154" s="32">
        <f t="shared" si="79"/>
        <v>0</v>
      </c>
      <c r="I154" s="101">
        <f>IF(ISNUMBER(G154), $B172 * H154, "")</f>
        <v>0</v>
      </c>
      <c r="J154" s="15">
        <v>137</v>
      </c>
      <c r="K154" s="32">
        <f t="shared" si="80"/>
        <v>7.3529411764705881E-3</v>
      </c>
      <c r="L154" s="18">
        <f>IF(ISNUMBER(J154), $B172 * K154, "")</f>
        <v>1102.9411764705883</v>
      </c>
      <c r="M154" s="31">
        <v>137</v>
      </c>
      <c r="N154" s="32">
        <f t="shared" si="81"/>
        <v>7.3529411764705881E-3</v>
      </c>
      <c r="O154" s="18">
        <f>IF(ISNUMBER(M154), $B172 * N154, "")</f>
        <v>1102.9411764705883</v>
      </c>
      <c r="Q154" s="291"/>
      <c r="R154" s="291"/>
      <c r="S154" s="291"/>
    </row>
    <row r="155" spans="1:19" ht="17.25" thickBot="1">
      <c r="A155" s="125" t="s">
        <v>239</v>
      </c>
      <c r="B155" s="126">
        <v>635</v>
      </c>
      <c r="C155" s="77">
        <v>6.3391441999999998E-3</v>
      </c>
      <c r="D155" s="15">
        <v>636</v>
      </c>
      <c r="E155" s="32">
        <f t="shared" si="78"/>
        <v>1.5748031496062992E-3</v>
      </c>
      <c r="F155" s="18">
        <f>IF(ISNUMBER(D155), $B172 * E155, "")</f>
        <v>236.22047244094489</v>
      </c>
      <c r="G155" s="31">
        <v>632</v>
      </c>
      <c r="H155" s="32">
        <f t="shared" si="79"/>
        <v>-4.7244094488188976E-3</v>
      </c>
      <c r="I155" s="101">
        <f>IF(ISNUMBER(G155), $B172 * H155, "")</f>
        <v>-708.66141732283461</v>
      </c>
      <c r="J155" s="15">
        <v>635</v>
      </c>
      <c r="K155" s="32">
        <f t="shared" si="80"/>
        <v>0</v>
      </c>
      <c r="L155" s="18">
        <f>IF(ISNUMBER(J155), $B172 * K155, "")</f>
        <v>0</v>
      </c>
      <c r="M155" s="31">
        <v>628</v>
      </c>
      <c r="N155" s="32">
        <f t="shared" si="81"/>
        <v>-1.1023622047244094E-2</v>
      </c>
      <c r="O155" s="18">
        <f>IF(ISNUMBER(M155), $B172 * N155, "")</f>
        <v>-1653.543307086614</v>
      </c>
      <c r="Q155" s="291"/>
      <c r="R155" s="291"/>
      <c r="S155" s="291"/>
    </row>
    <row r="156" spans="1:19" ht="17.25" thickBot="1">
      <c r="A156" s="127" t="s">
        <v>233</v>
      </c>
      <c r="B156" s="128">
        <v>716</v>
      </c>
      <c r="C156" s="78">
        <v>5.6179775000000003E-3</v>
      </c>
      <c r="D156" s="20">
        <v>713</v>
      </c>
      <c r="E156" s="21">
        <f t="shared" si="78"/>
        <v>-4.1899441340782122E-3</v>
      </c>
      <c r="F156" s="22">
        <f>IF(ISNUMBER(D156), $B172 * E156, "")</f>
        <v>-628.49162011173178</v>
      </c>
      <c r="G156" s="30">
        <v>710</v>
      </c>
      <c r="H156" s="21">
        <f t="shared" si="79"/>
        <v>-8.3798882681564244E-3</v>
      </c>
      <c r="I156" s="105">
        <f>IF(ISNUMBER(G156), $B172 * H156, "")</f>
        <v>-1256.9832402234636</v>
      </c>
      <c r="J156" s="20">
        <v>712</v>
      </c>
      <c r="K156" s="21">
        <f t="shared" si="80"/>
        <v>-5.5865921787709499E-3</v>
      </c>
      <c r="L156" s="22">
        <f>IF(ISNUMBER(J156), $B172 * K156, "")</f>
        <v>-837.98882681564248</v>
      </c>
      <c r="M156" s="30">
        <v>710</v>
      </c>
      <c r="N156" s="21">
        <f t="shared" si="81"/>
        <v>-8.3798882681564244E-3</v>
      </c>
      <c r="O156" s="22">
        <f>IF(ISNUMBER(M156), $B172 * N156, "")</f>
        <v>-1256.9832402234636</v>
      </c>
      <c r="Q156" s="291"/>
      <c r="R156" s="291"/>
      <c r="S156" s="291"/>
    </row>
    <row r="157" spans="1:19" ht="17.25" thickBot="1">
      <c r="A157" s="125" t="s">
        <v>189</v>
      </c>
      <c r="B157" s="129">
        <v>359</v>
      </c>
      <c r="C157" s="80">
        <v>5.6022409000000004E-3</v>
      </c>
      <c r="D157" s="106">
        <v>361</v>
      </c>
      <c r="E157" s="107">
        <f>IF(ISNUMBER(D157), (D157 - $B157) / $B157, "")</f>
        <v>5.5710306406685237E-3</v>
      </c>
      <c r="F157" s="108">
        <f>IF(ISNUMBER(D157), $B172 * E157, "")</f>
        <v>835.65459610027858</v>
      </c>
      <c r="G157" s="109">
        <v>358</v>
      </c>
      <c r="H157" s="107">
        <f>IF(ISNUMBER(G157), (G157 - $B157) / $B157, "")</f>
        <v>-2.7855153203342618E-3</v>
      </c>
      <c r="I157" s="110">
        <f>IF(ISNUMBER(G157), $B172 * H157, "")</f>
        <v>-417.82729805013929</v>
      </c>
      <c r="J157" s="106">
        <v>360</v>
      </c>
      <c r="K157" s="107">
        <f>IF(ISNUMBER(J157), (J157 - $B157) / $B157, "")</f>
        <v>2.7855153203342618E-3</v>
      </c>
      <c r="L157" s="108">
        <f>IF(ISNUMBER(J157), $B172 * K157, "")</f>
        <v>417.82729805013929</v>
      </c>
      <c r="M157" s="109">
        <v>357</v>
      </c>
      <c r="N157" s="107">
        <f>IF(ISNUMBER(M157), (M157 - $B157) / $B157, "")</f>
        <v>-5.5710306406685237E-3</v>
      </c>
      <c r="O157" s="108">
        <f>IF(ISNUMBER(M157), $B172 * N157, "")</f>
        <v>-835.65459610027858</v>
      </c>
      <c r="Q157" s="291"/>
      <c r="R157" s="291"/>
      <c r="S157" s="291"/>
    </row>
    <row r="158" spans="1:19" ht="17.25" thickBot="1">
      <c r="A158" s="125" t="s">
        <v>125</v>
      </c>
      <c r="B158" s="126">
        <v>195</v>
      </c>
      <c r="C158" s="77">
        <v>5.1546392E-3</v>
      </c>
      <c r="D158" s="15">
        <v>194</v>
      </c>
      <c r="E158" s="32">
        <f t="shared" ref="E158:E161" si="82">IF(ISNUMBER(D158), (D158 - $B158) / $B158, "")</f>
        <v>-5.1282051282051282E-3</v>
      </c>
      <c r="F158" s="18">
        <f>IF(ISNUMBER(D158), $B172 * E158, "")</f>
        <v>-769.23076923076928</v>
      </c>
      <c r="G158" s="31">
        <v>192</v>
      </c>
      <c r="H158" s="32">
        <f t="shared" ref="H158:H161" si="83">IF(ISNUMBER(G158), (G158 - $B158) / $B158, "")</f>
        <v>-1.5384615384615385E-2</v>
      </c>
      <c r="I158" s="101">
        <f>IF(ISNUMBER(G158), $B172 * H158, "")</f>
        <v>-2307.6923076923076</v>
      </c>
      <c r="J158" s="15">
        <v>193</v>
      </c>
      <c r="K158" s="32">
        <f t="shared" ref="K158:K161" si="84">IF(ISNUMBER(J158), (J158 - $B158) / $B158, "")</f>
        <v>-1.0256410256410256E-2</v>
      </c>
      <c r="L158" s="18">
        <f>IF(ISNUMBER(J158), $B172 * K158, "")</f>
        <v>-1538.4615384615386</v>
      </c>
      <c r="M158" s="31">
        <v>192</v>
      </c>
      <c r="N158" s="32">
        <f t="shared" ref="N158:N161" si="85">IF(ISNUMBER(M158), (M158 - $B158) / $B158, "")</f>
        <v>-1.5384615384615385E-2</v>
      </c>
      <c r="O158" s="18">
        <f>IF(ISNUMBER(M158), $B172 * N158, "")</f>
        <v>-2307.6923076923076</v>
      </c>
      <c r="Q158" s="291"/>
      <c r="R158" s="291"/>
      <c r="S158" s="291"/>
    </row>
    <row r="159" spans="1:19" ht="17.25" thickBot="1">
      <c r="A159" s="125" t="s">
        <v>215</v>
      </c>
      <c r="B159" s="126">
        <v>290</v>
      </c>
      <c r="C159" s="77">
        <v>3.4602076000000001E-3</v>
      </c>
      <c r="D159" s="15">
        <v>292</v>
      </c>
      <c r="E159" s="32">
        <f t="shared" si="82"/>
        <v>6.8965517241379309E-3</v>
      </c>
      <c r="F159" s="18">
        <f>IF(ISNUMBER(D159), $B172 * E159, "")</f>
        <v>1034.4827586206895</v>
      </c>
      <c r="G159" s="31">
        <v>297</v>
      </c>
      <c r="H159" s="32">
        <f t="shared" si="83"/>
        <v>2.4137931034482758E-2</v>
      </c>
      <c r="I159" s="101">
        <f>IF(ISNUMBER(G159), $B172 * H159, "")</f>
        <v>3620.6896551724139</v>
      </c>
      <c r="J159" s="15">
        <v>298</v>
      </c>
      <c r="K159" s="32">
        <f t="shared" si="84"/>
        <v>2.7586206896551724E-2</v>
      </c>
      <c r="L159" s="18">
        <f>IF(ISNUMBER(J159), $B172 * K159, "")</f>
        <v>4137.9310344827582</v>
      </c>
      <c r="M159" s="31">
        <v>300</v>
      </c>
      <c r="N159" s="32">
        <f t="shared" si="85"/>
        <v>3.4482758620689655E-2</v>
      </c>
      <c r="O159" s="18">
        <f>IF(ISNUMBER(M159), $B172 * N159, "")</f>
        <v>5172.4137931034484</v>
      </c>
      <c r="Q159" s="291"/>
      <c r="R159" s="291"/>
      <c r="S159" s="291"/>
    </row>
    <row r="160" spans="1:19" ht="17.25" thickBot="1">
      <c r="A160" s="125" t="s">
        <v>51</v>
      </c>
      <c r="B160" s="126">
        <v>463</v>
      </c>
      <c r="C160" s="77">
        <v>2.1645022000000001E-3</v>
      </c>
      <c r="D160" s="15">
        <v>454</v>
      </c>
      <c r="E160" s="32">
        <f t="shared" si="82"/>
        <v>-1.9438444924406047E-2</v>
      </c>
      <c r="F160" s="18">
        <f>IF(ISNUMBER(D160), $B172 * E160, "")</f>
        <v>-2915.7667386609073</v>
      </c>
      <c r="G160" s="31">
        <v>454</v>
      </c>
      <c r="H160" s="32">
        <f t="shared" si="83"/>
        <v>-1.9438444924406047E-2</v>
      </c>
      <c r="I160" s="101">
        <f>IF(ISNUMBER(G160), $B172 * H160, "")</f>
        <v>-2915.7667386609073</v>
      </c>
      <c r="J160" s="15">
        <v>454</v>
      </c>
      <c r="K160" s="32">
        <f t="shared" si="84"/>
        <v>-1.9438444924406047E-2</v>
      </c>
      <c r="L160" s="18">
        <f>IF(ISNUMBER(J160), $B172 * K160, "")</f>
        <v>-2915.7667386609073</v>
      </c>
      <c r="M160" s="31">
        <v>454</v>
      </c>
      <c r="N160" s="32">
        <f t="shared" si="85"/>
        <v>-1.9438444924406047E-2</v>
      </c>
      <c r="O160" s="18">
        <f>IF(ISNUMBER(M160), $B172 * N160, "")</f>
        <v>-2915.7667386609073</v>
      </c>
      <c r="Q160" s="33"/>
      <c r="R160" s="33"/>
    </row>
    <row r="161" spans="1:19" ht="17.25" thickBot="1">
      <c r="A161" s="130" t="s">
        <v>203</v>
      </c>
      <c r="B161" s="131">
        <v>793</v>
      </c>
      <c r="C161" s="79">
        <v>0</v>
      </c>
      <c r="D161" s="24">
        <v>792</v>
      </c>
      <c r="E161" s="25">
        <f t="shared" si="82"/>
        <v>-1.2610340479192938E-3</v>
      </c>
      <c r="F161" s="104">
        <f>IF(ISNUMBER(D161), $B172 * E161, "")</f>
        <v>-189.15510718789406</v>
      </c>
      <c r="G161" s="102">
        <v>791</v>
      </c>
      <c r="H161" s="25">
        <f t="shared" si="83"/>
        <v>-2.5220680958385876E-3</v>
      </c>
      <c r="I161" s="103">
        <f>IF(ISNUMBER(G161), $B172 * H161, "")</f>
        <v>-378.31021437578812</v>
      </c>
      <c r="J161" s="24">
        <v>792</v>
      </c>
      <c r="K161" s="25">
        <f t="shared" si="84"/>
        <v>-1.2610340479192938E-3</v>
      </c>
      <c r="L161" s="104">
        <f>IF(ISNUMBER(J161), $B172 * K161, "")</f>
        <v>-189.15510718789406</v>
      </c>
      <c r="M161" s="102">
        <v>793</v>
      </c>
      <c r="N161" s="25">
        <f t="shared" si="85"/>
        <v>0</v>
      </c>
      <c r="O161" s="104">
        <f>IF(ISNUMBER(M161), $B172 * N161, "")</f>
        <v>0</v>
      </c>
      <c r="Q161" s="300"/>
      <c r="R161" s="301"/>
      <c r="S161" s="302"/>
    </row>
    <row r="162" spans="1:19">
      <c r="A162" s="123" t="s">
        <v>217</v>
      </c>
      <c r="B162" s="124">
        <v>237</v>
      </c>
      <c r="C162" s="76">
        <v>0</v>
      </c>
      <c r="D162" s="13">
        <v>236</v>
      </c>
      <c r="E162" s="14">
        <f>IF(ISNUMBER(D162), (D162 - $B162) / $B162, "")</f>
        <v>-4.2194092827004216E-3</v>
      </c>
      <c r="F162" s="16">
        <f>IF(ISNUMBER(D162), $B172 * E162, "")</f>
        <v>-632.91139240506322</v>
      </c>
      <c r="G162" s="29">
        <v>235</v>
      </c>
      <c r="H162" s="14">
        <f>IF(ISNUMBER(G162), (G162 - $B162) / $B162, "")</f>
        <v>-8.4388185654008432E-3</v>
      </c>
      <c r="I162" s="100">
        <f>IF(ISNUMBER(G162), $B172 * H162, "")</f>
        <v>-1265.8227848101264</v>
      </c>
      <c r="J162" s="13">
        <v>236</v>
      </c>
      <c r="K162" s="14">
        <f>IF(ISNUMBER(J162), (J162 - $B162) / $B162, "")</f>
        <v>-4.2194092827004216E-3</v>
      </c>
      <c r="L162" s="16">
        <f>IF(ISNUMBER(J162), $B172 * K162, "")</f>
        <v>-632.91139240506322</v>
      </c>
      <c r="M162" s="29">
        <v>237</v>
      </c>
      <c r="N162" s="14">
        <f>IF(ISNUMBER(M162), (M162 - $B162) / $B162, "")</f>
        <v>0</v>
      </c>
      <c r="O162" s="16">
        <f>IF(ISNUMBER(M162), $B172 * N162, "")</f>
        <v>0</v>
      </c>
      <c r="Q162" s="303"/>
      <c r="R162" s="304"/>
      <c r="S162" s="305"/>
    </row>
    <row r="163" spans="1:19" ht="17.25" thickBot="1">
      <c r="A163" s="125" t="s">
        <v>127</v>
      </c>
      <c r="B163" s="126">
        <v>150</v>
      </c>
      <c r="C163" s="77">
        <v>0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-1000.0000000000001</v>
      </c>
      <c r="G163" s="31">
        <v>148</v>
      </c>
      <c r="H163" s="32">
        <f t="shared" ref="H163:H166" si="87">IF(ISNUMBER(G163), (G163 - $B163) / $B163, "")</f>
        <v>-1.3333333333333334E-2</v>
      </c>
      <c r="I163" s="101">
        <f>IF(ISNUMBER(G163), $B172 * H163, "")</f>
        <v>-2000.0000000000002</v>
      </c>
      <c r="J163" s="15">
        <v>149</v>
      </c>
      <c r="K163" s="32">
        <f t="shared" ref="K163:K166" si="88">IF(ISNUMBER(J163), (J163 - $B163) / $B163, "")</f>
        <v>-6.6666666666666671E-3</v>
      </c>
      <c r="L163" s="18">
        <f>IF(ISNUMBER(J163), $B172 * K163, "")</f>
        <v>-1000.0000000000001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306"/>
      <c r="R163" s="307"/>
      <c r="S163" s="308"/>
    </row>
    <row r="164" spans="1:19" ht="17.25" thickBot="1">
      <c r="A164" s="125" t="s">
        <v>107</v>
      </c>
      <c r="B164" s="126">
        <v>187</v>
      </c>
      <c r="C164" s="77">
        <v>0</v>
      </c>
      <c r="D164" s="15">
        <v>193</v>
      </c>
      <c r="E164" s="32">
        <f t="shared" si="86"/>
        <v>3.2085561497326207E-2</v>
      </c>
      <c r="F164" s="18">
        <f>IF(ISNUMBER(D164), $B172 * E164, "")</f>
        <v>4812.8342245989306</v>
      </c>
      <c r="G164" s="31">
        <v>189</v>
      </c>
      <c r="H164" s="32">
        <f t="shared" si="87"/>
        <v>1.06951871657754E-2</v>
      </c>
      <c r="I164" s="101">
        <f>IF(ISNUMBER(G164), $B172 * H164, "")</f>
        <v>1604.2780748663101</v>
      </c>
      <c r="J164" s="15">
        <v>189</v>
      </c>
      <c r="K164" s="32">
        <f t="shared" si="88"/>
        <v>1.06951871657754E-2</v>
      </c>
      <c r="L164" s="18">
        <f>IF(ISNUMBER(J164), $B172 * K164, "")</f>
        <v>1604.2780748663101</v>
      </c>
      <c r="M164" s="31">
        <v>190</v>
      </c>
      <c r="N164" s="32">
        <f t="shared" si="89"/>
        <v>1.6042780748663103E-2</v>
      </c>
      <c r="O164" s="18">
        <f>IF(ISNUMBER(M164), $B172 * N164, "")</f>
        <v>2406.4171122994653</v>
      </c>
      <c r="Q164" s="291"/>
      <c r="R164" s="291"/>
      <c r="S164" s="291"/>
    </row>
    <row r="165" spans="1:19" ht="17.25" thickBot="1">
      <c r="A165" s="125" t="s">
        <v>247</v>
      </c>
      <c r="B165" s="126">
        <v>101</v>
      </c>
      <c r="C165" s="77">
        <v>0</v>
      </c>
      <c r="D165" s="15">
        <v>101</v>
      </c>
      <c r="E165" s="32">
        <f t="shared" si="86"/>
        <v>0</v>
      </c>
      <c r="F165" s="18">
        <f>IF(ISNUMBER(D165), $B172 * E165, "")</f>
        <v>0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103</v>
      </c>
      <c r="K165" s="32">
        <f t="shared" si="88"/>
        <v>1.9801980198019802E-2</v>
      </c>
      <c r="L165" s="18">
        <f>IF(ISNUMBER(J165), $B172 * K165, "")</f>
        <v>2970.2970297029701</v>
      </c>
      <c r="M165" s="31">
        <v>104</v>
      </c>
      <c r="N165" s="32">
        <f t="shared" si="89"/>
        <v>2.9702970297029702E-2</v>
      </c>
      <c r="O165" s="18">
        <f>IF(ISNUMBER(M165), $B172 * N165, "")</f>
        <v>4455.4455445544554</v>
      </c>
      <c r="Q165" s="286"/>
      <c r="R165" s="286"/>
      <c r="S165" s="286"/>
    </row>
    <row r="166" spans="1:19" ht="17.25" thickBot="1">
      <c r="A166" s="127" t="s">
        <v>263</v>
      </c>
      <c r="B166" s="128">
        <v>316</v>
      </c>
      <c r="C166" s="78">
        <v>-3.1545740999999999E-3</v>
      </c>
      <c r="D166" s="20">
        <v>317</v>
      </c>
      <c r="E166" s="21">
        <f t="shared" si="86"/>
        <v>3.1645569620253164E-3</v>
      </c>
      <c r="F166" s="22">
        <f>IF(ISNUMBER(D166), $B172 * E166, "")</f>
        <v>474.68354430379748</v>
      </c>
      <c r="G166" s="30">
        <v>321</v>
      </c>
      <c r="H166" s="21">
        <f t="shared" si="87"/>
        <v>1.5822784810126583E-2</v>
      </c>
      <c r="I166" s="105">
        <f>IF(ISNUMBER(G166), $B172 * H166, "")</f>
        <v>2373.4177215189875</v>
      </c>
      <c r="J166" s="20">
        <v>319</v>
      </c>
      <c r="K166" s="21">
        <f t="shared" si="88"/>
        <v>9.4936708860759497E-3</v>
      </c>
      <c r="L166" s="22">
        <f>IF(ISNUMBER(J166), $B172 * K166, "")</f>
        <v>1424.0506329113925</v>
      </c>
      <c r="M166" s="30">
        <v>318</v>
      </c>
      <c r="N166" s="21">
        <f t="shared" si="89"/>
        <v>6.3291139240506328E-3</v>
      </c>
      <c r="O166" s="22">
        <f>IF(ISNUMBER(M166), $B172 * N166, "")</f>
        <v>949.36708860759495</v>
      </c>
      <c r="Q166" s="286"/>
      <c r="R166" s="286"/>
      <c r="S166" s="286"/>
    </row>
    <row r="167" spans="1:19" ht="17.25" thickBot="1">
      <c r="A167" s="125" t="s">
        <v>225</v>
      </c>
      <c r="B167" s="129">
        <v>946</v>
      </c>
      <c r="C167" s="80">
        <v>-4.2105262999999997E-3</v>
      </c>
      <c r="D167" s="106">
        <v>940</v>
      </c>
      <c r="E167" s="107">
        <f>IF(ISNUMBER(D167), (D167 - $B167) / $B167, "")</f>
        <v>-6.3424947145877377E-3</v>
      </c>
      <c r="F167" s="108">
        <f>IF(ISNUMBER(D167), $B172 * E167, "")</f>
        <v>-951.37420718816065</v>
      </c>
      <c r="G167" s="109">
        <v>940</v>
      </c>
      <c r="H167" s="107">
        <f>IF(ISNUMBER(G167), (G167 - $B167) / $B167, "")</f>
        <v>-6.3424947145877377E-3</v>
      </c>
      <c r="I167" s="110">
        <f>IF(ISNUMBER(G167), $B172 * H167, "")</f>
        <v>-951.37420718816065</v>
      </c>
      <c r="J167" s="106">
        <v>940</v>
      </c>
      <c r="K167" s="107">
        <f>IF(ISNUMBER(J167), (J167 - $B167) / $B167, "")</f>
        <v>-6.3424947145877377E-3</v>
      </c>
      <c r="L167" s="108">
        <f>IF(ISNUMBER(J167), $B172 * K167, "")</f>
        <v>-951.37420718816065</v>
      </c>
      <c r="M167" s="109">
        <v>941</v>
      </c>
      <c r="N167" s="107">
        <f>IF(ISNUMBER(M167), (M167 - $B167) / $B167, "")</f>
        <v>-5.2854122621564482E-3</v>
      </c>
      <c r="O167" s="108">
        <f>IF(ISNUMBER(M167), $B172 * N167, "")</f>
        <v>-792.81183932346721</v>
      </c>
      <c r="Q167" s="291"/>
      <c r="R167" s="291"/>
      <c r="S167" s="291"/>
    </row>
    <row r="168" spans="1:19" ht="17.25" thickBot="1">
      <c r="A168" s="125" t="s">
        <v>135</v>
      </c>
      <c r="B168" s="126">
        <v>415</v>
      </c>
      <c r="C168" s="77">
        <v>-4.7961630999999996E-3</v>
      </c>
      <c r="D168" s="15">
        <v>413</v>
      </c>
      <c r="E168" s="32">
        <f t="shared" ref="E168:E171" si="90">IF(ISNUMBER(D168), (D168 - $B168) / $B168, "")</f>
        <v>-4.8192771084337354E-3</v>
      </c>
      <c r="F168" s="18">
        <f>IF(ISNUMBER(D168), $B172 * E168, "")</f>
        <v>-722.89156626506031</v>
      </c>
      <c r="G168" s="31">
        <v>411</v>
      </c>
      <c r="H168" s="32">
        <f t="shared" ref="H168:H171" si="91">IF(ISNUMBER(G168), (G168 - $B168) / $B168, "")</f>
        <v>-9.6385542168674707E-3</v>
      </c>
      <c r="I168" s="101">
        <f>IF(ISNUMBER(G168), $B172 * H168, "")</f>
        <v>-1445.7831325301206</v>
      </c>
      <c r="J168" s="15">
        <v>415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413</v>
      </c>
      <c r="N168" s="32">
        <f t="shared" ref="N168:N171" si="93">IF(ISNUMBER(M168), (M168 - $B168) / $B168, "")</f>
        <v>-4.8192771084337354E-3</v>
      </c>
      <c r="O168" s="18">
        <f>IF(ISNUMBER(M168), $B172 * N168, "")</f>
        <v>-722.89156626506031</v>
      </c>
      <c r="Q168" s="291"/>
      <c r="R168" s="291"/>
      <c r="S168" s="291"/>
    </row>
    <row r="169" spans="1:19" ht="17.25" thickBot="1">
      <c r="A169" s="125" t="s">
        <v>159</v>
      </c>
      <c r="B169" s="126">
        <v>112</v>
      </c>
      <c r="C169" s="77">
        <v>-8.8495575000000007E-3</v>
      </c>
      <c r="D169" s="15">
        <v>112</v>
      </c>
      <c r="E169" s="32">
        <f t="shared" si="90"/>
        <v>0</v>
      </c>
      <c r="F169" s="18">
        <f>IF(ISNUMBER(D169), $B172 * E169, "")</f>
        <v>0</v>
      </c>
      <c r="G169" s="31">
        <v>113</v>
      </c>
      <c r="H169" s="32">
        <f t="shared" si="91"/>
        <v>8.9285714285714281E-3</v>
      </c>
      <c r="I169" s="101">
        <f>IF(ISNUMBER(G169), $B172 * H169, "")</f>
        <v>1339.2857142857142</v>
      </c>
      <c r="J169" s="15">
        <v>113</v>
      </c>
      <c r="K169" s="32">
        <f t="shared" si="92"/>
        <v>8.9285714285714281E-3</v>
      </c>
      <c r="L169" s="18">
        <f>IF(ISNUMBER(J169), $B172 * K169, "")</f>
        <v>1339.2857142857142</v>
      </c>
      <c r="M169" s="31">
        <v>113</v>
      </c>
      <c r="N169" s="32">
        <f t="shared" si="93"/>
        <v>8.9285714285714281E-3</v>
      </c>
      <c r="O169" s="18">
        <f>IF(ISNUMBER(M169), $B172 * N169, "")</f>
        <v>1339.2857142857142</v>
      </c>
      <c r="Q169" s="291"/>
      <c r="R169" s="291"/>
      <c r="S169" s="291"/>
    </row>
    <row r="170" spans="1:19">
      <c r="A170" s="125" t="s">
        <v>85</v>
      </c>
      <c r="B170" s="126">
        <v>675</v>
      </c>
      <c r="C170" s="77">
        <v>-1.7467248899999999E-2</v>
      </c>
      <c r="D170" s="15">
        <v>659</v>
      </c>
      <c r="E170" s="32">
        <f t="shared" si="90"/>
        <v>-2.3703703703703703E-2</v>
      </c>
      <c r="F170" s="18">
        <f>IF(ISNUMBER(D170), $B172 * E170, "")</f>
        <v>-3555.5555555555552</v>
      </c>
      <c r="G170" s="31">
        <v>669</v>
      </c>
      <c r="H170" s="32">
        <f t="shared" si="91"/>
        <v>-8.8888888888888889E-3</v>
      </c>
      <c r="I170" s="101">
        <f>IF(ISNUMBER(G170), $B172 * H170, "")</f>
        <v>-1333.3333333333333</v>
      </c>
      <c r="J170" s="15">
        <v>659</v>
      </c>
      <c r="K170" s="32">
        <f t="shared" si="92"/>
        <v>-2.3703703703703703E-2</v>
      </c>
      <c r="L170" s="18">
        <f>IF(ISNUMBER(J170), $B172 * K170, "")</f>
        <v>-3555.5555555555552</v>
      </c>
      <c r="M170" s="31">
        <v>658</v>
      </c>
      <c r="N170" s="32">
        <f t="shared" si="93"/>
        <v>-2.5185185185185185E-2</v>
      </c>
      <c r="O170" s="18">
        <f>IF(ISNUMBER(M170), $B172 * N170, "")</f>
        <v>-3777.7777777777778</v>
      </c>
      <c r="Q170" s="313"/>
      <c r="R170" s="314"/>
      <c r="S170" s="315"/>
    </row>
    <row r="171" spans="1:19" ht="17.25" thickBot="1">
      <c r="A171" s="130" t="s">
        <v>334</v>
      </c>
      <c r="B171" s="131">
        <v>535</v>
      </c>
      <c r="C171" s="79">
        <v>-2.9038112500000001E-2</v>
      </c>
      <c r="D171" s="24">
        <v>521</v>
      </c>
      <c r="E171" s="25">
        <f t="shared" si="90"/>
        <v>-2.6168224299065422E-2</v>
      </c>
      <c r="F171" s="104">
        <f>IF(ISNUMBER(D171), $B172 * E171, "")</f>
        <v>-3925.2336448598135</v>
      </c>
      <c r="G171" s="102">
        <v>520</v>
      </c>
      <c r="H171" s="25">
        <f t="shared" si="91"/>
        <v>-2.8037383177570093E-2</v>
      </c>
      <c r="I171" s="103">
        <f>IF(ISNUMBER(G171), $B172 * H171, "")</f>
        <v>-4205.6074766355141</v>
      </c>
      <c r="J171" s="24">
        <v>521</v>
      </c>
      <c r="K171" s="25">
        <f t="shared" si="92"/>
        <v>-2.6168224299065422E-2</v>
      </c>
      <c r="L171" s="104">
        <f>IF(ISNUMBER(J171), $B172 * K171, "")</f>
        <v>-3925.2336448598135</v>
      </c>
      <c r="M171" s="102">
        <v>522</v>
      </c>
      <c r="N171" s="25">
        <f t="shared" si="93"/>
        <v>-2.4299065420560748E-2</v>
      </c>
      <c r="O171" s="104">
        <f>IF(ISNUMBER(M171), $B172 * N171, "")</f>
        <v>-3644.8598130841119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-2.13326185296938E-3</v>
      </c>
      <c r="F172" s="28">
        <f>SUM(F152:F171)</f>
        <v>-6399.78555890814</v>
      </c>
      <c r="G172" s="26" t="s">
        <v>268</v>
      </c>
      <c r="H172" s="27">
        <f>IF(COUNT(H152:H171), SUM(H152:H171) / COUNT(H152:H171), 0)</f>
        <v>-3.4164969949930907E-3</v>
      </c>
      <c r="I172" s="28">
        <f>SUM(I152:I171)</f>
        <v>-10249.490984979271</v>
      </c>
      <c r="J172" s="26" t="s">
        <v>268</v>
      </c>
      <c r="K172" s="27">
        <f>IF(COUNT(K152:K171), SUM(K152:K171) / COUNT(K152:K171), 0)</f>
        <v>-8.5932742332519316E-4</v>
      </c>
      <c r="L172" s="28">
        <f>SUM(L152:L171)</f>
        <v>-2577.98226997558</v>
      </c>
      <c r="M172" s="26" t="s">
        <v>268</v>
      </c>
      <c r="N172" s="27">
        <f>IF(COUNT(N152:N171), SUM(N152:N171) / COUNT(N152:N171), 0)</f>
        <v>-8.5813172481396323E-4</v>
      </c>
      <c r="O172" s="28">
        <f>SUM(O152:O171)</f>
        <v>-2574.3951744418896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17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2021-11-14(일) 오전 00:00</v>
      </c>
      <c r="C177" s="329"/>
      <c r="D177" s="288" t="str">
        <f>TEXT($G$1, "[$-ko-KR]yyyy-mm-dd(ddd) ") &amp; "오후 14:00"</f>
        <v>2021-11-14(일) 오후 14:00</v>
      </c>
      <c r="E177" s="289"/>
      <c r="F177" s="290"/>
      <c r="G177" s="288" t="str">
        <f>TEXT($G$1, "[$-ko-KR]yyyy-mm-dd(ddd) ") &amp; "오후 19:00"</f>
        <v>2021-11-14(일) 오후 19:00</v>
      </c>
      <c r="H177" s="289"/>
      <c r="I177" s="290"/>
      <c r="J177" s="288" t="str">
        <f>TEXT($G$1, "[$-ko-KR]yyyy-mm-dd(ddd) ") &amp; "오후 21:00"</f>
        <v>2021-11-14(일) 오후 21:00</v>
      </c>
      <c r="K177" s="289"/>
      <c r="L177" s="290"/>
      <c r="M177" s="288" t="str">
        <f>TEXT($G$1+1, "[$-ko-KR]yyyy-mm-dd(ddd) ") &amp; "오전 00:00"</f>
        <v>2021-11-15(월)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18" t="s">
        <v>57</v>
      </c>
      <c r="H178" s="219" t="s">
        <v>265</v>
      </c>
      <c r="I178" s="22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201</v>
      </c>
      <c r="B179" s="124">
        <v>19.600000000000001</v>
      </c>
      <c r="C179" s="76">
        <v>0</v>
      </c>
      <c r="D179" s="13">
        <v>20</v>
      </c>
      <c r="E179" s="14">
        <f>IF(ISNUMBER(D179), (D179 - $B179) / $B179, "")</f>
        <v>2.0408163265306048E-2</v>
      </c>
      <c r="F179" s="16">
        <f>IF(ISNUMBER(D179), $B199 * E179, "")</f>
        <v>3061.2244897959072</v>
      </c>
      <c r="G179" s="29">
        <v>19.8</v>
      </c>
      <c r="H179" s="14">
        <f>IF(ISNUMBER(G179), (G179 - $B179) / $B179, "")</f>
        <v>1.0204081632653024E-2</v>
      </c>
      <c r="I179" s="100">
        <f>IF(ISNUMBER(G179), $B199 * H179, "")</f>
        <v>1530.6122448979536</v>
      </c>
      <c r="J179" s="13">
        <v>19.899999999999999</v>
      </c>
      <c r="K179" s="14">
        <f>IF(ISNUMBER(J179), (J179 - $B179) / $B179, "")</f>
        <v>1.5306122448979446E-2</v>
      </c>
      <c r="L179" s="16">
        <f>IF(ISNUMBER(J179), $B199 * K179, "")</f>
        <v>2295.918367346917</v>
      </c>
      <c r="M179" s="29">
        <v>19.899999999999999</v>
      </c>
      <c r="N179" s="14">
        <f>IF(ISNUMBER(M179), (M179 - $B179) / $B179, "")</f>
        <v>1.5306122448979446E-2</v>
      </c>
      <c r="O179" s="16">
        <f>IF(ISNUMBER(M179), $B199 * N179, "")</f>
        <v>2295.918367346917</v>
      </c>
      <c r="Q179" s="286"/>
      <c r="R179" s="286"/>
      <c r="S179" s="286"/>
    </row>
    <row r="180" spans="1:19" ht="17.25" thickBot="1">
      <c r="A180" s="125" t="s">
        <v>217</v>
      </c>
      <c r="B180" s="126">
        <v>237</v>
      </c>
      <c r="C180" s="77">
        <v>0</v>
      </c>
      <c r="D180" s="15">
        <v>236</v>
      </c>
      <c r="E180" s="32">
        <f t="shared" ref="E180:E183" si="94">IF(ISNUMBER(D180), (D180 - $B180) / $B180, "")</f>
        <v>-4.2194092827004216E-3</v>
      </c>
      <c r="F180" s="18">
        <f>IF(ISNUMBER(D180), $B199 * E180, "")</f>
        <v>-632.91139240506322</v>
      </c>
      <c r="G180" s="31">
        <v>235</v>
      </c>
      <c r="H180" s="32">
        <f t="shared" ref="H180:H183" si="95">IF(ISNUMBER(G180), (G180 - $B180) / $B180, "")</f>
        <v>-8.4388185654008432E-3</v>
      </c>
      <c r="I180" s="101">
        <f>IF(ISNUMBER(G180), $B199 * H180, "")</f>
        <v>-1265.8227848101264</v>
      </c>
      <c r="J180" s="15">
        <v>236</v>
      </c>
      <c r="K180" s="32">
        <f t="shared" ref="K180:K183" si="96">IF(ISNUMBER(J180), (J180 - $B180) / $B180, "")</f>
        <v>-4.2194092827004216E-3</v>
      </c>
      <c r="L180" s="18">
        <f>IF(ISNUMBER(J180), $B199 * K180, "")</f>
        <v>-632.91139240506322</v>
      </c>
      <c r="M180" s="31">
        <v>237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86"/>
      <c r="R180" s="286"/>
      <c r="S180" s="286"/>
    </row>
    <row r="181" spans="1:19" ht="17.25" thickBot="1">
      <c r="A181" s="125" t="s">
        <v>185</v>
      </c>
      <c r="B181" s="126">
        <v>15.5</v>
      </c>
      <c r="C181" s="77">
        <v>0</v>
      </c>
      <c r="D181" s="15">
        <v>15.6</v>
      </c>
      <c r="E181" s="32">
        <f t="shared" si="94"/>
        <v>6.4516129032257839E-3</v>
      </c>
      <c r="F181" s="18">
        <f>IF(ISNUMBER(D181), $B199 * E181, "")</f>
        <v>967.74193548386756</v>
      </c>
      <c r="G181" s="31">
        <v>15.5</v>
      </c>
      <c r="H181" s="32">
        <f t="shared" si="95"/>
        <v>0</v>
      </c>
      <c r="I181" s="101">
        <f>IF(ISNUMBER(G181), $B199 * H181, "")</f>
        <v>0</v>
      </c>
      <c r="J181" s="15">
        <v>15.5</v>
      </c>
      <c r="K181" s="32">
        <f t="shared" si="96"/>
        <v>0</v>
      </c>
      <c r="L181" s="18">
        <f>IF(ISNUMBER(J181), $B199 * K181, "")</f>
        <v>0</v>
      </c>
      <c r="M181" s="31">
        <v>15.5</v>
      </c>
      <c r="N181" s="32">
        <f t="shared" si="97"/>
        <v>0</v>
      </c>
      <c r="O181" s="18">
        <f>IF(ISNUMBER(M181), $B199 * N181, "")</f>
        <v>0</v>
      </c>
      <c r="Q181" s="291"/>
      <c r="R181" s="291"/>
      <c r="S181" s="291"/>
    </row>
    <row r="182" spans="1:19" ht="17.25" thickBot="1">
      <c r="A182" s="125" t="s">
        <v>213</v>
      </c>
      <c r="B182" s="126">
        <v>11.9</v>
      </c>
      <c r="C182" s="77">
        <v>0</v>
      </c>
      <c r="D182" s="15">
        <v>12</v>
      </c>
      <c r="E182" s="32">
        <f t="shared" si="94"/>
        <v>8.4033613445377853E-3</v>
      </c>
      <c r="F182" s="18">
        <f>IF(ISNUMBER(D182), $B199 * E182, "")</f>
        <v>1260.5042016806678</v>
      </c>
      <c r="G182" s="31">
        <v>11.9</v>
      </c>
      <c r="H182" s="32">
        <f t="shared" si="95"/>
        <v>0</v>
      </c>
      <c r="I182" s="101">
        <f>IF(ISNUMBER(G182), $B199 * H182, "")</f>
        <v>0</v>
      </c>
      <c r="J182" s="15">
        <v>11.8</v>
      </c>
      <c r="K182" s="32">
        <f t="shared" si="96"/>
        <v>-8.4033613445377853E-3</v>
      </c>
      <c r="L182" s="18">
        <f>IF(ISNUMBER(J182), $B199 * K182, "")</f>
        <v>-1260.5042016806678</v>
      </c>
      <c r="M182" s="31">
        <v>11.9</v>
      </c>
      <c r="N182" s="32">
        <f t="shared" si="97"/>
        <v>0</v>
      </c>
      <c r="O182" s="18">
        <f>IF(ISNUMBER(M182), $B199 * N182, "")</f>
        <v>0</v>
      </c>
      <c r="Q182" s="291"/>
      <c r="R182" s="291"/>
      <c r="S182" s="291"/>
    </row>
    <row r="183" spans="1:19" ht="17.25" thickBot="1">
      <c r="A183" s="127" t="s">
        <v>127</v>
      </c>
      <c r="B183" s="128">
        <v>150</v>
      </c>
      <c r="C183" s="78">
        <v>0</v>
      </c>
      <c r="D183" s="20">
        <v>149</v>
      </c>
      <c r="E183" s="21">
        <f t="shared" si="94"/>
        <v>-6.6666666666666671E-3</v>
      </c>
      <c r="F183" s="22">
        <f>IF(ISNUMBER(D183), $B199 * E183, "")</f>
        <v>-1000.0000000000001</v>
      </c>
      <c r="G183" s="30">
        <v>148</v>
      </c>
      <c r="H183" s="21">
        <f t="shared" si="95"/>
        <v>-1.3333333333333334E-2</v>
      </c>
      <c r="I183" s="105">
        <f>IF(ISNUMBER(G183), $B199 * H183, "")</f>
        <v>-2000.0000000000002</v>
      </c>
      <c r="J183" s="20">
        <v>149</v>
      </c>
      <c r="K183" s="21">
        <f t="shared" si="96"/>
        <v>-6.6666666666666671E-3</v>
      </c>
      <c r="L183" s="22">
        <f>IF(ISNUMBER(J183), $B199 * K183, "")</f>
        <v>-1000.0000000000001</v>
      </c>
      <c r="M183" s="30">
        <v>149</v>
      </c>
      <c r="N183" s="21">
        <f t="shared" si="97"/>
        <v>-6.6666666666666671E-3</v>
      </c>
      <c r="O183" s="22">
        <f>IF(ISNUMBER(M183), $B199 * N183, "")</f>
        <v>-1000.0000000000001</v>
      </c>
      <c r="Q183" s="291"/>
      <c r="R183" s="291"/>
      <c r="S183" s="291"/>
    </row>
    <row r="184" spans="1:19" ht="17.25" thickBot="1">
      <c r="A184" s="125" t="s">
        <v>107</v>
      </c>
      <c r="B184" s="129">
        <v>187</v>
      </c>
      <c r="C184" s="80">
        <v>0</v>
      </c>
      <c r="D184" s="106">
        <v>193</v>
      </c>
      <c r="E184" s="107">
        <f>IF(ISNUMBER(D184), (D184 - $B184) / $B184, "")</f>
        <v>3.2085561497326207E-2</v>
      </c>
      <c r="F184" s="108">
        <f>IF(ISNUMBER(D184), $B199 * E184, "")</f>
        <v>4812.8342245989306</v>
      </c>
      <c r="G184" s="109">
        <v>189</v>
      </c>
      <c r="H184" s="107">
        <f>IF(ISNUMBER(G184), (G184 - $B184) / $B184, "")</f>
        <v>1.06951871657754E-2</v>
      </c>
      <c r="I184" s="110">
        <f>IF(ISNUMBER(G184), $B199 * H184, "")</f>
        <v>1604.2780748663101</v>
      </c>
      <c r="J184" s="106">
        <v>189</v>
      </c>
      <c r="K184" s="107">
        <f>IF(ISNUMBER(J184), (J184 - $B184) / $B184, "")</f>
        <v>1.06951871657754E-2</v>
      </c>
      <c r="L184" s="108">
        <f>IF(ISNUMBER(J184), $B199 * K184, "")</f>
        <v>1604.2780748663101</v>
      </c>
      <c r="M184" s="109">
        <v>190</v>
      </c>
      <c r="N184" s="107">
        <f>IF(ISNUMBER(M184), (M184 - $B184) / $B184, "")</f>
        <v>1.6042780748663103E-2</v>
      </c>
      <c r="O184" s="108">
        <f>IF(ISNUMBER(M184), $B199 * N184, "")</f>
        <v>2406.4171122994653</v>
      </c>
      <c r="Q184" s="291"/>
      <c r="R184" s="291"/>
      <c r="S184" s="291"/>
    </row>
    <row r="185" spans="1:19" ht="17.25" thickBot="1">
      <c r="A185" s="125" t="s">
        <v>247</v>
      </c>
      <c r="B185" s="126">
        <v>101</v>
      </c>
      <c r="C185" s="77">
        <v>0</v>
      </c>
      <c r="D185" s="15">
        <v>101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101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103</v>
      </c>
      <c r="K185" s="32">
        <f t="shared" ref="K185:K188" si="100">IF(ISNUMBER(J185), (J185 - $B185) / $B185, "")</f>
        <v>1.9801980198019802E-2</v>
      </c>
      <c r="L185" s="18">
        <f>IF(ISNUMBER(J185), $B199 * K185, "")</f>
        <v>2970.2970297029701</v>
      </c>
      <c r="M185" s="31">
        <v>104</v>
      </c>
      <c r="N185" s="32">
        <f t="shared" ref="N185:N188" si="101">IF(ISNUMBER(M185), (M185 - $B185) / $B185, "")</f>
        <v>2.9702970297029702E-2</v>
      </c>
      <c r="O185" s="18">
        <f>IF(ISNUMBER(M185), $B199 * N185, "")</f>
        <v>4455.4455445544554</v>
      </c>
      <c r="Q185" s="291"/>
      <c r="R185" s="291"/>
      <c r="S185" s="291"/>
    </row>
    <row r="186" spans="1:19" ht="17.25" thickBot="1">
      <c r="A186" s="125" t="s">
        <v>331</v>
      </c>
      <c r="B186" s="126">
        <v>374400</v>
      </c>
      <c r="C186" s="77">
        <v>-2.1321961999999999E-3</v>
      </c>
      <c r="D186" s="15">
        <v>378400</v>
      </c>
      <c r="E186" s="32">
        <f t="shared" si="98"/>
        <v>1.0683760683760684E-2</v>
      </c>
      <c r="F186" s="18">
        <f>IF(ISNUMBER(D186), $B199 * E186, "")</f>
        <v>1602.5641025641025</v>
      </c>
      <c r="G186" s="31">
        <v>381350</v>
      </c>
      <c r="H186" s="32">
        <f t="shared" si="99"/>
        <v>1.8563034188034188E-2</v>
      </c>
      <c r="I186" s="101">
        <f>IF(ISNUMBER(G186), $B199 * H186, "")</f>
        <v>2784.4551282051284</v>
      </c>
      <c r="J186" s="15">
        <v>381450</v>
      </c>
      <c r="K186" s="32">
        <f t="shared" si="100"/>
        <v>1.8830128205128204E-2</v>
      </c>
      <c r="L186" s="18">
        <f>IF(ISNUMBER(J186), $B199 * K186, "")</f>
        <v>2824.5192307692305</v>
      </c>
      <c r="M186" s="31">
        <v>379850</v>
      </c>
      <c r="N186" s="32">
        <f t="shared" si="101"/>
        <v>1.4556623931623932E-2</v>
      </c>
      <c r="O186" s="18">
        <f>IF(ISNUMBER(M186), $B199 * N186, "")</f>
        <v>2183.4935897435898</v>
      </c>
      <c r="Q186" s="291"/>
      <c r="R186" s="291"/>
      <c r="S186" s="291"/>
    </row>
    <row r="187" spans="1:19" ht="17.25" thickBot="1">
      <c r="A187" s="125" t="s">
        <v>263</v>
      </c>
      <c r="B187" s="126">
        <v>316</v>
      </c>
      <c r="C187" s="77">
        <v>-3.1545740999999999E-3</v>
      </c>
      <c r="D187" s="15">
        <v>317</v>
      </c>
      <c r="E187" s="32">
        <f t="shared" si="98"/>
        <v>3.1645569620253164E-3</v>
      </c>
      <c r="F187" s="18">
        <f>IF(ISNUMBER(D187), $B199 * E187, "")</f>
        <v>474.68354430379748</v>
      </c>
      <c r="G187" s="31">
        <v>321</v>
      </c>
      <c r="H187" s="32">
        <f t="shared" si="99"/>
        <v>1.5822784810126583E-2</v>
      </c>
      <c r="I187" s="101">
        <f>IF(ISNUMBER(G187), $B199 * H187, "")</f>
        <v>2373.4177215189875</v>
      </c>
      <c r="J187" s="15">
        <v>319</v>
      </c>
      <c r="K187" s="32">
        <f t="shared" si="100"/>
        <v>9.4936708860759497E-3</v>
      </c>
      <c r="L187" s="18">
        <f>IF(ISNUMBER(J187), $B199 * K187, "")</f>
        <v>1424.0506329113925</v>
      </c>
      <c r="M187" s="31">
        <v>318</v>
      </c>
      <c r="N187" s="32">
        <f t="shared" si="101"/>
        <v>6.3291139240506328E-3</v>
      </c>
      <c r="O187" s="18">
        <f>IF(ISNUMBER(M187), $B199 * N187, "")</f>
        <v>949.36708860759495</v>
      </c>
      <c r="Q187" s="33"/>
      <c r="R187" s="33"/>
    </row>
    <row r="188" spans="1:19" ht="17.25" thickBot="1">
      <c r="A188" s="130" t="s">
        <v>77</v>
      </c>
      <c r="B188" s="131">
        <v>810900</v>
      </c>
      <c r="C188" s="79">
        <v>-3.6859565E-3</v>
      </c>
      <c r="D188" s="24">
        <v>817500</v>
      </c>
      <c r="E188" s="25">
        <f t="shared" si="98"/>
        <v>8.1391046984831666E-3</v>
      </c>
      <c r="F188" s="104">
        <f>IF(ISNUMBER(D188), $B199 * E188, "")</f>
        <v>1220.8657047724751</v>
      </c>
      <c r="G188" s="102">
        <v>806300</v>
      </c>
      <c r="H188" s="25">
        <f t="shared" si="99"/>
        <v>-5.6727093353064499E-3</v>
      </c>
      <c r="I188" s="103">
        <f>IF(ISNUMBER(G188), $B199 * H188, "")</f>
        <v>-850.9064002959675</v>
      </c>
      <c r="J188" s="24">
        <v>804000</v>
      </c>
      <c r="K188" s="25">
        <f t="shared" si="100"/>
        <v>-8.5090640029596744E-3</v>
      </c>
      <c r="L188" s="104">
        <f>IF(ISNUMBER(J188), $B199 * K188, "")</f>
        <v>-1276.3596004439512</v>
      </c>
      <c r="M188" s="102">
        <v>804300</v>
      </c>
      <c r="N188" s="25">
        <f t="shared" si="101"/>
        <v>-8.1391046984831666E-3</v>
      </c>
      <c r="O188" s="104">
        <f>IF(ISNUMBER(M188), $B199 * N188, "")</f>
        <v>-1220.8657047724751</v>
      </c>
      <c r="Q188" s="300"/>
      <c r="R188" s="301"/>
      <c r="S188" s="302"/>
    </row>
    <row r="189" spans="1:19">
      <c r="A189" s="123" t="s">
        <v>225</v>
      </c>
      <c r="B189" s="124">
        <v>946</v>
      </c>
      <c r="C189" s="76">
        <v>-4.2105262999999997E-3</v>
      </c>
      <c r="D189" s="13">
        <v>940</v>
      </c>
      <c r="E189" s="14">
        <f>IF(ISNUMBER(D189), (D189 - $B189) / $B189, "")</f>
        <v>-6.3424947145877377E-3</v>
      </c>
      <c r="F189" s="16">
        <f>IF(ISNUMBER(D189), $B199 * E189, "")</f>
        <v>-951.37420718816065</v>
      </c>
      <c r="G189" s="29">
        <v>940</v>
      </c>
      <c r="H189" s="14">
        <f>IF(ISNUMBER(G189), (G189 - $B189) / $B189, "")</f>
        <v>-6.3424947145877377E-3</v>
      </c>
      <c r="I189" s="100">
        <f>IF(ISNUMBER(G189), $B199 * H189, "")</f>
        <v>-951.37420718816065</v>
      </c>
      <c r="J189" s="13">
        <v>940</v>
      </c>
      <c r="K189" s="14">
        <f>IF(ISNUMBER(J189), (J189 - $B189) / $B189, "")</f>
        <v>-6.3424947145877377E-3</v>
      </c>
      <c r="L189" s="16">
        <f>IF(ISNUMBER(J189), $B199 * K189, "")</f>
        <v>-951.37420718816065</v>
      </c>
      <c r="M189" s="29">
        <v>941</v>
      </c>
      <c r="N189" s="14">
        <f>IF(ISNUMBER(M189), (M189 - $B189) / $B189, "")</f>
        <v>-5.2854122621564482E-3</v>
      </c>
      <c r="O189" s="16">
        <f>IF(ISNUMBER(M189), $B199 * N189, "")</f>
        <v>-792.81183932346721</v>
      </c>
      <c r="Q189" s="303"/>
      <c r="R189" s="304"/>
      <c r="S189" s="305"/>
    </row>
    <row r="190" spans="1:19" ht="17.25" thickBot="1">
      <c r="A190" s="125" t="s">
        <v>135</v>
      </c>
      <c r="B190" s="126">
        <v>415</v>
      </c>
      <c r="C190" s="77">
        <v>-4.7961630999999996E-3</v>
      </c>
      <c r="D190" s="15">
        <v>413</v>
      </c>
      <c r="E190" s="32">
        <f t="shared" ref="E190:E193" si="102">IF(ISNUMBER(D190), (D190 - $B190) / $B190, "")</f>
        <v>-4.8192771084337354E-3</v>
      </c>
      <c r="F190" s="18">
        <f>IF(ISNUMBER(D190), $B199 * E190, "")</f>
        <v>-722.89156626506031</v>
      </c>
      <c r="G190" s="31">
        <v>411</v>
      </c>
      <c r="H190" s="32">
        <f t="shared" ref="H190:H193" si="103">IF(ISNUMBER(G190), (G190 - $B190) / $B190, "")</f>
        <v>-9.6385542168674707E-3</v>
      </c>
      <c r="I190" s="101">
        <f>IF(ISNUMBER(G190), $B199 * H190, "")</f>
        <v>-1445.7831325301206</v>
      </c>
      <c r="J190" s="15">
        <v>415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413</v>
      </c>
      <c r="N190" s="32">
        <f t="shared" ref="N190:N193" si="105">IF(ISNUMBER(M190), (M190 - $B190) / $B190, "")</f>
        <v>-4.8192771084337354E-3</v>
      </c>
      <c r="O190" s="18">
        <f>IF(ISNUMBER(M190), $B199 * N190, "")</f>
        <v>-722.89156626506031</v>
      </c>
      <c r="Q190" s="306"/>
      <c r="R190" s="307"/>
      <c r="S190" s="308"/>
    </row>
    <row r="191" spans="1:19" ht="17.25" thickBot="1">
      <c r="A191" s="125" t="s">
        <v>75</v>
      </c>
      <c r="B191" s="126">
        <v>41530</v>
      </c>
      <c r="C191" s="77">
        <v>-5.5076628000000002E-3</v>
      </c>
      <c r="D191" s="15">
        <v>40980</v>
      </c>
      <c r="E191" s="32">
        <f t="shared" si="102"/>
        <v>-1.3243438478208525E-2</v>
      </c>
      <c r="F191" s="18">
        <f>IF(ISNUMBER(D191), $B199 * E191, "")</f>
        <v>-1986.5157717312786</v>
      </c>
      <c r="G191" s="31">
        <v>40700</v>
      </c>
      <c r="H191" s="32">
        <f t="shared" si="103"/>
        <v>-1.9985552612569228E-2</v>
      </c>
      <c r="I191" s="101">
        <f>IF(ISNUMBER(G191), $B199 * H191, "")</f>
        <v>-2997.832891885384</v>
      </c>
      <c r="J191" s="15">
        <v>40810</v>
      </c>
      <c r="K191" s="32">
        <f t="shared" si="104"/>
        <v>-1.7336864916927524E-2</v>
      </c>
      <c r="L191" s="18">
        <f>IF(ISNUMBER(J191), $B199 * K191, "")</f>
        <v>-2600.5297375391287</v>
      </c>
      <c r="M191" s="31">
        <v>40400</v>
      </c>
      <c r="N191" s="32">
        <f t="shared" si="105"/>
        <v>-2.7209246327955693E-2</v>
      </c>
      <c r="O191" s="18">
        <f>IF(ISNUMBER(M191), $B199 * N191, "")</f>
        <v>-4081.3869491933542</v>
      </c>
      <c r="Q191" s="291"/>
      <c r="R191" s="291"/>
      <c r="S191" s="291"/>
    </row>
    <row r="192" spans="1:19" ht="17.25" thickBot="1">
      <c r="A192" s="125" t="s">
        <v>60</v>
      </c>
      <c r="B192" s="126">
        <v>4005</v>
      </c>
      <c r="C192" s="77">
        <v>-7.4349441999999998E-3</v>
      </c>
      <c r="D192" s="15">
        <v>3995</v>
      </c>
      <c r="E192" s="32">
        <f t="shared" si="102"/>
        <v>-2.4968789013732834E-3</v>
      </c>
      <c r="F192" s="18">
        <f>IF(ISNUMBER(D192), $B199 * E192, "")</f>
        <v>-374.53183520599254</v>
      </c>
      <c r="G192" s="31">
        <v>3900</v>
      </c>
      <c r="H192" s="32">
        <f t="shared" si="103"/>
        <v>-2.6217228464419477E-2</v>
      </c>
      <c r="I192" s="101">
        <f>IF(ISNUMBER(G192), $B199 * H192, "")</f>
        <v>-3932.5842696629215</v>
      </c>
      <c r="J192" s="15">
        <v>4040</v>
      </c>
      <c r="K192" s="32">
        <f t="shared" si="104"/>
        <v>8.7390761548064924E-3</v>
      </c>
      <c r="L192" s="18">
        <f>IF(ISNUMBER(J192), $B199 * K192, "")</f>
        <v>1310.8614232209738</v>
      </c>
      <c r="M192" s="31">
        <v>3875</v>
      </c>
      <c r="N192" s="32">
        <f t="shared" si="105"/>
        <v>-3.2459425717852687E-2</v>
      </c>
      <c r="O192" s="18">
        <f>IF(ISNUMBER(M192), $B199 * N192, "")</f>
        <v>-4868.9138576779033</v>
      </c>
      <c r="Q192" s="286"/>
      <c r="R192" s="286"/>
      <c r="S192" s="286"/>
    </row>
    <row r="193" spans="1:19" ht="17.25" thickBot="1">
      <c r="A193" s="127" t="s">
        <v>159</v>
      </c>
      <c r="B193" s="128">
        <v>112</v>
      </c>
      <c r="C193" s="78">
        <v>-8.8495575000000007E-3</v>
      </c>
      <c r="D193" s="20">
        <v>112</v>
      </c>
      <c r="E193" s="21">
        <f t="shared" si="102"/>
        <v>0</v>
      </c>
      <c r="F193" s="22">
        <f>IF(ISNUMBER(D193), $B199 * E193, "")</f>
        <v>0</v>
      </c>
      <c r="G193" s="30">
        <v>113</v>
      </c>
      <c r="H193" s="21">
        <f t="shared" si="103"/>
        <v>8.9285714285714281E-3</v>
      </c>
      <c r="I193" s="105">
        <f>IF(ISNUMBER(G193), $B199 * H193, "")</f>
        <v>1339.2857142857142</v>
      </c>
      <c r="J193" s="20">
        <v>113</v>
      </c>
      <c r="K193" s="21">
        <f t="shared" si="104"/>
        <v>8.9285714285714281E-3</v>
      </c>
      <c r="L193" s="22">
        <f>IF(ISNUMBER(J193), $B199 * K193, "")</f>
        <v>1339.2857142857142</v>
      </c>
      <c r="M193" s="30">
        <v>113</v>
      </c>
      <c r="N193" s="21">
        <f t="shared" si="105"/>
        <v>8.9285714285714281E-3</v>
      </c>
      <c r="O193" s="22">
        <f>IF(ISNUMBER(M193), $B199 * N193, "")</f>
        <v>1339.2857142857142</v>
      </c>
      <c r="Q193" s="286"/>
      <c r="R193" s="286"/>
      <c r="S193" s="286"/>
    </row>
    <row r="194" spans="1:19" ht="17.25" thickBot="1">
      <c r="A194" s="125" t="s">
        <v>333</v>
      </c>
      <c r="B194" s="129">
        <v>0.248</v>
      </c>
      <c r="C194" s="80">
        <v>-1.19521912E-2</v>
      </c>
      <c r="D194" s="106">
        <v>0.253</v>
      </c>
      <c r="E194" s="107">
        <f>IF(ISNUMBER(D194), (D194 - $B194) / $B194, "")</f>
        <v>2.0161290322580662E-2</v>
      </c>
      <c r="F194" s="108">
        <f>IF(ISNUMBER(D194), $B199 * E194, "")</f>
        <v>3024.1935483870993</v>
      </c>
      <c r="G194" s="109">
        <v>0.248</v>
      </c>
      <c r="H194" s="107">
        <f>IF(ISNUMBER(G194), (G194 - $B194) / $B194, "")</f>
        <v>0</v>
      </c>
      <c r="I194" s="110">
        <f>IF(ISNUMBER(G194), $B199 * H194, "")</f>
        <v>0</v>
      </c>
      <c r="J194" s="106">
        <v>0.251</v>
      </c>
      <c r="K194" s="107">
        <f>IF(ISNUMBER(J194), (J194 - $B194) / $B194, "")</f>
        <v>1.2096774193548397E-2</v>
      </c>
      <c r="L194" s="108">
        <f>IF(ISNUMBER(J194), $B199 * K194, "")</f>
        <v>1814.5161290322596</v>
      </c>
      <c r="M194" s="109">
        <v>0.252</v>
      </c>
      <c r="N194" s="107">
        <f>IF(ISNUMBER(M194), (M194 - $B194) / $B194, "")</f>
        <v>1.612903225806453E-2</v>
      </c>
      <c r="O194" s="108">
        <f>IF(ISNUMBER(M194), $B199 * N194, "")</f>
        <v>2419.3548387096794</v>
      </c>
      <c r="Q194" s="291"/>
      <c r="R194" s="291"/>
      <c r="S194" s="291"/>
    </row>
    <row r="195" spans="1:19" ht="17.25" thickBot="1">
      <c r="A195" s="125" t="s">
        <v>103</v>
      </c>
      <c r="B195" s="126">
        <v>1585</v>
      </c>
      <c r="C195" s="77">
        <v>-1.5527950299999999E-2</v>
      </c>
      <c r="D195" s="15">
        <v>1540</v>
      </c>
      <c r="E195" s="32">
        <f t="shared" ref="E195:E198" si="106">IF(ISNUMBER(D195), (D195 - $B195) / $B195, "")</f>
        <v>-2.8391167192429023E-2</v>
      </c>
      <c r="F195" s="18">
        <f>IF(ISNUMBER(D195), $B199 * E195, "")</f>
        <v>-4258.6750788643531</v>
      </c>
      <c r="G195" s="31">
        <v>1525</v>
      </c>
      <c r="H195" s="32">
        <f t="shared" ref="H195:H198" si="107">IF(ISNUMBER(G195), (G195 - $B195) / $B195, "")</f>
        <v>-3.7854889589905363E-2</v>
      </c>
      <c r="I195" s="101">
        <f>IF(ISNUMBER(G195), $B199 * H195, "")</f>
        <v>-5678.2334384858041</v>
      </c>
      <c r="J195" s="15">
        <v>1525</v>
      </c>
      <c r="K195" s="32">
        <f t="shared" ref="K195:K198" si="108">IF(ISNUMBER(J195), (J195 - $B195) / $B195, "")</f>
        <v>-3.7854889589905363E-2</v>
      </c>
      <c r="L195" s="18">
        <f>IF(ISNUMBER(J195), $B199 * K195, "")</f>
        <v>-5678.2334384858041</v>
      </c>
      <c r="M195" s="31">
        <v>1525</v>
      </c>
      <c r="N195" s="32">
        <f t="shared" ref="N195:N198" si="109">IF(ISNUMBER(M195), (M195 - $B195) / $B195, "")</f>
        <v>-3.7854889589905363E-2</v>
      </c>
      <c r="O195" s="18">
        <f>IF(ISNUMBER(M195), $B199 * N195, "")</f>
        <v>-5678.2334384858041</v>
      </c>
      <c r="Q195" s="291"/>
      <c r="R195" s="291"/>
      <c r="S195" s="291"/>
    </row>
    <row r="196" spans="1:19" ht="17.25" thickBot="1">
      <c r="A196" s="125" t="s">
        <v>85</v>
      </c>
      <c r="B196" s="126">
        <v>675</v>
      </c>
      <c r="C196" s="77">
        <v>-1.7467248899999999E-2</v>
      </c>
      <c r="D196" s="15">
        <v>659</v>
      </c>
      <c r="E196" s="32">
        <f t="shared" si="106"/>
        <v>-2.3703703703703703E-2</v>
      </c>
      <c r="F196" s="18">
        <f>IF(ISNUMBER(D196), $B199 * E196, "")</f>
        <v>-3555.5555555555552</v>
      </c>
      <c r="G196" s="31">
        <v>669</v>
      </c>
      <c r="H196" s="32">
        <f t="shared" si="107"/>
        <v>-8.8888888888888889E-3</v>
      </c>
      <c r="I196" s="101">
        <f>IF(ISNUMBER(G196), $B199 * H196, "")</f>
        <v>-1333.3333333333333</v>
      </c>
      <c r="J196" s="15">
        <v>659</v>
      </c>
      <c r="K196" s="32">
        <f t="shared" si="108"/>
        <v>-2.3703703703703703E-2</v>
      </c>
      <c r="L196" s="18">
        <f>IF(ISNUMBER(J196), $B199 * K196, "")</f>
        <v>-3555.5555555555552</v>
      </c>
      <c r="M196" s="31">
        <v>658</v>
      </c>
      <c r="N196" s="32">
        <f t="shared" si="109"/>
        <v>-2.5185185185185185E-2</v>
      </c>
      <c r="O196" s="18">
        <f>IF(ISNUMBER(M196), $B199 * N196, "")</f>
        <v>-3777.7777777777778</v>
      </c>
      <c r="Q196" s="291"/>
      <c r="R196" s="291"/>
      <c r="S196" s="291"/>
    </row>
    <row r="197" spans="1:19">
      <c r="A197" s="125" t="s">
        <v>334</v>
      </c>
      <c r="B197" s="126">
        <v>535</v>
      </c>
      <c r="C197" s="77">
        <v>-2.9038112500000001E-2</v>
      </c>
      <c r="D197" s="15">
        <v>521</v>
      </c>
      <c r="E197" s="32">
        <f t="shared" si="106"/>
        <v>-2.6168224299065422E-2</v>
      </c>
      <c r="F197" s="18">
        <f>IF(ISNUMBER(D197), $B199 * E197, "")</f>
        <v>-3925.2336448598135</v>
      </c>
      <c r="G197" s="31">
        <v>520</v>
      </c>
      <c r="H197" s="32">
        <f t="shared" si="107"/>
        <v>-2.8037383177570093E-2</v>
      </c>
      <c r="I197" s="101">
        <f>IF(ISNUMBER(G197), $B199 * H197, "")</f>
        <v>-4205.6074766355141</v>
      </c>
      <c r="J197" s="15">
        <v>521</v>
      </c>
      <c r="K197" s="32">
        <f t="shared" si="108"/>
        <v>-2.6168224299065422E-2</v>
      </c>
      <c r="L197" s="18">
        <f>IF(ISNUMBER(J197), $B199 * K197, "")</f>
        <v>-3925.2336448598135</v>
      </c>
      <c r="M197" s="31">
        <v>522</v>
      </c>
      <c r="N197" s="32">
        <f t="shared" si="109"/>
        <v>-2.4299065420560748E-2</v>
      </c>
      <c r="O197" s="18">
        <f>IF(ISNUMBER(M197), $B199 * N197, "")</f>
        <v>-3644.8598130841119</v>
      </c>
      <c r="Q197" s="313"/>
      <c r="R197" s="314"/>
      <c r="S197" s="315"/>
    </row>
    <row r="198" spans="1:19" ht="17.25" thickBot="1">
      <c r="A198" s="130" t="s">
        <v>137</v>
      </c>
      <c r="B198" s="131">
        <v>14750</v>
      </c>
      <c r="C198" s="79">
        <v>-6.7635903900000002E-2</v>
      </c>
      <c r="D198" s="24">
        <v>14500</v>
      </c>
      <c r="E198" s="25">
        <f t="shared" si="106"/>
        <v>-1.6949152542372881E-2</v>
      </c>
      <c r="F198" s="104">
        <f>IF(ISNUMBER(D198), $B199 * E198, "")</f>
        <v>-2542.3728813559323</v>
      </c>
      <c r="G198" s="102">
        <v>14420</v>
      </c>
      <c r="H198" s="25">
        <f t="shared" si="107"/>
        <v>-2.2372881355932205E-2</v>
      </c>
      <c r="I198" s="103">
        <f>IF(ISNUMBER(G198), $B199 * H198, "")</f>
        <v>-3355.9322033898306</v>
      </c>
      <c r="J198" s="24">
        <v>14570</v>
      </c>
      <c r="K198" s="25">
        <f t="shared" si="108"/>
        <v>-1.2203389830508475E-2</v>
      </c>
      <c r="L198" s="104">
        <f>IF(ISNUMBER(J198), $B199 * K198, "")</f>
        <v>-1830.5084745762713</v>
      </c>
      <c r="M198" s="102">
        <v>14340</v>
      </c>
      <c r="N198" s="25">
        <f t="shared" si="109"/>
        <v>-2.7796610169491524E-2</v>
      </c>
      <c r="O198" s="104">
        <f>IF(ISNUMBER(M198), $B199 * N198, "")</f>
        <v>-4169.4915254237285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-1.1751500606147873E-3</v>
      </c>
      <c r="F199" s="28">
        <f>SUM(F179:F198)</f>
        <v>-3525.4501818443587</v>
      </c>
      <c r="G199" s="26" t="s">
        <v>268</v>
      </c>
      <c r="H199" s="27">
        <f>IF(COUNT(H179:H198), SUM(H179:H198) / COUNT(H179:H198), 0)</f>
        <v>-6.128453751481024E-3</v>
      </c>
      <c r="I199" s="28">
        <f>SUM(I179:I198)</f>
        <v>-18385.361254443069</v>
      </c>
      <c r="J199" s="26" t="s">
        <v>268</v>
      </c>
      <c r="K199" s="27">
        <f>IF(COUNT(K179:K198), SUM(K179:K198) / COUNT(K179:K198), 0)</f>
        <v>-2.3758278835328828E-3</v>
      </c>
      <c r="L199" s="28">
        <f>SUM(L179:L198)</f>
        <v>-7127.4836505986486</v>
      </c>
      <c r="M199" s="26" t="s">
        <v>268</v>
      </c>
      <c r="N199" s="27">
        <f>IF(COUNT(N179:N198), SUM(N179:N198) / COUNT(N179:N198), 0)</f>
        <v>-4.6359834054854219E-3</v>
      </c>
      <c r="O199" s="28">
        <f>SUM(O179:O198)</f>
        <v>-13907.950216456265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A1F0D-56AF-4AE8-95C2-EED61835AD3F}">
  <sheetPr codeName="Sheet21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44515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215,009 KRW (7.17%)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21,214 KRW (0.88%)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191,352 KRW (6.38%)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40,463 KRW (1.35%)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21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2021-11-15(월) 오전 00:00</v>
      </c>
      <c r="C15" s="332"/>
      <c r="D15" s="288" t="str">
        <f>TEXT($G$1, "[$-ko-KR]yyyy-mm-dd(ddd) ") &amp; "오후 14:00"</f>
        <v>2021-11-15(월) 오후 14:00</v>
      </c>
      <c r="E15" s="289"/>
      <c r="F15" s="290"/>
      <c r="G15" s="288" t="str">
        <f>TEXT($G$1, "[$-ko-KR]yyyy-mm-dd(ddd) ") &amp; "오후 19:00"</f>
        <v>2021-11-15(월) 오후 19:00</v>
      </c>
      <c r="H15" s="289"/>
      <c r="I15" s="290"/>
      <c r="J15" s="288" t="str">
        <f>TEXT($G$1, "[$-ko-KR]yyyy-mm-dd(ddd) ") &amp; "오후 21:00"</f>
        <v>2021-11-15(월) 오후 21:00</v>
      </c>
      <c r="K15" s="289"/>
      <c r="L15" s="290"/>
      <c r="M15" s="288" t="str">
        <f>TEXT($G$1+1, "[$-ko-KR]yyyy-mm-dd(ddd) ") &amp; "오전 00:00"</f>
        <v>2021-11-16(화)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21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2021-11-15(월) 오전 00:00</v>
      </c>
      <c r="C42" s="329"/>
      <c r="D42" s="288" t="str">
        <f>TEXT($G$1, "[$-ko-KR]yyyy-mm-dd(ddd) ") &amp; "오후 14:00"</f>
        <v>2021-11-15(월) 오후 14:00</v>
      </c>
      <c r="E42" s="289"/>
      <c r="F42" s="290"/>
      <c r="G42" s="288" t="str">
        <f>TEXT($G$1, "[$-ko-KR]yyyy-mm-dd(ddd) ") &amp; "오후 19:00"</f>
        <v>2021-11-15(월) 오후 19:00</v>
      </c>
      <c r="H42" s="289"/>
      <c r="I42" s="290"/>
      <c r="J42" s="288" t="str">
        <f>TEXT($G$1, "[$-ko-KR]yyyy-mm-dd(ddd) ") &amp; "오후 21:00"</f>
        <v>2021-11-15(월) 오후 21:00</v>
      </c>
      <c r="K42" s="289"/>
      <c r="L42" s="290"/>
      <c r="M42" s="288" t="str">
        <f>TEXT($G$1+1, "[$-ko-KR]yyyy-mm-dd(ddd) ") &amp; "오전 00:00"</f>
        <v>2021-11-16(화)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2" t="s">
        <v>57</v>
      </c>
      <c r="H43" s="223" t="s">
        <v>265</v>
      </c>
      <c r="I43" s="22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333</v>
      </c>
      <c r="B44" s="124">
        <v>0.252</v>
      </c>
      <c r="C44" s="76">
        <v>2.0242915E-2</v>
      </c>
      <c r="D44" s="13">
        <v>0.24299999999999999</v>
      </c>
      <c r="E44" s="14">
        <f>IF(ISNUMBER(D44), (D44 - $B44) / $B44, "")</f>
        <v>-3.5714285714285747E-2</v>
      </c>
      <c r="F44" s="16">
        <f>IF(ISNUMBER(D44), $B64 * E44, "")</f>
        <v>-5357.1428571428623</v>
      </c>
      <c r="G44" s="29">
        <v>0.24299999999999999</v>
      </c>
      <c r="H44" s="14">
        <f>IF(ISNUMBER(G44), (G44 - $B44) / $B44, "")</f>
        <v>-3.5714285714285747E-2</v>
      </c>
      <c r="I44" s="100">
        <f>IF(ISNUMBER(G44), $B64 * H44, "")</f>
        <v>-5357.1428571428623</v>
      </c>
      <c r="J44" s="13">
        <v>0.24399999999999999</v>
      </c>
      <c r="K44" s="14">
        <f>IF(ISNUMBER(J44), (J44 - $B44) / $B44, "")</f>
        <v>-3.1746031746031772E-2</v>
      </c>
      <c r="L44" s="16">
        <f>IF(ISNUMBER(J44), $B64 * K44, "")</f>
        <v>-4761.904761904766</v>
      </c>
      <c r="M44" s="29">
        <v>0.24199999999999999</v>
      </c>
      <c r="N44" s="14">
        <f>IF(ISNUMBER(M44), (M44 - $B44) / $B44, "")</f>
        <v>-3.9682539682539715E-2</v>
      </c>
      <c r="O44" s="16">
        <f>IF(ISNUMBER(M44), $B64 * N44, "")</f>
        <v>-5952.3809523809568</v>
      </c>
      <c r="Q44" s="286"/>
      <c r="R44" s="286"/>
      <c r="S44" s="286"/>
    </row>
    <row r="45" spans="1:19" ht="17.25" customHeight="1" thickBot="1">
      <c r="A45" s="125" t="s">
        <v>201</v>
      </c>
      <c r="B45" s="126">
        <v>19.899999999999999</v>
      </c>
      <c r="C45" s="77">
        <v>5.0505050999999999E-3</v>
      </c>
      <c r="D45" s="15">
        <v>20</v>
      </c>
      <c r="E45" s="32">
        <f t="shared" ref="E45:E48" si="14">IF(ISNUMBER(D45), (D45 - $B45) / $B45, "")</f>
        <v>5.0251256281407756E-3</v>
      </c>
      <c r="F45" s="18">
        <f>IF(ISNUMBER(D45), $B64 * E45, "")</f>
        <v>753.7688442211163</v>
      </c>
      <c r="G45" s="31">
        <v>20.100000000000001</v>
      </c>
      <c r="H45" s="32">
        <f t="shared" ref="H45:H48" si="15">IF(ISNUMBER(G45), (G45 - $B45) / $B45, "")</f>
        <v>1.0050251256281551E-2</v>
      </c>
      <c r="I45" s="101">
        <f>IF(ISNUMBER(G45), $B64 * H45, "")</f>
        <v>1507.5376884422326</v>
      </c>
      <c r="J45" s="15">
        <v>20.2</v>
      </c>
      <c r="K45" s="32">
        <f t="shared" ref="K45:K48" si="16">IF(ISNUMBER(J45), (J45 - $B45) / $B45, "")</f>
        <v>1.5075376884422148E-2</v>
      </c>
      <c r="L45" s="18">
        <f>IF(ISNUMBER(J45), $B64 * K45, "")</f>
        <v>2261.3065326633223</v>
      </c>
      <c r="M45" s="31">
        <v>20.100000000000001</v>
      </c>
      <c r="N45" s="32">
        <f t="shared" ref="N45:N48" si="17">IF(ISNUMBER(M45), (M45 - $B45) / $B45, "")</f>
        <v>1.0050251256281551E-2</v>
      </c>
      <c r="O45" s="18">
        <f>IF(ISNUMBER(M45), $B64 * N45, "")</f>
        <v>1507.5376884422326</v>
      </c>
      <c r="Q45" s="286"/>
      <c r="R45" s="286"/>
      <c r="S45" s="286"/>
    </row>
    <row r="46" spans="1:19" ht="17.25" customHeight="1" thickBot="1">
      <c r="A46" s="125" t="s">
        <v>205</v>
      </c>
      <c r="B46" s="126">
        <v>15.1</v>
      </c>
      <c r="C46" s="77">
        <v>0</v>
      </c>
      <c r="D46" s="15">
        <v>15.2</v>
      </c>
      <c r="E46" s="32">
        <f t="shared" si="14"/>
        <v>6.6225165562913673E-3</v>
      </c>
      <c r="F46" s="18">
        <f>IF(ISNUMBER(D46), $B64 * E46, "")</f>
        <v>993.37748344370505</v>
      </c>
      <c r="G46" s="31">
        <v>15.3</v>
      </c>
      <c r="H46" s="32">
        <f t="shared" si="15"/>
        <v>1.3245033112582853E-2</v>
      </c>
      <c r="I46" s="101">
        <f>IF(ISNUMBER(G46), $B64 * H46, "")</f>
        <v>1986.7549668874278</v>
      </c>
      <c r="J46" s="15">
        <v>15.3</v>
      </c>
      <c r="K46" s="32">
        <f t="shared" si="16"/>
        <v>1.3245033112582853E-2</v>
      </c>
      <c r="L46" s="18">
        <f>IF(ISNUMBER(J46), $B64 * K46, "")</f>
        <v>1986.7549668874278</v>
      </c>
      <c r="M46" s="31">
        <v>15.4</v>
      </c>
      <c r="N46" s="32">
        <f t="shared" si="17"/>
        <v>1.9867549668874218E-2</v>
      </c>
      <c r="O46" s="18">
        <f>IF(ISNUMBER(M46), $B64 * N46, "")</f>
        <v>2980.1324503311325</v>
      </c>
      <c r="Q46" s="291"/>
      <c r="R46" s="291"/>
      <c r="S46" s="291"/>
    </row>
    <row r="47" spans="1:19" ht="17.25" customHeight="1" thickBot="1">
      <c r="A47" s="125" t="s">
        <v>97</v>
      </c>
      <c r="B47" s="126">
        <v>4.57</v>
      </c>
      <c r="C47" s="77">
        <v>0</v>
      </c>
      <c r="D47" s="15">
        <v>4.71</v>
      </c>
      <c r="E47" s="32">
        <f t="shared" si="14"/>
        <v>3.0634573304157479E-2</v>
      </c>
      <c r="F47" s="18">
        <f>IF(ISNUMBER(D47), $B64 * E47, "")</f>
        <v>4595.1859956236221</v>
      </c>
      <c r="G47" s="31">
        <v>4.7300000000000004</v>
      </c>
      <c r="H47" s="32">
        <f t="shared" si="15"/>
        <v>3.5010940919037226E-2</v>
      </c>
      <c r="I47" s="101">
        <f>IF(ISNUMBER(G47), $B64 * H47, "")</f>
        <v>5251.641137855584</v>
      </c>
      <c r="J47" s="15">
        <v>4.72</v>
      </c>
      <c r="K47" s="32">
        <f t="shared" si="16"/>
        <v>3.2822757111597253E-2</v>
      </c>
      <c r="L47" s="18">
        <f>IF(ISNUMBER(J47), $B64 * K47, "")</f>
        <v>4923.4135667395876</v>
      </c>
      <c r="M47" s="31">
        <v>4.6900000000000004</v>
      </c>
      <c r="N47" s="32">
        <f t="shared" si="17"/>
        <v>2.6258205689277923E-2</v>
      </c>
      <c r="O47" s="18">
        <f>IF(ISNUMBER(M47), $B64 * N47, "")</f>
        <v>3938.7308533916885</v>
      </c>
      <c r="Q47" s="291"/>
      <c r="R47" s="291"/>
      <c r="S47" s="291"/>
    </row>
    <row r="48" spans="1:19" ht="17.25" customHeight="1" thickBot="1">
      <c r="A48" s="127" t="s">
        <v>175</v>
      </c>
      <c r="B48" s="128">
        <v>20.8</v>
      </c>
      <c r="C48" s="78">
        <v>-4.784689E-3</v>
      </c>
      <c r="D48" s="20">
        <v>20.7</v>
      </c>
      <c r="E48" s="21">
        <f t="shared" si="14"/>
        <v>-4.8076923076923756E-3</v>
      </c>
      <c r="F48" s="22">
        <f>IF(ISNUMBER(D48), $B64 * E48, "")</f>
        <v>-721.15384615385631</v>
      </c>
      <c r="G48" s="30">
        <v>20.7</v>
      </c>
      <c r="H48" s="21">
        <f t="shared" si="15"/>
        <v>-4.8076923076923756E-3</v>
      </c>
      <c r="I48" s="105">
        <f>IF(ISNUMBER(G48), $B64 * H48, "")</f>
        <v>-721.15384615385631</v>
      </c>
      <c r="J48" s="20">
        <v>20.8</v>
      </c>
      <c r="K48" s="21">
        <f t="shared" si="16"/>
        <v>0</v>
      </c>
      <c r="L48" s="22">
        <f>IF(ISNUMBER(J48), $B64 * K48, "")</f>
        <v>0</v>
      </c>
      <c r="M48" s="30">
        <v>20.8</v>
      </c>
      <c r="N48" s="21">
        <f t="shared" si="17"/>
        <v>0</v>
      </c>
      <c r="O48" s="22">
        <f>IF(ISNUMBER(M48), $B64 * N48, "")</f>
        <v>0</v>
      </c>
      <c r="Q48" s="291"/>
      <c r="R48" s="291"/>
      <c r="S48" s="291"/>
    </row>
    <row r="49" spans="1:19" ht="17.25" customHeight="1" thickBot="1">
      <c r="A49" s="125" t="s">
        <v>64</v>
      </c>
      <c r="B49" s="129">
        <v>58.1</v>
      </c>
      <c r="C49" s="80">
        <v>-5.1369863000000002E-3</v>
      </c>
      <c r="D49" s="106">
        <v>58.2</v>
      </c>
      <c r="E49" s="107">
        <f>IF(ISNUMBER(D49), (D49 - $B49) / $B49, "")</f>
        <v>1.7211703958692154E-3</v>
      </c>
      <c r="F49" s="108">
        <f>IF(ISNUMBER(D49), $B64 * E49, "")</f>
        <v>258.17555938038231</v>
      </c>
      <c r="G49" s="109">
        <v>58.5</v>
      </c>
      <c r="H49" s="107">
        <f>IF(ISNUMBER(G49), (G49 - $B49) / $B49, "")</f>
        <v>6.8846815834767393E-3</v>
      </c>
      <c r="I49" s="110">
        <f>IF(ISNUMBER(G49), $B64 * H49, "")</f>
        <v>1032.7022375215108</v>
      </c>
      <c r="J49" s="106">
        <v>58.8</v>
      </c>
      <c r="K49" s="107">
        <f>IF(ISNUMBER(J49), (J49 - $B49) / $B49, "")</f>
        <v>1.2048192771084263E-2</v>
      </c>
      <c r="L49" s="108">
        <f>IF(ISNUMBER(J49), $B64 * K49, "")</f>
        <v>1807.2289156626396</v>
      </c>
      <c r="M49" s="109">
        <v>58.7</v>
      </c>
      <c r="N49" s="107">
        <f>IF(ISNUMBER(M49), (M49 - $B49) / $B49, "")</f>
        <v>1.0327022375215171E-2</v>
      </c>
      <c r="O49" s="108">
        <f>IF(ISNUMBER(M49), $B64 * N49, "")</f>
        <v>1549.0533562822757</v>
      </c>
      <c r="Q49" s="291"/>
      <c r="R49" s="291"/>
      <c r="S49" s="291"/>
    </row>
    <row r="50" spans="1:19" ht="17.25" customHeight="1" thickBot="1">
      <c r="A50" s="125" t="s">
        <v>207</v>
      </c>
      <c r="B50" s="126">
        <v>19.100000000000001</v>
      </c>
      <c r="C50" s="77">
        <v>-5.2083333000000004E-3</v>
      </c>
      <c r="D50" s="15">
        <v>19.8</v>
      </c>
      <c r="E50" s="32">
        <f t="shared" ref="E50:E53" si="18">IF(ISNUMBER(D50), (D50 - $B50) / $B50, "")</f>
        <v>3.6649214659685826E-2</v>
      </c>
      <c r="F50" s="18">
        <f>IF(ISNUMBER(D50), $B64 * E50, "")</f>
        <v>5497.3821989528742</v>
      </c>
      <c r="G50" s="31">
        <v>19.8</v>
      </c>
      <c r="H50" s="32">
        <f t="shared" ref="H50:H53" si="19">IF(ISNUMBER(G50), (G50 - $B50) / $B50, "")</f>
        <v>3.6649214659685826E-2</v>
      </c>
      <c r="I50" s="101">
        <f>IF(ISNUMBER(G50), $B64 * H50, "")</f>
        <v>5497.3821989528742</v>
      </c>
      <c r="J50" s="15">
        <v>19.899999999999999</v>
      </c>
      <c r="K50" s="32">
        <f t="shared" ref="K50:K53" si="20">IF(ISNUMBER(J50), (J50 - $B50) / $B50, "")</f>
        <v>4.1884816753926551E-2</v>
      </c>
      <c r="L50" s="18">
        <f>IF(ISNUMBER(J50), $B64 * K50, "")</f>
        <v>6282.7225130889829</v>
      </c>
      <c r="M50" s="31">
        <v>19.600000000000001</v>
      </c>
      <c r="N50" s="32">
        <f t="shared" ref="N50:N53" si="21">IF(ISNUMBER(M50), (M50 - $B50) / $B50, "")</f>
        <v>2.6178010471204185E-2</v>
      </c>
      <c r="O50" s="18">
        <f>IF(ISNUMBER(M50), $B64 * N50, "")</f>
        <v>3926.7015706806278</v>
      </c>
      <c r="Q50" s="291"/>
      <c r="R50" s="291"/>
      <c r="S50" s="291"/>
    </row>
    <row r="51" spans="1:19" ht="17.25" customHeight="1" thickBot="1">
      <c r="A51" s="125" t="s">
        <v>147</v>
      </c>
      <c r="B51" s="126">
        <v>13.7</v>
      </c>
      <c r="C51" s="77">
        <v>-7.2463768E-3</v>
      </c>
      <c r="D51" s="15">
        <v>13.9</v>
      </c>
      <c r="E51" s="32">
        <f t="shared" si="18"/>
        <v>1.4598540145985481E-2</v>
      </c>
      <c r="F51" s="18">
        <f>IF(ISNUMBER(D51), $B64 * E51, "")</f>
        <v>2189.781021897822</v>
      </c>
      <c r="G51" s="31">
        <v>14</v>
      </c>
      <c r="H51" s="32">
        <f t="shared" si="19"/>
        <v>2.1897810218978155E-2</v>
      </c>
      <c r="I51" s="101">
        <f>IF(ISNUMBER(G51), $B64 * H51, "")</f>
        <v>3284.6715328467235</v>
      </c>
      <c r="J51" s="15">
        <v>13.9</v>
      </c>
      <c r="K51" s="32">
        <f t="shared" si="20"/>
        <v>1.4598540145985481E-2</v>
      </c>
      <c r="L51" s="18">
        <f>IF(ISNUMBER(J51), $B64 * K51, "")</f>
        <v>2189.781021897822</v>
      </c>
      <c r="M51" s="31">
        <v>13.9</v>
      </c>
      <c r="N51" s="32">
        <f t="shared" si="21"/>
        <v>1.4598540145985481E-2</v>
      </c>
      <c r="O51" s="18">
        <f>IF(ISNUMBER(M51), $B64 * N51, "")</f>
        <v>2189.781021897822</v>
      </c>
      <c r="Q51" s="291"/>
      <c r="R51" s="291"/>
      <c r="S51" s="291"/>
    </row>
    <row r="52" spans="1:19" ht="17.25" customHeight="1" thickBot="1">
      <c r="A52" s="125" t="s">
        <v>199</v>
      </c>
      <c r="B52" s="126">
        <v>84.3</v>
      </c>
      <c r="C52" s="77">
        <v>-1.0563380299999999E-2</v>
      </c>
      <c r="D52" s="15">
        <v>84.7</v>
      </c>
      <c r="E52" s="32">
        <f t="shared" si="18"/>
        <v>4.7449584816133539E-3</v>
      </c>
      <c r="F52" s="18">
        <f>IF(ISNUMBER(D52), $B64 * E52, "")</f>
        <v>711.74377224200305</v>
      </c>
      <c r="G52" s="31">
        <v>84.8</v>
      </c>
      <c r="H52" s="32">
        <f t="shared" si="19"/>
        <v>5.9311981020166073E-3</v>
      </c>
      <c r="I52" s="101">
        <f>IF(ISNUMBER(G52), $B64 * H52, "")</f>
        <v>889.6797153024911</v>
      </c>
      <c r="J52" s="15">
        <v>85.3</v>
      </c>
      <c r="K52" s="32">
        <f t="shared" si="20"/>
        <v>1.1862396204033215E-2</v>
      </c>
      <c r="L52" s="18">
        <f>IF(ISNUMBER(J52), $B64 * K52, "")</f>
        <v>1779.3594306049822</v>
      </c>
      <c r="M52" s="31">
        <v>85</v>
      </c>
      <c r="N52" s="32">
        <f t="shared" si="21"/>
        <v>8.3036773428232843E-3</v>
      </c>
      <c r="O52" s="18">
        <f>IF(ISNUMBER(M52), $B64 * N52, "")</f>
        <v>1245.5516014234927</v>
      </c>
      <c r="Q52" s="33"/>
      <c r="R52" s="33"/>
    </row>
    <row r="53" spans="1:19" ht="17.25" customHeight="1" thickBot="1">
      <c r="A53" s="130" t="s">
        <v>185</v>
      </c>
      <c r="B53" s="131">
        <v>15.5</v>
      </c>
      <c r="C53" s="79">
        <v>-1.2738853499999999E-2</v>
      </c>
      <c r="D53" s="24">
        <v>15.7</v>
      </c>
      <c r="E53" s="25">
        <f t="shared" si="18"/>
        <v>1.2903225806451568E-2</v>
      </c>
      <c r="F53" s="104">
        <f>IF(ISNUMBER(D53), $B64 * E53, "")</f>
        <v>1935.4838709677351</v>
      </c>
      <c r="G53" s="102">
        <v>15.7</v>
      </c>
      <c r="H53" s="25">
        <f t="shared" si="19"/>
        <v>1.2903225806451568E-2</v>
      </c>
      <c r="I53" s="103">
        <f>IF(ISNUMBER(G53), $B64 * H53, "")</f>
        <v>1935.4838709677351</v>
      </c>
      <c r="J53" s="24">
        <v>15.8</v>
      </c>
      <c r="K53" s="25">
        <f t="shared" si="20"/>
        <v>1.9354838709677465E-2</v>
      </c>
      <c r="L53" s="104">
        <f>IF(ISNUMBER(J53), $B64 * K53, "")</f>
        <v>2903.22580645162</v>
      </c>
      <c r="M53" s="102">
        <v>15.6</v>
      </c>
      <c r="N53" s="25">
        <f t="shared" si="21"/>
        <v>6.4516129032257839E-3</v>
      </c>
      <c r="O53" s="104">
        <f>IF(ISNUMBER(M53), $B64 * N53, "")</f>
        <v>967.74193548386756</v>
      </c>
      <c r="Q53" s="300"/>
      <c r="R53" s="301"/>
      <c r="S53" s="302"/>
    </row>
    <row r="54" spans="1:19" ht="17.25" customHeight="1">
      <c r="A54" s="123" t="s">
        <v>119</v>
      </c>
      <c r="B54" s="124">
        <v>36.4</v>
      </c>
      <c r="C54" s="76">
        <v>-1.3550135499999999E-2</v>
      </c>
      <c r="D54" s="13">
        <v>37.4</v>
      </c>
      <c r="E54" s="14">
        <f>IF(ISNUMBER(D54), (D54 - $B54) / $B54, "")</f>
        <v>2.7472527472527472E-2</v>
      </c>
      <c r="F54" s="16">
        <f>IF(ISNUMBER(D54), $B64 * E54, "")</f>
        <v>4120.8791208791208</v>
      </c>
      <c r="G54" s="29">
        <v>37.4</v>
      </c>
      <c r="H54" s="14">
        <f>IF(ISNUMBER(G54), (G54 - $B54) / $B54, "")</f>
        <v>2.7472527472527472E-2</v>
      </c>
      <c r="I54" s="100">
        <f>IF(ISNUMBER(G54), $B64 * H54, "")</f>
        <v>4120.8791208791208</v>
      </c>
      <c r="J54" s="13">
        <v>37.4</v>
      </c>
      <c r="K54" s="14">
        <f>IF(ISNUMBER(J54), (J54 - $B54) / $B54, "")</f>
        <v>2.7472527472527472E-2</v>
      </c>
      <c r="L54" s="16">
        <f>IF(ISNUMBER(J54), $B64 * K54, "")</f>
        <v>4120.8791208791208</v>
      </c>
      <c r="M54" s="29">
        <v>37</v>
      </c>
      <c r="N54" s="14">
        <f>IF(ISNUMBER(M54), (M54 - $B54) / $B54, "")</f>
        <v>1.6483516483516522E-2</v>
      </c>
      <c r="O54" s="16">
        <f>IF(ISNUMBER(M54), $B64 * N54, "")</f>
        <v>2472.5274725274785</v>
      </c>
      <c r="Q54" s="303"/>
      <c r="R54" s="304"/>
      <c r="S54" s="305"/>
    </row>
    <row r="55" spans="1:19" ht="17.25" customHeight="1" thickBot="1">
      <c r="A55" s="125" t="s">
        <v>71</v>
      </c>
      <c r="B55" s="126">
        <v>34.6</v>
      </c>
      <c r="C55" s="77">
        <v>-1.4245014199999999E-2</v>
      </c>
      <c r="D55" s="15">
        <v>34.4</v>
      </c>
      <c r="E55" s="32">
        <f t="shared" ref="E55:E58" si="22">IF(ISNUMBER(D55), (D55 - $B55) / $B55, "")</f>
        <v>-5.7803468208093307E-3</v>
      </c>
      <c r="F55" s="18">
        <f>IF(ISNUMBER(D55), $B64 * E55, "")</f>
        <v>-867.05202312139966</v>
      </c>
      <c r="G55" s="31">
        <v>34.5</v>
      </c>
      <c r="H55" s="32">
        <f t="shared" ref="H55:H58" si="23">IF(ISNUMBER(G55), (G55 - $B55) / $B55, "")</f>
        <v>-2.8901734104046653E-3</v>
      </c>
      <c r="I55" s="101">
        <f>IF(ISNUMBER(G55), $B64 * H55, "")</f>
        <v>-433.52601156069983</v>
      </c>
      <c r="J55" s="15">
        <v>34.4</v>
      </c>
      <c r="K55" s="32">
        <f t="shared" ref="K55:K58" si="24">IF(ISNUMBER(J55), (J55 - $B55) / $B55, "")</f>
        <v>-5.7803468208093307E-3</v>
      </c>
      <c r="L55" s="18">
        <f>IF(ISNUMBER(J55), $B64 * K55, "")</f>
        <v>-867.05202312139966</v>
      </c>
      <c r="M55" s="31">
        <v>34.5</v>
      </c>
      <c r="N55" s="32">
        <f t="shared" ref="N55:N58" si="25">IF(ISNUMBER(M55), (M55 - $B55) / $B55, "")</f>
        <v>-2.8901734104046653E-3</v>
      </c>
      <c r="O55" s="18">
        <f>IF(ISNUMBER(M55), $B64 * N55, "")</f>
        <v>-433.52601156069983</v>
      </c>
      <c r="Q55" s="306"/>
      <c r="R55" s="307"/>
      <c r="S55" s="308"/>
    </row>
    <row r="56" spans="1:19" ht="17.25" customHeight="1" thickBot="1">
      <c r="A56" s="125" t="s">
        <v>187</v>
      </c>
      <c r="B56" s="126">
        <v>18.8</v>
      </c>
      <c r="C56" s="77">
        <v>-1.5706806300000001E-2</v>
      </c>
      <c r="D56" s="15">
        <v>18.8</v>
      </c>
      <c r="E56" s="32">
        <f t="shared" si="22"/>
        <v>0</v>
      </c>
      <c r="F56" s="18">
        <f>IF(ISNUMBER(D56), $B64 * E56, "")</f>
        <v>0</v>
      </c>
      <c r="G56" s="31">
        <v>18.899999999999999</v>
      </c>
      <c r="H56" s="32">
        <f t="shared" si="23"/>
        <v>5.319148936170099E-3</v>
      </c>
      <c r="I56" s="101">
        <f>IF(ISNUMBER(G56), $B64 * H56, "")</f>
        <v>797.87234042551484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797.87234042551484</v>
      </c>
      <c r="Q56" s="291"/>
      <c r="R56" s="291"/>
      <c r="S56" s="291"/>
    </row>
    <row r="57" spans="1:19" ht="17.25" customHeight="1" thickBot="1">
      <c r="A57" s="125" t="s">
        <v>231</v>
      </c>
      <c r="B57" s="126">
        <v>84.4</v>
      </c>
      <c r="C57" s="77">
        <v>-1.6317016300000001E-2</v>
      </c>
      <c r="D57" s="15">
        <v>85.5</v>
      </c>
      <c r="E57" s="32">
        <f t="shared" si="22"/>
        <v>1.3033175355450169E-2</v>
      </c>
      <c r="F57" s="18">
        <f>IF(ISNUMBER(D57), $B64 * E57, "")</f>
        <v>1954.9763033175252</v>
      </c>
      <c r="G57" s="31">
        <v>85.6</v>
      </c>
      <c r="H57" s="32">
        <f t="shared" si="23"/>
        <v>1.421800947867285E-2</v>
      </c>
      <c r="I57" s="101">
        <f>IF(ISNUMBER(G57), $B64 * H57, "")</f>
        <v>2132.7014218009276</v>
      </c>
      <c r="J57" s="15">
        <v>86.2</v>
      </c>
      <c r="K57" s="32">
        <f t="shared" si="24"/>
        <v>2.1327014218009442E-2</v>
      </c>
      <c r="L57" s="18">
        <f>IF(ISNUMBER(J57), $B64 * K57, "")</f>
        <v>3199.0521327014162</v>
      </c>
      <c r="M57" s="31">
        <v>85.3</v>
      </c>
      <c r="N57" s="32">
        <f t="shared" si="25"/>
        <v>1.0663507109004638E-2</v>
      </c>
      <c r="O57" s="18">
        <f>IF(ISNUMBER(M57), $B64 * N57, "")</f>
        <v>1599.5260663506956</v>
      </c>
      <c r="Q57" s="286"/>
      <c r="R57" s="286"/>
      <c r="S57" s="286"/>
    </row>
    <row r="58" spans="1:19" ht="17.25" customHeight="1" thickBot="1">
      <c r="A58" s="127" t="s">
        <v>213</v>
      </c>
      <c r="B58" s="128">
        <v>11.9</v>
      </c>
      <c r="C58" s="78">
        <v>-1.6528925600000001E-2</v>
      </c>
      <c r="D58" s="20">
        <v>11.9</v>
      </c>
      <c r="E58" s="21">
        <f t="shared" si="22"/>
        <v>0</v>
      </c>
      <c r="F58" s="22">
        <f>IF(ISNUMBER(D58), $B64 * E58, "")</f>
        <v>0</v>
      </c>
      <c r="G58" s="30">
        <v>12</v>
      </c>
      <c r="H58" s="21">
        <f t="shared" si="23"/>
        <v>8.4033613445377853E-3</v>
      </c>
      <c r="I58" s="105">
        <f>IF(ISNUMBER(G58), $B64 * H58, "")</f>
        <v>1260.5042016806678</v>
      </c>
      <c r="J58" s="20">
        <v>11.9</v>
      </c>
      <c r="K58" s="21">
        <f t="shared" si="24"/>
        <v>0</v>
      </c>
      <c r="L58" s="22">
        <f>IF(ISNUMBER(J58), $B64 * K58, "")</f>
        <v>0</v>
      </c>
      <c r="M58" s="30">
        <v>12</v>
      </c>
      <c r="N58" s="21">
        <f t="shared" si="25"/>
        <v>8.4033613445377853E-3</v>
      </c>
      <c r="O58" s="22">
        <f>IF(ISNUMBER(M58), $B64 * N58, "")</f>
        <v>1260.5042016806678</v>
      </c>
      <c r="Q58" s="286"/>
      <c r="R58" s="286"/>
      <c r="S58" s="286"/>
    </row>
    <row r="59" spans="1:19" ht="17.25" customHeight="1" thickBot="1">
      <c r="A59" s="125" t="s">
        <v>145</v>
      </c>
      <c r="B59" s="129">
        <v>23.7</v>
      </c>
      <c r="C59" s="80">
        <v>-1.6597510400000001E-2</v>
      </c>
      <c r="D59" s="106">
        <v>24.1</v>
      </c>
      <c r="E59" s="107">
        <f>IF(ISNUMBER(D59), (D59 - $B59) / $B59, "")</f>
        <v>1.6877637130801777E-2</v>
      </c>
      <c r="F59" s="108">
        <f>IF(ISNUMBER(D59), $B64 * E59, "")</f>
        <v>2531.6455696202665</v>
      </c>
      <c r="G59" s="109">
        <v>24.4</v>
      </c>
      <c r="H59" s="107">
        <f>IF(ISNUMBER(G59), (G59 - $B59) / $B59, "")</f>
        <v>2.9535864978902926E-2</v>
      </c>
      <c r="I59" s="110">
        <f>IF(ISNUMBER(G59), $B64 * H59, "")</f>
        <v>4430.3797468354387</v>
      </c>
      <c r="J59" s="106">
        <v>24.3</v>
      </c>
      <c r="K59" s="107">
        <f>IF(ISNUMBER(J59), (J59 - $B59) / $B59, "")</f>
        <v>2.5316455696202594E-2</v>
      </c>
      <c r="L59" s="108">
        <f>IF(ISNUMBER(J59), $B64 * K59, "")</f>
        <v>3797.4683544303889</v>
      </c>
      <c r="M59" s="109">
        <v>24.2</v>
      </c>
      <c r="N59" s="107">
        <f>IF(ISNUMBER(M59), (M59 - $B59) / $B59, "")</f>
        <v>2.1097046413502109E-2</v>
      </c>
      <c r="O59" s="108">
        <f>IF(ISNUMBER(M59), $B64 * N59, "")</f>
        <v>3164.5569620253164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7.7487712558866884E-3</v>
      </c>
      <c r="F64" s="28">
        <f>SUM(F44:F63)</f>
        <v>18597.051014128054</v>
      </c>
      <c r="G64" s="26" t="s">
        <v>268</v>
      </c>
      <c r="H64" s="27">
        <f>IF(COUNT(H44:H63), SUM(H44:H63) / COUNT(H44:H63), 0)</f>
        <v>1.1506819777308679E-2</v>
      </c>
      <c r="I64" s="28">
        <f>SUM(I44:I63)</f>
        <v>27616.367465540832</v>
      </c>
      <c r="J64" s="26" t="s">
        <v>268</v>
      </c>
      <c r="K64" s="27">
        <f>IF(COUNT(K44:K63), SUM(K44:K63) / COUNT(K44:K63), 0)</f>
        <v>1.2342598157075476E-2</v>
      </c>
      <c r="L64" s="28">
        <f>SUM(L44:L63)</f>
        <v>29622.235576981144</v>
      </c>
      <c r="M64" s="26" t="s">
        <v>268</v>
      </c>
      <c r="N64" s="27">
        <f>IF(COUNT(N44:N63), SUM(N44:N63) / COUNT(N44:N63), 0)</f>
        <v>8.8392960654171474E-3</v>
      </c>
      <c r="O64" s="28">
        <f>SUM(O44:O63)</f>
        <v>21214.310557001154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21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2021-11-15(월) 오전 00:00</v>
      </c>
      <c r="C69" s="329"/>
      <c r="D69" s="288" t="str">
        <f>TEXT($G$1, "[$-ko-KR]yyyy-mm-dd(ddd) ") &amp; "오후 14:00"</f>
        <v>2021-11-15(월) 오후 14:00</v>
      </c>
      <c r="E69" s="289"/>
      <c r="F69" s="290"/>
      <c r="G69" s="288" t="str">
        <f>TEXT($G$1, "[$-ko-KR]yyyy-mm-dd(ddd) ") &amp; "오후 19:00"</f>
        <v>2021-11-15(월) 오후 19:00</v>
      </c>
      <c r="H69" s="289"/>
      <c r="I69" s="290"/>
      <c r="J69" s="288" t="str">
        <f>TEXT($G$1, "[$-ko-KR]yyyy-mm-dd(ddd) ") &amp; "오후 21:00"</f>
        <v>2021-11-15(월) 오후 21:00</v>
      </c>
      <c r="K69" s="289"/>
      <c r="L69" s="290"/>
      <c r="M69" s="288" t="str">
        <f>TEXT($G$1+1, "[$-ko-KR]yyyy-mm-dd(ddd) ") &amp; "오전 00:00"</f>
        <v>2021-11-16(화)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2" t="s">
        <v>57</v>
      </c>
      <c r="H70" s="223" t="s">
        <v>265</v>
      </c>
      <c r="I70" s="22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227</v>
      </c>
      <c r="B71" s="124">
        <v>754</v>
      </c>
      <c r="C71" s="76">
        <v>0.1104565538</v>
      </c>
      <c r="D71" s="13">
        <v>987</v>
      </c>
      <c r="E71" s="14">
        <f>IF(ISNUMBER(D71), (D71 - $B71) / $B71, "")</f>
        <v>0.30901856763925728</v>
      </c>
      <c r="F71" s="16">
        <f>IF(ISNUMBER(D71), $B91 * E71, "")</f>
        <v>46352.785145888593</v>
      </c>
      <c r="G71" s="29">
        <v>997</v>
      </c>
      <c r="H71" s="14">
        <f>IF(ISNUMBER(G71), (G71 - $B71) / $B71, "")</f>
        <v>0.32228116710875332</v>
      </c>
      <c r="I71" s="100">
        <f>IF(ISNUMBER(G71), $B91 * H71, "")</f>
        <v>48342.175066313001</v>
      </c>
      <c r="J71" s="13">
        <v>984</v>
      </c>
      <c r="K71" s="14">
        <f>IF(ISNUMBER(J71), (J71 - $B71) / $B71, "")</f>
        <v>0.30503978779840851</v>
      </c>
      <c r="L71" s="16">
        <f>IF(ISNUMBER(J71), $B91 * K71, "")</f>
        <v>45755.968169761276</v>
      </c>
      <c r="M71" s="29">
        <v>923</v>
      </c>
      <c r="N71" s="14">
        <f>IF(ISNUMBER(M71), (M71 - $B71) / $B71, "")</f>
        <v>0.22413793103448276</v>
      </c>
      <c r="O71" s="16">
        <f>IF(ISNUMBER(M71), $B91 * N71, "")</f>
        <v>33620.689655172413</v>
      </c>
      <c r="Q71" s="286"/>
      <c r="R71" s="286"/>
      <c r="S71" s="286"/>
    </row>
    <row r="72" spans="1:19" ht="17.25" thickBot="1">
      <c r="A72" s="125" t="s">
        <v>115</v>
      </c>
      <c r="B72" s="126">
        <v>507</v>
      </c>
      <c r="C72" s="77">
        <v>9.2672413800000006E-2</v>
      </c>
      <c r="D72" s="15">
        <v>598</v>
      </c>
      <c r="E72" s="32">
        <f t="shared" ref="E72:E75" si="30">IF(ISNUMBER(D72), (D72 - $B72) / $B72, "")</f>
        <v>0.17948717948717949</v>
      </c>
      <c r="F72" s="18">
        <f>IF(ISNUMBER(D72), $B91 * E72, "")</f>
        <v>26923.076923076922</v>
      </c>
      <c r="G72" s="31">
        <v>577</v>
      </c>
      <c r="H72" s="32">
        <f t="shared" ref="H72:H75" si="31">IF(ISNUMBER(G72), (G72 - $B72) / $B72, "")</f>
        <v>0.13806706114398423</v>
      </c>
      <c r="I72" s="101">
        <f>IF(ISNUMBER(G72), $B91 * H72, "")</f>
        <v>20710.059171597633</v>
      </c>
      <c r="J72" s="15">
        <v>568</v>
      </c>
      <c r="K72" s="32">
        <f t="shared" ref="K72:K75" si="32">IF(ISNUMBER(J72), (J72 - $B72) / $B72, "")</f>
        <v>0.1203155818540434</v>
      </c>
      <c r="L72" s="18">
        <f>IF(ISNUMBER(J72), $B91 * K72, "")</f>
        <v>18047.337278106508</v>
      </c>
      <c r="M72" s="31">
        <v>543</v>
      </c>
      <c r="N72" s="32">
        <f t="shared" ref="N72:N75" si="33">IF(ISNUMBER(M72), (M72 - $B72) / $B72, "")</f>
        <v>7.1005917159763315E-2</v>
      </c>
      <c r="O72" s="18">
        <f>IF(ISNUMBER(M72), $B91 * N72, "")</f>
        <v>10650.887573964497</v>
      </c>
      <c r="Q72" s="286"/>
      <c r="R72" s="286"/>
      <c r="S72" s="286"/>
    </row>
    <row r="73" spans="1:19" ht="17.25" thickBot="1">
      <c r="A73" s="125" t="s">
        <v>163</v>
      </c>
      <c r="B73" s="126">
        <v>458</v>
      </c>
      <c r="C73" s="77">
        <v>7.5117370899999994E-2</v>
      </c>
      <c r="D73" s="15">
        <v>663</v>
      </c>
      <c r="E73" s="32">
        <f t="shared" si="30"/>
        <v>0.44759825327510916</v>
      </c>
      <c r="F73" s="18">
        <f>IF(ISNUMBER(D73), $B91 * E73, "")</f>
        <v>67139.737991266375</v>
      </c>
      <c r="G73" s="31">
        <v>695</v>
      </c>
      <c r="H73" s="32">
        <f t="shared" si="31"/>
        <v>0.51746724890829698</v>
      </c>
      <c r="I73" s="101">
        <f>IF(ISNUMBER(G73), $B91 * H73, "")</f>
        <v>77620.087336244542</v>
      </c>
      <c r="J73" s="15">
        <v>694</v>
      </c>
      <c r="K73" s="32">
        <f t="shared" si="32"/>
        <v>0.51528384279475981</v>
      </c>
      <c r="L73" s="18">
        <f>IF(ISNUMBER(J73), $B91 * K73, "")</f>
        <v>77292.576419213976</v>
      </c>
      <c r="M73" s="31">
        <v>677</v>
      </c>
      <c r="N73" s="32">
        <f t="shared" si="33"/>
        <v>0.47816593886462883</v>
      </c>
      <c r="O73" s="18">
        <f>IF(ISNUMBER(M73), $B91 * N73, "")</f>
        <v>71724.890829694326</v>
      </c>
      <c r="Q73" s="291"/>
      <c r="R73" s="291"/>
      <c r="S73" s="291"/>
    </row>
    <row r="74" spans="1:19" ht="17.25" thickBot="1">
      <c r="A74" s="125" t="s">
        <v>121</v>
      </c>
      <c r="B74" s="126">
        <v>587</v>
      </c>
      <c r="C74" s="77">
        <v>3.34507042E-2</v>
      </c>
      <c r="D74" s="15">
        <v>586</v>
      </c>
      <c r="E74" s="32">
        <f t="shared" si="30"/>
        <v>-1.7035775127768314E-3</v>
      </c>
      <c r="F74" s="18">
        <f>IF(ISNUMBER(D74), $B91 * E74, "")</f>
        <v>-255.53662691652471</v>
      </c>
      <c r="G74" s="31">
        <v>594</v>
      </c>
      <c r="H74" s="32">
        <f t="shared" si="31"/>
        <v>1.192504258943782E-2</v>
      </c>
      <c r="I74" s="101">
        <f>IF(ISNUMBER(G74), $B91 * H74, "")</f>
        <v>1788.756388415673</v>
      </c>
      <c r="J74" s="15">
        <v>598</v>
      </c>
      <c r="K74" s="32">
        <f t="shared" si="32"/>
        <v>1.8739352640545145E-2</v>
      </c>
      <c r="L74" s="18">
        <f>IF(ISNUMBER(J74), $B91 * K74, "")</f>
        <v>2810.9028960817718</v>
      </c>
      <c r="M74" s="31">
        <v>589</v>
      </c>
      <c r="N74" s="32">
        <f t="shared" si="33"/>
        <v>3.4071550255536627E-3</v>
      </c>
      <c r="O74" s="18">
        <f>IF(ISNUMBER(M74), $B91 * N74, "")</f>
        <v>511.07325383304942</v>
      </c>
      <c r="Q74" s="291"/>
      <c r="R74" s="291"/>
      <c r="S74" s="291"/>
    </row>
    <row r="75" spans="1:19" ht="17.25" thickBot="1">
      <c r="A75" s="127" t="s">
        <v>237</v>
      </c>
      <c r="B75" s="128">
        <v>160</v>
      </c>
      <c r="C75" s="78">
        <v>2.5641025599999999E-2</v>
      </c>
      <c r="D75" s="20">
        <v>158</v>
      </c>
      <c r="E75" s="21">
        <f t="shared" si="30"/>
        <v>-1.2500000000000001E-2</v>
      </c>
      <c r="F75" s="22">
        <f>IF(ISNUMBER(D75), $B91 * E75, "")</f>
        <v>-1875</v>
      </c>
      <c r="G75" s="30">
        <v>158</v>
      </c>
      <c r="H75" s="21">
        <f t="shared" si="31"/>
        <v>-1.2500000000000001E-2</v>
      </c>
      <c r="I75" s="105">
        <f>IF(ISNUMBER(G75), $B91 * H75, "")</f>
        <v>-1875</v>
      </c>
      <c r="J75" s="20">
        <v>159</v>
      </c>
      <c r="K75" s="21">
        <f t="shared" si="32"/>
        <v>-6.2500000000000003E-3</v>
      </c>
      <c r="L75" s="22">
        <f>IF(ISNUMBER(J75), $B91 * K75, "")</f>
        <v>-937.5</v>
      </c>
      <c r="M75" s="30">
        <v>161</v>
      </c>
      <c r="N75" s="21">
        <f t="shared" si="33"/>
        <v>6.2500000000000003E-3</v>
      </c>
      <c r="O75" s="22">
        <f>IF(ISNUMBER(M75), $B91 * N75, "")</f>
        <v>937.5</v>
      </c>
      <c r="Q75" s="291"/>
      <c r="R75" s="291"/>
      <c r="S75" s="291"/>
    </row>
    <row r="76" spans="1:19" ht="17.25" thickBot="1">
      <c r="A76" s="125" t="s">
        <v>215</v>
      </c>
      <c r="B76" s="129">
        <v>300</v>
      </c>
      <c r="C76" s="80">
        <v>2.3890785000000001E-2</v>
      </c>
      <c r="D76" s="106">
        <v>315</v>
      </c>
      <c r="E76" s="107">
        <f>IF(ISNUMBER(D76), (D76 - $B76) / $B76, "")</f>
        <v>0.05</v>
      </c>
      <c r="F76" s="108">
        <f>IF(ISNUMBER(D76), $B91 * E76, "")</f>
        <v>7500</v>
      </c>
      <c r="G76" s="109">
        <v>323</v>
      </c>
      <c r="H76" s="107">
        <f>IF(ISNUMBER(G76), (G76 - $B76) / $B76, "")</f>
        <v>7.6666666666666661E-2</v>
      </c>
      <c r="I76" s="110">
        <f>IF(ISNUMBER(G76), $B91 * H76, "")</f>
        <v>11500</v>
      </c>
      <c r="J76" s="106">
        <v>323</v>
      </c>
      <c r="K76" s="107">
        <f>IF(ISNUMBER(J76), (J76 - $B76) / $B76, "")</f>
        <v>7.6666666666666661E-2</v>
      </c>
      <c r="L76" s="108">
        <f>IF(ISNUMBER(J76), $B91 * K76, "")</f>
        <v>11500</v>
      </c>
      <c r="M76" s="109">
        <v>321</v>
      </c>
      <c r="N76" s="107">
        <f>IF(ISNUMBER(M76), (M76 - $B76) / $B76, "")</f>
        <v>7.0000000000000007E-2</v>
      </c>
      <c r="O76" s="108">
        <f>IF(ISNUMBER(M76), $B91 * N76, "")</f>
        <v>10500.000000000002</v>
      </c>
      <c r="Q76" s="291"/>
      <c r="R76" s="291"/>
      <c r="S76" s="291"/>
    </row>
    <row r="77" spans="1:19" ht="17.25" thickBot="1">
      <c r="A77" s="125" t="s">
        <v>149</v>
      </c>
      <c r="B77" s="126">
        <v>139</v>
      </c>
      <c r="C77" s="77">
        <v>2.2058823500000001E-2</v>
      </c>
      <c r="D77" s="15">
        <v>151</v>
      </c>
      <c r="E77" s="32">
        <f t="shared" ref="E77:E80" si="34">IF(ISNUMBER(D77), (D77 - $B77) / $B77, "")</f>
        <v>8.6330935251798566E-2</v>
      </c>
      <c r="F77" s="18">
        <f>IF(ISNUMBER(D77), $B91 * E77, "")</f>
        <v>12949.640287769786</v>
      </c>
      <c r="G77" s="31">
        <v>152</v>
      </c>
      <c r="H77" s="32">
        <f t="shared" ref="H77:H80" si="35">IF(ISNUMBER(G77), (G77 - $B77) / $B77, "")</f>
        <v>9.3525179856115109E-2</v>
      </c>
      <c r="I77" s="101">
        <f>IF(ISNUMBER(G77), $B91 * H77, "")</f>
        <v>14028.776978417267</v>
      </c>
      <c r="J77" s="15">
        <v>152</v>
      </c>
      <c r="K77" s="32">
        <f t="shared" ref="K77:K80" si="36">IF(ISNUMBER(J77), (J77 - $B77) / $B77, "")</f>
        <v>9.3525179856115109E-2</v>
      </c>
      <c r="L77" s="18">
        <f>IF(ISNUMBER(J77), $B91 * K77, "")</f>
        <v>14028.776978417267</v>
      </c>
      <c r="M77" s="31">
        <v>151</v>
      </c>
      <c r="N77" s="32">
        <f t="shared" ref="N77:N80" si="37">IF(ISNUMBER(M77), (M77 - $B77) / $B77, "")</f>
        <v>8.6330935251798566E-2</v>
      </c>
      <c r="O77" s="18">
        <f>IF(ISNUMBER(M77), $B91 * N77, "")</f>
        <v>12949.640287769786</v>
      </c>
      <c r="Q77" s="291"/>
      <c r="R77" s="291"/>
      <c r="S77" s="291"/>
    </row>
    <row r="78" spans="1:19" ht="17.25" thickBot="1">
      <c r="A78" s="125" t="s">
        <v>247</v>
      </c>
      <c r="B78" s="126">
        <v>104</v>
      </c>
      <c r="C78" s="77">
        <v>1.9607843100000001E-2</v>
      </c>
      <c r="D78" s="15">
        <v>108</v>
      </c>
      <c r="E78" s="32">
        <f t="shared" si="34"/>
        <v>3.8461538461538464E-2</v>
      </c>
      <c r="F78" s="18">
        <f>IF(ISNUMBER(D78), $B91 * E78, "")</f>
        <v>5769.2307692307695</v>
      </c>
      <c r="G78" s="31">
        <v>109</v>
      </c>
      <c r="H78" s="32">
        <f t="shared" si="35"/>
        <v>4.807692307692308E-2</v>
      </c>
      <c r="I78" s="101">
        <f>IF(ISNUMBER(G78), $B91 * H78, "")</f>
        <v>7211.5384615384619</v>
      </c>
      <c r="J78" s="15">
        <v>108</v>
      </c>
      <c r="K78" s="32">
        <f t="shared" si="36"/>
        <v>3.8461538461538464E-2</v>
      </c>
      <c r="L78" s="18">
        <f>IF(ISNUMBER(J78), $B91 * K78, "")</f>
        <v>5769.2307692307695</v>
      </c>
      <c r="M78" s="31">
        <v>108</v>
      </c>
      <c r="N78" s="32">
        <f t="shared" si="37"/>
        <v>3.8461538461538464E-2</v>
      </c>
      <c r="O78" s="18">
        <f>IF(ISNUMBER(M78), $B91 * N78, "")</f>
        <v>5769.2307692307695</v>
      </c>
      <c r="Q78" s="291"/>
      <c r="R78" s="291"/>
      <c r="S78" s="291"/>
    </row>
    <row r="79" spans="1:19" ht="17.25" thickBot="1">
      <c r="A79" s="125" t="s">
        <v>219</v>
      </c>
      <c r="B79" s="126">
        <v>228</v>
      </c>
      <c r="C79" s="77">
        <v>1.7857142900000001E-2</v>
      </c>
      <c r="D79" s="15">
        <v>240</v>
      </c>
      <c r="E79" s="32">
        <f t="shared" si="34"/>
        <v>5.2631578947368418E-2</v>
      </c>
      <c r="F79" s="18">
        <f>IF(ISNUMBER(D79), $B91 * E79, "")</f>
        <v>7894.7368421052624</v>
      </c>
      <c r="G79" s="31">
        <v>246</v>
      </c>
      <c r="H79" s="32">
        <f t="shared" si="35"/>
        <v>7.8947368421052627E-2</v>
      </c>
      <c r="I79" s="101">
        <f>IF(ISNUMBER(G79), $B91 * H79, "")</f>
        <v>11842.105263157893</v>
      </c>
      <c r="J79" s="15">
        <v>246</v>
      </c>
      <c r="K79" s="32">
        <f t="shared" si="36"/>
        <v>7.8947368421052627E-2</v>
      </c>
      <c r="L79" s="18">
        <f>IF(ISNUMBER(J79), $B91 * K79, "")</f>
        <v>11842.105263157893</v>
      </c>
      <c r="M79" s="31">
        <v>239</v>
      </c>
      <c r="N79" s="32">
        <f t="shared" si="37"/>
        <v>4.8245614035087717E-2</v>
      </c>
      <c r="O79" s="18">
        <f>IF(ISNUMBER(M79), $B91 * N79, "")</f>
        <v>7236.8421052631575</v>
      </c>
      <c r="Q79" s="33"/>
      <c r="R79" s="33"/>
    </row>
    <row r="80" spans="1:19" ht="17.25" thickBot="1">
      <c r="A80" s="130" t="s">
        <v>85</v>
      </c>
      <c r="B80" s="131">
        <v>658</v>
      </c>
      <c r="C80" s="79">
        <v>1.3867488400000001E-2</v>
      </c>
      <c r="D80" s="24">
        <v>675</v>
      </c>
      <c r="E80" s="25">
        <f t="shared" si="34"/>
        <v>2.5835866261398176E-2</v>
      </c>
      <c r="F80" s="104">
        <f>IF(ISNUMBER(D80), $B91 * E80, "")</f>
        <v>3875.3799392097267</v>
      </c>
      <c r="G80" s="102">
        <v>681</v>
      </c>
      <c r="H80" s="25">
        <f t="shared" si="35"/>
        <v>3.4954407294832825E-2</v>
      </c>
      <c r="I80" s="103">
        <f>IF(ISNUMBER(G80), $B91 * H80, "")</f>
        <v>5243.1610942249235</v>
      </c>
      <c r="J80" s="24">
        <v>678</v>
      </c>
      <c r="K80" s="25">
        <f t="shared" si="36"/>
        <v>3.0395136778115502E-2</v>
      </c>
      <c r="L80" s="104">
        <f>IF(ISNUMBER(J80), $B91 * K80, "")</f>
        <v>4559.2705167173253</v>
      </c>
      <c r="M80" s="102">
        <v>671</v>
      </c>
      <c r="N80" s="25">
        <f t="shared" si="37"/>
        <v>1.9756838905775075E-2</v>
      </c>
      <c r="O80" s="104">
        <f>IF(ISNUMBER(M80), $B91 * N80, "")</f>
        <v>2963.5258358662613</v>
      </c>
      <c r="Q80" s="300"/>
      <c r="R80" s="301"/>
      <c r="S80" s="302"/>
    </row>
    <row r="81" spans="1:19">
      <c r="A81" s="123" t="s">
        <v>107</v>
      </c>
      <c r="B81" s="124">
        <v>190</v>
      </c>
      <c r="C81" s="76">
        <v>1.06382979E-2</v>
      </c>
      <c r="D81" s="13">
        <v>198</v>
      </c>
      <c r="E81" s="14">
        <f>IF(ISNUMBER(D81), (D81 - $B81) / $B81, "")</f>
        <v>4.2105263157894736E-2</v>
      </c>
      <c r="F81" s="16">
        <f>IF(ISNUMBER(D81), $B91 * E81, "")</f>
        <v>6315.78947368421</v>
      </c>
      <c r="G81" s="29">
        <v>197</v>
      </c>
      <c r="H81" s="14">
        <f>IF(ISNUMBER(G81), (G81 - $B81) / $B81, "")</f>
        <v>3.6842105263157891E-2</v>
      </c>
      <c r="I81" s="100">
        <f>IF(ISNUMBER(G81), $B91 * H81, "")</f>
        <v>5526.3157894736833</v>
      </c>
      <c r="J81" s="13">
        <v>200</v>
      </c>
      <c r="K81" s="14">
        <f>IF(ISNUMBER(J81), (J81 - $B81) / $B81, "")</f>
        <v>5.2631578947368418E-2</v>
      </c>
      <c r="L81" s="16">
        <f>IF(ISNUMBER(J81), $B91 * K81, "")</f>
        <v>7894.7368421052624</v>
      </c>
      <c r="M81" s="29">
        <v>204</v>
      </c>
      <c r="N81" s="14">
        <f>IF(ISNUMBER(M81), (M81 - $B81) / $B81, "")</f>
        <v>7.3684210526315783E-2</v>
      </c>
      <c r="O81" s="16">
        <f>IF(ISNUMBER(M81), $B91 * N81, "")</f>
        <v>11052.631578947367</v>
      </c>
      <c r="Q81" s="303"/>
      <c r="R81" s="304"/>
      <c r="S81" s="305"/>
    </row>
    <row r="82" spans="1:19" ht="17.25" thickBot="1">
      <c r="A82" s="125" t="s">
        <v>263</v>
      </c>
      <c r="B82" s="126">
        <v>318</v>
      </c>
      <c r="C82" s="77">
        <v>9.5238094999999991E-3</v>
      </c>
      <c r="D82" s="15">
        <v>317</v>
      </c>
      <c r="E82" s="32">
        <f t="shared" ref="E82:E85" si="38">IF(ISNUMBER(D82), (D82 - $B82) / $B82, "")</f>
        <v>-3.1446540880503146E-3</v>
      </c>
      <c r="F82" s="18">
        <f>IF(ISNUMBER(D82), $B91 * E82, "")</f>
        <v>-471.69811320754718</v>
      </c>
      <c r="G82" s="31">
        <v>318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317</v>
      </c>
      <c r="K82" s="32">
        <f t="shared" ref="K82:K85" si="40">IF(ISNUMBER(J82), (J82 - $B82) / $B82, "")</f>
        <v>-3.1446540880503146E-3</v>
      </c>
      <c r="L82" s="18">
        <f>IF(ISNUMBER(J82), $B91 * K82, "")</f>
        <v>-471.69811320754718</v>
      </c>
      <c r="M82" s="31">
        <v>316</v>
      </c>
      <c r="N82" s="32">
        <f t="shared" ref="N82:N85" si="41">IF(ISNUMBER(M82), (M82 - $B82) / $B82, "")</f>
        <v>-6.2893081761006293E-3</v>
      </c>
      <c r="O82" s="18">
        <f>IF(ISNUMBER(M82), $B91 * N82, "")</f>
        <v>-943.39622641509436</v>
      </c>
      <c r="Q82" s="306"/>
      <c r="R82" s="307"/>
      <c r="S82" s="308"/>
    </row>
    <row r="83" spans="1:19" ht="17.25" thickBot="1">
      <c r="A83" s="125" t="s">
        <v>251</v>
      </c>
      <c r="B83" s="126">
        <v>396</v>
      </c>
      <c r="C83" s="77">
        <v>7.6335878000000001E-3</v>
      </c>
      <c r="D83" s="15">
        <v>395</v>
      </c>
      <c r="E83" s="32">
        <f t="shared" si="38"/>
        <v>-2.5252525252525255E-3</v>
      </c>
      <c r="F83" s="18">
        <f>IF(ISNUMBER(D83), $B91 * E83, "")</f>
        <v>-378.78787878787881</v>
      </c>
      <c r="G83" s="31">
        <v>396</v>
      </c>
      <c r="H83" s="32">
        <f t="shared" si="39"/>
        <v>0</v>
      </c>
      <c r="I83" s="101">
        <f>IF(ISNUMBER(G83), $B91 * H83, "")</f>
        <v>0</v>
      </c>
      <c r="J83" s="15">
        <v>398</v>
      </c>
      <c r="K83" s="32">
        <f t="shared" si="40"/>
        <v>5.0505050505050509E-3</v>
      </c>
      <c r="L83" s="18">
        <f>IF(ISNUMBER(J83), $B91 * K83, "")</f>
        <v>757.57575757575762</v>
      </c>
      <c r="M83" s="31">
        <v>397</v>
      </c>
      <c r="N83" s="32">
        <f t="shared" si="41"/>
        <v>2.5252525252525255E-3</v>
      </c>
      <c r="O83" s="18">
        <f>IF(ISNUMBER(M83), $B91 * N83, "")</f>
        <v>378.78787878787881</v>
      </c>
      <c r="Q83" s="291"/>
      <c r="R83" s="291"/>
      <c r="S83" s="291"/>
    </row>
    <row r="84" spans="1:19" ht="17.25" thickBot="1">
      <c r="A84" s="125" t="s">
        <v>161</v>
      </c>
      <c r="B84" s="126">
        <v>665</v>
      </c>
      <c r="C84" s="77">
        <v>3.0165913E-3</v>
      </c>
      <c r="D84" s="15">
        <v>667</v>
      </c>
      <c r="E84" s="32">
        <f t="shared" si="38"/>
        <v>3.0075187969924814E-3</v>
      </c>
      <c r="F84" s="18">
        <f>IF(ISNUMBER(D84), $B91 * E84, "")</f>
        <v>451.1278195488722</v>
      </c>
      <c r="G84" s="31">
        <v>675</v>
      </c>
      <c r="H84" s="32">
        <f t="shared" si="39"/>
        <v>1.5037593984962405E-2</v>
      </c>
      <c r="I84" s="101">
        <f>IF(ISNUMBER(G84), $B91 * H84, "")</f>
        <v>2255.6390977443607</v>
      </c>
      <c r="J84" s="15">
        <v>677</v>
      </c>
      <c r="K84" s="32">
        <f t="shared" si="40"/>
        <v>1.8045112781954888E-2</v>
      </c>
      <c r="L84" s="18">
        <f>IF(ISNUMBER(J84), $B91 * K84, "")</f>
        <v>2706.7669172932333</v>
      </c>
      <c r="M84" s="31">
        <v>682</v>
      </c>
      <c r="N84" s="32">
        <f t="shared" si="41"/>
        <v>2.5563909774436091E-2</v>
      </c>
      <c r="O84" s="18">
        <f>IF(ISNUMBER(M84), $B91 * N84, "")</f>
        <v>3834.5864661654136</v>
      </c>
      <c r="Q84" s="286"/>
      <c r="R84" s="286"/>
      <c r="S84" s="286"/>
    </row>
    <row r="85" spans="1:19" ht="17.25" thickBot="1">
      <c r="A85" s="127" t="s">
        <v>129</v>
      </c>
      <c r="B85" s="128">
        <v>123</v>
      </c>
      <c r="C85" s="78">
        <v>0</v>
      </c>
      <c r="D85" s="20">
        <v>126</v>
      </c>
      <c r="E85" s="21">
        <f t="shared" si="38"/>
        <v>2.4390243902439025E-2</v>
      </c>
      <c r="F85" s="22">
        <f>IF(ISNUMBER(D85), $B91 * E85, "")</f>
        <v>3658.5365853658536</v>
      </c>
      <c r="G85" s="30">
        <v>126</v>
      </c>
      <c r="H85" s="21">
        <f t="shared" si="39"/>
        <v>2.4390243902439025E-2</v>
      </c>
      <c r="I85" s="105">
        <f>IF(ISNUMBER(G85), $B91 * H85, "")</f>
        <v>3658.5365853658536</v>
      </c>
      <c r="J85" s="20">
        <v>126</v>
      </c>
      <c r="K85" s="21">
        <f t="shared" si="40"/>
        <v>2.4390243902439025E-2</v>
      </c>
      <c r="L85" s="22">
        <f>IF(ISNUMBER(J85), $B91 * K85, "")</f>
        <v>3658.5365853658536</v>
      </c>
      <c r="M85" s="30">
        <v>124</v>
      </c>
      <c r="N85" s="21">
        <f t="shared" si="41"/>
        <v>8.130081300813009E-3</v>
      </c>
      <c r="O85" s="22">
        <f>IF(ISNUMBER(M85), $B91 * N85, "")</f>
        <v>1219.5121951219514</v>
      </c>
      <c r="Q85" s="286"/>
      <c r="R85" s="286"/>
      <c r="S85" s="286"/>
    </row>
    <row r="86" spans="1:19" ht="17.25" thickBot="1">
      <c r="A86" s="125" t="s">
        <v>191</v>
      </c>
      <c r="B86" s="129">
        <v>137</v>
      </c>
      <c r="C86" s="80">
        <v>0</v>
      </c>
      <c r="D86" s="106">
        <v>139</v>
      </c>
      <c r="E86" s="107">
        <f>IF(ISNUMBER(D86), (D86 - $B86) / $B86, "")</f>
        <v>1.4598540145985401E-2</v>
      </c>
      <c r="F86" s="108">
        <f>IF(ISNUMBER(D86), $B91 * E86, "")</f>
        <v>2189.7810218978102</v>
      </c>
      <c r="G86" s="109">
        <v>139</v>
      </c>
      <c r="H86" s="107">
        <f>IF(ISNUMBER(G86), (G86 - $B86) / $B86, "")</f>
        <v>1.4598540145985401E-2</v>
      </c>
      <c r="I86" s="110">
        <f>IF(ISNUMBER(G86), $B91 * H86, "")</f>
        <v>2189.7810218978102</v>
      </c>
      <c r="J86" s="106">
        <v>138</v>
      </c>
      <c r="K86" s="107">
        <f>IF(ISNUMBER(J86), (J86 - $B86) / $B86, "")</f>
        <v>7.2992700729927005E-3</v>
      </c>
      <c r="L86" s="108">
        <f>IF(ISNUMBER(J86), $B91 * K86, "")</f>
        <v>1094.8905109489051</v>
      </c>
      <c r="M86" s="109">
        <v>138</v>
      </c>
      <c r="N86" s="107">
        <f>IF(ISNUMBER(M86), (M86 - $B86) / $B86, "")</f>
        <v>7.2992700729927005E-3</v>
      </c>
      <c r="O86" s="108">
        <f>IF(ISNUMBER(M86), $B91 * N86, "")</f>
        <v>1094.8905109489051</v>
      </c>
      <c r="Q86" s="291"/>
      <c r="R86" s="291"/>
      <c r="S86" s="291"/>
    </row>
    <row r="87" spans="1:19" ht="17.25" thickBot="1">
      <c r="A87" s="125" t="s">
        <v>135</v>
      </c>
      <c r="B87" s="126">
        <v>413</v>
      </c>
      <c r="C87" s="77">
        <v>-2.4154589E-3</v>
      </c>
      <c r="D87" s="15">
        <v>414</v>
      </c>
      <c r="E87" s="32">
        <f t="shared" ref="E87:E90" si="42">IF(ISNUMBER(D87), (D87 - $B87) / $B87, "")</f>
        <v>2.4213075060532689E-3</v>
      </c>
      <c r="F87" s="18">
        <f>IF(ISNUMBER(D87), $B91 * E87, "")</f>
        <v>363.19612590799034</v>
      </c>
      <c r="G87" s="31">
        <v>415</v>
      </c>
      <c r="H87" s="32">
        <f t="shared" ref="H87:H90" si="43">IF(ISNUMBER(G87), (G87 - $B87) / $B87, "")</f>
        <v>4.8426150121065378E-3</v>
      </c>
      <c r="I87" s="101">
        <f>IF(ISNUMBER(G87), $B91 * H87, "")</f>
        <v>726.39225181598067</v>
      </c>
      <c r="J87" s="15">
        <v>416</v>
      </c>
      <c r="K87" s="32">
        <f t="shared" ref="K87:K90" si="44">IF(ISNUMBER(J87), (J87 - $B87) / $B87, "")</f>
        <v>7.2639225181598066E-3</v>
      </c>
      <c r="L87" s="18">
        <f>IF(ISNUMBER(J87), $B91 * K87, "")</f>
        <v>1089.588377723971</v>
      </c>
      <c r="M87" s="31">
        <v>419</v>
      </c>
      <c r="N87" s="32">
        <f t="shared" ref="N87:N90" si="45">IF(ISNUMBER(M87), (M87 - $B87) / $B87, "")</f>
        <v>1.4527845036319613E-2</v>
      </c>
      <c r="O87" s="18">
        <f>IF(ISNUMBER(M87), $B91 * N87, "")</f>
        <v>2179.176755447942</v>
      </c>
      <c r="Q87" s="291"/>
      <c r="R87" s="291"/>
      <c r="S87" s="291"/>
    </row>
    <row r="88" spans="1:19" ht="17.25" thickBot="1">
      <c r="A88" s="125" t="s">
        <v>217</v>
      </c>
      <c r="B88" s="126">
        <v>237</v>
      </c>
      <c r="C88" s="77">
        <v>-4.2016807E-3</v>
      </c>
      <c r="D88" s="15">
        <v>244</v>
      </c>
      <c r="E88" s="32">
        <f t="shared" si="42"/>
        <v>2.9535864978902954E-2</v>
      </c>
      <c r="F88" s="18">
        <f>IF(ISNUMBER(D88), $B91 * E88, "")</f>
        <v>4430.3797468354433</v>
      </c>
      <c r="G88" s="31">
        <v>242</v>
      </c>
      <c r="H88" s="32">
        <f t="shared" si="43"/>
        <v>2.1097046413502109E-2</v>
      </c>
      <c r="I88" s="101">
        <f>IF(ISNUMBER(G88), $B91 * H88, "")</f>
        <v>3164.5569620253164</v>
      </c>
      <c r="J88" s="15">
        <v>242</v>
      </c>
      <c r="K88" s="32">
        <f t="shared" si="44"/>
        <v>2.1097046413502109E-2</v>
      </c>
      <c r="L88" s="18">
        <f>IF(ISNUMBER(J88), $B91 * K88, "")</f>
        <v>3164.5569620253164</v>
      </c>
      <c r="M88" s="31">
        <v>241</v>
      </c>
      <c r="N88" s="32">
        <f t="shared" si="45"/>
        <v>1.6877637130801686E-2</v>
      </c>
      <c r="O88" s="18">
        <f>IF(ISNUMBER(M88), $B91 * N88, "")</f>
        <v>2531.6455696202529</v>
      </c>
      <c r="Q88" s="291"/>
      <c r="R88" s="291"/>
      <c r="S88" s="291"/>
    </row>
    <row r="89" spans="1:19">
      <c r="A89" s="125" t="s">
        <v>56</v>
      </c>
      <c r="B89" s="126">
        <v>231</v>
      </c>
      <c r="C89" s="77">
        <v>-4.3103448000000001E-3</v>
      </c>
      <c r="D89" s="15">
        <v>237</v>
      </c>
      <c r="E89" s="32">
        <f t="shared" si="42"/>
        <v>2.5974025974025976E-2</v>
      </c>
      <c r="F89" s="18">
        <f>IF(ISNUMBER(D89), $B91 * E89, "")</f>
        <v>3896.1038961038962</v>
      </c>
      <c r="G89" s="31">
        <v>238</v>
      </c>
      <c r="H89" s="32">
        <f t="shared" si="43"/>
        <v>3.0303030303030304E-2</v>
      </c>
      <c r="I89" s="101">
        <f>IF(ISNUMBER(G89), $B91 * H89, "")</f>
        <v>4545.454545454546</v>
      </c>
      <c r="J89" s="15">
        <v>238</v>
      </c>
      <c r="K89" s="32">
        <f t="shared" si="44"/>
        <v>3.0303030303030304E-2</v>
      </c>
      <c r="L89" s="18">
        <f>IF(ISNUMBER(J89), $B91 * K89, "")</f>
        <v>4545.454545454546</v>
      </c>
      <c r="M89" s="31">
        <v>237</v>
      </c>
      <c r="N89" s="32">
        <f t="shared" si="45"/>
        <v>2.5974025974025976E-2</v>
      </c>
      <c r="O89" s="18">
        <f>IF(ISNUMBER(M89), $B91 * N89, "")</f>
        <v>3896.1038961038962</v>
      </c>
      <c r="Q89" s="313"/>
      <c r="R89" s="314"/>
      <c r="S89" s="315"/>
    </row>
    <row r="90" spans="1:19" ht="17.25" thickBot="1">
      <c r="A90" s="130" t="s">
        <v>189</v>
      </c>
      <c r="B90" s="131">
        <v>357</v>
      </c>
      <c r="C90" s="79">
        <v>-5.5710305999999996E-3</v>
      </c>
      <c r="D90" s="24">
        <v>377</v>
      </c>
      <c r="E90" s="25">
        <f t="shared" si="42"/>
        <v>5.6022408963585436E-2</v>
      </c>
      <c r="F90" s="104">
        <f>IF(ISNUMBER(D90), $B91 * E90, "")</f>
        <v>8403.361344537816</v>
      </c>
      <c r="G90" s="102">
        <v>379</v>
      </c>
      <c r="H90" s="25">
        <f t="shared" si="43"/>
        <v>6.1624649859943981E-2</v>
      </c>
      <c r="I90" s="103">
        <f>IF(ISNUMBER(G90), $B91 * H90, "")</f>
        <v>9243.6974789915967</v>
      </c>
      <c r="J90" s="24">
        <v>380</v>
      </c>
      <c r="K90" s="25">
        <f t="shared" si="44"/>
        <v>6.4425770308123242E-2</v>
      </c>
      <c r="L90" s="104">
        <f>IF(ISNUMBER(J90), $B91 * K90, "")</f>
        <v>9663.865546218487</v>
      </c>
      <c r="M90" s="102">
        <v>379</v>
      </c>
      <c r="N90" s="25">
        <f t="shared" si="45"/>
        <v>6.1624649859943981E-2</v>
      </c>
      <c r="O90" s="104">
        <f>IF(ISNUMBER(M90), $B91 * N90, "")</f>
        <v>9243.6974789915967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6.8377280431172457E-2</v>
      </c>
      <c r="F91" s="28">
        <f>SUM(F71:F90)</f>
        <v>205131.84129351735</v>
      </c>
      <c r="G91" s="26" t="s">
        <v>268</v>
      </c>
      <c r="H91" s="27">
        <f>IF(COUNT(H71:H90), SUM(H71:H90) / COUNT(H71:H90), 0)</f>
        <v>7.5907344497559537E-2</v>
      </c>
      <c r="I91" s="28">
        <f>SUM(I71:I90)</f>
        <v>227722.03349267854</v>
      </c>
      <c r="J91" s="26" t="s">
        <v>268</v>
      </c>
      <c r="K91" s="27">
        <f>IF(COUNT(K71:K90), SUM(K71:K90) / COUNT(K71:K90), 0)</f>
        <v>7.4924314074063539E-2</v>
      </c>
      <c r="L91" s="28">
        <f>SUM(L71:L90)</f>
        <v>224772.94222219053</v>
      </c>
      <c r="M91" s="26" t="s">
        <v>268</v>
      </c>
      <c r="N91" s="27">
        <f>IF(COUNT(N71:N90), SUM(N71:N90) / COUNT(N71:N90), 0)</f>
        <v>6.3783972138171469E-2</v>
      </c>
      <c r="O91" s="28">
        <f>SUM(O71:O90)</f>
        <v>191351.9164145143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21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2021-11-15(월) 오전 00:00</v>
      </c>
      <c r="C96" s="329"/>
      <c r="D96" s="288" t="str">
        <f>TEXT($G$1, "[$-ko-KR]yyyy-mm-dd(ddd) ") &amp; "오후 14:00"</f>
        <v>2021-11-15(월) 오후 14:00</v>
      </c>
      <c r="E96" s="289"/>
      <c r="F96" s="290"/>
      <c r="G96" s="288" t="str">
        <f>TEXT($G$1, "[$-ko-KR]yyyy-mm-dd(ddd) ") &amp; "오후 19:00"</f>
        <v>2021-11-15(월) 오후 19:00</v>
      </c>
      <c r="H96" s="289"/>
      <c r="I96" s="290"/>
      <c r="J96" s="288" t="str">
        <f>TEXT($G$1, "[$-ko-KR]yyyy-mm-dd(ddd) ") &amp; "오후 21:00"</f>
        <v>2021-11-15(월) 오후 21:00</v>
      </c>
      <c r="K96" s="289"/>
      <c r="L96" s="290"/>
      <c r="M96" s="288" t="str">
        <f>TEXT($G$1+1, "[$-ko-KR]yyyy-mm-dd(ddd) ") &amp; "오전 00:00"</f>
        <v>2021-11-16(화)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2" t="s">
        <v>57</v>
      </c>
      <c r="H97" s="223" t="s">
        <v>265</v>
      </c>
      <c r="I97" s="22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227</v>
      </c>
      <c r="B98" s="124">
        <v>754</v>
      </c>
      <c r="C98" s="76">
        <v>0.1104565538</v>
      </c>
      <c r="D98" s="13">
        <v>987</v>
      </c>
      <c r="E98" s="14">
        <f>IF(ISNUMBER(D98), (D98 - $B98) / $B98, "")</f>
        <v>0.30901856763925728</v>
      </c>
      <c r="F98" s="16">
        <f>IF(ISNUMBER(D98), $B118 * E98, "")</f>
        <v>46352.785145888593</v>
      </c>
      <c r="G98" s="29">
        <v>997</v>
      </c>
      <c r="H98" s="14">
        <f>IF(ISNUMBER(G98), (G98 - $B98) / $B98, "")</f>
        <v>0.32228116710875332</v>
      </c>
      <c r="I98" s="100">
        <f>IF(ISNUMBER(G98), $B118 * H98, "")</f>
        <v>48342.175066313001</v>
      </c>
      <c r="J98" s="13">
        <v>984</v>
      </c>
      <c r="K98" s="14">
        <f>IF(ISNUMBER(J98), (J98 - $B98) / $B98, "")</f>
        <v>0.30503978779840851</v>
      </c>
      <c r="L98" s="16">
        <f>IF(ISNUMBER(J98), $B118 * K98, "")</f>
        <v>45755.968169761276</v>
      </c>
      <c r="M98" s="29">
        <v>923</v>
      </c>
      <c r="N98" s="14">
        <f>IF(ISNUMBER(M98), (M98 - $B98) / $B98, "")</f>
        <v>0.22413793103448276</v>
      </c>
      <c r="O98" s="16">
        <f>IF(ISNUMBER(M98), $B118 * N98, "")</f>
        <v>33620.689655172413</v>
      </c>
      <c r="Q98" s="286"/>
      <c r="R98" s="286"/>
      <c r="S98" s="286"/>
    </row>
    <row r="99" spans="1:19" ht="17.25" thickBot="1">
      <c r="A99" s="125" t="s">
        <v>115</v>
      </c>
      <c r="B99" s="126">
        <v>507</v>
      </c>
      <c r="C99" s="77">
        <v>9.2672413800000006E-2</v>
      </c>
      <c r="D99" s="15">
        <v>598</v>
      </c>
      <c r="E99" s="32">
        <f t="shared" ref="E99:E102" si="46">IF(ISNUMBER(D99), (D99 - $B99) / $B99, "")</f>
        <v>0.17948717948717949</v>
      </c>
      <c r="F99" s="18">
        <f>IF(ISNUMBER(D99), $B118 * E99, "")</f>
        <v>26923.076923076922</v>
      </c>
      <c r="G99" s="31">
        <v>577</v>
      </c>
      <c r="H99" s="32">
        <f t="shared" ref="H99:H102" si="47">IF(ISNUMBER(G99), (G99 - $B99) / $B99, "")</f>
        <v>0.13806706114398423</v>
      </c>
      <c r="I99" s="101">
        <f>IF(ISNUMBER(G99), $B118 * H99, "")</f>
        <v>20710.059171597633</v>
      </c>
      <c r="J99" s="15">
        <v>568</v>
      </c>
      <c r="K99" s="32">
        <f t="shared" ref="K99:K102" si="48">IF(ISNUMBER(J99), (J99 - $B99) / $B99, "")</f>
        <v>0.1203155818540434</v>
      </c>
      <c r="L99" s="18">
        <f>IF(ISNUMBER(J99), $B118 * K99, "")</f>
        <v>18047.337278106508</v>
      </c>
      <c r="M99" s="31">
        <v>543</v>
      </c>
      <c r="N99" s="32">
        <f t="shared" ref="N99:N102" si="49">IF(ISNUMBER(M99), (M99 - $B99) / $B99, "")</f>
        <v>7.1005917159763315E-2</v>
      </c>
      <c r="O99" s="18">
        <f>IF(ISNUMBER(M99), $B118 * N99, "")</f>
        <v>10650.887573964497</v>
      </c>
      <c r="Q99" s="286"/>
      <c r="R99" s="286"/>
      <c r="S99" s="286"/>
    </row>
    <row r="100" spans="1:19" ht="17.25" thickBot="1">
      <c r="A100" s="125" t="s">
        <v>163</v>
      </c>
      <c r="B100" s="126">
        <v>458</v>
      </c>
      <c r="C100" s="77">
        <v>7.5117370899999994E-2</v>
      </c>
      <c r="D100" s="15">
        <v>663</v>
      </c>
      <c r="E100" s="32">
        <f t="shared" si="46"/>
        <v>0.44759825327510916</v>
      </c>
      <c r="F100" s="18">
        <f>IF(ISNUMBER(D100), $B118 * E100, "")</f>
        <v>67139.737991266375</v>
      </c>
      <c r="G100" s="31">
        <v>695</v>
      </c>
      <c r="H100" s="32">
        <f t="shared" si="47"/>
        <v>0.51746724890829698</v>
      </c>
      <c r="I100" s="101">
        <f>IF(ISNUMBER(G100), $B118 * H100, "")</f>
        <v>77620.087336244542</v>
      </c>
      <c r="J100" s="15">
        <v>694</v>
      </c>
      <c r="K100" s="32">
        <f t="shared" si="48"/>
        <v>0.51528384279475981</v>
      </c>
      <c r="L100" s="18">
        <f>IF(ISNUMBER(J100), $B118 * K100, "")</f>
        <v>77292.576419213976</v>
      </c>
      <c r="M100" s="31">
        <v>677</v>
      </c>
      <c r="N100" s="32">
        <f t="shared" si="49"/>
        <v>0.47816593886462883</v>
      </c>
      <c r="O100" s="18">
        <f>IF(ISNUMBER(M100), $B118 * N100, "")</f>
        <v>71724.890829694326</v>
      </c>
      <c r="Q100" s="291"/>
      <c r="R100" s="291"/>
      <c r="S100" s="291"/>
    </row>
    <row r="101" spans="1:19" ht="17.25" thickBot="1">
      <c r="A101" s="125" t="s">
        <v>211</v>
      </c>
      <c r="B101" s="126">
        <v>1935</v>
      </c>
      <c r="C101" s="77">
        <v>4.59459459E-2</v>
      </c>
      <c r="D101" s="15">
        <v>2340</v>
      </c>
      <c r="E101" s="32">
        <f t="shared" si="46"/>
        <v>0.20930232558139536</v>
      </c>
      <c r="F101" s="18">
        <f>IF(ISNUMBER(D101), $B118 * E101, "")</f>
        <v>31395.348837209305</v>
      </c>
      <c r="G101" s="31">
        <v>2425</v>
      </c>
      <c r="H101" s="32">
        <f t="shared" si="47"/>
        <v>0.25322997416020671</v>
      </c>
      <c r="I101" s="101">
        <f>IF(ISNUMBER(G101), $B118 * H101, "")</f>
        <v>37984.496124031008</v>
      </c>
      <c r="J101" s="15">
        <v>2340</v>
      </c>
      <c r="K101" s="32">
        <f t="shared" si="48"/>
        <v>0.20930232558139536</v>
      </c>
      <c r="L101" s="18">
        <f>IF(ISNUMBER(J101), $B118 * K101, "")</f>
        <v>31395.348837209305</v>
      </c>
      <c r="M101" s="31">
        <v>2290</v>
      </c>
      <c r="N101" s="32">
        <f t="shared" si="49"/>
        <v>0.1834625322997416</v>
      </c>
      <c r="O101" s="18">
        <f>IF(ISNUMBER(M101), $B118 * N101, "")</f>
        <v>27519.37984496124</v>
      </c>
      <c r="Q101" s="291"/>
      <c r="R101" s="291"/>
      <c r="S101" s="291"/>
    </row>
    <row r="102" spans="1:19" ht="17.25" thickBot="1">
      <c r="A102" s="127" t="s">
        <v>121</v>
      </c>
      <c r="B102" s="128">
        <v>587</v>
      </c>
      <c r="C102" s="78">
        <v>3.34507042E-2</v>
      </c>
      <c r="D102" s="20">
        <v>586</v>
      </c>
      <c r="E102" s="21">
        <f t="shared" si="46"/>
        <v>-1.7035775127768314E-3</v>
      </c>
      <c r="F102" s="22">
        <f>IF(ISNUMBER(D102), $B118 * E102, "")</f>
        <v>-255.53662691652471</v>
      </c>
      <c r="G102" s="30">
        <v>594</v>
      </c>
      <c r="H102" s="21">
        <f t="shared" si="47"/>
        <v>1.192504258943782E-2</v>
      </c>
      <c r="I102" s="105">
        <f>IF(ISNUMBER(G102), $B118 * H102, "")</f>
        <v>1788.756388415673</v>
      </c>
      <c r="J102" s="20">
        <v>598</v>
      </c>
      <c r="K102" s="21">
        <f t="shared" si="48"/>
        <v>1.8739352640545145E-2</v>
      </c>
      <c r="L102" s="22">
        <f>IF(ISNUMBER(J102), $B118 * K102, "")</f>
        <v>2810.9028960817718</v>
      </c>
      <c r="M102" s="30">
        <v>589</v>
      </c>
      <c r="N102" s="21">
        <f t="shared" si="49"/>
        <v>3.4071550255536627E-3</v>
      </c>
      <c r="O102" s="22">
        <f>IF(ISNUMBER(M102), $B118 * N102, "")</f>
        <v>511.07325383304942</v>
      </c>
      <c r="Q102" s="291"/>
      <c r="R102" s="291"/>
      <c r="S102" s="291"/>
    </row>
    <row r="103" spans="1:19" ht="17.25" thickBot="1">
      <c r="A103" s="125" t="s">
        <v>105</v>
      </c>
      <c r="B103" s="129">
        <v>2870</v>
      </c>
      <c r="C103" s="80">
        <v>2.68336315E-2</v>
      </c>
      <c r="D103" s="106">
        <v>3080</v>
      </c>
      <c r="E103" s="107">
        <f>IF(ISNUMBER(D103), (D103 - $B103) / $B103, "")</f>
        <v>7.3170731707317069E-2</v>
      </c>
      <c r="F103" s="108">
        <f>IF(ISNUMBER(D103), $B118 * E103, "")</f>
        <v>10975.60975609756</v>
      </c>
      <c r="G103" s="109">
        <v>3100</v>
      </c>
      <c r="H103" s="107">
        <f>IF(ISNUMBER(G103), (G103 - $B103) / $B103, "")</f>
        <v>8.0139372822299645E-2</v>
      </c>
      <c r="I103" s="110">
        <f>IF(ISNUMBER(G103), $B118 * H103, "")</f>
        <v>12020.905923344946</v>
      </c>
      <c r="J103" s="106">
        <v>3160</v>
      </c>
      <c r="K103" s="107">
        <f>IF(ISNUMBER(J103), (J103 - $B103) / $B103, "")</f>
        <v>0.10104529616724739</v>
      </c>
      <c r="L103" s="108">
        <f>IF(ISNUMBER(J103), $B118 * K103, "")</f>
        <v>15156.794425087108</v>
      </c>
      <c r="M103" s="109">
        <v>3150</v>
      </c>
      <c r="N103" s="107">
        <f>IF(ISNUMBER(M103), (M103 - $B103) / $B103, "")</f>
        <v>9.7560975609756101E-2</v>
      </c>
      <c r="O103" s="108">
        <f>IF(ISNUMBER(M103), $B118 * N103, "")</f>
        <v>14634.146341463415</v>
      </c>
      <c r="Q103" s="291"/>
      <c r="R103" s="291"/>
      <c r="S103" s="291"/>
    </row>
    <row r="104" spans="1:19" ht="17.25" thickBot="1">
      <c r="A104" s="125" t="s">
        <v>101</v>
      </c>
      <c r="B104" s="126">
        <v>1340</v>
      </c>
      <c r="C104" s="77">
        <v>2.6819923400000001E-2</v>
      </c>
      <c r="D104" s="15">
        <v>1325</v>
      </c>
      <c r="E104" s="32">
        <f t="shared" ref="E104:E107" si="50">IF(ISNUMBER(D104), (D104 - $B104) / $B104, "")</f>
        <v>-1.1194029850746268E-2</v>
      </c>
      <c r="F104" s="18">
        <f>IF(ISNUMBER(D104), $B118 * E104, "")</f>
        <v>-1679.1044776119402</v>
      </c>
      <c r="G104" s="31">
        <v>1320</v>
      </c>
      <c r="H104" s="32">
        <f t="shared" ref="H104:H107" si="51">IF(ISNUMBER(G104), (G104 - $B104) / $B104, "")</f>
        <v>-1.4925373134328358E-2</v>
      </c>
      <c r="I104" s="101">
        <f>IF(ISNUMBER(G104), $B118 * H104, "")</f>
        <v>-2238.8059701492539</v>
      </c>
      <c r="J104" s="15">
        <v>1320</v>
      </c>
      <c r="K104" s="32">
        <f t="shared" ref="K104:K107" si="52">IF(ISNUMBER(J104), (J104 - $B104) / $B104, "")</f>
        <v>-1.4925373134328358E-2</v>
      </c>
      <c r="L104" s="18">
        <f>IF(ISNUMBER(J104), $B118 * K104, "")</f>
        <v>-2238.8059701492539</v>
      </c>
      <c r="M104" s="31">
        <v>1305</v>
      </c>
      <c r="N104" s="32">
        <f t="shared" ref="N104:N107" si="53">IF(ISNUMBER(M104), (M104 - $B104) / $B104, "")</f>
        <v>-2.6119402985074626E-2</v>
      </c>
      <c r="O104" s="18">
        <f>IF(ISNUMBER(M104), $B118 * N104, "")</f>
        <v>-3917.9104477611941</v>
      </c>
      <c r="Q104" s="291"/>
      <c r="R104" s="291"/>
      <c r="S104" s="291"/>
    </row>
    <row r="105" spans="1:19" ht="17.25" thickBot="1">
      <c r="A105" s="125" t="s">
        <v>237</v>
      </c>
      <c r="B105" s="126">
        <v>160</v>
      </c>
      <c r="C105" s="77">
        <v>2.5641025599999999E-2</v>
      </c>
      <c r="D105" s="15">
        <v>158</v>
      </c>
      <c r="E105" s="32">
        <f t="shared" si="50"/>
        <v>-1.2500000000000001E-2</v>
      </c>
      <c r="F105" s="18">
        <f>IF(ISNUMBER(D105), $B118 * E105, "")</f>
        <v>-1875</v>
      </c>
      <c r="G105" s="31">
        <v>158</v>
      </c>
      <c r="H105" s="32">
        <f t="shared" si="51"/>
        <v>-1.2500000000000001E-2</v>
      </c>
      <c r="I105" s="101">
        <f>IF(ISNUMBER(G105), $B118 * H105, "")</f>
        <v>-1875</v>
      </c>
      <c r="J105" s="15">
        <v>159</v>
      </c>
      <c r="K105" s="32">
        <f t="shared" si="52"/>
        <v>-6.2500000000000003E-3</v>
      </c>
      <c r="L105" s="18">
        <f>IF(ISNUMBER(J105), $B118 * K105, "")</f>
        <v>-937.5</v>
      </c>
      <c r="M105" s="31">
        <v>161</v>
      </c>
      <c r="N105" s="32">
        <f t="shared" si="53"/>
        <v>6.2500000000000003E-3</v>
      </c>
      <c r="O105" s="18">
        <f>IF(ISNUMBER(M105), $B118 * N105, "")</f>
        <v>937.5</v>
      </c>
      <c r="Q105" s="291"/>
      <c r="R105" s="291"/>
      <c r="S105" s="291"/>
    </row>
    <row r="106" spans="1:19" ht="17.25" thickBot="1">
      <c r="A106" s="125" t="s">
        <v>215</v>
      </c>
      <c r="B106" s="126">
        <v>300</v>
      </c>
      <c r="C106" s="77">
        <v>2.3890785000000001E-2</v>
      </c>
      <c r="D106" s="15">
        <v>315</v>
      </c>
      <c r="E106" s="32">
        <f t="shared" si="50"/>
        <v>0.05</v>
      </c>
      <c r="F106" s="18">
        <f>IF(ISNUMBER(D106), $B118 * E106, "")</f>
        <v>7500</v>
      </c>
      <c r="G106" s="31">
        <v>323</v>
      </c>
      <c r="H106" s="32">
        <f t="shared" si="51"/>
        <v>7.6666666666666661E-2</v>
      </c>
      <c r="I106" s="101">
        <f>IF(ISNUMBER(G106), $B118 * H106, "")</f>
        <v>11500</v>
      </c>
      <c r="J106" s="15">
        <v>323</v>
      </c>
      <c r="K106" s="32">
        <f t="shared" si="52"/>
        <v>7.6666666666666661E-2</v>
      </c>
      <c r="L106" s="18">
        <f>IF(ISNUMBER(J106), $B118 * K106, "")</f>
        <v>11500</v>
      </c>
      <c r="M106" s="31">
        <v>321</v>
      </c>
      <c r="N106" s="32">
        <f t="shared" si="53"/>
        <v>7.0000000000000007E-2</v>
      </c>
      <c r="O106" s="18">
        <f>IF(ISNUMBER(M106), $B118 * N106, "")</f>
        <v>10500.000000000002</v>
      </c>
      <c r="Q106" s="33"/>
      <c r="R106" s="33"/>
    </row>
    <row r="107" spans="1:19" ht="17.25" thickBot="1">
      <c r="A107" s="130" t="s">
        <v>149</v>
      </c>
      <c r="B107" s="131">
        <v>139</v>
      </c>
      <c r="C107" s="79">
        <v>2.2058823500000001E-2</v>
      </c>
      <c r="D107" s="24">
        <v>151</v>
      </c>
      <c r="E107" s="25">
        <f t="shared" si="50"/>
        <v>8.6330935251798566E-2</v>
      </c>
      <c r="F107" s="104">
        <f>IF(ISNUMBER(D107), $B118 * E107, "")</f>
        <v>12949.640287769786</v>
      </c>
      <c r="G107" s="102">
        <v>152</v>
      </c>
      <c r="H107" s="25">
        <f t="shared" si="51"/>
        <v>9.3525179856115109E-2</v>
      </c>
      <c r="I107" s="103">
        <f>IF(ISNUMBER(G107), $B118 * H107, "")</f>
        <v>14028.776978417267</v>
      </c>
      <c r="J107" s="24">
        <v>152</v>
      </c>
      <c r="K107" s="25">
        <f t="shared" si="52"/>
        <v>9.3525179856115109E-2</v>
      </c>
      <c r="L107" s="104">
        <f>IF(ISNUMBER(J107), $B118 * K107, "")</f>
        <v>14028.776978417267</v>
      </c>
      <c r="M107" s="102">
        <v>151</v>
      </c>
      <c r="N107" s="25">
        <f t="shared" si="53"/>
        <v>8.6330935251798566E-2</v>
      </c>
      <c r="O107" s="104">
        <f>IF(ISNUMBER(M107), $B118 * N107, "")</f>
        <v>12949.640287769786</v>
      </c>
      <c r="Q107" s="300"/>
      <c r="R107" s="301"/>
      <c r="S107" s="302"/>
    </row>
    <row r="108" spans="1:19">
      <c r="A108" s="123" t="s">
        <v>333</v>
      </c>
      <c r="B108" s="124">
        <v>0.252</v>
      </c>
      <c r="C108" s="76">
        <v>2.0242915E-2</v>
      </c>
      <c r="D108" s="13">
        <v>0.24299999999999999</v>
      </c>
      <c r="E108" s="14">
        <f>IF(ISNUMBER(D108), (D108 - $B108) / $B108, "")</f>
        <v>-3.5714285714285747E-2</v>
      </c>
      <c r="F108" s="16">
        <f>IF(ISNUMBER(D108), $B118 * E108, "")</f>
        <v>-5357.1428571428623</v>
      </c>
      <c r="G108" s="29">
        <v>0.24299999999999999</v>
      </c>
      <c r="H108" s="14">
        <f>IF(ISNUMBER(G108), (G108 - $B108) / $B108, "")</f>
        <v>-3.5714285714285747E-2</v>
      </c>
      <c r="I108" s="100">
        <f>IF(ISNUMBER(G108), $B118 * H108, "")</f>
        <v>-5357.1428571428623</v>
      </c>
      <c r="J108" s="13">
        <v>0.24399999999999999</v>
      </c>
      <c r="K108" s="14">
        <f>IF(ISNUMBER(J108), (J108 - $B108) / $B108, "")</f>
        <v>-3.1746031746031772E-2</v>
      </c>
      <c r="L108" s="16">
        <f>IF(ISNUMBER(J108), $B118 * K108, "")</f>
        <v>-4761.904761904766</v>
      </c>
      <c r="M108" s="29">
        <v>0.24199999999999999</v>
      </c>
      <c r="N108" s="14">
        <f>IF(ISNUMBER(M108), (M108 - $B108) / $B108, "")</f>
        <v>-3.9682539682539715E-2</v>
      </c>
      <c r="O108" s="16">
        <f>IF(ISNUMBER(M108), $B118 * N108, "")</f>
        <v>-5952.3809523809568</v>
      </c>
      <c r="Q108" s="303"/>
      <c r="R108" s="304"/>
      <c r="S108" s="305"/>
    </row>
    <row r="109" spans="1:19" ht="17.25" thickBot="1">
      <c r="A109" s="125" t="s">
        <v>247</v>
      </c>
      <c r="B109" s="126">
        <v>104</v>
      </c>
      <c r="C109" s="77">
        <v>1.9607843100000001E-2</v>
      </c>
      <c r="D109" s="15">
        <v>108</v>
      </c>
      <c r="E109" s="32">
        <f t="shared" ref="E109:E112" si="54">IF(ISNUMBER(D109), (D109 - $B109) / $B109, "")</f>
        <v>3.8461538461538464E-2</v>
      </c>
      <c r="F109" s="18">
        <f>IF(ISNUMBER(D109), $B118 * E109, "")</f>
        <v>5769.2307692307695</v>
      </c>
      <c r="G109" s="31">
        <v>109</v>
      </c>
      <c r="H109" s="32">
        <f t="shared" ref="H109:H112" si="55">IF(ISNUMBER(G109), (G109 - $B109) / $B109, "")</f>
        <v>4.807692307692308E-2</v>
      </c>
      <c r="I109" s="101">
        <f>IF(ISNUMBER(G109), $B118 * H109, "")</f>
        <v>7211.5384615384619</v>
      </c>
      <c r="J109" s="15">
        <v>108</v>
      </c>
      <c r="K109" s="32">
        <f t="shared" ref="K109:K112" si="56">IF(ISNUMBER(J109), (J109 - $B109) / $B109, "")</f>
        <v>3.8461538461538464E-2</v>
      </c>
      <c r="L109" s="18">
        <f>IF(ISNUMBER(J109), $B118 * K109, "")</f>
        <v>5769.2307692307695</v>
      </c>
      <c r="M109" s="31">
        <v>108</v>
      </c>
      <c r="N109" s="32">
        <f t="shared" ref="N109:N112" si="57">IF(ISNUMBER(M109), (M109 - $B109) / $B109, "")</f>
        <v>3.8461538461538464E-2</v>
      </c>
      <c r="O109" s="18">
        <f>IF(ISNUMBER(M109), $B118 * N109, "")</f>
        <v>5769.2307692307695</v>
      </c>
      <c r="Q109" s="306"/>
      <c r="R109" s="307"/>
      <c r="S109" s="308"/>
    </row>
    <row r="110" spans="1:19" ht="17.25" thickBot="1">
      <c r="A110" s="125" t="s">
        <v>219</v>
      </c>
      <c r="B110" s="126">
        <v>228</v>
      </c>
      <c r="C110" s="77">
        <v>1.7857142900000001E-2</v>
      </c>
      <c r="D110" s="15">
        <v>240</v>
      </c>
      <c r="E110" s="32">
        <f t="shared" si="54"/>
        <v>5.2631578947368418E-2</v>
      </c>
      <c r="F110" s="18">
        <f>IF(ISNUMBER(D110), $B118 * E110, "")</f>
        <v>7894.7368421052624</v>
      </c>
      <c r="G110" s="31">
        <v>246</v>
      </c>
      <c r="H110" s="32">
        <f t="shared" si="55"/>
        <v>7.8947368421052627E-2</v>
      </c>
      <c r="I110" s="101">
        <f>IF(ISNUMBER(G110), $B118 * H110, "")</f>
        <v>11842.105263157893</v>
      </c>
      <c r="J110" s="15">
        <v>246</v>
      </c>
      <c r="K110" s="32">
        <f t="shared" si="56"/>
        <v>7.8947368421052627E-2</v>
      </c>
      <c r="L110" s="18">
        <f>IF(ISNUMBER(J110), $B118 * K110, "")</f>
        <v>11842.105263157893</v>
      </c>
      <c r="M110" s="31">
        <v>239</v>
      </c>
      <c r="N110" s="32">
        <f t="shared" si="57"/>
        <v>4.8245614035087717E-2</v>
      </c>
      <c r="O110" s="18">
        <f>IF(ISNUMBER(M110), $B118 * N110, "")</f>
        <v>7236.8421052631575</v>
      </c>
      <c r="Q110" s="291"/>
      <c r="R110" s="291"/>
      <c r="S110" s="291"/>
    </row>
    <row r="111" spans="1:19" ht="17.25" thickBot="1">
      <c r="A111" s="125" t="s">
        <v>177</v>
      </c>
      <c r="B111" s="126">
        <v>20430</v>
      </c>
      <c r="C111" s="77">
        <v>1.7430278899999999E-2</v>
      </c>
      <c r="D111" s="15">
        <v>20770</v>
      </c>
      <c r="E111" s="32">
        <f t="shared" si="54"/>
        <v>1.6642192853646598E-2</v>
      </c>
      <c r="F111" s="18">
        <f>IF(ISNUMBER(D111), $B118 * E111, "")</f>
        <v>2496.3289280469899</v>
      </c>
      <c r="G111" s="31">
        <v>20680</v>
      </c>
      <c r="H111" s="32">
        <f t="shared" si="55"/>
        <v>1.2236906510034264E-2</v>
      </c>
      <c r="I111" s="101">
        <f>IF(ISNUMBER(G111), $B118 * H111, "")</f>
        <v>1835.5359765051396</v>
      </c>
      <c r="J111" s="15">
        <v>21290</v>
      </c>
      <c r="K111" s="32">
        <f t="shared" si="56"/>
        <v>4.2094958394517865E-2</v>
      </c>
      <c r="L111" s="18">
        <f>IF(ISNUMBER(J111), $B118 * K111, "")</f>
        <v>6314.2437591776797</v>
      </c>
      <c r="M111" s="31">
        <v>20740</v>
      </c>
      <c r="N111" s="32">
        <f t="shared" si="57"/>
        <v>1.5173764072442487E-2</v>
      </c>
      <c r="O111" s="18">
        <f>IF(ISNUMBER(M111), $B118 * N111, "")</f>
        <v>2276.0646108663732</v>
      </c>
      <c r="Q111" s="286"/>
      <c r="R111" s="286"/>
      <c r="S111" s="286"/>
    </row>
    <row r="112" spans="1:19" ht="17.25" thickBot="1">
      <c r="A112" s="127" t="s">
        <v>85</v>
      </c>
      <c r="B112" s="128">
        <v>658</v>
      </c>
      <c r="C112" s="78">
        <v>1.3867488400000001E-2</v>
      </c>
      <c r="D112" s="20">
        <v>675</v>
      </c>
      <c r="E112" s="21">
        <f t="shared" si="54"/>
        <v>2.5835866261398176E-2</v>
      </c>
      <c r="F112" s="22">
        <f>IF(ISNUMBER(D112), $B118 * E112, "")</f>
        <v>3875.3799392097267</v>
      </c>
      <c r="G112" s="30">
        <v>681</v>
      </c>
      <c r="H112" s="21">
        <f t="shared" si="55"/>
        <v>3.4954407294832825E-2</v>
      </c>
      <c r="I112" s="105">
        <f>IF(ISNUMBER(G112), $B118 * H112, "")</f>
        <v>5243.1610942249235</v>
      </c>
      <c r="J112" s="20">
        <v>678</v>
      </c>
      <c r="K112" s="21">
        <f t="shared" si="56"/>
        <v>3.0395136778115502E-2</v>
      </c>
      <c r="L112" s="22">
        <f>IF(ISNUMBER(J112), $B118 * K112, "")</f>
        <v>4559.2705167173253</v>
      </c>
      <c r="M112" s="30">
        <v>671</v>
      </c>
      <c r="N112" s="21">
        <f t="shared" si="57"/>
        <v>1.9756838905775075E-2</v>
      </c>
      <c r="O112" s="22">
        <f>IF(ISNUMBER(M112), $B118 * N112, "")</f>
        <v>2963.5258358662613</v>
      </c>
      <c r="Q112" s="286"/>
      <c r="R112" s="286"/>
      <c r="S112" s="286"/>
    </row>
    <row r="113" spans="1:19" ht="17.25" thickBot="1">
      <c r="A113" s="125" t="s">
        <v>87</v>
      </c>
      <c r="B113" s="129">
        <v>212600</v>
      </c>
      <c r="C113" s="80">
        <v>1.06964583E-2</v>
      </c>
      <c r="D113" s="106">
        <v>214450</v>
      </c>
      <c r="E113" s="107">
        <f>IF(ISNUMBER(D113), (D113 - $B113) / $B113, "")</f>
        <v>8.7017873941674512E-3</v>
      </c>
      <c r="F113" s="108">
        <f>IF(ISNUMBER(D113), $B118 * E113, "")</f>
        <v>1305.2681091251177</v>
      </c>
      <c r="G113" s="109">
        <v>215250</v>
      </c>
      <c r="H113" s="107">
        <f>IF(ISNUMBER(G113), (G113 - $B113) / $B113, "")</f>
        <v>1.2464722483537159E-2</v>
      </c>
      <c r="I113" s="110">
        <f>IF(ISNUMBER(G113), $B118 * H113, "")</f>
        <v>1869.7083725305738</v>
      </c>
      <c r="J113" s="106">
        <v>214000</v>
      </c>
      <c r="K113" s="107">
        <f>IF(ISNUMBER(J113), (J113 - $B113) / $B113, "")</f>
        <v>6.58513640639699E-3</v>
      </c>
      <c r="L113" s="108">
        <f>IF(ISNUMBER(J113), $B118 * K113, "")</f>
        <v>987.77046095954847</v>
      </c>
      <c r="M113" s="109">
        <v>214850</v>
      </c>
      <c r="N113" s="107">
        <f>IF(ISNUMBER(M113), (M113 - $B113) / $B113, "")</f>
        <v>1.0583254938852305E-2</v>
      </c>
      <c r="O113" s="108">
        <f>IF(ISNUMBER(M113), $B118 * N113, "")</f>
        <v>1587.4882408278459</v>
      </c>
      <c r="Q113" s="291"/>
      <c r="R113" s="291"/>
      <c r="S113" s="291"/>
    </row>
    <row r="114" spans="1:19" ht="17.25" thickBot="1">
      <c r="A114" s="125" t="s">
        <v>107</v>
      </c>
      <c r="B114" s="126">
        <v>190</v>
      </c>
      <c r="C114" s="77">
        <v>1.06382979E-2</v>
      </c>
      <c r="D114" s="15">
        <v>198</v>
      </c>
      <c r="E114" s="32">
        <f t="shared" ref="E114:E117" si="58">IF(ISNUMBER(D114), (D114 - $B114) / $B114, "")</f>
        <v>4.2105263157894736E-2</v>
      </c>
      <c r="F114" s="18">
        <f>IF(ISNUMBER(D114), $B118 * E114, "")</f>
        <v>6315.78947368421</v>
      </c>
      <c r="G114" s="31">
        <v>197</v>
      </c>
      <c r="H114" s="32">
        <f t="shared" ref="H114:H117" si="59">IF(ISNUMBER(G114), (G114 - $B114) / $B114, "")</f>
        <v>3.6842105263157891E-2</v>
      </c>
      <c r="I114" s="101">
        <f>IF(ISNUMBER(G114), $B118 * H114, "")</f>
        <v>5526.3157894736833</v>
      </c>
      <c r="J114" s="15">
        <v>200</v>
      </c>
      <c r="K114" s="32">
        <f t="shared" ref="K114:K117" si="60">IF(ISNUMBER(J114), (J114 - $B114) / $B114, "")</f>
        <v>5.2631578947368418E-2</v>
      </c>
      <c r="L114" s="18">
        <f>IF(ISNUMBER(J114), $B118 * K114, "")</f>
        <v>7894.7368421052624</v>
      </c>
      <c r="M114" s="31">
        <v>204</v>
      </c>
      <c r="N114" s="32">
        <f t="shared" ref="N114:N117" si="61">IF(ISNUMBER(M114), (M114 - $B114) / $B114, "")</f>
        <v>7.3684210526315783E-2</v>
      </c>
      <c r="O114" s="18">
        <f>IF(ISNUMBER(M114), $B118 * N114, "")</f>
        <v>11052.631578947367</v>
      </c>
      <c r="Q114" s="291"/>
      <c r="R114" s="291"/>
      <c r="S114" s="291"/>
    </row>
    <row r="115" spans="1:19" ht="17.25" thickBot="1">
      <c r="A115" s="125" t="s">
        <v>157</v>
      </c>
      <c r="B115" s="126">
        <v>2020</v>
      </c>
      <c r="C115" s="77">
        <v>0.01</v>
      </c>
      <c r="D115" s="15">
        <v>2195</v>
      </c>
      <c r="E115" s="32">
        <f t="shared" si="58"/>
        <v>8.6633663366336627E-2</v>
      </c>
      <c r="F115" s="18">
        <f>IF(ISNUMBER(D115), $B118 * E115, "")</f>
        <v>12995.049504950493</v>
      </c>
      <c r="G115" s="31">
        <v>2185</v>
      </c>
      <c r="H115" s="32">
        <f t="shared" si="59"/>
        <v>8.1683168316831686E-2</v>
      </c>
      <c r="I115" s="101">
        <f>IF(ISNUMBER(G115), $B118 * H115, "")</f>
        <v>12252.475247524753</v>
      </c>
      <c r="J115" s="15">
        <v>2195</v>
      </c>
      <c r="K115" s="32">
        <f t="shared" si="60"/>
        <v>8.6633663366336627E-2</v>
      </c>
      <c r="L115" s="18">
        <f>IF(ISNUMBER(J115), $B118 * K115, "")</f>
        <v>12995.049504950493</v>
      </c>
      <c r="M115" s="31">
        <v>2175</v>
      </c>
      <c r="N115" s="32">
        <f t="shared" si="61"/>
        <v>7.6732673267326731E-2</v>
      </c>
      <c r="O115" s="18">
        <f>IF(ISNUMBER(M115), $B118 * N115, "")</f>
        <v>11509.90099009901</v>
      </c>
      <c r="Q115" s="291"/>
      <c r="R115" s="291"/>
      <c r="S115" s="291"/>
    </row>
    <row r="116" spans="1:19">
      <c r="A116" s="125" t="s">
        <v>263</v>
      </c>
      <c r="B116" s="126">
        <v>318</v>
      </c>
      <c r="C116" s="77">
        <v>9.5238094999999991E-3</v>
      </c>
      <c r="D116" s="15">
        <v>317</v>
      </c>
      <c r="E116" s="32">
        <f t="shared" si="58"/>
        <v>-3.1446540880503146E-3</v>
      </c>
      <c r="F116" s="18">
        <f>IF(ISNUMBER(D116), $B118 * E116, "")</f>
        <v>-471.69811320754718</v>
      </c>
      <c r="G116" s="31">
        <v>318</v>
      </c>
      <c r="H116" s="32">
        <f t="shared" si="59"/>
        <v>0</v>
      </c>
      <c r="I116" s="101">
        <f>IF(ISNUMBER(G116), $B118 * H116, "")</f>
        <v>0</v>
      </c>
      <c r="J116" s="15">
        <v>317</v>
      </c>
      <c r="K116" s="32">
        <f t="shared" si="60"/>
        <v>-3.1446540880503146E-3</v>
      </c>
      <c r="L116" s="18">
        <f>IF(ISNUMBER(J116), $B118 * K116, "")</f>
        <v>-471.69811320754718</v>
      </c>
      <c r="M116" s="31">
        <v>316</v>
      </c>
      <c r="N116" s="32">
        <f t="shared" si="61"/>
        <v>-6.2893081761006293E-3</v>
      </c>
      <c r="O116" s="18">
        <f>IF(ISNUMBER(M116), $B118 * N116, "")</f>
        <v>-943.39622641509436</v>
      </c>
      <c r="Q116" s="313"/>
      <c r="R116" s="314"/>
      <c r="S116" s="315"/>
    </row>
    <row r="117" spans="1:19" ht="17.25" thickBot="1">
      <c r="A117" s="130" t="s">
        <v>251</v>
      </c>
      <c r="B117" s="131">
        <v>396</v>
      </c>
      <c r="C117" s="79">
        <v>7.6335878000000001E-3</v>
      </c>
      <c r="D117" s="24">
        <v>395</v>
      </c>
      <c r="E117" s="25">
        <f t="shared" si="58"/>
        <v>-2.5252525252525255E-3</v>
      </c>
      <c r="F117" s="104">
        <f>IF(ISNUMBER(D117), $B118 * E117, "")</f>
        <v>-378.78787878787881</v>
      </c>
      <c r="G117" s="102">
        <v>396</v>
      </c>
      <c r="H117" s="25">
        <f t="shared" si="59"/>
        <v>0</v>
      </c>
      <c r="I117" s="103">
        <f>IF(ISNUMBER(G117), $B118 * H117, "")</f>
        <v>0</v>
      </c>
      <c r="J117" s="24">
        <v>398</v>
      </c>
      <c r="K117" s="25">
        <f t="shared" si="60"/>
        <v>5.0505050505050509E-3</v>
      </c>
      <c r="L117" s="104">
        <f>IF(ISNUMBER(J117), $B118 * K117, "")</f>
        <v>757.57575757575762</v>
      </c>
      <c r="M117" s="102">
        <v>397</v>
      </c>
      <c r="N117" s="25">
        <f t="shared" si="61"/>
        <v>2.5252525252525255E-3</v>
      </c>
      <c r="O117" s="104">
        <f>IF(ISNUMBER(M117), $B118 * N117, "")</f>
        <v>378.78787878787881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7.7956904184664791E-2</v>
      </c>
      <c r="F118" s="28">
        <f>SUM(F98:F117)</f>
        <v>233870.71255399429</v>
      </c>
      <c r="G118" s="26" t="s">
        <v>268</v>
      </c>
      <c r="H118" s="27">
        <f>IF(COUNT(H98:H117), SUM(H98:H117) / COUNT(H98:H117), 0)</f>
        <v>8.6768382788675796E-2</v>
      </c>
      <c r="I118" s="28">
        <f>SUM(I98:I117)</f>
        <v>260305.14836602742</v>
      </c>
      <c r="J118" s="26" t="s">
        <v>268</v>
      </c>
      <c r="K118" s="27">
        <f>IF(COUNT(K98:K117), SUM(K98:K117) / COUNT(K98:K117), 0)</f>
        <v>8.6232593010830111E-2</v>
      </c>
      <c r="L118" s="28">
        <f>SUM(L98:L117)</f>
        <v>258697.77903249033</v>
      </c>
      <c r="M118" s="26" t="s">
        <v>268</v>
      </c>
      <c r="N118" s="27">
        <f>IF(COUNT(N98:N117), SUM(N98:N117) / COUNT(N98:N117), 0)</f>
        <v>7.1669664056730073E-2</v>
      </c>
      <c r="O118" s="28">
        <f>SUM(O98:O117)</f>
        <v>215008.99217019012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21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2021-11-15(월) 오전 00:00</v>
      </c>
      <c r="C123" s="329"/>
      <c r="D123" s="288" t="str">
        <f>TEXT($G$1, "[$-ko-KR]yyyy-mm-dd(ddd) ") &amp; "오후 14:00"</f>
        <v>2021-11-15(월) 오후 14:00</v>
      </c>
      <c r="E123" s="289"/>
      <c r="F123" s="290"/>
      <c r="G123" s="288" t="str">
        <f>TEXT($G$1, "[$-ko-KR]yyyy-mm-dd(ddd) ") &amp; "오후 19:00"</f>
        <v>2021-11-15(월) 오후 19:00</v>
      </c>
      <c r="H123" s="289"/>
      <c r="I123" s="290"/>
      <c r="J123" s="288" t="str">
        <f>TEXT($G$1, "[$-ko-KR]yyyy-mm-dd(ddd) ") &amp; "오후 21:00"</f>
        <v>2021-11-15(월) 오후 21:00</v>
      </c>
      <c r="K123" s="289"/>
      <c r="L123" s="290"/>
      <c r="M123" s="288" t="str">
        <f>TEXT($G$1+1, "[$-ko-KR]yyyy-mm-dd(ddd) ") &amp; "오전 00:00"</f>
        <v>2021-11-16(화)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2" t="s">
        <v>57</v>
      </c>
      <c r="H124" s="223" t="s">
        <v>265</v>
      </c>
      <c r="I124" s="22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333</v>
      </c>
      <c r="B125" s="124">
        <v>0.252</v>
      </c>
      <c r="C125" s="76">
        <v>2.0242915E-2</v>
      </c>
      <c r="D125" s="13">
        <v>0.24299999999999999</v>
      </c>
      <c r="E125" s="14">
        <f>IF(ISNUMBER(D125), (D125 - $B125) / $B125, "")</f>
        <v>-3.5714285714285747E-2</v>
      </c>
      <c r="F125" s="16">
        <f>IF(ISNUMBER(D125), $B145 * E125, "")</f>
        <v>-5357.1428571428623</v>
      </c>
      <c r="G125" s="29">
        <v>0.24299999999999999</v>
      </c>
      <c r="H125" s="14">
        <f>IF(ISNUMBER(G125), (G125 - $B125) / $B125, "")</f>
        <v>-3.5714285714285747E-2</v>
      </c>
      <c r="I125" s="100">
        <f>IF(ISNUMBER(G125), $B145 * H125, "")</f>
        <v>-5357.1428571428623</v>
      </c>
      <c r="J125" s="13">
        <v>0.24399999999999999</v>
      </c>
      <c r="K125" s="14">
        <f>IF(ISNUMBER(J125), (J125 - $B125) / $B125, "")</f>
        <v>-3.1746031746031772E-2</v>
      </c>
      <c r="L125" s="16">
        <f>IF(ISNUMBER(J125), $B145 * K125, "")</f>
        <v>-4761.904761904766</v>
      </c>
      <c r="M125" s="29">
        <v>0.24199999999999999</v>
      </c>
      <c r="N125" s="14">
        <f>IF(ISNUMBER(M125), (M125 - $B125) / $B125, "")</f>
        <v>-3.9682539682539715E-2</v>
      </c>
      <c r="O125" s="16">
        <f>IF(ISNUMBER(M125), $B145 * N125, "")</f>
        <v>-5952.3809523809568</v>
      </c>
      <c r="Q125" s="286"/>
      <c r="R125" s="286"/>
      <c r="S125" s="286"/>
    </row>
    <row r="126" spans="1:19" ht="17.25" thickBot="1">
      <c r="A126" s="125" t="s">
        <v>201</v>
      </c>
      <c r="B126" s="126">
        <v>19.899999999999999</v>
      </c>
      <c r="C126" s="77">
        <v>5.0505050999999999E-3</v>
      </c>
      <c r="D126" s="15">
        <v>20</v>
      </c>
      <c r="E126" s="32">
        <f t="shared" ref="E126:E129" si="62">IF(ISNUMBER(D126), (D126 - $B126) / $B126, "")</f>
        <v>5.0251256281407756E-3</v>
      </c>
      <c r="F126" s="18">
        <f>IF(ISNUMBER(D126), $B145 * E126, "")</f>
        <v>753.7688442211163</v>
      </c>
      <c r="G126" s="31">
        <v>20.100000000000001</v>
      </c>
      <c r="H126" s="32">
        <f t="shared" ref="H126:H129" si="63">IF(ISNUMBER(G126), (G126 - $B126) / $B126, "")</f>
        <v>1.0050251256281551E-2</v>
      </c>
      <c r="I126" s="101">
        <f>IF(ISNUMBER(G126), $B145 * H126, "")</f>
        <v>1507.5376884422326</v>
      </c>
      <c r="J126" s="15">
        <v>20.2</v>
      </c>
      <c r="K126" s="32">
        <f t="shared" ref="K126:K129" si="64">IF(ISNUMBER(J126), (J126 - $B126) / $B126, "")</f>
        <v>1.5075376884422148E-2</v>
      </c>
      <c r="L126" s="18">
        <f>IF(ISNUMBER(J126), $B145 * K126, "")</f>
        <v>2261.3065326633223</v>
      </c>
      <c r="M126" s="31">
        <v>20.100000000000001</v>
      </c>
      <c r="N126" s="32">
        <f t="shared" ref="N126:N129" si="65">IF(ISNUMBER(M126), (M126 - $B126) / $B126, "")</f>
        <v>1.0050251256281551E-2</v>
      </c>
      <c r="O126" s="18">
        <f>IF(ISNUMBER(M126), $B145 * N126, "")</f>
        <v>1507.5376884422326</v>
      </c>
      <c r="Q126" s="286"/>
      <c r="R126" s="286"/>
      <c r="S126" s="286"/>
    </row>
    <row r="127" spans="1:19" ht="17.25" thickBot="1">
      <c r="A127" s="125" t="s">
        <v>205</v>
      </c>
      <c r="B127" s="126">
        <v>15.1</v>
      </c>
      <c r="C127" s="77">
        <v>0</v>
      </c>
      <c r="D127" s="15">
        <v>15.2</v>
      </c>
      <c r="E127" s="32">
        <f t="shared" si="62"/>
        <v>6.6225165562913673E-3</v>
      </c>
      <c r="F127" s="18">
        <f>IF(ISNUMBER(D127), $B145 * E127, "")</f>
        <v>993.37748344370505</v>
      </c>
      <c r="G127" s="31">
        <v>15.3</v>
      </c>
      <c r="H127" s="32">
        <f t="shared" si="63"/>
        <v>1.3245033112582853E-2</v>
      </c>
      <c r="I127" s="101">
        <f>IF(ISNUMBER(G127), $B145 * H127, "")</f>
        <v>1986.7549668874278</v>
      </c>
      <c r="J127" s="15">
        <v>15.3</v>
      </c>
      <c r="K127" s="32">
        <f t="shared" si="64"/>
        <v>1.3245033112582853E-2</v>
      </c>
      <c r="L127" s="18">
        <f>IF(ISNUMBER(J127), $B145 * K127, "")</f>
        <v>1986.7549668874278</v>
      </c>
      <c r="M127" s="31">
        <v>15.4</v>
      </c>
      <c r="N127" s="32">
        <f t="shared" si="65"/>
        <v>1.9867549668874218E-2</v>
      </c>
      <c r="O127" s="18">
        <f>IF(ISNUMBER(M127), $B145 * N127, "")</f>
        <v>2980.1324503311325</v>
      </c>
      <c r="Q127" s="291"/>
      <c r="R127" s="291"/>
      <c r="S127" s="291"/>
    </row>
    <row r="128" spans="1:19" ht="17.25" thickBot="1">
      <c r="A128" s="125" t="s">
        <v>97</v>
      </c>
      <c r="B128" s="126">
        <v>4.57</v>
      </c>
      <c r="C128" s="77">
        <v>0</v>
      </c>
      <c r="D128" s="15">
        <v>4.71</v>
      </c>
      <c r="E128" s="32">
        <f t="shared" si="62"/>
        <v>3.0634573304157479E-2</v>
      </c>
      <c r="F128" s="18">
        <f>IF(ISNUMBER(D128), $B145 * E128, "")</f>
        <v>4595.1859956236221</v>
      </c>
      <c r="G128" s="31">
        <v>4.7300000000000004</v>
      </c>
      <c r="H128" s="32">
        <f t="shared" si="63"/>
        <v>3.5010940919037226E-2</v>
      </c>
      <c r="I128" s="101">
        <f>IF(ISNUMBER(G128), $B145 * H128, "")</f>
        <v>5251.641137855584</v>
      </c>
      <c r="J128" s="15">
        <v>4.72</v>
      </c>
      <c r="K128" s="32">
        <f t="shared" si="64"/>
        <v>3.2822757111597253E-2</v>
      </c>
      <c r="L128" s="18">
        <f>IF(ISNUMBER(J128), $B145 * K128, "")</f>
        <v>4923.4135667395876</v>
      </c>
      <c r="M128" s="31">
        <v>4.6900000000000004</v>
      </c>
      <c r="N128" s="32">
        <f t="shared" si="65"/>
        <v>2.6258205689277923E-2</v>
      </c>
      <c r="O128" s="18">
        <f>IF(ISNUMBER(M128), $B145 * N128, "")</f>
        <v>3938.7308533916885</v>
      </c>
      <c r="Q128" s="291"/>
      <c r="R128" s="291"/>
      <c r="S128" s="291"/>
    </row>
    <row r="129" spans="1:19" ht="17.25" thickBot="1">
      <c r="A129" s="127" t="s">
        <v>175</v>
      </c>
      <c r="B129" s="128">
        <v>20.8</v>
      </c>
      <c r="C129" s="78">
        <v>-4.784689E-3</v>
      </c>
      <c r="D129" s="20">
        <v>20.7</v>
      </c>
      <c r="E129" s="21">
        <f t="shared" si="62"/>
        <v>-4.8076923076923756E-3</v>
      </c>
      <c r="F129" s="22">
        <f>IF(ISNUMBER(D129), $B145 * E129, "")</f>
        <v>-721.15384615385631</v>
      </c>
      <c r="G129" s="30">
        <v>20.7</v>
      </c>
      <c r="H129" s="21">
        <f t="shared" si="63"/>
        <v>-4.8076923076923756E-3</v>
      </c>
      <c r="I129" s="105">
        <f>IF(ISNUMBER(G129), $B145 * H129, "")</f>
        <v>-721.15384615385631</v>
      </c>
      <c r="J129" s="20">
        <v>20.8</v>
      </c>
      <c r="K129" s="21">
        <f t="shared" si="64"/>
        <v>0</v>
      </c>
      <c r="L129" s="22">
        <f>IF(ISNUMBER(J129), $B145 * K129, "")</f>
        <v>0</v>
      </c>
      <c r="M129" s="30">
        <v>20.8</v>
      </c>
      <c r="N129" s="21">
        <f t="shared" si="65"/>
        <v>0</v>
      </c>
      <c r="O129" s="22">
        <f>IF(ISNUMBER(M129), $B145 * N129, "")</f>
        <v>0</v>
      </c>
      <c r="Q129" s="291"/>
      <c r="R129" s="291"/>
      <c r="S129" s="291"/>
    </row>
    <row r="130" spans="1:19" ht="17.25" thickBot="1">
      <c r="A130" s="125" t="s">
        <v>64</v>
      </c>
      <c r="B130" s="129">
        <v>58.1</v>
      </c>
      <c r="C130" s="80">
        <v>-5.1369863000000002E-3</v>
      </c>
      <c r="D130" s="106">
        <v>58.2</v>
      </c>
      <c r="E130" s="107">
        <f>IF(ISNUMBER(D130), (D130 - $B130) / $B130, "")</f>
        <v>1.7211703958692154E-3</v>
      </c>
      <c r="F130" s="108">
        <f>IF(ISNUMBER(D130), $B145 * E130, "")</f>
        <v>258.17555938038231</v>
      </c>
      <c r="G130" s="109">
        <v>58.5</v>
      </c>
      <c r="H130" s="107">
        <f>IF(ISNUMBER(G130), (G130 - $B130) / $B130, "")</f>
        <v>6.8846815834767393E-3</v>
      </c>
      <c r="I130" s="110">
        <f>IF(ISNUMBER(G130), $B145 * H130, "")</f>
        <v>1032.7022375215108</v>
      </c>
      <c r="J130" s="106">
        <v>58.8</v>
      </c>
      <c r="K130" s="107">
        <f>IF(ISNUMBER(J130), (J130 - $B130) / $B130, "")</f>
        <v>1.2048192771084263E-2</v>
      </c>
      <c r="L130" s="108">
        <f>IF(ISNUMBER(J130), $B145 * K130, "")</f>
        <v>1807.2289156626396</v>
      </c>
      <c r="M130" s="109">
        <v>58.7</v>
      </c>
      <c r="N130" s="107">
        <f>IF(ISNUMBER(M130), (M130 - $B130) / $B130, "")</f>
        <v>1.0327022375215171E-2</v>
      </c>
      <c r="O130" s="108">
        <f>IF(ISNUMBER(M130), $B145 * N130, "")</f>
        <v>1549.0533562822757</v>
      </c>
      <c r="Q130" s="291"/>
      <c r="R130" s="291"/>
      <c r="S130" s="291"/>
    </row>
    <row r="131" spans="1:19" ht="17.25" thickBot="1">
      <c r="A131" s="125" t="s">
        <v>207</v>
      </c>
      <c r="B131" s="126">
        <v>19.100000000000001</v>
      </c>
      <c r="C131" s="77">
        <v>-5.2083333000000004E-3</v>
      </c>
      <c r="D131" s="15">
        <v>19.8</v>
      </c>
      <c r="E131" s="32">
        <f t="shared" ref="E131:E134" si="66">IF(ISNUMBER(D131), (D131 - $B131) / $B131, "")</f>
        <v>3.6649214659685826E-2</v>
      </c>
      <c r="F131" s="18">
        <f>IF(ISNUMBER(D131), $B145 * E131, "")</f>
        <v>5497.3821989528742</v>
      </c>
      <c r="G131" s="31">
        <v>19.8</v>
      </c>
      <c r="H131" s="32">
        <f t="shared" ref="H131:H134" si="67">IF(ISNUMBER(G131), (G131 - $B131) / $B131, "")</f>
        <v>3.6649214659685826E-2</v>
      </c>
      <c r="I131" s="101">
        <f>IF(ISNUMBER(G131), $B145 * H131, "")</f>
        <v>5497.3821989528742</v>
      </c>
      <c r="J131" s="15">
        <v>19.899999999999999</v>
      </c>
      <c r="K131" s="32">
        <f t="shared" ref="K131:K134" si="68">IF(ISNUMBER(J131), (J131 - $B131) / $B131, "")</f>
        <v>4.1884816753926551E-2</v>
      </c>
      <c r="L131" s="18">
        <f>IF(ISNUMBER(J131), $B145 * K131, "")</f>
        <v>6282.7225130889829</v>
      </c>
      <c r="M131" s="31">
        <v>19.600000000000001</v>
      </c>
      <c r="N131" s="32">
        <f t="shared" ref="N131:N134" si="69">IF(ISNUMBER(M131), (M131 - $B131) / $B131, "")</f>
        <v>2.6178010471204185E-2</v>
      </c>
      <c r="O131" s="18">
        <f>IF(ISNUMBER(M131), $B145 * N131, "")</f>
        <v>3926.7015706806278</v>
      </c>
      <c r="Q131" s="291"/>
      <c r="R131" s="291"/>
      <c r="S131" s="291"/>
    </row>
    <row r="132" spans="1:19" ht="17.25" thickBot="1">
      <c r="A132" s="125" t="s">
        <v>147</v>
      </c>
      <c r="B132" s="126">
        <v>13.7</v>
      </c>
      <c r="C132" s="77">
        <v>-7.2463768E-3</v>
      </c>
      <c r="D132" s="15">
        <v>13.9</v>
      </c>
      <c r="E132" s="32">
        <f t="shared" si="66"/>
        <v>1.4598540145985481E-2</v>
      </c>
      <c r="F132" s="18">
        <f>IF(ISNUMBER(D132), $B145 * E132, "")</f>
        <v>2189.781021897822</v>
      </c>
      <c r="G132" s="31">
        <v>14</v>
      </c>
      <c r="H132" s="32">
        <f t="shared" si="67"/>
        <v>2.1897810218978155E-2</v>
      </c>
      <c r="I132" s="101">
        <f>IF(ISNUMBER(G132), $B145 * H132, "")</f>
        <v>3284.6715328467235</v>
      </c>
      <c r="J132" s="15">
        <v>13.9</v>
      </c>
      <c r="K132" s="32">
        <f t="shared" si="68"/>
        <v>1.4598540145985481E-2</v>
      </c>
      <c r="L132" s="18">
        <f>IF(ISNUMBER(J132), $B145 * K132, "")</f>
        <v>2189.781021897822</v>
      </c>
      <c r="M132" s="31">
        <v>13.9</v>
      </c>
      <c r="N132" s="32">
        <f t="shared" si="69"/>
        <v>1.4598540145985481E-2</v>
      </c>
      <c r="O132" s="18">
        <f>IF(ISNUMBER(M132), $B145 * N132, "")</f>
        <v>2189.781021897822</v>
      </c>
      <c r="Q132" s="291"/>
      <c r="R132" s="291"/>
      <c r="S132" s="291"/>
    </row>
    <row r="133" spans="1:19" ht="17.25" thickBot="1">
      <c r="A133" s="125" t="s">
        <v>199</v>
      </c>
      <c r="B133" s="126">
        <v>84.3</v>
      </c>
      <c r="C133" s="77">
        <v>-1.0563380299999999E-2</v>
      </c>
      <c r="D133" s="15">
        <v>84.7</v>
      </c>
      <c r="E133" s="32">
        <f t="shared" si="66"/>
        <v>4.7449584816133539E-3</v>
      </c>
      <c r="F133" s="18">
        <f>IF(ISNUMBER(D133), $B145 * E133, "")</f>
        <v>711.74377224200305</v>
      </c>
      <c r="G133" s="31">
        <v>84.8</v>
      </c>
      <c r="H133" s="32">
        <f t="shared" si="67"/>
        <v>5.9311981020166073E-3</v>
      </c>
      <c r="I133" s="101">
        <f>IF(ISNUMBER(G133), $B145 * H133, "")</f>
        <v>889.6797153024911</v>
      </c>
      <c r="J133" s="15">
        <v>85.3</v>
      </c>
      <c r="K133" s="32">
        <f t="shared" si="68"/>
        <v>1.1862396204033215E-2</v>
      </c>
      <c r="L133" s="18">
        <f>IF(ISNUMBER(J133), $B145 * K133, "")</f>
        <v>1779.3594306049822</v>
      </c>
      <c r="M133" s="31">
        <v>85</v>
      </c>
      <c r="N133" s="32">
        <f t="shared" si="69"/>
        <v>8.3036773428232843E-3</v>
      </c>
      <c r="O133" s="18">
        <f>IF(ISNUMBER(M133), $B145 * N133, "")</f>
        <v>1245.5516014234927</v>
      </c>
      <c r="Q133" s="33"/>
      <c r="R133" s="33"/>
    </row>
    <row r="134" spans="1:19" ht="17.25" thickBot="1">
      <c r="A134" s="130" t="s">
        <v>185</v>
      </c>
      <c r="B134" s="131">
        <v>15.5</v>
      </c>
      <c r="C134" s="79">
        <v>-1.2738853499999999E-2</v>
      </c>
      <c r="D134" s="24">
        <v>15.7</v>
      </c>
      <c r="E134" s="25">
        <f t="shared" si="66"/>
        <v>1.2903225806451568E-2</v>
      </c>
      <c r="F134" s="104">
        <f>IF(ISNUMBER(D134), $B145 * E134, "")</f>
        <v>1935.4838709677351</v>
      </c>
      <c r="G134" s="102">
        <v>15.7</v>
      </c>
      <c r="H134" s="25">
        <f t="shared" si="67"/>
        <v>1.2903225806451568E-2</v>
      </c>
      <c r="I134" s="103">
        <f>IF(ISNUMBER(G134), $B145 * H134, "")</f>
        <v>1935.4838709677351</v>
      </c>
      <c r="J134" s="24">
        <v>15.8</v>
      </c>
      <c r="K134" s="25">
        <f t="shared" si="68"/>
        <v>1.9354838709677465E-2</v>
      </c>
      <c r="L134" s="104">
        <f>IF(ISNUMBER(J134), $B145 * K134, "")</f>
        <v>2903.22580645162</v>
      </c>
      <c r="M134" s="102">
        <v>15.6</v>
      </c>
      <c r="N134" s="25">
        <f t="shared" si="69"/>
        <v>6.4516129032257839E-3</v>
      </c>
      <c r="O134" s="104">
        <f>IF(ISNUMBER(M134), $B145 * N134, "")</f>
        <v>967.74193548386756</v>
      </c>
      <c r="Q134" s="300"/>
      <c r="R134" s="301"/>
      <c r="S134" s="302"/>
    </row>
    <row r="135" spans="1:19">
      <c r="A135" s="123" t="s">
        <v>119</v>
      </c>
      <c r="B135" s="124">
        <v>36.4</v>
      </c>
      <c r="C135" s="76">
        <v>-1.3550135499999999E-2</v>
      </c>
      <c r="D135" s="13">
        <v>37.4</v>
      </c>
      <c r="E135" s="14">
        <f>IF(ISNUMBER(D135), (D135 - $B135) / $B135, "")</f>
        <v>2.7472527472527472E-2</v>
      </c>
      <c r="F135" s="16">
        <f>IF(ISNUMBER(D135), $B145 * E135, "")</f>
        <v>4120.8791208791208</v>
      </c>
      <c r="G135" s="29">
        <v>37.4</v>
      </c>
      <c r="H135" s="14">
        <f>IF(ISNUMBER(G135), (G135 - $B135) / $B135, "")</f>
        <v>2.7472527472527472E-2</v>
      </c>
      <c r="I135" s="100">
        <f>IF(ISNUMBER(G135), $B145 * H135, "")</f>
        <v>4120.8791208791208</v>
      </c>
      <c r="J135" s="13">
        <v>37.4</v>
      </c>
      <c r="K135" s="14">
        <f>IF(ISNUMBER(J135), (J135 - $B135) / $B135, "")</f>
        <v>2.7472527472527472E-2</v>
      </c>
      <c r="L135" s="16">
        <f>IF(ISNUMBER(J135), $B145 * K135, "")</f>
        <v>4120.8791208791208</v>
      </c>
      <c r="M135" s="29">
        <v>37</v>
      </c>
      <c r="N135" s="14">
        <f>IF(ISNUMBER(M135), (M135 - $B135) / $B135, "")</f>
        <v>1.6483516483516522E-2</v>
      </c>
      <c r="O135" s="16">
        <f>IF(ISNUMBER(M135), $B145 * N135, "")</f>
        <v>2472.5274725274785</v>
      </c>
      <c r="Q135" s="303"/>
      <c r="R135" s="304"/>
      <c r="S135" s="305"/>
    </row>
    <row r="136" spans="1:19" ht="17.25" thickBot="1">
      <c r="A136" s="125" t="s">
        <v>71</v>
      </c>
      <c r="B136" s="126">
        <v>34.6</v>
      </c>
      <c r="C136" s="77">
        <v>-1.4245014199999999E-2</v>
      </c>
      <c r="D136" s="15">
        <v>34.4</v>
      </c>
      <c r="E136" s="32">
        <f t="shared" ref="E136:E139" si="70">IF(ISNUMBER(D136), (D136 - $B136) / $B136, "")</f>
        <v>-5.7803468208093307E-3</v>
      </c>
      <c r="F136" s="18">
        <f>IF(ISNUMBER(D136), $B145 * E136, "")</f>
        <v>-867.05202312139966</v>
      </c>
      <c r="G136" s="31">
        <v>34.5</v>
      </c>
      <c r="H136" s="32">
        <f t="shared" ref="H136:H139" si="71">IF(ISNUMBER(G136), (G136 - $B136) / $B136, "")</f>
        <v>-2.8901734104046653E-3</v>
      </c>
      <c r="I136" s="101">
        <f>IF(ISNUMBER(G136), $B145 * H136, "")</f>
        <v>-433.52601156069983</v>
      </c>
      <c r="J136" s="15">
        <v>34.4</v>
      </c>
      <c r="K136" s="32">
        <f t="shared" ref="K136:K139" si="72">IF(ISNUMBER(J136), (J136 - $B136) / $B136, "")</f>
        <v>-5.7803468208093307E-3</v>
      </c>
      <c r="L136" s="18">
        <f>IF(ISNUMBER(J136), $B145 * K136, "")</f>
        <v>-867.05202312139966</v>
      </c>
      <c r="M136" s="31">
        <v>34.5</v>
      </c>
      <c r="N136" s="32">
        <f t="shared" ref="N136:N139" si="73">IF(ISNUMBER(M136), (M136 - $B136) / $B136, "")</f>
        <v>-2.8901734104046653E-3</v>
      </c>
      <c r="O136" s="18">
        <f>IF(ISNUMBER(M136), $B145 * N136, "")</f>
        <v>-433.52601156069983</v>
      </c>
      <c r="Q136" s="306"/>
      <c r="R136" s="307"/>
      <c r="S136" s="308"/>
    </row>
    <row r="137" spans="1:19" ht="17.25" thickBot="1">
      <c r="A137" s="125" t="s">
        <v>187</v>
      </c>
      <c r="B137" s="126">
        <v>18.8</v>
      </c>
      <c r="C137" s="77">
        <v>-1.5706806300000001E-2</v>
      </c>
      <c r="D137" s="15">
        <v>18.8</v>
      </c>
      <c r="E137" s="32">
        <f t="shared" si="70"/>
        <v>0</v>
      </c>
      <c r="F137" s="18">
        <f>IF(ISNUMBER(D137), $B145 * E137, "")</f>
        <v>0</v>
      </c>
      <c r="G137" s="31">
        <v>18.899999999999999</v>
      </c>
      <c r="H137" s="32">
        <f t="shared" si="71"/>
        <v>5.319148936170099E-3</v>
      </c>
      <c r="I137" s="101">
        <f>IF(ISNUMBER(G137), $B145 * H137, "")</f>
        <v>797.87234042551484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797.87234042551484</v>
      </c>
      <c r="Q137" s="291"/>
      <c r="R137" s="291"/>
      <c r="S137" s="291"/>
    </row>
    <row r="138" spans="1:19" ht="17.25" thickBot="1">
      <c r="A138" s="125" t="s">
        <v>231</v>
      </c>
      <c r="B138" s="126">
        <v>84.4</v>
      </c>
      <c r="C138" s="77">
        <v>-1.6317016300000001E-2</v>
      </c>
      <c r="D138" s="15">
        <v>85.5</v>
      </c>
      <c r="E138" s="32">
        <f t="shared" si="70"/>
        <v>1.3033175355450169E-2</v>
      </c>
      <c r="F138" s="18">
        <f>IF(ISNUMBER(D138), $B145 * E138, "")</f>
        <v>1954.9763033175252</v>
      </c>
      <c r="G138" s="31">
        <v>85.6</v>
      </c>
      <c r="H138" s="32">
        <f t="shared" si="71"/>
        <v>1.421800947867285E-2</v>
      </c>
      <c r="I138" s="101">
        <f>IF(ISNUMBER(G138), $B145 * H138, "")</f>
        <v>2132.7014218009276</v>
      </c>
      <c r="J138" s="15">
        <v>86.2</v>
      </c>
      <c r="K138" s="32">
        <f t="shared" si="72"/>
        <v>2.1327014218009442E-2</v>
      </c>
      <c r="L138" s="18">
        <f>IF(ISNUMBER(J138), $B145 * K138, "")</f>
        <v>3199.0521327014162</v>
      </c>
      <c r="M138" s="31">
        <v>85.3</v>
      </c>
      <c r="N138" s="32">
        <f t="shared" si="73"/>
        <v>1.0663507109004638E-2</v>
      </c>
      <c r="O138" s="18">
        <f>IF(ISNUMBER(M138), $B145 * N138, "")</f>
        <v>1599.5260663506956</v>
      </c>
      <c r="Q138" s="286"/>
      <c r="R138" s="286"/>
      <c r="S138" s="286"/>
    </row>
    <row r="139" spans="1:19" ht="17.25" thickBot="1">
      <c r="A139" s="127" t="s">
        <v>213</v>
      </c>
      <c r="B139" s="128">
        <v>11.9</v>
      </c>
      <c r="C139" s="78">
        <v>-1.6528925600000001E-2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12</v>
      </c>
      <c r="H139" s="21">
        <f t="shared" si="71"/>
        <v>8.4033613445377853E-3</v>
      </c>
      <c r="I139" s="105">
        <f>IF(ISNUMBER(G139), $B145 * H139, "")</f>
        <v>1260.5042016806678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12</v>
      </c>
      <c r="N139" s="21">
        <f t="shared" si="73"/>
        <v>8.4033613445377853E-3</v>
      </c>
      <c r="O139" s="22">
        <f>IF(ISNUMBER(M139), $B145 * N139, "")</f>
        <v>1260.5042016806678</v>
      </c>
      <c r="Q139" s="286"/>
      <c r="R139" s="286"/>
      <c r="S139" s="286"/>
    </row>
    <row r="140" spans="1:19" ht="17.25" thickBot="1">
      <c r="A140" s="125" t="s">
        <v>145</v>
      </c>
      <c r="B140" s="129">
        <v>23.7</v>
      </c>
      <c r="C140" s="80">
        <v>-1.6597510400000001E-2</v>
      </c>
      <c r="D140" s="106">
        <v>24.1</v>
      </c>
      <c r="E140" s="107">
        <f>IF(ISNUMBER(D140), (D140 - $B140) / $B140, "")</f>
        <v>1.6877637130801777E-2</v>
      </c>
      <c r="F140" s="108">
        <f>IF(ISNUMBER(D140), $B145 * E140, "")</f>
        <v>2531.6455696202665</v>
      </c>
      <c r="G140" s="109">
        <v>24.4</v>
      </c>
      <c r="H140" s="107">
        <f>IF(ISNUMBER(G140), (G140 - $B140) / $B140, "")</f>
        <v>2.9535864978902926E-2</v>
      </c>
      <c r="I140" s="110">
        <f>IF(ISNUMBER(G140), $B145 * H140, "")</f>
        <v>4430.3797468354387</v>
      </c>
      <c r="J140" s="106">
        <v>24.3</v>
      </c>
      <c r="K140" s="107">
        <f>IF(ISNUMBER(J140), (J140 - $B140) / $B140, "")</f>
        <v>2.5316455696202594E-2</v>
      </c>
      <c r="L140" s="108">
        <f>IF(ISNUMBER(J140), $B145 * K140, "")</f>
        <v>3797.4683544303889</v>
      </c>
      <c r="M140" s="109">
        <v>24.2</v>
      </c>
      <c r="N140" s="107">
        <f>IF(ISNUMBER(M140), (M140 - $B140) / $B140, "")</f>
        <v>2.1097046413502109E-2</v>
      </c>
      <c r="O140" s="108">
        <f>IF(ISNUMBER(M140), $B145 * N140, "")</f>
        <v>3164.5569620253164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7.7487712558866884E-3</v>
      </c>
      <c r="F145" s="28">
        <f>SUM(F125:F144)</f>
        <v>18597.051014128054</v>
      </c>
      <c r="G145" s="26" t="s">
        <v>268</v>
      </c>
      <c r="H145" s="27">
        <f>IF(COUNT(H125:H144), SUM(H125:H144) / COUNT(H125:H144), 0)</f>
        <v>1.1506819777308679E-2</v>
      </c>
      <c r="I145" s="28">
        <f>SUM(I125:I144)</f>
        <v>27616.367465540832</v>
      </c>
      <c r="J145" s="26" t="s">
        <v>268</v>
      </c>
      <c r="K145" s="27">
        <f>IF(COUNT(K125:K144), SUM(K125:K144) / COUNT(K125:K144), 0)</f>
        <v>1.2342598157075476E-2</v>
      </c>
      <c r="L145" s="28">
        <f>SUM(L125:L144)</f>
        <v>29622.235576981144</v>
      </c>
      <c r="M145" s="26" t="s">
        <v>268</v>
      </c>
      <c r="N145" s="27">
        <f>IF(COUNT(N125:N144), SUM(N125:N144) / COUNT(N125:N144), 0)</f>
        <v>8.8392960654171474E-3</v>
      </c>
      <c r="O145" s="28">
        <f>SUM(O125:O144)</f>
        <v>21214.310557001154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21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2021-11-15(월) 오전 00:00</v>
      </c>
      <c r="C150" s="329"/>
      <c r="D150" s="288" t="str">
        <f>TEXT($G$1, "[$-ko-KR]yyyy-mm-dd(ddd) ") &amp; "오후 14:00"</f>
        <v>2021-11-15(월) 오후 14:00</v>
      </c>
      <c r="E150" s="289"/>
      <c r="F150" s="290"/>
      <c r="G150" s="288" t="str">
        <f>TEXT($G$1, "[$-ko-KR]yyyy-mm-dd(ddd) ") &amp; "오후 19:00"</f>
        <v>2021-11-15(월) 오후 19:00</v>
      </c>
      <c r="H150" s="289"/>
      <c r="I150" s="290"/>
      <c r="J150" s="288" t="str">
        <f>TEXT($G$1, "[$-ko-KR]yyyy-mm-dd(ddd) ") &amp; "오후 21:00"</f>
        <v>2021-11-15(월) 오후 21:00</v>
      </c>
      <c r="K150" s="289"/>
      <c r="L150" s="290"/>
      <c r="M150" s="288" t="str">
        <f>TEXT($G$1+1, "[$-ko-KR]yyyy-mm-dd(ddd) ") &amp; "오전 00:00"</f>
        <v>2021-11-16(화)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2" t="s">
        <v>57</v>
      </c>
      <c r="H151" s="223" t="s">
        <v>265</v>
      </c>
      <c r="I151" s="22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161</v>
      </c>
      <c r="B152" s="124">
        <v>665</v>
      </c>
      <c r="C152" s="76">
        <v>3.0165913E-3</v>
      </c>
      <c r="D152" s="13">
        <v>667</v>
      </c>
      <c r="E152" s="14">
        <f>IF(ISNUMBER(D152), (D152 - $B152) / $B152, "")</f>
        <v>3.0075187969924814E-3</v>
      </c>
      <c r="F152" s="16">
        <f>IF(ISNUMBER(D152), $B172 * E152, "")</f>
        <v>451.1278195488722</v>
      </c>
      <c r="G152" s="29">
        <v>675</v>
      </c>
      <c r="H152" s="14">
        <f>IF(ISNUMBER(G152), (G152 - $B152) / $B152, "")</f>
        <v>1.5037593984962405E-2</v>
      </c>
      <c r="I152" s="100">
        <f>IF(ISNUMBER(G152), $B172 * H152, "")</f>
        <v>2255.6390977443607</v>
      </c>
      <c r="J152" s="13">
        <v>677</v>
      </c>
      <c r="K152" s="14">
        <f>IF(ISNUMBER(J152), (J152 - $B152) / $B152, "")</f>
        <v>1.8045112781954888E-2</v>
      </c>
      <c r="L152" s="16">
        <f>IF(ISNUMBER(J152), $B172 * K152, "")</f>
        <v>2706.7669172932333</v>
      </c>
      <c r="M152" s="29">
        <v>682</v>
      </c>
      <c r="N152" s="14">
        <f>IF(ISNUMBER(M152), (M152 - $B152) / $B152, "")</f>
        <v>2.5563909774436091E-2</v>
      </c>
      <c r="O152" s="16">
        <f>IF(ISNUMBER(M152), $B172 * N152, "")</f>
        <v>3834.5864661654136</v>
      </c>
      <c r="Q152" s="286"/>
      <c r="R152" s="286"/>
      <c r="S152" s="286"/>
    </row>
    <row r="153" spans="1:19" ht="17.25" thickBot="1">
      <c r="A153" s="125" t="s">
        <v>129</v>
      </c>
      <c r="B153" s="126">
        <v>123</v>
      </c>
      <c r="C153" s="77">
        <v>0</v>
      </c>
      <c r="D153" s="15">
        <v>126</v>
      </c>
      <c r="E153" s="32">
        <f t="shared" ref="E153:E156" si="78">IF(ISNUMBER(D153), (D153 - $B153) / $B153, "")</f>
        <v>2.4390243902439025E-2</v>
      </c>
      <c r="F153" s="18">
        <f>IF(ISNUMBER(D153), $B172 * E153, "")</f>
        <v>3658.5365853658536</v>
      </c>
      <c r="G153" s="31">
        <v>126</v>
      </c>
      <c r="H153" s="32">
        <f t="shared" ref="H153:H156" si="79">IF(ISNUMBER(G153), (G153 - $B153) / $B153, "")</f>
        <v>2.4390243902439025E-2</v>
      </c>
      <c r="I153" s="101">
        <f>IF(ISNUMBER(G153), $B172 * H153, "")</f>
        <v>3658.5365853658536</v>
      </c>
      <c r="J153" s="15">
        <v>126</v>
      </c>
      <c r="K153" s="32">
        <f t="shared" ref="K153:K156" si="80">IF(ISNUMBER(J153), (J153 - $B153) / $B153, "")</f>
        <v>2.4390243902439025E-2</v>
      </c>
      <c r="L153" s="18">
        <f>IF(ISNUMBER(J153), $B172 * K153, "")</f>
        <v>3658.5365853658536</v>
      </c>
      <c r="M153" s="31">
        <v>124</v>
      </c>
      <c r="N153" s="32">
        <f t="shared" ref="N153:N156" si="81">IF(ISNUMBER(M153), (M153 - $B153) / $B153, "")</f>
        <v>8.130081300813009E-3</v>
      </c>
      <c r="O153" s="18">
        <f>IF(ISNUMBER(M153), $B172 * N153, "")</f>
        <v>1219.5121951219514</v>
      </c>
      <c r="Q153" s="286"/>
      <c r="R153" s="286"/>
      <c r="S153" s="286"/>
    </row>
    <row r="154" spans="1:19" ht="17.25" thickBot="1">
      <c r="A154" s="125" t="s">
        <v>191</v>
      </c>
      <c r="B154" s="126">
        <v>137</v>
      </c>
      <c r="C154" s="77">
        <v>0</v>
      </c>
      <c r="D154" s="15">
        <v>139</v>
      </c>
      <c r="E154" s="32">
        <f t="shared" si="78"/>
        <v>1.4598540145985401E-2</v>
      </c>
      <c r="F154" s="18">
        <f>IF(ISNUMBER(D154), $B172 * E154, "")</f>
        <v>2189.7810218978102</v>
      </c>
      <c r="G154" s="31">
        <v>139</v>
      </c>
      <c r="H154" s="32">
        <f t="shared" si="79"/>
        <v>1.4598540145985401E-2</v>
      </c>
      <c r="I154" s="101">
        <f>IF(ISNUMBER(G154), $B172 * H154, "")</f>
        <v>2189.7810218978102</v>
      </c>
      <c r="J154" s="15">
        <v>138</v>
      </c>
      <c r="K154" s="32">
        <f t="shared" si="80"/>
        <v>7.2992700729927005E-3</v>
      </c>
      <c r="L154" s="18">
        <f>IF(ISNUMBER(J154), $B172 * K154, "")</f>
        <v>1094.8905109489051</v>
      </c>
      <c r="M154" s="31">
        <v>138</v>
      </c>
      <c r="N154" s="32">
        <f t="shared" si="81"/>
        <v>7.2992700729927005E-3</v>
      </c>
      <c r="O154" s="18">
        <f>IF(ISNUMBER(M154), $B172 * N154, "")</f>
        <v>1094.8905109489051</v>
      </c>
      <c r="Q154" s="291"/>
      <c r="R154" s="291"/>
      <c r="S154" s="291"/>
    </row>
    <row r="155" spans="1:19" ht="17.25" thickBot="1">
      <c r="A155" s="125" t="s">
        <v>135</v>
      </c>
      <c r="B155" s="126">
        <v>413</v>
      </c>
      <c r="C155" s="77">
        <v>-2.4154589E-3</v>
      </c>
      <c r="D155" s="15">
        <v>414</v>
      </c>
      <c r="E155" s="32">
        <f t="shared" si="78"/>
        <v>2.4213075060532689E-3</v>
      </c>
      <c r="F155" s="18">
        <f>IF(ISNUMBER(D155), $B172 * E155, "")</f>
        <v>363.19612590799034</v>
      </c>
      <c r="G155" s="31">
        <v>415</v>
      </c>
      <c r="H155" s="32">
        <f t="shared" si="79"/>
        <v>4.8426150121065378E-3</v>
      </c>
      <c r="I155" s="101">
        <f>IF(ISNUMBER(G155), $B172 * H155, "")</f>
        <v>726.39225181598067</v>
      </c>
      <c r="J155" s="15">
        <v>416</v>
      </c>
      <c r="K155" s="32">
        <f t="shared" si="80"/>
        <v>7.2639225181598066E-3</v>
      </c>
      <c r="L155" s="18">
        <f>IF(ISNUMBER(J155), $B172 * K155, "")</f>
        <v>1089.588377723971</v>
      </c>
      <c r="M155" s="31">
        <v>419</v>
      </c>
      <c r="N155" s="32">
        <f t="shared" si="81"/>
        <v>1.4527845036319613E-2</v>
      </c>
      <c r="O155" s="18">
        <f>IF(ISNUMBER(M155), $B172 * N155, "")</f>
        <v>2179.176755447942</v>
      </c>
      <c r="Q155" s="291"/>
      <c r="R155" s="291"/>
      <c r="S155" s="291"/>
    </row>
    <row r="156" spans="1:19" ht="17.25" thickBot="1">
      <c r="A156" s="127" t="s">
        <v>217</v>
      </c>
      <c r="B156" s="128">
        <v>237</v>
      </c>
      <c r="C156" s="78">
        <v>-4.2016807E-3</v>
      </c>
      <c r="D156" s="20">
        <v>244</v>
      </c>
      <c r="E156" s="21">
        <f t="shared" si="78"/>
        <v>2.9535864978902954E-2</v>
      </c>
      <c r="F156" s="22">
        <f>IF(ISNUMBER(D156), $B172 * E156, "")</f>
        <v>4430.3797468354433</v>
      </c>
      <c r="G156" s="30">
        <v>242</v>
      </c>
      <c r="H156" s="21">
        <f t="shared" si="79"/>
        <v>2.1097046413502109E-2</v>
      </c>
      <c r="I156" s="105">
        <f>IF(ISNUMBER(G156), $B172 * H156, "")</f>
        <v>3164.5569620253164</v>
      </c>
      <c r="J156" s="20">
        <v>242</v>
      </c>
      <c r="K156" s="21">
        <f t="shared" si="80"/>
        <v>2.1097046413502109E-2</v>
      </c>
      <c r="L156" s="22">
        <f>IF(ISNUMBER(J156), $B172 * K156, "")</f>
        <v>3164.5569620253164</v>
      </c>
      <c r="M156" s="30">
        <v>241</v>
      </c>
      <c r="N156" s="21">
        <f t="shared" si="81"/>
        <v>1.6877637130801686E-2</v>
      </c>
      <c r="O156" s="22">
        <f>IF(ISNUMBER(M156), $B172 * N156, "")</f>
        <v>2531.6455696202529</v>
      </c>
      <c r="Q156" s="291"/>
      <c r="R156" s="291"/>
      <c r="S156" s="291"/>
    </row>
    <row r="157" spans="1:19" ht="17.25" thickBot="1">
      <c r="A157" s="125" t="s">
        <v>56</v>
      </c>
      <c r="B157" s="129">
        <v>231</v>
      </c>
      <c r="C157" s="80">
        <v>-4.3103448000000001E-3</v>
      </c>
      <c r="D157" s="106">
        <v>237</v>
      </c>
      <c r="E157" s="107">
        <f>IF(ISNUMBER(D157), (D157 - $B157) / $B157, "")</f>
        <v>2.5974025974025976E-2</v>
      </c>
      <c r="F157" s="108">
        <f>IF(ISNUMBER(D157), $B172 * E157, "")</f>
        <v>3896.1038961038962</v>
      </c>
      <c r="G157" s="109">
        <v>238</v>
      </c>
      <c r="H157" s="107">
        <f>IF(ISNUMBER(G157), (G157 - $B157) / $B157, "")</f>
        <v>3.0303030303030304E-2</v>
      </c>
      <c r="I157" s="110">
        <f>IF(ISNUMBER(G157), $B172 * H157, "")</f>
        <v>4545.454545454546</v>
      </c>
      <c r="J157" s="106">
        <v>238</v>
      </c>
      <c r="K157" s="107">
        <f>IF(ISNUMBER(J157), (J157 - $B157) / $B157, "")</f>
        <v>3.0303030303030304E-2</v>
      </c>
      <c r="L157" s="108">
        <f>IF(ISNUMBER(J157), $B172 * K157, "")</f>
        <v>4545.454545454546</v>
      </c>
      <c r="M157" s="109">
        <v>237</v>
      </c>
      <c r="N157" s="107">
        <f>IF(ISNUMBER(M157), (M157 - $B157) / $B157, "")</f>
        <v>2.5974025974025976E-2</v>
      </c>
      <c r="O157" s="108">
        <f>IF(ISNUMBER(M157), $B172 * N157, "")</f>
        <v>3896.1038961038962</v>
      </c>
      <c r="Q157" s="291"/>
      <c r="R157" s="291"/>
      <c r="S157" s="291"/>
    </row>
    <row r="158" spans="1:19" ht="17.25" thickBot="1">
      <c r="A158" s="125" t="s">
        <v>189</v>
      </c>
      <c r="B158" s="126">
        <v>357</v>
      </c>
      <c r="C158" s="77">
        <v>-5.5710305999999996E-3</v>
      </c>
      <c r="D158" s="15">
        <v>377</v>
      </c>
      <c r="E158" s="32">
        <f t="shared" ref="E158:E161" si="82">IF(ISNUMBER(D158), (D158 - $B158) / $B158, "")</f>
        <v>5.6022408963585436E-2</v>
      </c>
      <c r="F158" s="18">
        <f>IF(ISNUMBER(D158), $B172 * E158, "")</f>
        <v>8403.361344537816</v>
      </c>
      <c r="G158" s="31">
        <v>379</v>
      </c>
      <c r="H158" s="32">
        <f t="shared" ref="H158:H161" si="83">IF(ISNUMBER(G158), (G158 - $B158) / $B158, "")</f>
        <v>6.1624649859943981E-2</v>
      </c>
      <c r="I158" s="101">
        <f>IF(ISNUMBER(G158), $B172 * H158, "")</f>
        <v>9243.6974789915967</v>
      </c>
      <c r="J158" s="15">
        <v>380</v>
      </c>
      <c r="K158" s="32">
        <f t="shared" ref="K158:K161" si="84">IF(ISNUMBER(J158), (J158 - $B158) / $B158, "")</f>
        <v>6.4425770308123242E-2</v>
      </c>
      <c r="L158" s="18">
        <f>IF(ISNUMBER(J158), $B172 * K158, "")</f>
        <v>9663.865546218487</v>
      </c>
      <c r="M158" s="31">
        <v>379</v>
      </c>
      <c r="N158" s="32">
        <f t="shared" ref="N158:N161" si="85">IF(ISNUMBER(M158), (M158 - $B158) / $B158, "")</f>
        <v>6.1624649859943981E-2</v>
      </c>
      <c r="O158" s="18">
        <f>IF(ISNUMBER(M158), $B172 * N158, "")</f>
        <v>9243.6974789915967</v>
      </c>
      <c r="Q158" s="291"/>
      <c r="R158" s="291"/>
      <c r="S158" s="291"/>
    </row>
    <row r="159" spans="1:19" ht="17.25" thickBot="1">
      <c r="A159" s="125" t="s">
        <v>51</v>
      </c>
      <c r="B159" s="126">
        <v>454</v>
      </c>
      <c r="C159" s="77">
        <v>-6.5645514000000002E-3</v>
      </c>
      <c r="D159" s="15">
        <v>469</v>
      </c>
      <c r="E159" s="32">
        <f t="shared" si="82"/>
        <v>3.3039647577092511E-2</v>
      </c>
      <c r="F159" s="18">
        <f>IF(ISNUMBER(D159), $B172 * E159, "")</f>
        <v>4955.9471365638765</v>
      </c>
      <c r="G159" s="31">
        <v>474</v>
      </c>
      <c r="H159" s="32">
        <f t="shared" si="83"/>
        <v>4.405286343612335E-2</v>
      </c>
      <c r="I159" s="101">
        <f>IF(ISNUMBER(G159), $B172 * H159, "")</f>
        <v>6607.9295154185029</v>
      </c>
      <c r="J159" s="15">
        <v>471</v>
      </c>
      <c r="K159" s="32">
        <f t="shared" si="84"/>
        <v>3.7444933920704845E-2</v>
      </c>
      <c r="L159" s="18">
        <f>IF(ISNUMBER(J159), $B172 * K159, "")</f>
        <v>5616.7400881057265</v>
      </c>
      <c r="M159" s="31">
        <v>466</v>
      </c>
      <c r="N159" s="32">
        <f t="shared" si="85"/>
        <v>2.643171806167401E-2</v>
      </c>
      <c r="O159" s="18">
        <f>IF(ISNUMBER(M159), $B172 * N159, "")</f>
        <v>3964.7577092511015</v>
      </c>
      <c r="Q159" s="291"/>
      <c r="R159" s="291"/>
      <c r="S159" s="291"/>
    </row>
    <row r="160" spans="1:19" ht="17.25" thickBot="1">
      <c r="A160" s="125" t="s">
        <v>235</v>
      </c>
      <c r="B160" s="126">
        <v>129</v>
      </c>
      <c r="C160" s="77">
        <v>-7.6923076999999996E-3</v>
      </c>
      <c r="D160" s="15">
        <v>129</v>
      </c>
      <c r="E160" s="32">
        <f t="shared" si="82"/>
        <v>0</v>
      </c>
      <c r="F160" s="18">
        <f>IF(ISNUMBER(D160), $B172 * E160, "")</f>
        <v>0</v>
      </c>
      <c r="G160" s="31">
        <v>131</v>
      </c>
      <c r="H160" s="32">
        <f t="shared" si="83"/>
        <v>1.5503875968992248E-2</v>
      </c>
      <c r="I160" s="101">
        <f>IF(ISNUMBER(G160), $B172 * H160, "")</f>
        <v>2325.5813953488373</v>
      </c>
      <c r="J160" s="15">
        <v>130</v>
      </c>
      <c r="K160" s="32">
        <f t="shared" si="84"/>
        <v>7.7519379844961239E-3</v>
      </c>
      <c r="L160" s="18">
        <f>IF(ISNUMBER(J160), $B172 * K160, "")</f>
        <v>1162.7906976744187</v>
      </c>
      <c r="M160" s="31">
        <v>129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225</v>
      </c>
      <c r="B161" s="131">
        <v>941</v>
      </c>
      <c r="C161" s="79">
        <v>-8.4299262E-3</v>
      </c>
      <c r="D161" s="24">
        <v>977</v>
      </c>
      <c r="E161" s="25">
        <f t="shared" si="82"/>
        <v>3.8257173219978749E-2</v>
      </c>
      <c r="F161" s="104">
        <f>IF(ISNUMBER(D161), $B172 * E161, "")</f>
        <v>5738.5759829968119</v>
      </c>
      <c r="G161" s="102">
        <v>981</v>
      </c>
      <c r="H161" s="25">
        <f t="shared" si="83"/>
        <v>4.250797024442083E-2</v>
      </c>
      <c r="I161" s="103">
        <f>IF(ISNUMBER(G161), $B172 * H161, "")</f>
        <v>6376.1955366631246</v>
      </c>
      <c r="J161" s="24">
        <v>993</v>
      </c>
      <c r="K161" s="25">
        <f t="shared" si="84"/>
        <v>5.526036131774708E-2</v>
      </c>
      <c r="L161" s="104">
        <f>IF(ISNUMBER(J161), $B172 * K161, "")</f>
        <v>8289.0541976620625</v>
      </c>
      <c r="M161" s="102">
        <v>984</v>
      </c>
      <c r="N161" s="25">
        <f t="shared" si="85"/>
        <v>4.5696068012752389E-2</v>
      </c>
      <c r="O161" s="104">
        <f>IF(ISNUMBER(M161), $B172 * N161, "")</f>
        <v>6854.4102019128586</v>
      </c>
      <c r="Q161" s="300"/>
      <c r="R161" s="301"/>
      <c r="S161" s="302"/>
    </row>
    <row r="162" spans="1:19">
      <c r="A162" s="123" t="s">
        <v>159</v>
      </c>
      <c r="B162" s="124">
        <v>113</v>
      </c>
      <c r="C162" s="76">
        <v>-8.7719297999999998E-3</v>
      </c>
      <c r="D162" s="13">
        <v>114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113</v>
      </c>
      <c r="H162" s="14">
        <f>IF(ISNUMBER(G162), (G162 - $B162) / $B162, "")</f>
        <v>0</v>
      </c>
      <c r="I162" s="100">
        <f>IF(ISNUMBER(G162), $B172 * H162, "")</f>
        <v>0</v>
      </c>
      <c r="J162" s="13">
        <v>115</v>
      </c>
      <c r="K162" s="14">
        <f>IF(ISNUMBER(J162), (J162 - $B162) / $B162, "")</f>
        <v>1.7699115044247787E-2</v>
      </c>
      <c r="L162" s="16">
        <f>IF(ISNUMBER(J162), $B172 * K162, "")</f>
        <v>2654.8672566371679</v>
      </c>
      <c r="M162" s="29">
        <v>113</v>
      </c>
      <c r="N162" s="14">
        <f>IF(ISNUMBER(M162), (M162 - $B162) / $B162, "")</f>
        <v>0</v>
      </c>
      <c r="O162" s="16">
        <f>IF(ISNUMBER(M162), $B172 * N162, "")</f>
        <v>0</v>
      </c>
      <c r="Q162" s="303"/>
      <c r="R162" s="304"/>
      <c r="S162" s="305"/>
    </row>
    <row r="163" spans="1:19" ht="17.25" thickBot="1">
      <c r="A163" s="125" t="s">
        <v>233</v>
      </c>
      <c r="B163" s="126">
        <v>710</v>
      </c>
      <c r="C163" s="77">
        <v>-9.7629009999999992E-3</v>
      </c>
      <c r="D163" s="15">
        <v>717</v>
      </c>
      <c r="E163" s="32">
        <f t="shared" ref="E163:E166" si="86">IF(ISNUMBER(D163), (D163 - $B163) / $B163, "")</f>
        <v>9.8591549295774655E-3</v>
      </c>
      <c r="F163" s="18">
        <f>IF(ISNUMBER(D163), $B172 * E163, "")</f>
        <v>1478.8732394366198</v>
      </c>
      <c r="G163" s="31">
        <v>716</v>
      </c>
      <c r="H163" s="32">
        <f t="shared" ref="H163:H166" si="87">IF(ISNUMBER(G163), (G163 - $B163) / $B163, "")</f>
        <v>8.4507042253521118E-3</v>
      </c>
      <c r="I163" s="101">
        <f>IF(ISNUMBER(G163), $B172 * H163, "")</f>
        <v>1267.6056338028168</v>
      </c>
      <c r="J163" s="15">
        <v>714</v>
      </c>
      <c r="K163" s="32">
        <f t="shared" ref="K163:K166" si="88">IF(ISNUMBER(J163), (J163 - $B163) / $B163, "")</f>
        <v>5.6338028169014088E-3</v>
      </c>
      <c r="L163" s="18">
        <f>IF(ISNUMBER(J163), $B172 * K163, "")</f>
        <v>845.07042253521126</v>
      </c>
      <c r="M163" s="31">
        <v>712</v>
      </c>
      <c r="N163" s="32">
        <f t="shared" ref="N163:N166" si="89">IF(ISNUMBER(M163), (M163 - $B163) / $B163, "")</f>
        <v>2.8169014084507044E-3</v>
      </c>
      <c r="O163" s="18">
        <f>IF(ISNUMBER(M163), $B172 * N163, "")</f>
        <v>422.53521126760563</v>
      </c>
      <c r="Q163" s="306"/>
      <c r="R163" s="307"/>
      <c r="S163" s="308"/>
    </row>
    <row r="164" spans="1:19" ht="17.25" thickBot="1">
      <c r="A164" s="125" t="s">
        <v>203</v>
      </c>
      <c r="B164" s="126">
        <v>793</v>
      </c>
      <c r="C164" s="77">
        <v>-9.9875156E-3</v>
      </c>
      <c r="D164" s="15">
        <v>800</v>
      </c>
      <c r="E164" s="32">
        <f t="shared" si="86"/>
        <v>8.8272383354350576E-3</v>
      </c>
      <c r="F164" s="18">
        <f>IF(ISNUMBER(D164), $B172 * E164, "")</f>
        <v>1324.0857503152586</v>
      </c>
      <c r="G164" s="31">
        <v>801</v>
      </c>
      <c r="H164" s="32">
        <f t="shared" si="87"/>
        <v>1.0088272383354351E-2</v>
      </c>
      <c r="I164" s="101">
        <f>IF(ISNUMBER(G164), $B172 * H164, "")</f>
        <v>1513.2408575031525</v>
      </c>
      <c r="J164" s="15">
        <v>803</v>
      </c>
      <c r="K164" s="32">
        <f t="shared" si="88"/>
        <v>1.2610340479192938E-2</v>
      </c>
      <c r="L164" s="18">
        <f>IF(ISNUMBER(J164), $B172 * K164, "")</f>
        <v>1891.5510718789408</v>
      </c>
      <c r="M164" s="31">
        <v>799</v>
      </c>
      <c r="N164" s="32">
        <f t="shared" si="89"/>
        <v>7.5662042875157629E-3</v>
      </c>
      <c r="O164" s="18">
        <f>IF(ISNUMBER(M164), $B172 * N164, "")</f>
        <v>1134.9306431273644</v>
      </c>
      <c r="Q164" s="291"/>
      <c r="R164" s="291"/>
      <c r="S164" s="291"/>
    </row>
    <row r="165" spans="1:19" ht="17.25" thickBot="1">
      <c r="A165" s="125" t="s">
        <v>334</v>
      </c>
      <c r="B165" s="126">
        <v>522</v>
      </c>
      <c r="C165" s="77">
        <v>-1.32325142E-2</v>
      </c>
      <c r="D165" s="15">
        <v>524</v>
      </c>
      <c r="E165" s="32">
        <f t="shared" si="86"/>
        <v>3.8314176245210726E-3</v>
      </c>
      <c r="F165" s="18">
        <f>IF(ISNUMBER(D165), $B172 * E165, "")</f>
        <v>574.71264367816093</v>
      </c>
      <c r="G165" s="31">
        <v>528</v>
      </c>
      <c r="H165" s="32">
        <f t="shared" si="87"/>
        <v>1.1494252873563218E-2</v>
      </c>
      <c r="I165" s="101">
        <f>IF(ISNUMBER(G165), $B172 * H165, "")</f>
        <v>1724.1379310344828</v>
      </c>
      <c r="J165" s="15">
        <v>527</v>
      </c>
      <c r="K165" s="32">
        <f t="shared" si="88"/>
        <v>9.5785440613026813E-3</v>
      </c>
      <c r="L165" s="18">
        <f>IF(ISNUMBER(J165), $B172 * K165, "")</f>
        <v>1436.7816091954021</v>
      </c>
      <c r="M165" s="31">
        <v>523</v>
      </c>
      <c r="N165" s="32">
        <f t="shared" si="89"/>
        <v>1.9157088122605363E-3</v>
      </c>
      <c r="O165" s="18">
        <f>IF(ISNUMBER(M165), $B172 * N165, "")</f>
        <v>287.35632183908046</v>
      </c>
      <c r="Q165" s="286"/>
      <c r="R165" s="286"/>
      <c r="S165" s="286"/>
    </row>
    <row r="166" spans="1:19" ht="17.25" thickBot="1">
      <c r="A166" s="127" t="s">
        <v>127</v>
      </c>
      <c r="B166" s="128">
        <v>149</v>
      </c>
      <c r="C166" s="78">
        <v>-1.3245033099999999E-2</v>
      </c>
      <c r="D166" s="20">
        <v>150</v>
      </c>
      <c r="E166" s="21">
        <f t="shared" si="86"/>
        <v>6.7114093959731542E-3</v>
      </c>
      <c r="F166" s="22">
        <f>IF(ISNUMBER(D166), $B172 * E166, "")</f>
        <v>1006.7114093959731</v>
      </c>
      <c r="G166" s="30">
        <v>150</v>
      </c>
      <c r="H166" s="21">
        <f t="shared" si="87"/>
        <v>6.7114093959731542E-3</v>
      </c>
      <c r="I166" s="105">
        <f>IF(ISNUMBER(G166), $B172 * H166, "")</f>
        <v>1006.7114093959731</v>
      </c>
      <c r="J166" s="20">
        <v>152</v>
      </c>
      <c r="K166" s="21">
        <f t="shared" si="88"/>
        <v>2.0134228187919462E-2</v>
      </c>
      <c r="L166" s="22">
        <f>IF(ISNUMBER(J166), $B172 * K166, "")</f>
        <v>3020.1342281879192</v>
      </c>
      <c r="M166" s="30">
        <v>153</v>
      </c>
      <c r="N166" s="21">
        <f t="shared" si="89"/>
        <v>2.6845637583892617E-2</v>
      </c>
      <c r="O166" s="22">
        <f>IF(ISNUMBER(M166), $B172 * N166, "")</f>
        <v>4026.8456375838923</v>
      </c>
      <c r="Q166" s="286"/>
      <c r="R166" s="286"/>
      <c r="S166" s="286"/>
    </row>
    <row r="167" spans="1:19" ht="17.25" thickBot="1">
      <c r="A167" s="125" t="s">
        <v>141</v>
      </c>
      <c r="B167" s="129">
        <v>148</v>
      </c>
      <c r="C167" s="80">
        <v>-1.33333333E-2</v>
      </c>
      <c r="D167" s="106">
        <v>179</v>
      </c>
      <c r="E167" s="107">
        <f>IF(ISNUMBER(D167), (D167 - $B167) / $B167, "")</f>
        <v>0.20945945945945946</v>
      </c>
      <c r="F167" s="108">
        <f>IF(ISNUMBER(D167), $B172 * E167, "")</f>
        <v>31418.91891891892</v>
      </c>
      <c r="G167" s="109">
        <v>180</v>
      </c>
      <c r="H167" s="107">
        <f>IF(ISNUMBER(G167), (G167 - $B167) / $B167, "")</f>
        <v>0.21621621621621623</v>
      </c>
      <c r="I167" s="110">
        <f>IF(ISNUMBER(G167), $B172 * H167, "")</f>
        <v>32432.432432432433</v>
      </c>
      <c r="J167" s="106">
        <v>174</v>
      </c>
      <c r="K167" s="107">
        <f>IF(ISNUMBER(J167), (J167 - $B167) / $B167, "")</f>
        <v>0.17567567567567569</v>
      </c>
      <c r="L167" s="108">
        <f>IF(ISNUMBER(J167), $B172 * K167, "")</f>
        <v>26351.351351351354</v>
      </c>
      <c r="M167" s="109">
        <v>175</v>
      </c>
      <c r="N167" s="107">
        <f>IF(ISNUMBER(M167), (M167 - $B167) / $B167, "")</f>
        <v>0.18243243243243243</v>
      </c>
      <c r="O167" s="108">
        <f>IF(ISNUMBER(M167), $B172 * N167, "")</f>
        <v>27364.864864864863</v>
      </c>
      <c r="Q167" s="291"/>
      <c r="R167" s="291"/>
      <c r="S167" s="291"/>
    </row>
    <row r="168" spans="1:19" ht="17.25" thickBot="1">
      <c r="A168" s="125" t="s">
        <v>239</v>
      </c>
      <c r="B168" s="126">
        <v>628</v>
      </c>
      <c r="C168" s="77">
        <v>-1.41287284E-2</v>
      </c>
      <c r="D168" s="15">
        <v>645</v>
      </c>
      <c r="E168" s="32">
        <f t="shared" ref="E168:E171" si="90">IF(ISNUMBER(D168), (D168 - $B168) / $B168, "")</f>
        <v>2.7070063694267517E-2</v>
      </c>
      <c r="F168" s="18">
        <f>IF(ISNUMBER(D168), $B172 * E168, "")</f>
        <v>4060.5095541401274</v>
      </c>
      <c r="G168" s="31">
        <v>644</v>
      </c>
      <c r="H168" s="32">
        <f t="shared" ref="H168:H171" si="91">IF(ISNUMBER(G168), (G168 - $B168) / $B168, "")</f>
        <v>2.5477707006369428E-2</v>
      </c>
      <c r="I168" s="101">
        <f>IF(ISNUMBER(G168), $B172 * H168, "")</f>
        <v>3821.6560509554142</v>
      </c>
      <c r="J168" s="15">
        <v>645</v>
      </c>
      <c r="K168" s="32">
        <f t="shared" ref="K168:K171" si="92">IF(ISNUMBER(J168), (J168 - $B168) / $B168, "")</f>
        <v>2.7070063694267517E-2</v>
      </c>
      <c r="L168" s="18">
        <f>IF(ISNUMBER(J168), $B172 * K168, "")</f>
        <v>4060.5095541401274</v>
      </c>
      <c r="M168" s="31">
        <v>647</v>
      </c>
      <c r="N168" s="32">
        <f t="shared" ref="N168:N171" si="93">IF(ISNUMBER(M168), (M168 - $B168) / $B168, "")</f>
        <v>3.0254777070063694E-2</v>
      </c>
      <c r="O168" s="18">
        <f>IF(ISNUMBER(M168), $B172 * N168, "")</f>
        <v>4538.2165605095543</v>
      </c>
      <c r="Q168" s="291"/>
      <c r="R168" s="291"/>
      <c r="S168" s="291"/>
    </row>
    <row r="169" spans="1:19" ht="17.25" thickBot="1">
      <c r="A169" s="125" t="s">
        <v>125</v>
      </c>
      <c r="B169" s="126">
        <v>192</v>
      </c>
      <c r="C169" s="77">
        <v>-1.5384615399999999E-2</v>
      </c>
      <c r="D169" s="15">
        <v>210</v>
      </c>
      <c r="E169" s="32">
        <f t="shared" si="90"/>
        <v>9.375E-2</v>
      </c>
      <c r="F169" s="18">
        <f>IF(ISNUMBER(D169), $B172 * E169, "")</f>
        <v>14062.5</v>
      </c>
      <c r="G169" s="31">
        <v>206</v>
      </c>
      <c r="H169" s="32">
        <f t="shared" si="91"/>
        <v>7.2916666666666671E-2</v>
      </c>
      <c r="I169" s="101">
        <f>IF(ISNUMBER(G169), $B172 * H169, "")</f>
        <v>10937.5</v>
      </c>
      <c r="J169" s="15">
        <v>206</v>
      </c>
      <c r="K169" s="32">
        <f t="shared" si="92"/>
        <v>7.2916666666666671E-2</v>
      </c>
      <c r="L169" s="18">
        <f>IF(ISNUMBER(J169), $B172 * K169, "")</f>
        <v>10937.5</v>
      </c>
      <c r="M169" s="31">
        <v>206</v>
      </c>
      <c r="N169" s="32">
        <f t="shared" si="93"/>
        <v>7.2916666666666671E-2</v>
      </c>
      <c r="O169" s="18">
        <f>IF(ISNUMBER(M169), $B172 * N169, "")</f>
        <v>10937.5</v>
      </c>
      <c r="Q169" s="291"/>
      <c r="R169" s="291"/>
      <c r="S169" s="291"/>
    </row>
    <row r="170" spans="1:19">
      <c r="A170" s="125" t="s">
        <v>171</v>
      </c>
      <c r="B170" s="126">
        <v>444</v>
      </c>
      <c r="C170" s="77">
        <v>-1.55210643E-2</v>
      </c>
      <c r="D170" s="15">
        <v>458</v>
      </c>
      <c r="E170" s="32">
        <f t="shared" si="90"/>
        <v>3.1531531531531529E-2</v>
      </c>
      <c r="F170" s="18">
        <f>IF(ISNUMBER(D170), $B172 * E170, "")</f>
        <v>4729.7297297297291</v>
      </c>
      <c r="G170" s="31">
        <v>458</v>
      </c>
      <c r="H170" s="32">
        <f t="shared" si="91"/>
        <v>3.1531531531531529E-2</v>
      </c>
      <c r="I170" s="101">
        <f>IF(ISNUMBER(G170), $B172 * H170, "")</f>
        <v>4729.7297297297291</v>
      </c>
      <c r="J170" s="15">
        <v>456</v>
      </c>
      <c r="K170" s="32">
        <f t="shared" si="92"/>
        <v>2.7027027027027029E-2</v>
      </c>
      <c r="L170" s="18">
        <f>IF(ISNUMBER(J170), $B172 * K170, "")</f>
        <v>4054.0540540540542</v>
      </c>
      <c r="M170" s="31">
        <v>454</v>
      </c>
      <c r="N170" s="32">
        <f t="shared" si="93"/>
        <v>2.2522522522522521E-2</v>
      </c>
      <c r="O170" s="18">
        <f>IF(ISNUMBER(M170), $B172 * N170, "")</f>
        <v>3378.3783783783783</v>
      </c>
      <c r="Q170" s="313"/>
      <c r="R170" s="314"/>
      <c r="S170" s="315"/>
    </row>
    <row r="171" spans="1:19" ht="17.25" thickBot="1">
      <c r="A171" s="130" t="s">
        <v>197</v>
      </c>
      <c r="B171" s="131">
        <v>209</v>
      </c>
      <c r="C171" s="79">
        <v>-2.3364486E-2</v>
      </c>
      <c r="D171" s="24">
        <v>208</v>
      </c>
      <c r="E171" s="25">
        <f t="shared" si="90"/>
        <v>-4.7846889952153108E-3</v>
      </c>
      <c r="F171" s="104">
        <f>IF(ISNUMBER(D171), $B172 * E171, "")</f>
        <v>-717.70334928229659</v>
      </c>
      <c r="G171" s="102">
        <v>210</v>
      </c>
      <c r="H171" s="25">
        <f t="shared" si="91"/>
        <v>4.7846889952153108E-3</v>
      </c>
      <c r="I171" s="103">
        <f>IF(ISNUMBER(G171), $B172 * H171, "")</f>
        <v>717.70334928229659</v>
      </c>
      <c r="J171" s="24">
        <v>209</v>
      </c>
      <c r="K171" s="25">
        <f t="shared" si="92"/>
        <v>0</v>
      </c>
      <c r="L171" s="104">
        <f>IF(ISNUMBER(J171), $B172 * K171, "")</f>
        <v>0</v>
      </c>
      <c r="M171" s="102">
        <v>210</v>
      </c>
      <c r="N171" s="25">
        <f t="shared" si="93"/>
        <v>4.7846889952153108E-3</v>
      </c>
      <c r="O171" s="104">
        <f>IF(ISNUMBER(M171), $B172 * N171, "")</f>
        <v>717.70334928229659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3.1117593728136484E-2</v>
      </c>
      <c r="F172" s="28">
        <f>SUM(F152:F171)</f>
        <v>93352.781184409454</v>
      </c>
      <c r="G172" s="26" t="s">
        <v>268</v>
      </c>
      <c r="H172" s="27">
        <f>IF(COUNT(H152:H171), SUM(H152:H171) / COUNT(H152:H171), 0)</f>
        <v>3.3081493928287409E-2</v>
      </c>
      <c r="I172" s="28">
        <f>SUM(I152:I171)</f>
        <v>99244.481784862233</v>
      </c>
      <c r="J172" s="26" t="s">
        <v>268</v>
      </c>
      <c r="K172" s="27">
        <f>IF(COUNT(K152:K171), SUM(K152:K171) / COUNT(K152:K171), 0)</f>
        <v>3.2081354658817576E-2</v>
      </c>
      <c r="L172" s="28">
        <f>SUM(L152:L171)</f>
        <v>96244.063976452686</v>
      </c>
      <c r="M172" s="26" t="s">
        <v>268</v>
      </c>
      <c r="N172" s="27">
        <f>IF(COUNT(N152:N171), SUM(N152:N171) / COUNT(N152:N171), 0)</f>
        <v>2.9209037250138986E-2</v>
      </c>
      <c r="O172" s="28">
        <f>SUM(O152:O171)</f>
        <v>87627.111750416938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21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2021-11-15(월) 오전 00:00</v>
      </c>
      <c r="C177" s="329"/>
      <c r="D177" s="288" t="str">
        <f>TEXT($G$1, "[$-ko-KR]yyyy-mm-dd(ddd) ") &amp; "오후 14:00"</f>
        <v>2021-11-15(월) 오후 14:00</v>
      </c>
      <c r="E177" s="289"/>
      <c r="F177" s="290"/>
      <c r="G177" s="288" t="str">
        <f>TEXT($G$1, "[$-ko-KR]yyyy-mm-dd(ddd) ") &amp; "오후 19:00"</f>
        <v>2021-11-15(월) 오후 19:00</v>
      </c>
      <c r="H177" s="289"/>
      <c r="I177" s="290"/>
      <c r="J177" s="288" t="str">
        <f>TEXT($G$1, "[$-ko-KR]yyyy-mm-dd(ddd) ") &amp; "오후 21:00"</f>
        <v>2021-11-15(월) 오후 21:00</v>
      </c>
      <c r="K177" s="289"/>
      <c r="L177" s="290"/>
      <c r="M177" s="288" t="str">
        <f>TEXT($G$1+1, "[$-ko-KR]yyyy-mm-dd(ddd) ") &amp; "오전 00:00"</f>
        <v>2021-11-16(화)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2" t="s">
        <v>57</v>
      </c>
      <c r="H178" s="223" t="s">
        <v>265</v>
      </c>
      <c r="I178" s="22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71</v>
      </c>
      <c r="B179" s="124">
        <v>34.6</v>
      </c>
      <c r="C179" s="76">
        <v>-1.4245014199999999E-2</v>
      </c>
      <c r="D179" s="13">
        <v>34.4</v>
      </c>
      <c r="E179" s="14">
        <f>IF(ISNUMBER(D179), (D179 - $B179) / $B179, "")</f>
        <v>-5.7803468208093307E-3</v>
      </c>
      <c r="F179" s="16">
        <f>IF(ISNUMBER(D179), $B199 * E179, "")</f>
        <v>-867.05202312139966</v>
      </c>
      <c r="G179" s="29">
        <v>34.5</v>
      </c>
      <c r="H179" s="14">
        <f>IF(ISNUMBER(G179), (G179 - $B179) / $B179, "")</f>
        <v>-2.8901734104046653E-3</v>
      </c>
      <c r="I179" s="100">
        <f>IF(ISNUMBER(G179), $B199 * H179, "")</f>
        <v>-433.52601156069983</v>
      </c>
      <c r="J179" s="13">
        <v>34.4</v>
      </c>
      <c r="K179" s="14">
        <f>IF(ISNUMBER(J179), (J179 - $B179) / $B179, "")</f>
        <v>-5.7803468208093307E-3</v>
      </c>
      <c r="L179" s="16">
        <f>IF(ISNUMBER(J179), $B199 * K179, "")</f>
        <v>-867.05202312139966</v>
      </c>
      <c r="M179" s="29">
        <v>34.5</v>
      </c>
      <c r="N179" s="14">
        <f>IF(ISNUMBER(M179), (M179 - $B179) / $B179, "")</f>
        <v>-2.8901734104046653E-3</v>
      </c>
      <c r="O179" s="16">
        <f>IF(ISNUMBER(M179), $B199 * N179, "")</f>
        <v>-433.52601156069983</v>
      </c>
      <c r="Q179" s="286"/>
      <c r="R179" s="286"/>
      <c r="S179" s="286"/>
    </row>
    <row r="180" spans="1:19" ht="17.25" thickBot="1">
      <c r="A180" s="125" t="s">
        <v>83</v>
      </c>
      <c r="B180" s="126">
        <v>5965</v>
      </c>
      <c r="C180" s="77">
        <v>-1.4863749000000001E-2</v>
      </c>
      <c r="D180" s="15">
        <v>6040</v>
      </c>
      <c r="E180" s="32">
        <f t="shared" ref="E180:E183" si="94">IF(ISNUMBER(D180), (D180 - $B180) / $B180, "")</f>
        <v>1.2573344509639563E-2</v>
      </c>
      <c r="F180" s="18">
        <f>IF(ISNUMBER(D180), $B199 * E180, "")</f>
        <v>1886.0016764459344</v>
      </c>
      <c r="G180" s="31">
        <v>6020</v>
      </c>
      <c r="H180" s="32">
        <f t="shared" ref="H180:H183" si="95">IF(ISNUMBER(G180), (G180 - $B180) / $B180, "")</f>
        <v>9.2204526404023462E-3</v>
      </c>
      <c r="I180" s="101">
        <f>IF(ISNUMBER(G180), $B199 * H180, "")</f>
        <v>1383.067896060352</v>
      </c>
      <c r="J180" s="15">
        <v>6090</v>
      </c>
      <c r="K180" s="32">
        <f t="shared" ref="K180:K183" si="96">IF(ISNUMBER(J180), (J180 - $B180) / $B180, "")</f>
        <v>2.0955574182732608E-2</v>
      </c>
      <c r="L180" s="18">
        <f>IF(ISNUMBER(J180), $B199 * K180, "")</f>
        <v>3143.3361274098911</v>
      </c>
      <c r="M180" s="31">
        <v>6015</v>
      </c>
      <c r="N180" s="32">
        <f t="shared" ref="N180:N183" si="97">IF(ISNUMBER(M180), (M180 - $B180) / $B180, "")</f>
        <v>8.3822296730930428E-3</v>
      </c>
      <c r="O180" s="18">
        <f>IF(ISNUMBER(M180), $B199 * N180, "")</f>
        <v>1257.3344509639564</v>
      </c>
      <c r="Q180" s="286"/>
      <c r="R180" s="286"/>
      <c r="S180" s="286"/>
    </row>
    <row r="181" spans="1:19" ht="17.25" thickBot="1">
      <c r="A181" s="125" t="s">
        <v>125</v>
      </c>
      <c r="B181" s="126">
        <v>192</v>
      </c>
      <c r="C181" s="77">
        <v>-1.5384615399999999E-2</v>
      </c>
      <c r="D181" s="15">
        <v>210</v>
      </c>
      <c r="E181" s="32">
        <f t="shared" si="94"/>
        <v>9.375E-2</v>
      </c>
      <c r="F181" s="18">
        <f>IF(ISNUMBER(D181), $B199 * E181, "")</f>
        <v>14062.5</v>
      </c>
      <c r="G181" s="31">
        <v>206</v>
      </c>
      <c r="H181" s="32">
        <f t="shared" si="95"/>
        <v>7.2916666666666671E-2</v>
      </c>
      <c r="I181" s="101">
        <f>IF(ISNUMBER(G181), $B199 * H181, "")</f>
        <v>10937.5</v>
      </c>
      <c r="J181" s="15">
        <v>206</v>
      </c>
      <c r="K181" s="32">
        <f t="shared" si="96"/>
        <v>7.2916666666666671E-2</v>
      </c>
      <c r="L181" s="18">
        <f>IF(ISNUMBER(J181), $B199 * K181, "")</f>
        <v>10937.5</v>
      </c>
      <c r="M181" s="31">
        <v>206</v>
      </c>
      <c r="N181" s="32">
        <f t="shared" si="97"/>
        <v>7.2916666666666671E-2</v>
      </c>
      <c r="O181" s="18">
        <f>IF(ISNUMBER(M181), $B199 * N181, "")</f>
        <v>10937.5</v>
      </c>
      <c r="Q181" s="291"/>
      <c r="R181" s="291"/>
      <c r="S181" s="291"/>
    </row>
    <row r="182" spans="1:19" ht="17.25" thickBot="1">
      <c r="A182" s="125" t="s">
        <v>241</v>
      </c>
      <c r="B182" s="126">
        <v>2230</v>
      </c>
      <c r="C182" s="77">
        <v>-1.5452538599999999E-2</v>
      </c>
      <c r="D182" s="15">
        <v>2245</v>
      </c>
      <c r="E182" s="32">
        <f t="shared" si="94"/>
        <v>6.7264573991031393E-3</v>
      </c>
      <c r="F182" s="18">
        <f>IF(ISNUMBER(D182), $B199 * E182, "")</f>
        <v>1008.9686098654709</v>
      </c>
      <c r="G182" s="31">
        <v>2250</v>
      </c>
      <c r="H182" s="32">
        <f t="shared" si="95"/>
        <v>8.9686098654708519E-3</v>
      </c>
      <c r="I182" s="101">
        <f>IF(ISNUMBER(G182), $B199 * H182, "")</f>
        <v>1345.2914798206277</v>
      </c>
      <c r="J182" s="15">
        <v>2260</v>
      </c>
      <c r="K182" s="32">
        <f t="shared" si="96"/>
        <v>1.3452914798206279E-2</v>
      </c>
      <c r="L182" s="18">
        <f>IF(ISNUMBER(J182), $B199 * K182, "")</f>
        <v>2017.9372197309417</v>
      </c>
      <c r="M182" s="31">
        <v>2260</v>
      </c>
      <c r="N182" s="32">
        <f t="shared" si="97"/>
        <v>1.3452914798206279E-2</v>
      </c>
      <c r="O182" s="18">
        <f>IF(ISNUMBER(M182), $B199 * N182, "")</f>
        <v>2017.9372197309417</v>
      </c>
      <c r="Q182" s="291"/>
      <c r="R182" s="291"/>
      <c r="S182" s="291"/>
    </row>
    <row r="183" spans="1:19" ht="17.25" thickBot="1">
      <c r="A183" s="127" t="s">
        <v>171</v>
      </c>
      <c r="B183" s="128">
        <v>444</v>
      </c>
      <c r="C183" s="78">
        <v>-1.55210643E-2</v>
      </c>
      <c r="D183" s="20">
        <v>458</v>
      </c>
      <c r="E183" s="21">
        <f t="shared" si="94"/>
        <v>3.1531531531531529E-2</v>
      </c>
      <c r="F183" s="22">
        <f>IF(ISNUMBER(D183), $B199 * E183, "")</f>
        <v>4729.7297297297291</v>
      </c>
      <c r="G183" s="30">
        <v>458</v>
      </c>
      <c r="H183" s="21">
        <f t="shared" si="95"/>
        <v>3.1531531531531529E-2</v>
      </c>
      <c r="I183" s="105">
        <f>IF(ISNUMBER(G183), $B199 * H183, "")</f>
        <v>4729.7297297297291</v>
      </c>
      <c r="J183" s="20">
        <v>456</v>
      </c>
      <c r="K183" s="21">
        <f t="shared" si="96"/>
        <v>2.7027027027027029E-2</v>
      </c>
      <c r="L183" s="22">
        <f>IF(ISNUMBER(J183), $B199 * K183, "")</f>
        <v>4054.0540540540542</v>
      </c>
      <c r="M183" s="30">
        <v>454</v>
      </c>
      <c r="N183" s="21">
        <f t="shared" si="97"/>
        <v>2.2522522522522521E-2</v>
      </c>
      <c r="O183" s="22">
        <f>IF(ISNUMBER(M183), $B199 * N183, "")</f>
        <v>3378.3783783783783</v>
      </c>
      <c r="Q183" s="291"/>
      <c r="R183" s="291"/>
      <c r="S183" s="291"/>
    </row>
    <row r="184" spans="1:19" ht="17.25" thickBot="1">
      <c r="A184" s="125" t="s">
        <v>187</v>
      </c>
      <c r="B184" s="129">
        <v>18.8</v>
      </c>
      <c r="C184" s="80">
        <v>-1.5706806300000001E-2</v>
      </c>
      <c r="D184" s="106">
        <v>18.8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18.899999999999999</v>
      </c>
      <c r="H184" s="107">
        <f>IF(ISNUMBER(G184), (G184 - $B184) / $B184, "")</f>
        <v>5.319148936170099E-3</v>
      </c>
      <c r="I184" s="110">
        <f>IF(ISNUMBER(G184), $B199 * H184, "")</f>
        <v>797.87234042551484</v>
      </c>
      <c r="J184" s="106">
        <v>18.8</v>
      </c>
      <c r="K184" s="107">
        <f>IF(ISNUMBER(J184), (J184 - $B184) / $B184, "")</f>
        <v>0</v>
      </c>
      <c r="L184" s="108">
        <f>IF(ISNUMBER(J184), $B199 * K184, "")</f>
        <v>0</v>
      </c>
      <c r="M184" s="109">
        <v>18.899999999999999</v>
      </c>
      <c r="N184" s="107">
        <f>IF(ISNUMBER(M184), (M184 - $B184) / $B184, "")</f>
        <v>5.319148936170099E-3</v>
      </c>
      <c r="O184" s="108">
        <f>IF(ISNUMBER(M184), $B199 * N184, "")</f>
        <v>797.87234042551484</v>
      </c>
      <c r="Q184" s="291"/>
      <c r="R184" s="291"/>
      <c r="S184" s="291"/>
    </row>
    <row r="185" spans="1:19" ht="17.25" thickBot="1">
      <c r="A185" s="125" t="s">
        <v>155</v>
      </c>
      <c r="B185" s="126">
        <v>28270</v>
      </c>
      <c r="C185" s="77">
        <v>-1.60111382E-2</v>
      </c>
      <c r="D185" s="15">
        <v>28490</v>
      </c>
      <c r="E185" s="32">
        <f t="shared" ref="E185:E188" si="98">IF(ISNUMBER(D185), (D185 - $B185) / $B185, "")</f>
        <v>7.7821011673151752E-3</v>
      </c>
      <c r="F185" s="18">
        <f>IF(ISNUMBER(D185), $B199 * E185, "")</f>
        <v>1167.3151750972763</v>
      </c>
      <c r="G185" s="31">
        <v>28420</v>
      </c>
      <c r="H185" s="32">
        <f t="shared" ref="H185:H188" si="99">IF(ISNUMBER(G185), (G185 - $B185) / $B185, "")</f>
        <v>5.3059780686239826E-3</v>
      </c>
      <c r="I185" s="101">
        <f>IF(ISNUMBER(G185), $B199 * H185, "")</f>
        <v>795.89671029359738</v>
      </c>
      <c r="J185" s="15">
        <v>28420</v>
      </c>
      <c r="K185" s="32">
        <f t="shared" ref="K185:K188" si="100">IF(ISNUMBER(J185), (J185 - $B185) / $B185, "")</f>
        <v>5.3059780686239826E-3</v>
      </c>
      <c r="L185" s="18">
        <f>IF(ISNUMBER(J185), $B199 * K185, "")</f>
        <v>795.89671029359738</v>
      </c>
      <c r="M185" s="31">
        <v>28670</v>
      </c>
      <c r="N185" s="32">
        <f t="shared" ref="N185:N188" si="101">IF(ISNUMBER(M185), (M185 - $B185) / $B185, "")</f>
        <v>1.4149274849663955E-2</v>
      </c>
      <c r="O185" s="18">
        <f>IF(ISNUMBER(M185), $B199 * N185, "")</f>
        <v>2122.3912274495933</v>
      </c>
      <c r="Q185" s="291"/>
      <c r="R185" s="291"/>
      <c r="S185" s="291"/>
    </row>
    <row r="186" spans="1:19" ht="17.25" thickBot="1">
      <c r="A186" s="125" t="s">
        <v>231</v>
      </c>
      <c r="B186" s="126">
        <v>84.4</v>
      </c>
      <c r="C186" s="77">
        <v>-1.6317016300000001E-2</v>
      </c>
      <c r="D186" s="15">
        <v>85.5</v>
      </c>
      <c r="E186" s="32">
        <f t="shared" si="98"/>
        <v>1.3033175355450169E-2</v>
      </c>
      <c r="F186" s="18">
        <f>IF(ISNUMBER(D186), $B199 * E186, "")</f>
        <v>1954.9763033175252</v>
      </c>
      <c r="G186" s="31">
        <v>85.6</v>
      </c>
      <c r="H186" s="32">
        <f t="shared" si="99"/>
        <v>1.421800947867285E-2</v>
      </c>
      <c r="I186" s="101">
        <f>IF(ISNUMBER(G186), $B199 * H186, "")</f>
        <v>2132.7014218009276</v>
      </c>
      <c r="J186" s="15">
        <v>86.2</v>
      </c>
      <c r="K186" s="32">
        <f t="shared" si="100"/>
        <v>2.1327014218009442E-2</v>
      </c>
      <c r="L186" s="18">
        <f>IF(ISNUMBER(J186), $B199 * K186, "")</f>
        <v>3199.0521327014162</v>
      </c>
      <c r="M186" s="31">
        <v>85.3</v>
      </c>
      <c r="N186" s="32">
        <f t="shared" si="101"/>
        <v>1.0663507109004638E-2</v>
      </c>
      <c r="O186" s="18">
        <f>IF(ISNUMBER(M186), $B199 * N186, "")</f>
        <v>1599.5260663506956</v>
      </c>
      <c r="Q186" s="291"/>
      <c r="R186" s="291"/>
      <c r="S186" s="291"/>
    </row>
    <row r="187" spans="1:19" ht="17.25" thickBot="1">
      <c r="A187" s="125" t="s">
        <v>213</v>
      </c>
      <c r="B187" s="126">
        <v>11.9</v>
      </c>
      <c r="C187" s="77">
        <v>-1.6528925600000001E-2</v>
      </c>
      <c r="D187" s="15">
        <v>11.9</v>
      </c>
      <c r="E187" s="32">
        <f t="shared" si="98"/>
        <v>0</v>
      </c>
      <c r="F187" s="18">
        <f>IF(ISNUMBER(D187), $B199 * E187, "")</f>
        <v>0</v>
      </c>
      <c r="G187" s="31">
        <v>12</v>
      </c>
      <c r="H187" s="32">
        <f t="shared" si="99"/>
        <v>8.4033613445377853E-3</v>
      </c>
      <c r="I187" s="101">
        <f>IF(ISNUMBER(G187), $B199 * H187, "")</f>
        <v>1260.5042016806678</v>
      </c>
      <c r="J187" s="15">
        <v>11.9</v>
      </c>
      <c r="K187" s="32">
        <f t="shared" si="100"/>
        <v>0</v>
      </c>
      <c r="L187" s="18">
        <f>IF(ISNUMBER(J187), $B199 * K187, "")</f>
        <v>0</v>
      </c>
      <c r="M187" s="31">
        <v>12</v>
      </c>
      <c r="N187" s="32">
        <f t="shared" si="101"/>
        <v>8.4033613445377853E-3</v>
      </c>
      <c r="O187" s="18">
        <f>IF(ISNUMBER(M187), $B199 * N187, "")</f>
        <v>1260.5042016806678</v>
      </c>
      <c r="Q187" s="33"/>
      <c r="R187" s="33"/>
    </row>
    <row r="188" spans="1:19" ht="17.25" thickBot="1">
      <c r="A188" s="130" t="s">
        <v>145</v>
      </c>
      <c r="B188" s="131">
        <v>23.7</v>
      </c>
      <c r="C188" s="79">
        <v>-1.6597510400000001E-2</v>
      </c>
      <c r="D188" s="24">
        <v>24.1</v>
      </c>
      <c r="E188" s="25">
        <f t="shared" si="98"/>
        <v>1.6877637130801777E-2</v>
      </c>
      <c r="F188" s="104">
        <f>IF(ISNUMBER(D188), $B199 * E188, "")</f>
        <v>2531.6455696202665</v>
      </c>
      <c r="G188" s="102">
        <v>24.4</v>
      </c>
      <c r="H188" s="25">
        <f t="shared" si="99"/>
        <v>2.9535864978902926E-2</v>
      </c>
      <c r="I188" s="103">
        <f>IF(ISNUMBER(G188), $B199 * H188, "")</f>
        <v>4430.3797468354387</v>
      </c>
      <c r="J188" s="24">
        <v>24.3</v>
      </c>
      <c r="K188" s="25">
        <f t="shared" si="100"/>
        <v>2.5316455696202594E-2</v>
      </c>
      <c r="L188" s="104">
        <f>IF(ISNUMBER(J188), $B199 * K188, "")</f>
        <v>3797.4683544303889</v>
      </c>
      <c r="M188" s="102">
        <v>24.2</v>
      </c>
      <c r="N188" s="25">
        <f t="shared" si="101"/>
        <v>2.1097046413502109E-2</v>
      </c>
      <c r="O188" s="104">
        <f>IF(ISNUMBER(M188), $B199 * N188, "")</f>
        <v>3164.5569620253164</v>
      </c>
      <c r="Q188" s="300"/>
      <c r="R188" s="301"/>
      <c r="S188" s="302"/>
    </row>
    <row r="189" spans="1:19">
      <c r="A189" s="123" t="s">
        <v>73</v>
      </c>
      <c r="B189" s="124">
        <v>38660</v>
      </c>
      <c r="C189" s="76">
        <v>-1.7534942800000002E-2</v>
      </c>
      <c r="D189" s="13">
        <v>40000</v>
      </c>
      <c r="E189" s="14">
        <f>IF(ISNUMBER(D189), (D189 - $B189) / $B189, "")</f>
        <v>3.4661148473874803E-2</v>
      </c>
      <c r="F189" s="16">
        <f>IF(ISNUMBER(D189), $B199 * E189, "")</f>
        <v>5199.1722710812201</v>
      </c>
      <c r="G189" s="29">
        <v>40160</v>
      </c>
      <c r="H189" s="14">
        <f>IF(ISNUMBER(G189), (G189 - $B189) / $B189, "")</f>
        <v>3.8799793067770302E-2</v>
      </c>
      <c r="I189" s="100">
        <f>IF(ISNUMBER(G189), $B199 * H189, "")</f>
        <v>5819.9689601655455</v>
      </c>
      <c r="J189" s="13">
        <v>39820</v>
      </c>
      <c r="K189" s="14">
        <f>IF(ISNUMBER(J189), (J189 - $B189) / $B189, "")</f>
        <v>3.0005173305742368E-2</v>
      </c>
      <c r="L189" s="16">
        <f>IF(ISNUMBER(J189), $B199 * K189, "")</f>
        <v>4500.7759958613551</v>
      </c>
      <c r="M189" s="29">
        <v>39550</v>
      </c>
      <c r="N189" s="14">
        <f>IF(ISNUMBER(M189), (M189 - $B189) / $B189, "")</f>
        <v>2.3021210553543715E-2</v>
      </c>
      <c r="O189" s="16">
        <f>IF(ISNUMBER(M189), $B199 * N189, "")</f>
        <v>3453.1815830315572</v>
      </c>
      <c r="Q189" s="303"/>
      <c r="R189" s="304"/>
      <c r="S189" s="305"/>
    </row>
    <row r="190" spans="1:19" ht="17.25" thickBot="1">
      <c r="A190" s="125" t="s">
        <v>75</v>
      </c>
      <c r="B190" s="126">
        <v>40400</v>
      </c>
      <c r="C190" s="77">
        <v>-1.8702938999999998E-2</v>
      </c>
      <c r="D190" s="15">
        <v>41270</v>
      </c>
      <c r="E190" s="32">
        <f t="shared" ref="E190:E193" si="102">IF(ISNUMBER(D190), (D190 - $B190) / $B190, "")</f>
        <v>2.1534653465346533E-2</v>
      </c>
      <c r="F190" s="18">
        <f>IF(ISNUMBER(D190), $B199 * E190, "")</f>
        <v>3230.1980198019801</v>
      </c>
      <c r="G190" s="31">
        <v>41040</v>
      </c>
      <c r="H190" s="32">
        <f t="shared" ref="H190:H193" si="103">IF(ISNUMBER(G190), (G190 - $B190) / $B190, "")</f>
        <v>1.5841584158415842E-2</v>
      </c>
      <c r="I190" s="101">
        <f>IF(ISNUMBER(G190), $B199 * H190, "")</f>
        <v>2376.2376237623762</v>
      </c>
      <c r="J190" s="15">
        <v>40920</v>
      </c>
      <c r="K190" s="32">
        <f t="shared" ref="K190:K193" si="104">IF(ISNUMBER(J190), (J190 - $B190) / $B190, "")</f>
        <v>1.2871287128712871E-2</v>
      </c>
      <c r="L190" s="18">
        <f>IF(ISNUMBER(J190), $B199 * K190, "")</f>
        <v>1930.6930693069305</v>
      </c>
      <c r="M190" s="31">
        <v>40410</v>
      </c>
      <c r="N190" s="32">
        <f t="shared" ref="N190:N193" si="105">IF(ISNUMBER(M190), (M190 - $B190) / $B190, "")</f>
        <v>2.4752475247524753E-4</v>
      </c>
      <c r="O190" s="18">
        <f>IF(ISNUMBER(M190), $B199 * N190, "")</f>
        <v>37.128712871287128</v>
      </c>
      <c r="Q190" s="306"/>
      <c r="R190" s="307"/>
      <c r="S190" s="308"/>
    </row>
    <row r="191" spans="1:19" ht="17.25" thickBot="1">
      <c r="A191" s="125" t="s">
        <v>327</v>
      </c>
      <c r="B191" s="126">
        <v>286250</v>
      </c>
      <c r="C191" s="77">
        <v>-1.8851756599999998E-2</v>
      </c>
      <c r="D191" s="15">
        <v>292300</v>
      </c>
      <c r="E191" s="32">
        <f t="shared" si="102"/>
        <v>2.1135371179039301E-2</v>
      </c>
      <c r="F191" s="18">
        <f>IF(ISNUMBER(D191), $B199 * E191, "")</f>
        <v>3170.3056768558949</v>
      </c>
      <c r="G191" s="31">
        <v>291000</v>
      </c>
      <c r="H191" s="32">
        <f t="shared" si="103"/>
        <v>1.6593886462882096E-2</v>
      </c>
      <c r="I191" s="101">
        <f>IF(ISNUMBER(G191), $B199 * H191, "")</f>
        <v>2489.0829694323143</v>
      </c>
      <c r="J191" s="15">
        <v>294500</v>
      </c>
      <c r="K191" s="32">
        <f t="shared" si="104"/>
        <v>2.8820960698689956E-2</v>
      </c>
      <c r="L191" s="18">
        <f>IF(ISNUMBER(J191), $B199 * K191, "")</f>
        <v>4323.1441048034931</v>
      </c>
      <c r="M191" s="31">
        <v>291950</v>
      </c>
      <c r="N191" s="32">
        <f t="shared" si="105"/>
        <v>1.9912663755458516E-2</v>
      </c>
      <c r="O191" s="18">
        <f>IF(ISNUMBER(M191), $B199 * N191, "")</f>
        <v>2986.8995633187774</v>
      </c>
      <c r="Q191" s="291"/>
      <c r="R191" s="291"/>
      <c r="S191" s="291"/>
    </row>
    <row r="192" spans="1:19" ht="17.25" thickBot="1">
      <c r="A192" s="125" t="s">
        <v>131</v>
      </c>
      <c r="B192" s="126">
        <v>55730</v>
      </c>
      <c r="C192" s="77">
        <v>-2.0562390199999999E-2</v>
      </c>
      <c r="D192" s="15">
        <v>56300</v>
      </c>
      <c r="E192" s="32">
        <f t="shared" si="102"/>
        <v>1.0227884442849453E-2</v>
      </c>
      <c r="F192" s="18">
        <f>IF(ISNUMBER(D192), $B199 * E192, "")</f>
        <v>1534.1826664274179</v>
      </c>
      <c r="G192" s="31">
        <v>56460</v>
      </c>
      <c r="H192" s="32">
        <f t="shared" si="103"/>
        <v>1.3098869549614211E-2</v>
      </c>
      <c r="I192" s="101">
        <f>IF(ISNUMBER(G192), $B199 * H192, "")</f>
        <v>1964.8304324421317</v>
      </c>
      <c r="J192" s="15">
        <v>56570</v>
      </c>
      <c r="K192" s="32">
        <f t="shared" si="104"/>
        <v>1.5072671810514983E-2</v>
      </c>
      <c r="L192" s="18">
        <f>IF(ISNUMBER(J192), $B199 * K192, "")</f>
        <v>2260.9007715772473</v>
      </c>
      <c r="M192" s="31">
        <v>56150</v>
      </c>
      <c r="N192" s="32">
        <f t="shared" si="105"/>
        <v>7.5363359052574913E-3</v>
      </c>
      <c r="O192" s="18">
        <f>IF(ISNUMBER(M192), $B199 * N192, "")</f>
        <v>1130.4503857886236</v>
      </c>
      <c r="Q192" s="286"/>
      <c r="R192" s="286"/>
      <c r="S192" s="286"/>
    </row>
    <row r="193" spans="1:19" ht="17.25" thickBot="1">
      <c r="A193" s="127" t="s">
        <v>197</v>
      </c>
      <c r="B193" s="128">
        <v>209</v>
      </c>
      <c r="C193" s="78">
        <v>-2.3364486E-2</v>
      </c>
      <c r="D193" s="20">
        <v>208</v>
      </c>
      <c r="E193" s="21">
        <f t="shared" si="102"/>
        <v>-4.7846889952153108E-3</v>
      </c>
      <c r="F193" s="22">
        <f>IF(ISNUMBER(D193), $B199 * E193, "")</f>
        <v>-717.70334928229659</v>
      </c>
      <c r="G193" s="30">
        <v>210</v>
      </c>
      <c r="H193" s="21">
        <f t="shared" si="103"/>
        <v>4.7846889952153108E-3</v>
      </c>
      <c r="I193" s="105">
        <f>IF(ISNUMBER(G193), $B199 * H193, "")</f>
        <v>717.70334928229659</v>
      </c>
      <c r="J193" s="20">
        <v>209</v>
      </c>
      <c r="K193" s="21">
        <f t="shared" si="104"/>
        <v>0</v>
      </c>
      <c r="L193" s="22">
        <f>IF(ISNUMBER(J193), $B199 * K193, "")</f>
        <v>0</v>
      </c>
      <c r="M193" s="30">
        <v>210</v>
      </c>
      <c r="N193" s="21">
        <f t="shared" si="105"/>
        <v>4.7846889952153108E-3</v>
      </c>
      <c r="O193" s="22">
        <f>IF(ISNUMBER(M193), $B199 * N193, "")</f>
        <v>717.70334928229659</v>
      </c>
      <c r="Q193" s="286"/>
      <c r="R193" s="286"/>
      <c r="S193" s="286"/>
    </row>
    <row r="194" spans="1:19" ht="17.25" thickBot="1">
      <c r="A194" s="125" t="s">
        <v>143</v>
      </c>
      <c r="B194" s="129">
        <v>3075</v>
      </c>
      <c r="C194" s="80">
        <v>-2.68987342E-2</v>
      </c>
      <c r="D194" s="106">
        <v>3255</v>
      </c>
      <c r="E194" s="107">
        <f>IF(ISNUMBER(D194), (D194 - $B194) / $B194, "")</f>
        <v>5.8536585365853662E-2</v>
      </c>
      <c r="F194" s="108">
        <f>IF(ISNUMBER(D194), $B199 * E194, "")</f>
        <v>8780.4878048780502</v>
      </c>
      <c r="G194" s="109">
        <v>3315</v>
      </c>
      <c r="H194" s="107">
        <f>IF(ISNUMBER(G194), (G194 - $B194) / $B194, "")</f>
        <v>7.8048780487804878E-2</v>
      </c>
      <c r="I194" s="110">
        <f>IF(ISNUMBER(G194), $B199 * H194, "")</f>
        <v>11707.317073170732</v>
      </c>
      <c r="J194" s="106">
        <v>3270</v>
      </c>
      <c r="K194" s="107">
        <f>IF(ISNUMBER(J194), (J194 - $B194) / $B194, "")</f>
        <v>6.3414634146341464E-2</v>
      </c>
      <c r="L194" s="108">
        <f>IF(ISNUMBER(J194), $B199 * K194, "")</f>
        <v>9512.1951219512193</v>
      </c>
      <c r="M194" s="109">
        <v>3305</v>
      </c>
      <c r="N194" s="107">
        <f>IF(ISNUMBER(M194), (M194 - $B194) / $B194, "")</f>
        <v>7.4796747967479676E-2</v>
      </c>
      <c r="O194" s="108">
        <f>IF(ISNUMBER(M194), $B199 * N194, "")</f>
        <v>11219.512195121952</v>
      </c>
      <c r="Q194" s="291"/>
      <c r="R194" s="291"/>
      <c r="S194" s="291"/>
    </row>
    <row r="195" spans="1:19" ht="17.25" thickBot="1">
      <c r="A195" s="125" t="s">
        <v>137</v>
      </c>
      <c r="B195" s="126">
        <v>14340</v>
      </c>
      <c r="C195" s="77">
        <v>-2.7796610199999999E-2</v>
      </c>
      <c r="D195" s="15">
        <v>14000</v>
      </c>
      <c r="E195" s="32">
        <f t="shared" ref="E195:E198" si="106">IF(ISNUMBER(D195), (D195 - $B195) / $B195, "")</f>
        <v>-2.3709902370990237E-2</v>
      </c>
      <c r="F195" s="18">
        <f>IF(ISNUMBER(D195), $B199 * E195, "")</f>
        <v>-3556.4853556485355</v>
      </c>
      <c r="G195" s="31">
        <v>14160</v>
      </c>
      <c r="H195" s="32">
        <f t="shared" ref="H195:H198" si="107">IF(ISNUMBER(G195), (G195 - $B195) / $B195, "")</f>
        <v>-1.2552301255230125E-2</v>
      </c>
      <c r="I195" s="101">
        <f>IF(ISNUMBER(G195), $B199 * H195, "")</f>
        <v>-1882.8451882845188</v>
      </c>
      <c r="J195" s="15">
        <v>14040</v>
      </c>
      <c r="K195" s="32">
        <f t="shared" ref="K195:K198" si="108">IF(ISNUMBER(J195), (J195 - $B195) / $B195, "")</f>
        <v>-2.0920502092050208E-2</v>
      </c>
      <c r="L195" s="18">
        <f>IF(ISNUMBER(J195), $B199 * K195, "")</f>
        <v>-3138.0753138075311</v>
      </c>
      <c r="M195" s="31">
        <v>14050</v>
      </c>
      <c r="N195" s="32">
        <f t="shared" ref="N195:N198" si="109">IF(ISNUMBER(M195), (M195 - $B195) / $B195, "")</f>
        <v>-2.0223152022315203E-2</v>
      </c>
      <c r="O195" s="18">
        <f>IF(ISNUMBER(M195), $B199 * N195, "")</f>
        <v>-3033.4728033472807</v>
      </c>
      <c r="Q195" s="291"/>
      <c r="R195" s="291"/>
      <c r="S195" s="291"/>
    </row>
    <row r="196" spans="1:19" ht="17.25" thickBot="1">
      <c r="A196" s="125" t="s">
        <v>103</v>
      </c>
      <c r="B196" s="126">
        <v>1525</v>
      </c>
      <c r="C196" s="77">
        <v>-2.8662420399999999E-2</v>
      </c>
      <c r="D196" s="15">
        <v>1515</v>
      </c>
      <c r="E196" s="32">
        <f t="shared" si="106"/>
        <v>-6.5573770491803279E-3</v>
      </c>
      <c r="F196" s="18">
        <f>IF(ISNUMBER(D196), $B199 * E196, "")</f>
        <v>-983.60655737704917</v>
      </c>
      <c r="G196" s="31">
        <v>1525</v>
      </c>
      <c r="H196" s="32">
        <f t="shared" si="107"/>
        <v>0</v>
      </c>
      <c r="I196" s="101">
        <f>IF(ISNUMBER(G196), $B199 * H196, "")</f>
        <v>0</v>
      </c>
      <c r="J196" s="15">
        <v>1520</v>
      </c>
      <c r="K196" s="32">
        <f t="shared" si="108"/>
        <v>-3.2786885245901639E-3</v>
      </c>
      <c r="L196" s="18">
        <f>IF(ISNUMBER(J196), $B199 * K196, "")</f>
        <v>-491.80327868852459</v>
      </c>
      <c r="M196" s="31">
        <v>1525</v>
      </c>
      <c r="N196" s="32">
        <f t="shared" si="109"/>
        <v>0</v>
      </c>
      <c r="O196" s="18">
        <f>IF(ISNUMBER(M196), $B199 * N196, "")</f>
        <v>0</v>
      </c>
      <c r="Q196" s="291"/>
      <c r="R196" s="291"/>
      <c r="S196" s="291"/>
    </row>
    <row r="197" spans="1:19">
      <c r="A197" s="125" t="s">
        <v>165</v>
      </c>
      <c r="B197" s="126">
        <v>2785</v>
      </c>
      <c r="C197" s="77">
        <v>-3.9655172400000001E-2</v>
      </c>
      <c r="D197" s="15">
        <v>2840</v>
      </c>
      <c r="E197" s="32">
        <f t="shared" si="106"/>
        <v>1.9748653500897665E-2</v>
      </c>
      <c r="F197" s="18">
        <f>IF(ISNUMBER(D197), $B199 * E197, "")</f>
        <v>2962.2980251346498</v>
      </c>
      <c r="G197" s="31">
        <v>2860</v>
      </c>
      <c r="H197" s="32">
        <f t="shared" si="107"/>
        <v>2.6929982046678635E-2</v>
      </c>
      <c r="I197" s="101">
        <f>IF(ISNUMBER(G197), $B199 * H197, "")</f>
        <v>4039.4973070017954</v>
      </c>
      <c r="J197" s="15">
        <v>2885</v>
      </c>
      <c r="K197" s="32">
        <f t="shared" si="108"/>
        <v>3.5906642728904849E-2</v>
      </c>
      <c r="L197" s="18">
        <f>IF(ISNUMBER(J197), $B199 * K197, "")</f>
        <v>5385.9964093357275</v>
      </c>
      <c r="M197" s="31">
        <v>2930</v>
      </c>
      <c r="N197" s="32">
        <f t="shared" si="109"/>
        <v>5.2064631956912029E-2</v>
      </c>
      <c r="O197" s="18">
        <f>IF(ISNUMBER(M197), $B199 * N197, "")</f>
        <v>7809.6947935368044</v>
      </c>
      <c r="Q197" s="313"/>
      <c r="R197" s="314"/>
      <c r="S197" s="315"/>
    </row>
    <row r="198" spans="1:19" ht="17.25" thickBot="1">
      <c r="A198" s="130" t="s">
        <v>338</v>
      </c>
      <c r="B198" s="131">
        <v>1280</v>
      </c>
      <c r="C198" s="79">
        <v>-5.8823529399999998E-2</v>
      </c>
      <c r="D198" s="24">
        <v>1195</v>
      </c>
      <c r="E198" s="25">
        <f t="shared" si="106"/>
        <v>-6.640625E-2</v>
      </c>
      <c r="F198" s="104">
        <f>IF(ISNUMBER(D198), $B199 * E198, "")</f>
        <v>-9960.9375</v>
      </c>
      <c r="G198" s="102">
        <v>1205</v>
      </c>
      <c r="H198" s="25">
        <f t="shared" si="107"/>
        <v>-5.859375E-2</v>
      </c>
      <c r="I198" s="103">
        <f>IF(ISNUMBER(G198), $B199 * H198, "")</f>
        <v>-8789.0625</v>
      </c>
      <c r="J198" s="24">
        <v>1200</v>
      </c>
      <c r="K198" s="25">
        <f t="shared" si="108"/>
        <v>-6.25E-2</v>
      </c>
      <c r="L198" s="104">
        <f>IF(ISNUMBER(J198), $B199 * K198, "")</f>
        <v>-9375</v>
      </c>
      <c r="M198" s="102">
        <v>1195</v>
      </c>
      <c r="N198" s="25">
        <f t="shared" si="109"/>
        <v>-6.640625E-2</v>
      </c>
      <c r="O198" s="104">
        <f>IF(ISNUMBER(M198), $B199 * N198, "")</f>
        <v>-9960.9375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1.2043998914275378E-2</v>
      </c>
      <c r="F199" s="28">
        <f>SUM(F179:F198)</f>
        <v>36131.996742826144</v>
      </c>
      <c r="G199" s="26" t="s">
        <v>268</v>
      </c>
      <c r="H199" s="27">
        <f>IF(COUNT(H179:H198), SUM(H179:H198) / COUNT(H179:H198), 0)</f>
        <v>1.5274049180686278E-2</v>
      </c>
      <c r="I199" s="28">
        <f>SUM(I179:I198)</f>
        <v>45822.147542058825</v>
      </c>
      <c r="J199" s="26" t="s">
        <v>268</v>
      </c>
      <c r="K199" s="27">
        <f>IF(COUNT(K179:K198), SUM(K179:K198) / COUNT(K179:K198), 0)</f>
        <v>1.399567315194627E-2</v>
      </c>
      <c r="L199" s="28">
        <f>SUM(L179:L198)</f>
        <v>41987.019455838803</v>
      </c>
      <c r="M199" s="26" t="s">
        <v>268</v>
      </c>
      <c r="N199" s="27">
        <f>IF(COUNT(N179:N198), SUM(N179:N198) / COUNT(N179:N198), 0)</f>
        <v>1.3487545038349461E-2</v>
      </c>
      <c r="O199" s="28">
        <f>SUM(O179:O198)</f>
        <v>40462.635115048382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16A25-3AE8-4FD0-8267-3DA673689708}">
  <sheetPr codeName="Sheet22"/>
  <dimension ref="A1:S199"/>
  <sheetViews>
    <sheetView topLeftCell="A173" zoomScaleNormal="100" workbookViewId="0">
      <selection activeCell="D199" sqref="D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44516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82,544 KRW (2.75%)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13,206 KRW (0.55%)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191,369 KRW (6.38%)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-130,570 KRW (-4.35%)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25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2021-11-16(화) 오전 00:00</v>
      </c>
      <c r="C15" s="332"/>
      <c r="D15" s="288" t="str">
        <f>TEXT($G$1, "[$-ko-KR]yyyy-mm-dd(ddd) ") &amp; "오후 14:00"</f>
        <v>2021-11-16(화) 오후 14:00</v>
      </c>
      <c r="E15" s="289"/>
      <c r="F15" s="290"/>
      <c r="G15" s="288" t="str">
        <f>TEXT($G$1, "[$-ko-KR]yyyy-mm-dd(ddd) ") &amp; "오후 19:00"</f>
        <v>2021-11-16(화) 오후 19:00</v>
      </c>
      <c r="H15" s="289"/>
      <c r="I15" s="290"/>
      <c r="J15" s="288" t="str">
        <f>TEXT($G$1, "[$-ko-KR]yyyy-mm-dd(ddd) ") &amp; "오후 21:00"</f>
        <v>2021-11-16(화) 오후 21:00</v>
      </c>
      <c r="K15" s="289"/>
      <c r="L15" s="290"/>
      <c r="M15" s="288" t="str">
        <f>TEXT($G$1+1, "[$-ko-KR]yyyy-mm-dd(ddd) ") &amp; "오전 00:00"</f>
        <v>2021-11-17(수)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25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2021-11-16(화) 오전 00:00</v>
      </c>
      <c r="C42" s="329"/>
      <c r="D42" s="288" t="str">
        <f>TEXT($G$1, "[$-ko-KR]yyyy-mm-dd(ddd) ") &amp; "오후 14:00"</f>
        <v>2021-11-16(화) 오후 14:00</v>
      </c>
      <c r="E42" s="289"/>
      <c r="F42" s="290"/>
      <c r="G42" s="288" t="str">
        <f>TEXT($G$1, "[$-ko-KR]yyyy-mm-dd(ddd) ") &amp; "오후 19:00"</f>
        <v>2021-11-16(화) 오후 19:00</v>
      </c>
      <c r="H42" s="289"/>
      <c r="I42" s="290"/>
      <c r="J42" s="288" t="str">
        <f>TEXT($G$1, "[$-ko-KR]yyyy-mm-dd(ddd) ") &amp; "오후 21:00"</f>
        <v>2021-11-16(화) 오후 21:00</v>
      </c>
      <c r="K42" s="289"/>
      <c r="L42" s="290"/>
      <c r="M42" s="288" t="str">
        <f>TEXT($G$1+1, "[$-ko-KR]yyyy-mm-dd(ddd) ") &amp; "오전 00:00"</f>
        <v>2021-11-17(수)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26" t="s">
        <v>57</v>
      </c>
      <c r="H43" s="227" t="s">
        <v>265</v>
      </c>
      <c r="I43" s="22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207</v>
      </c>
      <c r="B44" s="124">
        <v>19.600000000000001</v>
      </c>
      <c r="C44" s="76">
        <v>2.6178010500000001E-2</v>
      </c>
      <c r="D44" s="13">
        <v>19</v>
      </c>
      <c r="E44" s="14">
        <f>IF(ISNUMBER(D44), (D44 - $B44) / $B44, "")</f>
        <v>-3.0612244897959252E-2</v>
      </c>
      <c r="F44" s="16">
        <f>IF(ISNUMBER(D44), $B64 * E44, "")</f>
        <v>-4591.8367346938876</v>
      </c>
      <c r="G44" s="29">
        <v>19.3</v>
      </c>
      <c r="H44" s="14">
        <f>IF(ISNUMBER(G44), (G44 - $B44) / $B44, "")</f>
        <v>-1.5306122448979626E-2</v>
      </c>
      <c r="I44" s="100">
        <f>IF(ISNUMBER(G44), $B64 * H44, "")</f>
        <v>-2295.9183673469438</v>
      </c>
      <c r="J44" s="13">
        <v>19.600000000000001</v>
      </c>
      <c r="K44" s="14">
        <f>IF(ISNUMBER(J44), (J44 - $B44) / $B44, "")</f>
        <v>0</v>
      </c>
      <c r="L44" s="16">
        <f>IF(ISNUMBER(J44), $B64 * K44, "")</f>
        <v>0</v>
      </c>
      <c r="M44" s="29">
        <v>19.5</v>
      </c>
      <c r="N44" s="14">
        <f>IF(ISNUMBER(M44), (M44 - $B44) / $B44, "")</f>
        <v>-5.1020408163266031E-3</v>
      </c>
      <c r="O44" s="16">
        <f>IF(ISNUMBER(M44), $B64 * N44, "")</f>
        <v>-765.30612244899044</v>
      </c>
      <c r="Q44" s="286"/>
      <c r="R44" s="286"/>
      <c r="S44" s="286"/>
    </row>
    <row r="45" spans="1:19" ht="17.25" customHeight="1" thickBot="1">
      <c r="A45" s="125" t="s">
        <v>97</v>
      </c>
      <c r="B45" s="126">
        <v>4.6900000000000004</v>
      </c>
      <c r="C45" s="77">
        <v>1.9565217400000001E-2</v>
      </c>
      <c r="D45" s="15">
        <v>4.4400000000000004</v>
      </c>
      <c r="E45" s="32">
        <f t="shared" ref="E45:E48" si="14">IF(ISNUMBER(D45), (D45 - $B45) / $B45, "")</f>
        <v>-5.3304904051172705E-2</v>
      </c>
      <c r="F45" s="18">
        <f>IF(ISNUMBER(D45), $B64 * E45, "")</f>
        <v>-7995.7356076759061</v>
      </c>
      <c r="G45" s="31">
        <v>4.38</v>
      </c>
      <c r="H45" s="32">
        <f t="shared" ref="H45:H48" si="15">IF(ISNUMBER(G45), (G45 - $B45) / $B45, "")</f>
        <v>-6.6098081023454255E-2</v>
      </c>
      <c r="I45" s="101">
        <f>IF(ISNUMBER(G45), $B64 * H45, "")</f>
        <v>-9914.7121535181377</v>
      </c>
      <c r="J45" s="15">
        <v>4.3600000000000003</v>
      </c>
      <c r="K45" s="32">
        <f t="shared" ref="K45:K48" si="16">IF(ISNUMBER(J45), (J45 - $B45) / $B45, "")</f>
        <v>-7.0362473347547985E-2</v>
      </c>
      <c r="L45" s="18">
        <f>IF(ISNUMBER(J45), $B64 * K45, "")</f>
        <v>-10554.371002132199</v>
      </c>
      <c r="M45" s="31">
        <v>4.38</v>
      </c>
      <c r="N45" s="32">
        <f t="shared" ref="N45:N48" si="17">IF(ISNUMBER(M45), (M45 - $B45) / $B45, "")</f>
        <v>-6.6098081023454255E-2</v>
      </c>
      <c r="O45" s="18">
        <f>IF(ISNUMBER(M45), $B64 * N45, "")</f>
        <v>-9914.7121535181377</v>
      </c>
      <c r="Q45" s="286"/>
      <c r="R45" s="286"/>
      <c r="S45" s="286"/>
    </row>
    <row r="46" spans="1:19" ht="17.25" customHeight="1" thickBot="1">
      <c r="A46" s="125" t="s">
        <v>205</v>
      </c>
      <c r="B46" s="126">
        <v>15.4</v>
      </c>
      <c r="C46" s="77">
        <v>1.3157894700000001E-2</v>
      </c>
      <c r="D46" s="15">
        <v>14.9</v>
      </c>
      <c r="E46" s="32">
        <f t="shared" si="14"/>
        <v>-3.2467532467532464E-2</v>
      </c>
      <c r="F46" s="18">
        <f>IF(ISNUMBER(D46), $B64 * E46, "")</f>
        <v>-4870.1298701298692</v>
      </c>
      <c r="G46" s="31">
        <v>15</v>
      </c>
      <c r="H46" s="32">
        <f t="shared" si="15"/>
        <v>-2.5974025974025997E-2</v>
      </c>
      <c r="I46" s="101">
        <f>IF(ISNUMBER(G46), $B64 * H46, "")</f>
        <v>-3896.1038961038994</v>
      </c>
      <c r="J46" s="15">
        <v>15</v>
      </c>
      <c r="K46" s="32">
        <f t="shared" si="16"/>
        <v>-2.5974025974025997E-2</v>
      </c>
      <c r="L46" s="18">
        <f>IF(ISNUMBER(J46), $B64 * K46, "")</f>
        <v>-3896.1038961038994</v>
      </c>
      <c r="M46" s="31">
        <v>15.3</v>
      </c>
      <c r="N46" s="32">
        <f t="shared" si="17"/>
        <v>-6.4935064935064705E-3</v>
      </c>
      <c r="O46" s="18">
        <f>IF(ISNUMBER(M46), $B64 * N46, "")</f>
        <v>-974.02597402597053</v>
      </c>
      <c r="Q46" s="291"/>
      <c r="R46" s="291"/>
      <c r="S46" s="291"/>
    </row>
    <row r="47" spans="1:19" ht="17.25" customHeight="1" thickBot="1">
      <c r="A47" s="125" t="s">
        <v>213</v>
      </c>
      <c r="B47" s="126">
        <v>12</v>
      </c>
      <c r="C47" s="77">
        <v>8.4033613000000004E-3</v>
      </c>
      <c r="D47" s="15">
        <v>11.8</v>
      </c>
      <c r="E47" s="32">
        <f t="shared" si="14"/>
        <v>-1.6666666666666607E-2</v>
      </c>
      <c r="F47" s="18">
        <f>IF(ISNUMBER(D47), $B64 * E47, "")</f>
        <v>-2499.9999999999909</v>
      </c>
      <c r="G47" s="31">
        <v>12.5</v>
      </c>
      <c r="H47" s="32">
        <f t="shared" si="15"/>
        <v>4.1666666666666664E-2</v>
      </c>
      <c r="I47" s="101">
        <f>IF(ISNUMBER(G47), $B64 * H47, "")</f>
        <v>6250</v>
      </c>
      <c r="J47" s="15">
        <v>12.7</v>
      </c>
      <c r="K47" s="32">
        <f t="shared" si="16"/>
        <v>5.8333333333333272E-2</v>
      </c>
      <c r="L47" s="18">
        <f>IF(ISNUMBER(J47), $B64 * K47, "")</f>
        <v>8749.9999999999909</v>
      </c>
      <c r="M47" s="31">
        <v>12.9</v>
      </c>
      <c r="N47" s="32">
        <f t="shared" si="17"/>
        <v>7.5000000000000025E-2</v>
      </c>
      <c r="O47" s="18">
        <f>IF(ISNUMBER(M47), $B64 * N47, "")</f>
        <v>11250.000000000004</v>
      </c>
      <c r="Q47" s="291"/>
      <c r="R47" s="291"/>
      <c r="S47" s="291"/>
    </row>
    <row r="48" spans="1:19" ht="17.25" customHeight="1" thickBot="1">
      <c r="A48" s="127" t="s">
        <v>145</v>
      </c>
      <c r="B48" s="128">
        <v>24.2</v>
      </c>
      <c r="C48" s="78">
        <v>8.3333333000000006E-3</v>
      </c>
      <c r="D48" s="20">
        <v>23</v>
      </c>
      <c r="E48" s="21">
        <f t="shared" si="14"/>
        <v>-4.9586776859504106E-2</v>
      </c>
      <c r="F48" s="22">
        <f>IF(ISNUMBER(D48), $B64 * E48, "")</f>
        <v>-7438.0165289256156</v>
      </c>
      <c r="G48" s="30">
        <v>22.8</v>
      </c>
      <c r="H48" s="21">
        <f t="shared" si="15"/>
        <v>-5.7851239669421434E-2</v>
      </c>
      <c r="I48" s="105">
        <f>IF(ISNUMBER(G48), $B64 * H48, "")</f>
        <v>-8677.6859504132153</v>
      </c>
      <c r="J48" s="20">
        <v>22.8</v>
      </c>
      <c r="K48" s="21">
        <f t="shared" si="16"/>
        <v>-5.7851239669421434E-2</v>
      </c>
      <c r="L48" s="22">
        <f>IF(ISNUMBER(J48), $B64 * K48, "")</f>
        <v>-8677.6859504132153</v>
      </c>
      <c r="M48" s="30">
        <v>23</v>
      </c>
      <c r="N48" s="21">
        <f t="shared" si="17"/>
        <v>-4.9586776859504106E-2</v>
      </c>
      <c r="O48" s="22">
        <f>IF(ISNUMBER(M48), $B64 * N48, "")</f>
        <v>-7438.0165289256156</v>
      </c>
      <c r="Q48" s="291"/>
      <c r="R48" s="291"/>
      <c r="S48" s="291"/>
    </row>
    <row r="49" spans="1:19" ht="17.25" customHeight="1" thickBot="1">
      <c r="A49" s="125" t="s">
        <v>119</v>
      </c>
      <c r="B49" s="129">
        <v>37</v>
      </c>
      <c r="C49" s="80">
        <v>8.1743869000000004E-3</v>
      </c>
      <c r="D49" s="106">
        <v>36.299999999999997</v>
      </c>
      <c r="E49" s="107">
        <f>IF(ISNUMBER(D49), (D49 - $B49) / $B49, "")</f>
        <v>-1.8918918918918996E-2</v>
      </c>
      <c r="F49" s="108">
        <f>IF(ISNUMBER(D49), $B64 * E49, "")</f>
        <v>-2837.8378378378493</v>
      </c>
      <c r="G49" s="109">
        <v>36.299999999999997</v>
      </c>
      <c r="H49" s="107">
        <f>IF(ISNUMBER(G49), (G49 - $B49) / $B49, "")</f>
        <v>-1.8918918918918996E-2</v>
      </c>
      <c r="I49" s="110">
        <f>IF(ISNUMBER(G49), $B64 * H49, "")</f>
        <v>-2837.8378378378493</v>
      </c>
      <c r="J49" s="106">
        <v>36.200000000000003</v>
      </c>
      <c r="K49" s="107">
        <f>IF(ISNUMBER(J49), (J49 - $B49) / $B49, "")</f>
        <v>-2.1621621621621546E-2</v>
      </c>
      <c r="L49" s="108">
        <f>IF(ISNUMBER(J49), $B64 * K49, "")</f>
        <v>-3243.243243243232</v>
      </c>
      <c r="M49" s="109">
        <v>36.700000000000003</v>
      </c>
      <c r="N49" s="107">
        <f>IF(ISNUMBER(M49), (M49 - $B49) / $B49, "")</f>
        <v>-8.1081081081080305E-3</v>
      </c>
      <c r="O49" s="108">
        <f>IF(ISNUMBER(M49), $B64 * N49, "")</f>
        <v>-1216.2162162162047</v>
      </c>
      <c r="Q49" s="291"/>
      <c r="R49" s="291"/>
      <c r="S49" s="291"/>
    </row>
    <row r="50" spans="1:19" ht="17.25" customHeight="1" thickBot="1">
      <c r="A50" s="125" t="s">
        <v>147</v>
      </c>
      <c r="B50" s="126">
        <v>13.9</v>
      </c>
      <c r="C50" s="77">
        <v>7.2463768E-3</v>
      </c>
      <c r="D50" s="15">
        <v>13.6</v>
      </c>
      <c r="E50" s="32">
        <f t="shared" ref="E50:E53" si="18">IF(ISNUMBER(D50), (D50 - $B50) / $B50, "")</f>
        <v>-2.158273381294969E-2</v>
      </c>
      <c r="F50" s="18">
        <f>IF(ISNUMBER(D50), $B64 * E50, "")</f>
        <v>-3237.4100719424537</v>
      </c>
      <c r="G50" s="31">
        <v>13.7</v>
      </c>
      <c r="H50" s="32">
        <f t="shared" ref="H50:H53" si="19">IF(ISNUMBER(G50), (G50 - $B50) / $B50, "")</f>
        <v>-1.4388489208633171E-2</v>
      </c>
      <c r="I50" s="101">
        <f>IF(ISNUMBER(G50), $B64 * H50, "")</f>
        <v>-2158.2733812949755</v>
      </c>
      <c r="J50" s="15">
        <v>13.9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13.9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91"/>
      <c r="R50" s="291"/>
      <c r="S50" s="291"/>
    </row>
    <row r="51" spans="1:19" ht="17.25" customHeight="1" thickBot="1">
      <c r="A51" s="125" t="s">
        <v>64</v>
      </c>
      <c r="B51" s="126">
        <v>58.7</v>
      </c>
      <c r="C51" s="77">
        <v>3.4188033999999999E-3</v>
      </c>
      <c r="D51" s="15">
        <v>56.8</v>
      </c>
      <c r="E51" s="32">
        <f t="shared" si="18"/>
        <v>-3.236797274275989E-2</v>
      </c>
      <c r="F51" s="18">
        <f>IF(ISNUMBER(D51), $B64 * E51, "")</f>
        <v>-4855.1959114139836</v>
      </c>
      <c r="G51" s="31">
        <v>55.5</v>
      </c>
      <c r="H51" s="32">
        <f t="shared" si="19"/>
        <v>-5.4514480408858645E-2</v>
      </c>
      <c r="I51" s="101">
        <f>IF(ISNUMBER(G51), $B64 * H51, "")</f>
        <v>-8177.1720613287971</v>
      </c>
      <c r="J51" s="15">
        <v>55.7</v>
      </c>
      <c r="K51" s="32">
        <f t="shared" si="20"/>
        <v>-5.1107325383304938E-2</v>
      </c>
      <c r="L51" s="18">
        <f>IF(ISNUMBER(J51), $B64 * K51, "")</f>
        <v>-7666.0988074957404</v>
      </c>
      <c r="M51" s="31">
        <v>56</v>
      </c>
      <c r="N51" s="32">
        <f t="shared" si="21"/>
        <v>-4.5996592844974496E-2</v>
      </c>
      <c r="O51" s="18">
        <f>IF(ISNUMBER(M51), $B64 * N51, "")</f>
        <v>-6899.488926746174</v>
      </c>
      <c r="Q51" s="291"/>
      <c r="R51" s="291"/>
      <c r="S51" s="291"/>
    </row>
    <row r="52" spans="1:19" ht="17.25" customHeight="1" thickBot="1">
      <c r="A52" s="125" t="s">
        <v>185</v>
      </c>
      <c r="B52" s="126">
        <v>15.6</v>
      </c>
      <c r="C52" s="77">
        <v>0</v>
      </c>
      <c r="D52" s="15">
        <v>15.5</v>
      </c>
      <c r="E52" s="32">
        <f t="shared" si="18"/>
        <v>-6.4102564102563875E-3</v>
      </c>
      <c r="F52" s="18">
        <f>IF(ISNUMBER(D52), $B64 * E52, "")</f>
        <v>-961.53846153845814</v>
      </c>
      <c r="G52" s="31">
        <v>15.6</v>
      </c>
      <c r="H52" s="32">
        <f t="shared" si="19"/>
        <v>0</v>
      </c>
      <c r="I52" s="101">
        <f>IF(ISNUMBER(G52), $B64 * H52, "")</f>
        <v>0</v>
      </c>
      <c r="J52" s="15">
        <v>15.8</v>
      </c>
      <c r="K52" s="32">
        <f t="shared" si="20"/>
        <v>1.2820512820512889E-2</v>
      </c>
      <c r="L52" s="18">
        <f>IF(ISNUMBER(J52), $B64 * K52, "")</f>
        <v>1923.0769230769333</v>
      </c>
      <c r="M52" s="31">
        <v>16</v>
      </c>
      <c r="N52" s="32">
        <f t="shared" si="21"/>
        <v>2.5641025641025664E-2</v>
      </c>
      <c r="O52" s="18">
        <f>IF(ISNUMBER(M52), $B64 * N52, "")</f>
        <v>3846.1538461538498</v>
      </c>
      <c r="Q52" s="33"/>
      <c r="R52" s="33"/>
    </row>
    <row r="53" spans="1:19" ht="17.25" customHeight="1" thickBot="1">
      <c r="A53" s="130" t="s">
        <v>187</v>
      </c>
      <c r="B53" s="131">
        <v>18.899999999999999</v>
      </c>
      <c r="C53" s="79">
        <v>-5.2631579E-3</v>
      </c>
      <c r="D53" s="24">
        <v>18.3</v>
      </c>
      <c r="E53" s="25">
        <f t="shared" si="18"/>
        <v>-3.1746031746031633E-2</v>
      </c>
      <c r="F53" s="104">
        <f>IF(ISNUMBER(D53), $B64 * E53, "")</f>
        <v>-4761.9047619047451</v>
      </c>
      <c r="G53" s="102">
        <v>18.7</v>
      </c>
      <c r="H53" s="25">
        <f t="shared" si="19"/>
        <v>-1.0582010582010545E-2</v>
      </c>
      <c r="I53" s="103">
        <f>IF(ISNUMBER(G53), $B64 * H53, "")</f>
        <v>-1587.3015873015818</v>
      </c>
      <c r="J53" s="24">
        <v>19</v>
      </c>
      <c r="K53" s="25">
        <f t="shared" si="20"/>
        <v>5.2910052910053662E-3</v>
      </c>
      <c r="L53" s="104">
        <f>IF(ISNUMBER(J53), $B64 * K53, "")</f>
        <v>793.65079365080487</v>
      </c>
      <c r="M53" s="102">
        <v>18.899999999999999</v>
      </c>
      <c r="N53" s="25">
        <f t="shared" si="21"/>
        <v>0</v>
      </c>
      <c r="O53" s="104">
        <f>IF(ISNUMBER(M53), $B64 * N53, "")</f>
        <v>0</v>
      </c>
      <c r="Q53" s="300"/>
      <c r="R53" s="301"/>
      <c r="S53" s="302"/>
    </row>
    <row r="54" spans="1:19" ht="17.25" customHeight="1">
      <c r="A54" s="123" t="s">
        <v>199</v>
      </c>
      <c r="B54" s="124">
        <v>85</v>
      </c>
      <c r="C54" s="76">
        <v>-7.0093458000000004E-3</v>
      </c>
      <c r="D54" s="13">
        <v>84.3</v>
      </c>
      <c r="E54" s="14">
        <f>IF(ISNUMBER(D54), (D54 - $B54) / $B54, "")</f>
        <v>-8.2352941176470924E-3</v>
      </c>
      <c r="F54" s="16">
        <f>IF(ISNUMBER(D54), $B64 * E54, "")</f>
        <v>-1235.2941176470638</v>
      </c>
      <c r="G54" s="29">
        <v>84.2</v>
      </c>
      <c r="H54" s="14">
        <f>IF(ISNUMBER(G54), (G54 - $B54) / $B54, "")</f>
        <v>-9.4117647058823192E-3</v>
      </c>
      <c r="I54" s="100">
        <f>IF(ISNUMBER(G54), $B64 * H54, "")</f>
        <v>-1411.7647058823479</v>
      </c>
      <c r="J54" s="13">
        <v>88</v>
      </c>
      <c r="K54" s="14">
        <f>IF(ISNUMBER(J54), (J54 - $B54) / $B54, "")</f>
        <v>3.5294117647058823E-2</v>
      </c>
      <c r="L54" s="16">
        <f>IF(ISNUMBER(J54), $B64 * K54, "")</f>
        <v>5294.1176470588234</v>
      </c>
      <c r="M54" s="29">
        <v>88</v>
      </c>
      <c r="N54" s="14">
        <f>IF(ISNUMBER(M54), (M54 - $B54) / $B54, "")</f>
        <v>3.5294117647058823E-2</v>
      </c>
      <c r="O54" s="16">
        <f>IF(ISNUMBER(M54), $B64 * N54, "")</f>
        <v>5294.1176470588234</v>
      </c>
      <c r="Q54" s="303"/>
      <c r="R54" s="304"/>
      <c r="S54" s="305"/>
    </row>
    <row r="55" spans="1:19" ht="17.25" customHeight="1" thickBot="1">
      <c r="A55" s="125" t="s">
        <v>231</v>
      </c>
      <c r="B55" s="126">
        <v>85.3</v>
      </c>
      <c r="C55" s="77">
        <v>-8.1395349000000002E-3</v>
      </c>
      <c r="D55" s="15">
        <v>84</v>
      </c>
      <c r="E55" s="32">
        <f t="shared" ref="E55:E58" si="22">IF(ISNUMBER(D55), (D55 - $B55) / $B55, "")</f>
        <v>-1.5240328253223882E-2</v>
      </c>
      <c r="F55" s="18">
        <f>IF(ISNUMBER(D55), $B64 * E55, "")</f>
        <v>-2286.0492379835823</v>
      </c>
      <c r="G55" s="31">
        <v>87.5</v>
      </c>
      <c r="H55" s="32">
        <f t="shared" ref="H55:H58" si="23">IF(ISNUMBER(G55), (G55 - $B55) / $B55, "")</f>
        <v>2.5791324736225123E-2</v>
      </c>
      <c r="I55" s="101">
        <f>IF(ISNUMBER(G55), $B64 * H55, "")</f>
        <v>3868.6987104337686</v>
      </c>
      <c r="J55" s="15">
        <v>93.8</v>
      </c>
      <c r="K55" s="32">
        <f t="shared" ref="K55:K58" si="24">IF(ISNUMBER(J55), (J55 - $B55) / $B55, "")</f>
        <v>9.9648300117233302E-2</v>
      </c>
      <c r="L55" s="18">
        <f>IF(ISNUMBER(J55), $B64 * K55, "")</f>
        <v>14947.245017584995</v>
      </c>
      <c r="M55" s="31">
        <v>98.7</v>
      </c>
      <c r="N55" s="32">
        <f t="shared" ref="N55:N58" si="25">IF(ISNUMBER(M55), (M55 - $B55) / $B55, "")</f>
        <v>0.15709261430246196</v>
      </c>
      <c r="O55" s="18">
        <f>IF(ISNUMBER(M55), $B64 * N55, "")</f>
        <v>23563.892145369293</v>
      </c>
      <c r="Q55" s="306"/>
      <c r="R55" s="307"/>
      <c r="S55" s="308"/>
    </row>
    <row r="56" spans="1:19" ht="17.25" customHeight="1" thickBot="1">
      <c r="A56" s="125" t="s">
        <v>175</v>
      </c>
      <c r="B56" s="126">
        <v>20.8</v>
      </c>
      <c r="C56" s="77">
        <v>-9.5238094999999991E-3</v>
      </c>
      <c r="D56" s="15">
        <v>20.5</v>
      </c>
      <c r="E56" s="32">
        <f t="shared" si="22"/>
        <v>-1.4423076923076957E-2</v>
      </c>
      <c r="F56" s="18">
        <f>IF(ISNUMBER(D56), $B64 * E56, "")</f>
        <v>-2163.4615384615436</v>
      </c>
      <c r="G56" s="31">
        <v>21.7</v>
      </c>
      <c r="H56" s="32">
        <f t="shared" si="23"/>
        <v>4.3269230769230699E-2</v>
      </c>
      <c r="I56" s="101">
        <f>IF(ISNUMBER(G56), $B64 * H56, "")</f>
        <v>6490.3846153846052</v>
      </c>
      <c r="J56" s="15">
        <v>22.6</v>
      </c>
      <c r="K56" s="32">
        <f t="shared" si="24"/>
        <v>8.6538461538461564E-2</v>
      </c>
      <c r="L56" s="18">
        <f>IF(ISNUMBER(J56), $B64 * K56, "")</f>
        <v>12980.769230769234</v>
      </c>
      <c r="M56" s="31">
        <v>22.2</v>
      </c>
      <c r="N56" s="32">
        <f t="shared" si="25"/>
        <v>6.7307692307692235E-2</v>
      </c>
      <c r="O56" s="18">
        <f>IF(ISNUMBER(M56), $B64 * N56, "")</f>
        <v>10096.153846153835</v>
      </c>
      <c r="Q56" s="291"/>
      <c r="R56" s="291"/>
      <c r="S56" s="291"/>
    </row>
    <row r="57" spans="1:19" ht="17.25" customHeight="1" thickBot="1">
      <c r="A57" s="125" t="s">
        <v>201</v>
      </c>
      <c r="B57" s="126">
        <v>20.100000000000001</v>
      </c>
      <c r="C57" s="77">
        <v>-9.8522166999999994E-3</v>
      </c>
      <c r="D57" s="15">
        <v>19.600000000000001</v>
      </c>
      <c r="E57" s="32">
        <f t="shared" si="22"/>
        <v>-2.4875621890547261E-2</v>
      </c>
      <c r="F57" s="18">
        <f>IF(ISNUMBER(D57), $B64 * E57, "")</f>
        <v>-3731.343283582089</v>
      </c>
      <c r="G57" s="31">
        <v>19.7</v>
      </c>
      <c r="H57" s="32">
        <f t="shared" si="23"/>
        <v>-1.9900497512437915E-2</v>
      </c>
      <c r="I57" s="101">
        <f>IF(ISNUMBER(G57), $B64 * H57, "")</f>
        <v>-2985.0746268656872</v>
      </c>
      <c r="J57" s="15">
        <v>20.3</v>
      </c>
      <c r="K57" s="32">
        <f t="shared" si="24"/>
        <v>9.9502487562188689E-3</v>
      </c>
      <c r="L57" s="18">
        <f>IF(ISNUMBER(J57), $B64 * K57, "")</f>
        <v>1492.5373134328304</v>
      </c>
      <c r="M57" s="31">
        <v>20.100000000000001</v>
      </c>
      <c r="N57" s="32">
        <f t="shared" si="25"/>
        <v>0</v>
      </c>
      <c r="O57" s="18">
        <f>IF(ISNUMBER(M57), $B64 * N57, "")</f>
        <v>0</v>
      </c>
      <c r="Q57" s="286"/>
      <c r="R57" s="286"/>
      <c r="S57" s="286"/>
    </row>
    <row r="58" spans="1:19" ht="17.25" customHeight="1" thickBot="1">
      <c r="A58" s="127" t="s">
        <v>71</v>
      </c>
      <c r="B58" s="128">
        <v>34.5</v>
      </c>
      <c r="C58" s="78">
        <v>-1.1461318099999999E-2</v>
      </c>
      <c r="D58" s="20">
        <v>33.799999999999997</v>
      </c>
      <c r="E58" s="21">
        <f t="shared" si="22"/>
        <v>-2.028985507246385E-2</v>
      </c>
      <c r="F58" s="22">
        <f>IF(ISNUMBER(D58), $B64 * E58, "")</f>
        <v>-3043.4782608695773</v>
      </c>
      <c r="G58" s="30">
        <v>33.9</v>
      </c>
      <c r="H58" s="21">
        <f t="shared" si="23"/>
        <v>-1.7391304347826129E-2</v>
      </c>
      <c r="I58" s="105">
        <f>IF(ISNUMBER(G58), $B64 * H58, "")</f>
        <v>-2608.6956521739194</v>
      </c>
      <c r="J58" s="20">
        <v>34.200000000000003</v>
      </c>
      <c r="K58" s="21">
        <f t="shared" si="24"/>
        <v>-8.6956521739129603E-3</v>
      </c>
      <c r="L58" s="22">
        <f>IF(ISNUMBER(J58), $B64 * K58, "")</f>
        <v>-1304.347826086944</v>
      </c>
      <c r="M58" s="30">
        <v>34.5</v>
      </c>
      <c r="N58" s="21">
        <f t="shared" si="25"/>
        <v>0</v>
      </c>
      <c r="O58" s="22">
        <f>IF(ISNUMBER(M58), $B64 * N58, "")</f>
        <v>0</v>
      </c>
      <c r="Q58" s="286"/>
      <c r="R58" s="286"/>
      <c r="S58" s="286"/>
    </row>
    <row r="59" spans="1:19" ht="17.25" customHeight="1" thickBot="1">
      <c r="A59" s="125" t="s">
        <v>333</v>
      </c>
      <c r="B59" s="129">
        <v>0.24199999999999999</v>
      </c>
      <c r="C59" s="80">
        <v>-3.2000000000000001E-2</v>
      </c>
      <c r="D59" s="106">
        <v>0.22</v>
      </c>
      <c r="E59" s="107">
        <f>IF(ISNUMBER(D59), (D59 - $B59) / $B59, "")</f>
        <v>-9.0909090909090884E-2</v>
      </c>
      <c r="F59" s="108">
        <f>IF(ISNUMBER(D59), $B64 * E59, "")</f>
        <v>-13636.363636363632</v>
      </c>
      <c r="G59" s="109">
        <v>0.219</v>
      </c>
      <c r="H59" s="107">
        <f>IF(ISNUMBER(G59), (G59 - $B59) / $B59, "")</f>
        <v>-9.5041322314049562E-2</v>
      </c>
      <c r="I59" s="110">
        <f>IF(ISNUMBER(G59), $B64 * H59, "")</f>
        <v>-14256.198347107435</v>
      </c>
      <c r="J59" s="106">
        <v>0.219</v>
      </c>
      <c r="K59" s="107">
        <f>IF(ISNUMBER(J59), (J59 - $B59) / $B59, "")</f>
        <v>-9.5041322314049562E-2</v>
      </c>
      <c r="L59" s="108">
        <f>IF(ISNUMBER(J59), $B64 * K59, "")</f>
        <v>-14256.198347107435</v>
      </c>
      <c r="M59" s="109">
        <v>0.22</v>
      </c>
      <c r="N59" s="107">
        <f>IF(ISNUMBER(M59), (M59 - $B59) / $B59, "")</f>
        <v>-9.0909090909090884E-2</v>
      </c>
      <c r="O59" s="108">
        <f>IF(ISNUMBER(M59), $B64 * N59, "")</f>
        <v>-13636.363636363632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-2.9227331608737604E-2</v>
      </c>
      <c r="F64" s="28">
        <f>SUM(F44:F63)</f>
        <v>-70145.59586097025</v>
      </c>
      <c r="G64" s="26" t="s">
        <v>268</v>
      </c>
      <c r="H64" s="27">
        <f>IF(COUNT(H44:H63), SUM(H44:H63) / COUNT(H44:H63), 0)</f>
        <v>-1.8415689683898506E-2</v>
      </c>
      <c r="I64" s="28">
        <f>SUM(I44:I63)</f>
        <v>-44197.65524135642</v>
      </c>
      <c r="J64" s="26" t="s">
        <v>268</v>
      </c>
      <c r="K64" s="27">
        <f>IF(COUNT(K44:K63), SUM(K44:K63) / COUNT(K44:K63), 0)</f>
        <v>-1.4236050612537699E-3</v>
      </c>
      <c r="L64" s="28">
        <f>SUM(L44:L63)</f>
        <v>-3416.652147009052</v>
      </c>
      <c r="M64" s="26" t="s">
        <v>268</v>
      </c>
      <c r="N64" s="27">
        <f>IF(COUNT(N44:N63), SUM(N44:N63) / COUNT(N44:N63), 0)</f>
        <v>5.5025783027046159E-3</v>
      </c>
      <c r="O64" s="28">
        <f>SUM(O44:O63)</f>
        <v>13206.187926491082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25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2021-11-16(화) 오전 00:00</v>
      </c>
      <c r="C69" s="329"/>
      <c r="D69" s="288" t="str">
        <f>TEXT($G$1, "[$-ko-KR]yyyy-mm-dd(ddd) ") &amp; "오후 14:00"</f>
        <v>2021-11-16(화) 오후 14:00</v>
      </c>
      <c r="E69" s="289"/>
      <c r="F69" s="290"/>
      <c r="G69" s="288" t="str">
        <f>TEXT($G$1, "[$-ko-KR]yyyy-mm-dd(ddd) ") &amp; "오후 19:00"</f>
        <v>2021-11-16(화) 오후 19:00</v>
      </c>
      <c r="H69" s="289"/>
      <c r="I69" s="290"/>
      <c r="J69" s="288" t="str">
        <f>TEXT($G$1, "[$-ko-KR]yyyy-mm-dd(ddd) ") &amp; "오후 21:00"</f>
        <v>2021-11-16(화) 오후 21:00</v>
      </c>
      <c r="K69" s="289"/>
      <c r="L69" s="290"/>
      <c r="M69" s="288" t="str">
        <f>TEXT($G$1+1, "[$-ko-KR]yyyy-mm-dd(ddd) ") &amp; "오전 00:00"</f>
        <v>2021-11-17(수)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26" t="s">
        <v>57</v>
      </c>
      <c r="H70" s="227" t="s">
        <v>265</v>
      </c>
      <c r="I70" s="22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163</v>
      </c>
      <c r="B71" s="124">
        <v>677</v>
      </c>
      <c r="C71" s="76">
        <v>0.31712062260000001</v>
      </c>
      <c r="D71" s="13">
        <v>883</v>
      </c>
      <c r="E71" s="14">
        <f>IF(ISNUMBER(D71), (D71 - $B71) / $B71, "")</f>
        <v>0.30428360413589367</v>
      </c>
      <c r="F71" s="16">
        <f>IF(ISNUMBER(D71), $B91 * E71, "")</f>
        <v>45642.540620384054</v>
      </c>
      <c r="G71" s="29">
        <v>1000</v>
      </c>
      <c r="H71" s="14">
        <f>IF(ISNUMBER(G71), (G71 - $B71) / $B71, "")</f>
        <v>0.47710487444608568</v>
      </c>
      <c r="I71" s="100">
        <f>IF(ISNUMBER(G71), $B91 * H71, "")</f>
        <v>71565.731166912854</v>
      </c>
      <c r="J71" s="13">
        <v>1080</v>
      </c>
      <c r="K71" s="14">
        <f>IF(ISNUMBER(J71), (J71 - $B71) / $B71, "")</f>
        <v>0.59527326440177253</v>
      </c>
      <c r="L71" s="16">
        <f>IF(ISNUMBER(J71), $B91 * K71, "")</f>
        <v>89290.989660265885</v>
      </c>
      <c r="M71" s="29">
        <v>1050</v>
      </c>
      <c r="N71" s="14">
        <f>IF(ISNUMBER(M71), (M71 - $B71) / $B71, "")</f>
        <v>0.55096011816838997</v>
      </c>
      <c r="O71" s="16">
        <f>IF(ISNUMBER(M71), $B91 * N71, "")</f>
        <v>82644.017725258498</v>
      </c>
      <c r="Q71" s="286"/>
      <c r="R71" s="286"/>
      <c r="S71" s="286"/>
    </row>
    <row r="72" spans="1:19" ht="17.25" thickBot="1">
      <c r="A72" s="125" t="s">
        <v>107</v>
      </c>
      <c r="B72" s="126">
        <v>204</v>
      </c>
      <c r="C72" s="77">
        <v>6.8062827199999995E-2</v>
      </c>
      <c r="D72" s="15">
        <v>200</v>
      </c>
      <c r="E72" s="32">
        <f t="shared" ref="E72:E75" si="30">IF(ISNUMBER(D72), (D72 - $B72) / $B72, "")</f>
        <v>-1.9607843137254902E-2</v>
      </c>
      <c r="F72" s="18">
        <f>IF(ISNUMBER(D72), $B91 * E72, "")</f>
        <v>-2941.1764705882351</v>
      </c>
      <c r="G72" s="31">
        <v>213</v>
      </c>
      <c r="H72" s="32">
        <f t="shared" ref="H72:H75" si="31">IF(ISNUMBER(G72), (G72 - $B72) / $B72, "")</f>
        <v>4.4117647058823532E-2</v>
      </c>
      <c r="I72" s="101">
        <f>IF(ISNUMBER(G72), $B91 * H72, "")</f>
        <v>6617.6470588235297</v>
      </c>
      <c r="J72" s="15">
        <v>213</v>
      </c>
      <c r="K72" s="32">
        <f t="shared" ref="K72:K75" si="32">IF(ISNUMBER(J72), (J72 - $B72) / $B72, "")</f>
        <v>4.4117647058823532E-2</v>
      </c>
      <c r="L72" s="18">
        <f>IF(ISNUMBER(J72), $B91 * K72, "")</f>
        <v>6617.6470588235297</v>
      </c>
      <c r="M72" s="31">
        <v>210</v>
      </c>
      <c r="N72" s="32">
        <f t="shared" ref="N72:N75" si="33">IF(ISNUMBER(M72), (M72 - $B72) / $B72, "")</f>
        <v>2.9411764705882353E-2</v>
      </c>
      <c r="O72" s="18">
        <f>IF(ISNUMBER(M72), $B91 * N72, "")</f>
        <v>4411.7647058823532</v>
      </c>
      <c r="Q72" s="286"/>
      <c r="R72" s="286"/>
      <c r="S72" s="286"/>
    </row>
    <row r="73" spans="1:19" ht="17.25" thickBot="1">
      <c r="A73" s="125" t="s">
        <v>149</v>
      </c>
      <c r="B73" s="126">
        <v>151</v>
      </c>
      <c r="C73" s="77">
        <v>6.3380281699999999E-2</v>
      </c>
      <c r="D73" s="15">
        <v>139</v>
      </c>
      <c r="E73" s="32">
        <f t="shared" si="30"/>
        <v>-7.9470198675496692E-2</v>
      </c>
      <c r="F73" s="18">
        <f>IF(ISNUMBER(D73), $B91 * E73, "")</f>
        <v>-11920.529801324505</v>
      </c>
      <c r="G73" s="31">
        <v>137</v>
      </c>
      <c r="H73" s="32">
        <f t="shared" si="31"/>
        <v>-9.2715231788079472E-2</v>
      </c>
      <c r="I73" s="101">
        <f>IF(ISNUMBER(G73), $B91 * H73, "")</f>
        <v>-13907.284768211921</v>
      </c>
      <c r="J73" s="15">
        <v>136</v>
      </c>
      <c r="K73" s="32">
        <f t="shared" si="32"/>
        <v>-9.9337748344370855E-2</v>
      </c>
      <c r="L73" s="18">
        <f>IF(ISNUMBER(J73), $B91 * K73, "")</f>
        <v>-14900.662251655629</v>
      </c>
      <c r="M73" s="31">
        <v>137</v>
      </c>
      <c r="N73" s="32">
        <f t="shared" si="33"/>
        <v>-9.2715231788079472E-2</v>
      </c>
      <c r="O73" s="18">
        <f>IF(ISNUMBER(M73), $B91 * N73, "")</f>
        <v>-13907.284768211921</v>
      </c>
      <c r="Q73" s="291"/>
      <c r="R73" s="291"/>
      <c r="S73" s="291"/>
    </row>
    <row r="74" spans="1:19" ht="17.25" thickBot="1">
      <c r="A74" s="125" t="s">
        <v>141</v>
      </c>
      <c r="B74" s="126">
        <v>175</v>
      </c>
      <c r="C74" s="77">
        <v>5.4216867500000002E-2</v>
      </c>
      <c r="D74" s="15">
        <v>154</v>
      </c>
      <c r="E74" s="32">
        <f t="shared" si="30"/>
        <v>-0.12</v>
      </c>
      <c r="F74" s="18">
        <f>IF(ISNUMBER(D74), $B91 * E74, "")</f>
        <v>-18000</v>
      </c>
      <c r="G74" s="31">
        <v>154</v>
      </c>
      <c r="H74" s="32">
        <f t="shared" si="31"/>
        <v>-0.12</v>
      </c>
      <c r="I74" s="101">
        <f>IF(ISNUMBER(G74), $B91 * H74, "")</f>
        <v>-18000</v>
      </c>
      <c r="J74" s="15">
        <v>153</v>
      </c>
      <c r="K74" s="32">
        <f t="shared" si="32"/>
        <v>-0.12571428571428572</v>
      </c>
      <c r="L74" s="18">
        <f>IF(ISNUMBER(J74), $B91 * K74, "")</f>
        <v>-18857.142857142859</v>
      </c>
      <c r="M74" s="31">
        <v>155</v>
      </c>
      <c r="N74" s="32">
        <f t="shared" si="33"/>
        <v>-0.11428571428571428</v>
      </c>
      <c r="O74" s="18">
        <f>IF(ISNUMBER(M74), $B91 * N74, "")</f>
        <v>-17142.857142857141</v>
      </c>
      <c r="Q74" s="291"/>
      <c r="R74" s="291"/>
      <c r="S74" s="291"/>
    </row>
    <row r="75" spans="1:19" ht="17.25" thickBot="1">
      <c r="A75" s="127" t="s">
        <v>125</v>
      </c>
      <c r="B75" s="128">
        <v>206</v>
      </c>
      <c r="C75" s="78">
        <v>5.1020408199999999E-2</v>
      </c>
      <c r="D75" s="20">
        <v>189</v>
      </c>
      <c r="E75" s="21">
        <f t="shared" si="30"/>
        <v>-8.2524271844660199E-2</v>
      </c>
      <c r="F75" s="22">
        <f>IF(ISNUMBER(D75), $B91 * E75, "")</f>
        <v>-12378.640776699031</v>
      </c>
      <c r="G75" s="30">
        <v>184</v>
      </c>
      <c r="H75" s="21">
        <f t="shared" si="31"/>
        <v>-0.10679611650485436</v>
      </c>
      <c r="I75" s="105">
        <f>IF(ISNUMBER(G75), $B91 * H75, "")</f>
        <v>-16019.417475728154</v>
      </c>
      <c r="J75" s="20">
        <v>183</v>
      </c>
      <c r="K75" s="21">
        <f t="shared" si="32"/>
        <v>-0.11165048543689321</v>
      </c>
      <c r="L75" s="22">
        <f>IF(ISNUMBER(J75), $B91 * K75, "")</f>
        <v>-16747.572815533982</v>
      </c>
      <c r="M75" s="30">
        <v>184</v>
      </c>
      <c r="N75" s="21">
        <f t="shared" si="33"/>
        <v>-0.10679611650485436</v>
      </c>
      <c r="O75" s="22">
        <f>IF(ISNUMBER(M75), $B91 * N75, "")</f>
        <v>-16019.417475728154</v>
      </c>
      <c r="Q75" s="291"/>
      <c r="R75" s="291"/>
      <c r="S75" s="291"/>
    </row>
    <row r="76" spans="1:19" ht="17.25" thickBot="1">
      <c r="A76" s="125" t="s">
        <v>215</v>
      </c>
      <c r="B76" s="129">
        <v>321</v>
      </c>
      <c r="C76" s="80">
        <v>4.5602605900000003E-2</v>
      </c>
      <c r="D76" s="106">
        <v>401</v>
      </c>
      <c r="E76" s="107">
        <f>IF(ISNUMBER(D76), (D76 - $B76) / $B76, "")</f>
        <v>0.24922118380062305</v>
      </c>
      <c r="F76" s="108">
        <f>IF(ISNUMBER(D76), $B91 * E76, "")</f>
        <v>37383.17757009346</v>
      </c>
      <c r="G76" s="109">
        <v>394</v>
      </c>
      <c r="H76" s="107">
        <f>IF(ISNUMBER(G76), (G76 - $B76) / $B76, "")</f>
        <v>0.22741433021806853</v>
      </c>
      <c r="I76" s="110">
        <f>IF(ISNUMBER(G76), $B91 * H76, "")</f>
        <v>34112.149532710282</v>
      </c>
      <c r="J76" s="106">
        <v>394</v>
      </c>
      <c r="K76" s="107">
        <f>IF(ISNUMBER(J76), (J76 - $B76) / $B76, "")</f>
        <v>0.22741433021806853</v>
      </c>
      <c r="L76" s="108">
        <f>IF(ISNUMBER(J76), $B91 * K76, "")</f>
        <v>34112.149532710282</v>
      </c>
      <c r="M76" s="109">
        <v>394</v>
      </c>
      <c r="N76" s="107">
        <f>IF(ISNUMBER(M76), (M76 - $B76) / $B76, "")</f>
        <v>0.22741433021806853</v>
      </c>
      <c r="O76" s="108">
        <f>IF(ISNUMBER(M76), $B91 * N76, "")</f>
        <v>34112.149532710282</v>
      </c>
      <c r="Q76" s="291"/>
      <c r="R76" s="291"/>
      <c r="S76" s="291"/>
    </row>
    <row r="77" spans="1:19" ht="17.25" thickBot="1">
      <c r="A77" s="125" t="s">
        <v>189</v>
      </c>
      <c r="B77" s="126">
        <v>379</v>
      </c>
      <c r="C77" s="77">
        <v>4.1208791199999997E-2</v>
      </c>
      <c r="D77" s="15">
        <v>391</v>
      </c>
      <c r="E77" s="32">
        <f t="shared" ref="E77:E80" si="34">IF(ISNUMBER(D77), (D77 - $B77) / $B77, "")</f>
        <v>3.1662269129287601E-2</v>
      </c>
      <c r="F77" s="18">
        <f>IF(ISNUMBER(D77), $B91 * E77, "")</f>
        <v>4749.3403693931405</v>
      </c>
      <c r="G77" s="31">
        <v>397</v>
      </c>
      <c r="H77" s="32">
        <f t="shared" ref="H77:H80" si="35">IF(ISNUMBER(G77), (G77 - $B77) / $B77, "")</f>
        <v>4.7493403693931395E-2</v>
      </c>
      <c r="I77" s="101">
        <f>IF(ISNUMBER(G77), $B91 * H77, "")</f>
        <v>7124.0105540897093</v>
      </c>
      <c r="J77" s="15">
        <v>414</v>
      </c>
      <c r="K77" s="32">
        <f t="shared" ref="K77:K80" si="36">IF(ISNUMBER(J77), (J77 - $B77) / $B77, "")</f>
        <v>9.2348284960422161E-2</v>
      </c>
      <c r="L77" s="18">
        <f>IF(ISNUMBER(J77), $B91 * K77, "")</f>
        <v>13852.242744063324</v>
      </c>
      <c r="M77" s="31">
        <v>411</v>
      </c>
      <c r="N77" s="32">
        <f t="shared" ref="N77:N80" si="37">IF(ISNUMBER(M77), (M77 - $B77) / $B77, "")</f>
        <v>8.4432717678100261E-2</v>
      </c>
      <c r="O77" s="18">
        <f>IF(ISNUMBER(M77), $B91 * N77, "")</f>
        <v>12664.907651715039</v>
      </c>
      <c r="Q77" s="291"/>
      <c r="R77" s="291"/>
      <c r="S77" s="291"/>
    </row>
    <row r="78" spans="1:19" ht="17.25" thickBot="1">
      <c r="A78" s="125" t="s">
        <v>247</v>
      </c>
      <c r="B78" s="126">
        <v>108</v>
      </c>
      <c r="C78" s="77">
        <v>3.8461538500000003E-2</v>
      </c>
      <c r="D78" s="15">
        <v>99.7</v>
      </c>
      <c r="E78" s="32">
        <f t="shared" si="34"/>
        <v>-7.6851851851851824E-2</v>
      </c>
      <c r="F78" s="18">
        <f>IF(ISNUMBER(D78), $B91 * E78, "")</f>
        <v>-11527.777777777774</v>
      </c>
      <c r="G78" s="31">
        <v>99</v>
      </c>
      <c r="H78" s="32">
        <f t="shared" si="35"/>
        <v>-8.3333333333333329E-2</v>
      </c>
      <c r="I78" s="101">
        <f>IF(ISNUMBER(G78), $B91 * H78, "")</f>
        <v>-12500</v>
      </c>
      <c r="J78" s="15">
        <v>98.8</v>
      </c>
      <c r="K78" s="32">
        <f t="shared" si="36"/>
        <v>-8.5185185185185211E-2</v>
      </c>
      <c r="L78" s="18">
        <f>IF(ISNUMBER(J78), $B91 * K78, "")</f>
        <v>-12777.777777777781</v>
      </c>
      <c r="M78" s="31">
        <v>100</v>
      </c>
      <c r="N78" s="32">
        <f t="shared" si="37"/>
        <v>-7.407407407407407E-2</v>
      </c>
      <c r="O78" s="18">
        <f>IF(ISNUMBER(M78), $B91 * N78, "")</f>
        <v>-11111.111111111111</v>
      </c>
      <c r="Q78" s="291"/>
      <c r="R78" s="291"/>
      <c r="S78" s="291"/>
    </row>
    <row r="79" spans="1:19" ht="17.25" thickBot="1">
      <c r="A79" s="125" t="s">
        <v>225</v>
      </c>
      <c r="B79" s="126">
        <v>984</v>
      </c>
      <c r="C79" s="77">
        <v>3.03664921E-2</v>
      </c>
      <c r="D79" s="15">
        <v>1070</v>
      </c>
      <c r="E79" s="32">
        <f t="shared" si="34"/>
        <v>8.7398373983739841E-2</v>
      </c>
      <c r="F79" s="18">
        <f>IF(ISNUMBER(D79), $B91 * E79, "")</f>
        <v>13109.756097560976</v>
      </c>
      <c r="G79" s="31">
        <v>1065</v>
      </c>
      <c r="H79" s="32">
        <f t="shared" si="35"/>
        <v>8.2317073170731711E-2</v>
      </c>
      <c r="I79" s="101">
        <f>IF(ISNUMBER(G79), $B91 * H79, "")</f>
        <v>12347.560975609756</v>
      </c>
      <c r="J79" s="15">
        <v>1140</v>
      </c>
      <c r="K79" s="32">
        <f t="shared" si="36"/>
        <v>0.15853658536585366</v>
      </c>
      <c r="L79" s="18">
        <f>IF(ISNUMBER(J79), $B91 * K79, "")</f>
        <v>23780.487804878048</v>
      </c>
      <c r="M79" s="31">
        <v>1105</v>
      </c>
      <c r="N79" s="32">
        <f t="shared" si="37"/>
        <v>0.12296747967479675</v>
      </c>
      <c r="O79" s="18">
        <f>IF(ISNUMBER(M79), $B91 * N79, "")</f>
        <v>18445.121951219513</v>
      </c>
      <c r="Q79" s="33"/>
      <c r="R79" s="33"/>
    </row>
    <row r="80" spans="1:19" ht="17.25" thickBot="1">
      <c r="A80" s="130" t="s">
        <v>127</v>
      </c>
      <c r="B80" s="131">
        <v>153</v>
      </c>
      <c r="C80" s="79">
        <v>2.68456376E-2</v>
      </c>
      <c r="D80" s="24">
        <v>145</v>
      </c>
      <c r="E80" s="25">
        <f t="shared" si="34"/>
        <v>-5.2287581699346407E-2</v>
      </c>
      <c r="F80" s="104">
        <f>IF(ISNUMBER(D80), $B91 * E80, "")</f>
        <v>-7843.1372549019607</v>
      </c>
      <c r="G80" s="102">
        <v>147</v>
      </c>
      <c r="H80" s="25">
        <f t="shared" si="35"/>
        <v>-3.9215686274509803E-2</v>
      </c>
      <c r="I80" s="103">
        <f>IF(ISNUMBER(G80), $B91 * H80, "")</f>
        <v>-5882.3529411764703</v>
      </c>
      <c r="J80" s="24">
        <v>147</v>
      </c>
      <c r="K80" s="25">
        <f t="shared" si="36"/>
        <v>-3.9215686274509803E-2</v>
      </c>
      <c r="L80" s="104">
        <f>IF(ISNUMBER(J80), $B91 * K80, "")</f>
        <v>-5882.3529411764703</v>
      </c>
      <c r="M80" s="102">
        <v>148</v>
      </c>
      <c r="N80" s="25">
        <f t="shared" si="37"/>
        <v>-3.2679738562091505E-2</v>
      </c>
      <c r="O80" s="104">
        <f>IF(ISNUMBER(M80), $B91 * N80, "")</f>
        <v>-4901.9607843137255</v>
      </c>
      <c r="Q80" s="300"/>
      <c r="R80" s="301"/>
      <c r="S80" s="302"/>
    </row>
    <row r="81" spans="1:19">
      <c r="A81" s="123" t="s">
        <v>115</v>
      </c>
      <c r="B81" s="124">
        <v>543</v>
      </c>
      <c r="C81" s="76">
        <v>2.45283019E-2</v>
      </c>
      <c r="D81" s="13">
        <v>509</v>
      </c>
      <c r="E81" s="14">
        <f>IF(ISNUMBER(D81), (D81 - $B81) / $B81, "")</f>
        <v>-6.2615101289134445E-2</v>
      </c>
      <c r="F81" s="16">
        <f>IF(ISNUMBER(D81), $B91 * E81, "")</f>
        <v>-9392.2651933701673</v>
      </c>
      <c r="G81" s="29">
        <v>500</v>
      </c>
      <c r="H81" s="14">
        <f>IF(ISNUMBER(G81), (G81 - $B81) / $B81, "")</f>
        <v>-7.918968692449356E-2</v>
      </c>
      <c r="I81" s="100">
        <f>IF(ISNUMBER(G81), $B91 * H81, "")</f>
        <v>-11878.453038674033</v>
      </c>
      <c r="J81" s="13">
        <v>510</v>
      </c>
      <c r="K81" s="14">
        <f>IF(ISNUMBER(J81), (J81 - $B81) / $B81, "")</f>
        <v>-6.0773480662983423E-2</v>
      </c>
      <c r="L81" s="16">
        <f>IF(ISNUMBER(J81), $B91 * K81, "")</f>
        <v>-9116.022099447513</v>
      </c>
      <c r="M81" s="29">
        <v>510</v>
      </c>
      <c r="N81" s="14">
        <f>IF(ISNUMBER(M81), (M81 - $B81) / $B81, "")</f>
        <v>-6.0773480662983423E-2</v>
      </c>
      <c r="O81" s="16">
        <f>IF(ISNUMBER(M81), $B91 * N81, "")</f>
        <v>-9116.022099447513</v>
      </c>
      <c r="Q81" s="303"/>
      <c r="R81" s="304"/>
      <c r="S81" s="305"/>
    </row>
    <row r="82" spans="1:19" ht="17.25" thickBot="1">
      <c r="A82" s="125" t="s">
        <v>51</v>
      </c>
      <c r="B82" s="126">
        <v>466</v>
      </c>
      <c r="C82" s="77">
        <v>1.9693654299999998E-2</v>
      </c>
      <c r="D82" s="15">
        <v>436</v>
      </c>
      <c r="E82" s="32">
        <f t="shared" ref="E82:E85" si="38">IF(ISNUMBER(D82), (D82 - $B82) / $B82, "")</f>
        <v>-6.4377682403433473E-2</v>
      </c>
      <c r="F82" s="18">
        <f>IF(ISNUMBER(D82), $B91 * E82, "")</f>
        <v>-9656.6523605150214</v>
      </c>
      <c r="G82" s="31">
        <v>432</v>
      </c>
      <c r="H82" s="32">
        <f t="shared" ref="H82:H85" si="39">IF(ISNUMBER(G82), (G82 - $B82) / $B82, "")</f>
        <v>-7.2961373390557943E-2</v>
      </c>
      <c r="I82" s="101">
        <f>IF(ISNUMBER(G82), $B91 * H82, "")</f>
        <v>-10944.206008583691</v>
      </c>
      <c r="J82" s="15">
        <v>430</v>
      </c>
      <c r="K82" s="32">
        <f t="shared" ref="K82:K85" si="40">IF(ISNUMBER(J82), (J82 - $B82) / $B82, "")</f>
        <v>-7.7253218884120178E-2</v>
      </c>
      <c r="L82" s="18">
        <f>IF(ISNUMBER(J82), $B91 * K82, "")</f>
        <v>-11587.982832618027</v>
      </c>
      <c r="M82" s="31">
        <v>431</v>
      </c>
      <c r="N82" s="32">
        <f t="shared" ref="N82:N85" si="41">IF(ISNUMBER(M82), (M82 - $B82) / $B82, "")</f>
        <v>-7.5107296137339061E-2</v>
      </c>
      <c r="O82" s="18">
        <f>IF(ISNUMBER(M82), $B91 * N82, "")</f>
        <v>-11266.094420600859</v>
      </c>
      <c r="Q82" s="306"/>
      <c r="R82" s="307"/>
      <c r="S82" s="308"/>
    </row>
    <row r="83" spans="1:19" ht="17.25" thickBot="1">
      <c r="A83" s="125" t="s">
        <v>219</v>
      </c>
      <c r="B83" s="126">
        <v>239</v>
      </c>
      <c r="C83" s="77">
        <v>1.7021276599999999E-2</v>
      </c>
      <c r="D83" s="15">
        <v>234</v>
      </c>
      <c r="E83" s="32">
        <f t="shared" si="38"/>
        <v>-2.0920502092050208E-2</v>
      </c>
      <c r="F83" s="18">
        <f>IF(ISNUMBER(D83), $B91 * E83, "")</f>
        <v>-3138.0753138075311</v>
      </c>
      <c r="G83" s="31">
        <v>235</v>
      </c>
      <c r="H83" s="32">
        <f t="shared" si="39"/>
        <v>-1.6736401673640166E-2</v>
      </c>
      <c r="I83" s="101">
        <f>IF(ISNUMBER(G83), $B91 * H83, "")</f>
        <v>-2510.460251046025</v>
      </c>
      <c r="J83" s="15">
        <v>236</v>
      </c>
      <c r="K83" s="32">
        <f t="shared" si="40"/>
        <v>-1.2552301255230125E-2</v>
      </c>
      <c r="L83" s="18">
        <f>IF(ISNUMBER(J83), $B91 * K83, "")</f>
        <v>-1882.8451882845188</v>
      </c>
      <c r="M83" s="31">
        <v>244</v>
      </c>
      <c r="N83" s="32">
        <f t="shared" si="41"/>
        <v>2.0920502092050208E-2</v>
      </c>
      <c r="O83" s="18">
        <f>IF(ISNUMBER(M83), $B91 * N83, "")</f>
        <v>3138.0753138075311</v>
      </c>
      <c r="Q83" s="291"/>
      <c r="R83" s="291"/>
      <c r="S83" s="291"/>
    </row>
    <row r="84" spans="1:19" ht="17.25" thickBot="1">
      <c r="A84" s="125" t="s">
        <v>56</v>
      </c>
      <c r="B84" s="126">
        <v>237</v>
      </c>
      <c r="C84" s="77">
        <v>1.2820512799999999E-2</v>
      </c>
      <c r="D84" s="15">
        <v>226</v>
      </c>
      <c r="E84" s="32">
        <f t="shared" si="38"/>
        <v>-4.6413502109704644E-2</v>
      </c>
      <c r="F84" s="18">
        <f>IF(ISNUMBER(D84), $B91 * E84, "")</f>
        <v>-6962.0253164556962</v>
      </c>
      <c r="G84" s="31">
        <v>222</v>
      </c>
      <c r="H84" s="32">
        <f t="shared" si="39"/>
        <v>-6.3291139240506333E-2</v>
      </c>
      <c r="I84" s="101">
        <f>IF(ISNUMBER(G84), $B91 * H84, "")</f>
        <v>-9493.67088607595</v>
      </c>
      <c r="J84" s="15">
        <v>222</v>
      </c>
      <c r="K84" s="32">
        <f t="shared" si="40"/>
        <v>-6.3291139240506333E-2</v>
      </c>
      <c r="L84" s="18">
        <f>IF(ISNUMBER(J84), $B91 * K84, "")</f>
        <v>-9493.67088607595</v>
      </c>
      <c r="M84" s="31">
        <v>223</v>
      </c>
      <c r="N84" s="32">
        <f t="shared" si="41"/>
        <v>-5.9071729957805907E-2</v>
      </c>
      <c r="O84" s="18">
        <f>IF(ISNUMBER(M84), $B91 * N84, "")</f>
        <v>-8860.7594936708865</v>
      </c>
      <c r="Q84" s="286"/>
      <c r="R84" s="286"/>
      <c r="S84" s="286"/>
    </row>
    <row r="85" spans="1:19" ht="17.25" thickBot="1">
      <c r="A85" s="127" t="s">
        <v>217</v>
      </c>
      <c r="B85" s="128">
        <v>241</v>
      </c>
      <c r="C85" s="78">
        <v>1.2605042E-2</v>
      </c>
      <c r="D85" s="20">
        <v>244</v>
      </c>
      <c r="E85" s="21">
        <f t="shared" si="38"/>
        <v>1.2448132780082987E-2</v>
      </c>
      <c r="F85" s="22">
        <f>IF(ISNUMBER(D85), $B91 * E85, "")</f>
        <v>1867.2199170124479</v>
      </c>
      <c r="G85" s="30">
        <v>243</v>
      </c>
      <c r="H85" s="21">
        <f t="shared" si="39"/>
        <v>8.2987551867219917E-3</v>
      </c>
      <c r="I85" s="105">
        <f>IF(ISNUMBER(G85), $B91 * H85, "")</f>
        <v>1244.8132780082988</v>
      </c>
      <c r="J85" s="20">
        <v>250</v>
      </c>
      <c r="K85" s="21">
        <f t="shared" si="40"/>
        <v>3.7344398340248962E-2</v>
      </c>
      <c r="L85" s="22">
        <f>IF(ISNUMBER(J85), $B91 * K85, "")</f>
        <v>5601.659751037344</v>
      </c>
      <c r="M85" s="30">
        <v>248</v>
      </c>
      <c r="N85" s="21">
        <f t="shared" si="41"/>
        <v>2.9045643153526972E-2</v>
      </c>
      <c r="O85" s="22">
        <f>IF(ISNUMBER(M85), $B91 * N85, "")</f>
        <v>4356.8464730290461</v>
      </c>
      <c r="Q85" s="286"/>
      <c r="R85" s="286"/>
      <c r="S85" s="286"/>
    </row>
    <row r="86" spans="1:19" ht="17.25" thickBot="1">
      <c r="A86" s="125" t="s">
        <v>239</v>
      </c>
      <c r="B86" s="129">
        <v>647</v>
      </c>
      <c r="C86" s="80">
        <v>1.2519561800000001E-2</v>
      </c>
      <c r="D86" s="106">
        <v>640</v>
      </c>
      <c r="E86" s="107">
        <f>IF(ISNUMBER(D86), (D86 - $B86) / $B86, "")</f>
        <v>-1.0819165378670788E-2</v>
      </c>
      <c r="F86" s="108">
        <f>IF(ISNUMBER(D86), $B91 * E86, "")</f>
        <v>-1622.8748068006182</v>
      </c>
      <c r="G86" s="109">
        <v>624</v>
      </c>
      <c r="H86" s="107">
        <f>IF(ISNUMBER(G86), (G86 - $B86) / $B86, "")</f>
        <v>-3.5548686244204021E-2</v>
      </c>
      <c r="I86" s="110">
        <f>IF(ISNUMBER(G86), $B91 * H86, "")</f>
        <v>-5332.3029366306027</v>
      </c>
      <c r="J86" s="106">
        <v>649</v>
      </c>
      <c r="K86" s="107">
        <f>IF(ISNUMBER(J86), (J86 - $B86) / $B86, "")</f>
        <v>3.0911901081916537E-3</v>
      </c>
      <c r="L86" s="108">
        <f>IF(ISNUMBER(J86), $B91 * K86, "")</f>
        <v>463.67851622874804</v>
      </c>
      <c r="M86" s="109">
        <v>635</v>
      </c>
      <c r="N86" s="107">
        <f>IF(ISNUMBER(M86), (M86 - $B86) / $B86, "")</f>
        <v>-1.8547140649149921E-2</v>
      </c>
      <c r="O86" s="108">
        <f>IF(ISNUMBER(M86), $B91 * N86, "")</f>
        <v>-2782.0710973724881</v>
      </c>
      <c r="Q86" s="291"/>
      <c r="R86" s="291"/>
      <c r="S86" s="291"/>
    </row>
    <row r="87" spans="1:19" ht="17.25" thickBot="1">
      <c r="A87" s="125" t="s">
        <v>161</v>
      </c>
      <c r="B87" s="126">
        <v>682</v>
      </c>
      <c r="C87" s="77">
        <v>1.03703704E-2</v>
      </c>
      <c r="D87" s="15">
        <v>669</v>
      </c>
      <c r="E87" s="32">
        <f t="shared" ref="E87:E90" si="42">IF(ISNUMBER(D87), (D87 - $B87) / $B87, "")</f>
        <v>-1.906158357771261E-2</v>
      </c>
      <c r="F87" s="18">
        <f>IF(ISNUMBER(D87), $B91 * E87, "")</f>
        <v>-2859.2375366568917</v>
      </c>
      <c r="G87" s="31">
        <v>660</v>
      </c>
      <c r="H87" s="32">
        <f t="shared" ref="H87:H90" si="43">IF(ISNUMBER(G87), (G87 - $B87) / $B87, "")</f>
        <v>-3.2258064516129031E-2</v>
      </c>
      <c r="I87" s="101">
        <f>IF(ISNUMBER(G87), $B91 * H87, "")</f>
        <v>-4838.7096774193551</v>
      </c>
      <c r="J87" s="15">
        <v>685</v>
      </c>
      <c r="K87" s="32">
        <f t="shared" ref="K87:K90" si="44">IF(ISNUMBER(J87), (J87 - $B87) / $B87, "")</f>
        <v>4.3988269794721412E-3</v>
      </c>
      <c r="L87" s="18">
        <f>IF(ISNUMBER(J87), $B91 * K87, "")</f>
        <v>659.82404692082116</v>
      </c>
      <c r="M87" s="31">
        <v>684</v>
      </c>
      <c r="N87" s="32">
        <f t="shared" ref="N87:N90" si="45">IF(ISNUMBER(M87), (M87 - $B87) / $B87, "")</f>
        <v>2.9325513196480938E-3</v>
      </c>
      <c r="O87" s="18">
        <f>IF(ISNUMBER(M87), $B91 * N87, "")</f>
        <v>439.88269794721407</v>
      </c>
      <c r="Q87" s="291"/>
      <c r="R87" s="291"/>
      <c r="S87" s="291"/>
    </row>
    <row r="88" spans="1:19" ht="17.25" thickBot="1">
      <c r="A88" s="125" t="s">
        <v>129</v>
      </c>
      <c r="B88" s="126">
        <v>124</v>
      </c>
      <c r="C88" s="77">
        <v>8.1300812999999996E-3</v>
      </c>
      <c r="D88" s="15">
        <v>117</v>
      </c>
      <c r="E88" s="32">
        <f t="shared" si="42"/>
        <v>-5.6451612903225805E-2</v>
      </c>
      <c r="F88" s="18">
        <f>IF(ISNUMBER(D88), $B91 * E88, "")</f>
        <v>-8467.7419354838712</v>
      </c>
      <c r="G88" s="31">
        <v>114</v>
      </c>
      <c r="H88" s="32">
        <f t="shared" si="43"/>
        <v>-8.0645161290322578E-2</v>
      </c>
      <c r="I88" s="101">
        <f>IF(ISNUMBER(G88), $B91 * H88, "")</f>
        <v>-12096.774193548386</v>
      </c>
      <c r="J88" s="15">
        <v>115</v>
      </c>
      <c r="K88" s="32">
        <f t="shared" si="44"/>
        <v>-7.2580645161290328E-2</v>
      </c>
      <c r="L88" s="18">
        <f>IF(ISNUMBER(J88), $B91 * K88, "")</f>
        <v>-10887.096774193549</v>
      </c>
      <c r="M88" s="31">
        <v>116</v>
      </c>
      <c r="N88" s="32">
        <f t="shared" si="45"/>
        <v>-6.4516129032258063E-2</v>
      </c>
      <c r="O88" s="18">
        <f>IF(ISNUMBER(M88), $B91 * N88, "")</f>
        <v>-9677.4193548387102</v>
      </c>
      <c r="Q88" s="291"/>
      <c r="R88" s="291"/>
      <c r="S88" s="291"/>
    </row>
    <row r="89" spans="1:19">
      <c r="A89" s="125" t="s">
        <v>191</v>
      </c>
      <c r="B89" s="126">
        <v>138</v>
      </c>
      <c r="C89" s="77">
        <v>7.2992700999999997E-3</v>
      </c>
      <c r="D89" s="15">
        <v>138</v>
      </c>
      <c r="E89" s="32">
        <f t="shared" si="42"/>
        <v>0</v>
      </c>
      <c r="F89" s="18">
        <f>IF(ISNUMBER(D89), $B91 * E89, "")</f>
        <v>0</v>
      </c>
      <c r="G89" s="31">
        <v>141</v>
      </c>
      <c r="H89" s="32">
        <f t="shared" si="43"/>
        <v>2.1739130434782608E-2</v>
      </c>
      <c r="I89" s="101">
        <f>IF(ISNUMBER(G89), $B91 * H89, "")</f>
        <v>3260.869565217391</v>
      </c>
      <c r="J89" s="15">
        <v>147</v>
      </c>
      <c r="K89" s="32">
        <f t="shared" si="44"/>
        <v>6.5217391304347824E-2</v>
      </c>
      <c r="L89" s="18">
        <f>IF(ISNUMBER(J89), $B91 * K89, "")</f>
        <v>9782.608695652174</v>
      </c>
      <c r="M89" s="31">
        <v>143</v>
      </c>
      <c r="N89" s="32">
        <f t="shared" si="45"/>
        <v>3.6231884057971016E-2</v>
      </c>
      <c r="O89" s="18">
        <f>IF(ISNUMBER(M89), $B91 * N89, "")</f>
        <v>5434.782608695652</v>
      </c>
      <c r="Q89" s="313"/>
      <c r="R89" s="314"/>
      <c r="S89" s="315"/>
    </row>
    <row r="90" spans="1:19" ht="17.25" thickBot="1">
      <c r="A90" s="130" t="s">
        <v>171</v>
      </c>
      <c r="B90" s="131">
        <v>454</v>
      </c>
      <c r="C90" s="79">
        <v>6.6518847000000001E-3</v>
      </c>
      <c r="D90" s="24">
        <v>885</v>
      </c>
      <c r="E90" s="25">
        <f t="shared" si="42"/>
        <v>0.9493392070484582</v>
      </c>
      <c r="F90" s="104">
        <f>IF(ISNUMBER(D90), $B91 * E90, "")</f>
        <v>142400.88105726874</v>
      </c>
      <c r="G90" s="102">
        <v>920</v>
      </c>
      <c r="H90" s="25">
        <f t="shared" si="43"/>
        <v>1.026431718061674</v>
      </c>
      <c r="I90" s="103">
        <f>IF(ISNUMBER(G90), $B91 * H90, "")</f>
        <v>153964.75770925111</v>
      </c>
      <c r="J90" s="24">
        <v>917</v>
      </c>
      <c r="K90" s="25">
        <f t="shared" si="44"/>
        <v>1.0198237885462555</v>
      </c>
      <c r="L90" s="104">
        <f>IF(ISNUMBER(J90), $B91 * K90, "")</f>
        <v>152973.56828193832</v>
      </c>
      <c r="M90" s="102">
        <v>849</v>
      </c>
      <c r="N90" s="25">
        <f t="shared" si="45"/>
        <v>0.87004405286343611</v>
      </c>
      <c r="O90" s="104">
        <f>IF(ISNUMBER(M90), $B91 * N90, "")</f>
        <v>130506.60792951542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4.6147593695777166E-2</v>
      </c>
      <c r="F91" s="28">
        <f>SUM(F71:F90)</f>
        <v>138442.7810873315</v>
      </c>
      <c r="G91" s="26" t="s">
        <v>268</v>
      </c>
      <c r="H91" s="27">
        <f>IF(COUNT(H71:H90), SUM(H71:H90) / COUNT(H71:H90), 0)</f>
        <v>5.5611302554509447E-2</v>
      </c>
      <c r="I91" s="28">
        <f>SUM(I71:I90)</f>
        <v>166833.90766352834</v>
      </c>
      <c r="J91" s="26" t="s">
        <v>268</v>
      </c>
      <c r="K91" s="27">
        <f>IF(COUNT(K71:K90), SUM(K71:K90) / COUNT(K71:K90), 0)</f>
        <v>7.5000576556204068E-2</v>
      </c>
      <c r="L91" s="28">
        <f>SUM(L71:L90)</f>
        <v>225001.72966861218</v>
      </c>
      <c r="M91" s="26" t="s">
        <v>268</v>
      </c>
      <c r="N91" s="27">
        <f>IF(COUNT(N71:N90), SUM(N71:N90) / COUNT(N71:N90), 0)</f>
        <v>6.3789719613876E-2</v>
      </c>
      <c r="O91" s="28">
        <f>SUM(O71:O90)</f>
        <v>191369.15884162806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25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2021-11-16(화) 오전 00:00</v>
      </c>
      <c r="C96" s="329"/>
      <c r="D96" s="288" t="str">
        <f>TEXT($G$1, "[$-ko-KR]yyyy-mm-dd(ddd) ") &amp; "오후 14:00"</f>
        <v>2021-11-16(화) 오후 14:00</v>
      </c>
      <c r="E96" s="289"/>
      <c r="F96" s="290"/>
      <c r="G96" s="288" t="str">
        <f>TEXT($G$1, "[$-ko-KR]yyyy-mm-dd(ddd) ") &amp; "오후 19:00"</f>
        <v>2021-11-16(화) 오후 19:00</v>
      </c>
      <c r="H96" s="289"/>
      <c r="I96" s="290"/>
      <c r="J96" s="288" t="str">
        <f>TEXT($G$1, "[$-ko-KR]yyyy-mm-dd(ddd) ") &amp; "오후 21:00"</f>
        <v>2021-11-16(화) 오후 21:00</v>
      </c>
      <c r="K96" s="289"/>
      <c r="L96" s="290"/>
      <c r="M96" s="288" t="str">
        <f>TEXT($G$1+1, "[$-ko-KR]yyyy-mm-dd(ddd) ") &amp; "오전 00:00"</f>
        <v>2021-11-17(수)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26" t="s">
        <v>57</v>
      </c>
      <c r="H97" s="227" t="s">
        <v>265</v>
      </c>
      <c r="I97" s="22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163</v>
      </c>
      <c r="B98" s="124">
        <v>677</v>
      </c>
      <c r="C98" s="76">
        <v>0.31712062260000001</v>
      </c>
      <c r="D98" s="13">
        <v>883</v>
      </c>
      <c r="E98" s="14">
        <f>IF(ISNUMBER(D98), (D98 - $B98) / $B98, "")</f>
        <v>0.30428360413589367</v>
      </c>
      <c r="F98" s="16">
        <f>IF(ISNUMBER(D98), $B118 * E98, "")</f>
        <v>45642.540620384054</v>
      </c>
      <c r="G98" s="29">
        <v>1000</v>
      </c>
      <c r="H98" s="14">
        <f>IF(ISNUMBER(G98), (G98 - $B98) / $B98, "")</f>
        <v>0.47710487444608568</v>
      </c>
      <c r="I98" s="100">
        <f>IF(ISNUMBER(G98), $B118 * H98, "")</f>
        <v>71565.731166912854</v>
      </c>
      <c r="J98" s="13">
        <v>1080</v>
      </c>
      <c r="K98" s="14">
        <f>IF(ISNUMBER(J98), (J98 - $B98) / $B98, "")</f>
        <v>0.59527326440177253</v>
      </c>
      <c r="L98" s="16">
        <f>IF(ISNUMBER(J98), $B118 * K98, "")</f>
        <v>89290.989660265885</v>
      </c>
      <c r="M98" s="29">
        <v>1050</v>
      </c>
      <c r="N98" s="14">
        <f>IF(ISNUMBER(M98), (M98 - $B98) / $B98, "")</f>
        <v>0.55096011816838997</v>
      </c>
      <c r="O98" s="16">
        <f>IF(ISNUMBER(M98), $B118 * N98, "")</f>
        <v>82644.017725258498</v>
      </c>
      <c r="Q98" s="286"/>
      <c r="R98" s="286"/>
      <c r="S98" s="286"/>
    </row>
    <row r="99" spans="1:19" ht="17.25" thickBot="1">
      <c r="A99" s="125" t="s">
        <v>211</v>
      </c>
      <c r="B99" s="126">
        <v>2290</v>
      </c>
      <c r="C99" s="77">
        <v>0.119804401</v>
      </c>
      <c r="D99" s="15">
        <v>2575</v>
      </c>
      <c r="E99" s="32">
        <f t="shared" ref="E99:E102" si="46">IF(ISNUMBER(D99), (D99 - $B99) / $B99, "")</f>
        <v>0.12445414847161572</v>
      </c>
      <c r="F99" s="18">
        <f>IF(ISNUMBER(D99), $B118 * E99, "")</f>
        <v>18668.122270742359</v>
      </c>
      <c r="G99" s="31">
        <v>2495</v>
      </c>
      <c r="H99" s="32">
        <f t="shared" ref="H99:H102" si="47">IF(ISNUMBER(G99), (G99 - $B99) / $B99, "")</f>
        <v>8.9519650655021835E-2</v>
      </c>
      <c r="I99" s="101">
        <f>IF(ISNUMBER(G99), $B118 * H99, "")</f>
        <v>13427.947598253275</v>
      </c>
      <c r="J99" s="15">
        <v>2465</v>
      </c>
      <c r="K99" s="32">
        <f t="shared" ref="K99:K102" si="48">IF(ISNUMBER(J99), (J99 - $B99) / $B99, "")</f>
        <v>7.6419213973799124E-2</v>
      </c>
      <c r="L99" s="18">
        <f>IF(ISNUMBER(J99), $B118 * K99, "")</f>
        <v>11462.882096069869</v>
      </c>
      <c r="M99" s="31">
        <v>2580</v>
      </c>
      <c r="N99" s="32">
        <f t="shared" ref="N99:N102" si="49">IF(ISNUMBER(M99), (M99 - $B99) / $B99, "")</f>
        <v>0.12663755458515283</v>
      </c>
      <c r="O99" s="18">
        <f>IF(ISNUMBER(M99), $B118 * N99, "")</f>
        <v>18995.633187772924</v>
      </c>
      <c r="Q99" s="286"/>
      <c r="R99" s="286"/>
      <c r="S99" s="286"/>
    </row>
    <row r="100" spans="1:19" ht="17.25" thickBot="1">
      <c r="A100" s="125" t="s">
        <v>105</v>
      </c>
      <c r="B100" s="126">
        <v>3150</v>
      </c>
      <c r="C100" s="77">
        <v>7.8767123300000005E-2</v>
      </c>
      <c r="D100" s="15">
        <v>3005</v>
      </c>
      <c r="E100" s="32">
        <f t="shared" si="46"/>
        <v>-4.6031746031746035E-2</v>
      </c>
      <c r="F100" s="18">
        <f>IF(ISNUMBER(D100), $B118 * E100, "")</f>
        <v>-6904.7619047619055</v>
      </c>
      <c r="G100" s="31">
        <v>2915</v>
      </c>
      <c r="H100" s="32">
        <f t="shared" si="47"/>
        <v>-7.4603174603174602E-2</v>
      </c>
      <c r="I100" s="101">
        <f>IF(ISNUMBER(G100), $B118 * H100, "")</f>
        <v>-11190.476190476191</v>
      </c>
      <c r="J100" s="15">
        <v>2895</v>
      </c>
      <c r="K100" s="32">
        <f t="shared" si="48"/>
        <v>-8.0952380952380956E-2</v>
      </c>
      <c r="L100" s="18">
        <f>IF(ISNUMBER(J100), $B118 * K100, "")</f>
        <v>-12142.857142857143</v>
      </c>
      <c r="M100" s="31">
        <v>3000</v>
      </c>
      <c r="N100" s="32">
        <f t="shared" si="49"/>
        <v>-4.7619047619047616E-2</v>
      </c>
      <c r="O100" s="18">
        <f>IF(ISNUMBER(M100), $B118 * N100, "")</f>
        <v>-7142.8571428571422</v>
      </c>
      <c r="Q100" s="291"/>
      <c r="R100" s="291"/>
      <c r="S100" s="291"/>
    </row>
    <row r="101" spans="1:19" ht="17.25" thickBot="1">
      <c r="A101" s="125" t="s">
        <v>143</v>
      </c>
      <c r="B101" s="126">
        <v>3305</v>
      </c>
      <c r="C101" s="77">
        <v>6.9579288000000003E-2</v>
      </c>
      <c r="D101" s="15">
        <v>3190</v>
      </c>
      <c r="E101" s="32">
        <f t="shared" si="46"/>
        <v>-3.4795763993948563E-2</v>
      </c>
      <c r="F101" s="18">
        <f>IF(ISNUMBER(D101), $B118 * E101, "")</f>
        <v>-5219.3645990922842</v>
      </c>
      <c r="G101" s="31">
        <v>3515</v>
      </c>
      <c r="H101" s="32">
        <f t="shared" si="47"/>
        <v>6.3540090771558241E-2</v>
      </c>
      <c r="I101" s="101">
        <f>IF(ISNUMBER(G101), $B118 * H101, "")</f>
        <v>9531.0136157337365</v>
      </c>
      <c r="J101" s="15">
        <v>3515</v>
      </c>
      <c r="K101" s="32">
        <f t="shared" si="48"/>
        <v>6.3540090771558241E-2</v>
      </c>
      <c r="L101" s="18">
        <f>IF(ISNUMBER(J101), $B118 * K101, "")</f>
        <v>9531.0136157337365</v>
      </c>
      <c r="M101" s="31">
        <v>3295</v>
      </c>
      <c r="N101" s="32">
        <f t="shared" si="49"/>
        <v>-3.0257186081694403E-3</v>
      </c>
      <c r="O101" s="18">
        <f>IF(ISNUMBER(M101), $B118 * N101, "")</f>
        <v>-453.85779122541607</v>
      </c>
      <c r="Q101" s="291"/>
      <c r="R101" s="291"/>
      <c r="S101" s="291"/>
    </row>
    <row r="102" spans="1:19" ht="17.25" thickBot="1">
      <c r="A102" s="127" t="s">
        <v>107</v>
      </c>
      <c r="B102" s="128">
        <v>204</v>
      </c>
      <c r="C102" s="78">
        <v>6.8062827199999995E-2</v>
      </c>
      <c r="D102" s="20">
        <v>200</v>
      </c>
      <c r="E102" s="21">
        <f t="shared" si="46"/>
        <v>-1.9607843137254902E-2</v>
      </c>
      <c r="F102" s="22">
        <f>IF(ISNUMBER(D102), $B118 * E102, "")</f>
        <v>-2941.1764705882351</v>
      </c>
      <c r="G102" s="30">
        <v>213</v>
      </c>
      <c r="H102" s="21">
        <f t="shared" si="47"/>
        <v>4.4117647058823532E-2</v>
      </c>
      <c r="I102" s="105">
        <f>IF(ISNUMBER(G102), $B118 * H102, "")</f>
        <v>6617.6470588235297</v>
      </c>
      <c r="J102" s="20">
        <v>213</v>
      </c>
      <c r="K102" s="21">
        <f t="shared" si="48"/>
        <v>4.4117647058823532E-2</v>
      </c>
      <c r="L102" s="22">
        <f>IF(ISNUMBER(J102), $B118 * K102, "")</f>
        <v>6617.6470588235297</v>
      </c>
      <c r="M102" s="30">
        <v>210</v>
      </c>
      <c r="N102" s="21">
        <f t="shared" si="49"/>
        <v>2.9411764705882353E-2</v>
      </c>
      <c r="O102" s="22">
        <f>IF(ISNUMBER(M102), $B118 * N102, "")</f>
        <v>4411.7647058823532</v>
      </c>
      <c r="Q102" s="291"/>
      <c r="R102" s="291"/>
      <c r="S102" s="291"/>
    </row>
    <row r="103" spans="1:19" ht="17.25" thickBot="1">
      <c r="A103" s="125" t="s">
        <v>149</v>
      </c>
      <c r="B103" s="129">
        <v>151</v>
      </c>
      <c r="C103" s="80">
        <v>6.3380281699999999E-2</v>
      </c>
      <c r="D103" s="106">
        <v>139</v>
      </c>
      <c r="E103" s="107">
        <f>IF(ISNUMBER(D103), (D103 - $B103) / $B103, "")</f>
        <v>-7.9470198675496692E-2</v>
      </c>
      <c r="F103" s="108">
        <f>IF(ISNUMBER(D103), $B118 * E103, "")</f>
        <v>-11920.529801324505</v>
      </c>
      <c r="G103" s="109">
        <v>137</v>
      </c>
      <c r="H103" s="107">
        <f>IF(ISNUMBER(G103), (G103 - $B103) / $B103, "")</f>
        <v>-9.2715231788079472E-2</v>
      </c>
      <c r="I103" s="110">
        <f>IF(ISNUMBER(G103), $B118 * H103, "")</f>
        <v>-13907.284768211921</v>
      </c>
      <c r="J103" s="106">
        <v>136</v>
      </c>
      <c r="K103" s="107">
        <f>IF(ISNUMBER(J103), (J103 - $B103) / $B103, "")</f>
        <v>-9.9337748344370855E-2</v>
      </c>
      <c r="L103" s="108">
        <f>IF(ISNUMBER(J103), $B118 * K103, "")</f>
        <v>-14900.662251655629</v>
      </c>
      <c r="M103" s="109">
        <v>137</v>
      </c>
      <c r="N103" s="107">
        <f>IF(ISNUMBER(M103), (M103 - $B103) / $B103, "")</f>
        <v>-9.2715231788079472E-2</v>
      </c>
      <c r="O103" s="108">
        <f>IF(ISNUMBER(M103), $B118 * N103, "")</f>
        <v>-13907.284768211921</v>
      </c>
      <c r="Q103" s="291"/>
      <c r="R103" s="291"/>
      <c r="S103" s="291"/>
    </row>
    <row r="104" spans="1:19" ht="17.25" thickBot="1">
      <c r="A104" s="125" t="s">
        <v>195</v>
      </c>
      <c r="B104" s="126">
        <v>16690</v>
      </c>
      <c r="C104" s="77">
        <v>5.6998100099999997E-2</v>
      </c>
      <c r="D104" s="15">
        <v>15550</v>
      </c>
      <c r="E104" s="32">
        <f t="shared" ref="E104:E107" si="50">IF(ISNUMBER(D104), (D104 - $B104) / $B104, "")</f>
        <v>-6.8304373876572802E-2</v>
      </c>
      <c r="F104" s="18">
        <f>IF(ISNUMBER(D104), $B118 * E104, "")</f>
        <v>-10245.65608148592</v>
      </c>
      <c r="G104" s="31">
        <v>15330</v>
      </c>
      <c r="H104" s="32">
        <f t="shared" ref="H104:H107" si="51">IF(ISNUMBER(G104), (G104 - $B104) / $B104, "")</f>
        <v>-8.1485919712402641E-2</v>
      </c>
      <c r="I104" s="101">
        <f>IF(ISNUMBER(G104), $B118 * H104, "")</f>
        <v>-12222.887956860395</v>
      </c>
      <c r="J104" s="15">
        <v>15480</v>
      </c>
      <c r="K104" s="32">
        <f t="shared" ref="K104:K107" si="52">IF(ISNUMBER(J104), (J104 - $B104) / $B104, "")</f>
        <v>-7.2498502097064113E-2</v>
      </c>
      <c r="L104" s="18">
        <f>IF(ISNUMBER(J104), $B118 * K104, "")</f>
        <v>-10874.775314559616</v>
      </c>
      <c r="M104" s="31">
        <v>15970</v>
      </c>
      <c r="N104" s="32">
        <f t="shared" ref="N104:N107" si="53">IF(ISNUMBER(M104), (M104 - $B104) / $B104, "")</f>
        <v>-4.3139604553624922E-2</v>
      </c>
      <c r="O104" s="18">
        <f>IF(ISNUMBER(M104), $B118 * N104, "")</f>
        <v>-6470.9406830437383</v>
      </c>
      <c r="Q104" s="291"/>
      <c r="R104" s="291"/>
      <c r="S104" s="291"/>
    </row>
    <row r="105" spans="1:19" ht="17.25" thickBot="1">
      <c r="A105" s="125" t="s">
        <v>141</v>
      </c>
      <c r="B105" s="126">
        <v>175</v>
      </c>
      <c r="C105" s="77">
        <v>5.4216867500000002E-2</v>
      </c>
      <c r="D105" s="15">
        <v>154</v>
      </c>
      <c r="E105" s="32">
        <f t="shared" si="50"/>
        <v>-0.12</v>
      </c>
      <c r="F105" s="18">
        <f>IF(ISNUMBER(D105), $B118 * E105, "")</f>
        <v>-18000</v>
      </c>
      <c r="G105" s="31">
        <v>154</v>
      </c>
      <c r="H105" s="32">
        <f t="shared" si="51"/>
        <v>-0.12</v>
      </c>
      <c r="I105" s="101">
        <f>IF(ISNUMBER(G105), $B118 * H105, "")</f>
        <v>-18000</v>
      </c>
      <c r="J105" s="15">
        <v>153</v>
      </c>
      <c r="K105" s="32">
        <f t="shared" si="52"/>
        <v>-0.12571428571428572</v>
      </c>
      <c r="L105" s="18">
        <f>IF(ISNUMBER(J105), $B118 * K105, "")</f>
        <v>-18857.142857142859</v>
      </c>
      <c r="M105" s="31">
        <v>155</v>
      </c>
      <c r="N105" s="32">
        <f t="shared" si="53"/>
        <v>-0.11428571428571428</v>
      </c>
      <c r="O105" s="18">
        <f>IF(ISNUMBER(M105), $B118 * N105, "")</f>
        <v>-17142.857142857141</v>
      </c>
      <c r="Q105" s="291"/>
      <c r="R105" s="291"/>
      <c r="S105" s="291"/>
    </row>
    <row r="106" spans="1:19" ht="17.25" thickBot="1">
      <c r="A106" s="125" t="s">
        <v>125</v>
      </c>
      <c r="B106" s="126">
        <v>206</v>
      </c>
      <c r="C106" s="77">
        <v>5.1020408199999999E-2</v>
      </c>
      <c r="D106" s="15">
        <v>189</v>
      </c>
      <c r="E106" s="32">
        <f t="shared" si="50"/>
        <v>-8.2524271844660199E-2</v>
      </c>
      <c r="F106" s="18">
        <f>IF(ISNUMBER(D106), $B118 * E106, "")</f>
        <v>-12378.640776699031</v>
      </c>
      <c r="G106" s="31">
        <v>184</v>
      </c>
      <c r="H106" s="32">
        <f t="shared" si="51"/>
        <v>-0.10679611650485436</v>
      </c>
      <c r="I106" s="101">
        <f>IF(ISNUMBER(G106), $B118 * H106, "")</f>
        <v>-16019.417475728154</v>
      </c>
      <c r="J106" s="15">
        <v>183</v>
      </c>
      <c r="K106" s="32">
        <f t="shared" si="52"/>
        <v>-0.11165048543689321</v>
      </c>
      <c r="L106" s="18">
        <f>IF(ISNUMBER(J106), $B118 * K106, "")</f>
        <v>-16747.572815533982</v>
      </c>
      <c r="M106" s="31">
        <v>184</v>
      </c>
      <c r="N106" s="32">
        <f t="shared" si="53"/>
        <v>-0.10679611650485436</v>
      </c>
      <c r="O106" s="18">
        <f>IF(ISNUMBER(M106), $B118 * N106, "")</f>
        <v>-16019.417475728154</v>
      </c>
      <c r="Q106" s="33"/>
      <c r="R106" s="33"/>
    </row>
    <row r="107" spans="1:19" ht="17.25" thickBot="1">
      <c r="A107" s="130" t="s">
        <v>215</v>
      </c>
      <c r="B107" s="131">
        <v>321</v>
      </c>
      <c r="C107" s="79">
        <v>4.5602605900000003E-2</v>
      </c>
      <c r="D107" s="24">
        <v>401</v>
      </c>
      <c r="E107" s="25">
        <f t="shared" si="50"/>
        <v>0.24922118380062305</v>
      </c>
      <c r="F107" s="104">
        <f>IF(ISNUMBER(D107), $B118 * E107, "")</f>
        <v>37383.17757009346</v>
      </c>
      <c r="G107" s="102">
        <v>394</v>
      </c>
      <c r="H107" s="25">
        <f t="shared" si="51"/>
        <v>0.22741433021806853</v>
      </c>
      <c r="I107" s="103">
        <f>IF(ISNUMBER(G107), $B118 * H107, "")</f>
        <v>34112.149532710282</v>
      </c>
      <c r="J107" s="24">
        <v>394</v>
      </c>
      <c r="K107" s="25">
        <f t="shared" si="52"/>
        <v>0.22741433021806853</v>
      </c>
      <c r="L107" s="104">
        <f>IF(ISNUMBER(J107), $B118 * K107, "")</f>
        <v>34112.149532710282</v>
      </c>
      <c r="M107" s="102">
        <v>394</v>
      </c>
      <c r="N107" s="25">
        <f t="shared" si="53"/>
        <v>0.22741433021806853</v>
      </c>
      <c r="O107" s="104">
        <f>IF(ISNUMBER(M107), $B118 * N107, "")</f>
        <v>34112.149532710282</v>
      </c>
      <c r="Q107" s="300"/>
      <c r="R107" s="301"/>
      <c r="S107" s="302"/>
    </row>
    <row r="108" spans="1:19">
      <c r="A108" s="123" t="s">
        <v>229</v>
      </c>
      <c r="B108" s="124">
        <v>1085</v>
      </c>
      <c r="C108" s="76">
        <v>4.3269230800000003E-2</v>
      </c>
      <c r="D108" s="13">
        <v>1190</v>
      </c>
      <c r="E108" s="14">
        <f>IF(ISNUMBER(D108), (D108 - $B108) / $B108, "")</f>
        <v>9.6774193548387094E-2</v>
      </c>
      <c r="F108" s="16">
        <f>IF(ISNUMBER(D108), $B118 * E108, "")</f>
        <v>14516.129032258064</v>
      </c>
      <c r="G108" s="29">
        <v>1205</v>
      </c>
      <c r="H108" s="14">
        <f>IF(ISNUMBER(G108), (G108 - $B108) / $B108, "")</f>
        <v>0.11059907834101383</v>
      </c>
      <c r="I108" s="100">
        <f>IF(ISNUMBER(G108), $B118 * H108, "")</f>
        <v>16589.861751152075</v>
      </c>
      <c r="J108" s="13">
        <v>1465</v>
      </c>
      <c r="K108" s="14">
        <f>IF(ISNUMBER(J108), (J108 - $B108) / $B108, "")</f>
        <v>0.35023041474654376</v>
      </c>
      <c r="L108" s="16">
        <f>IF(ISNUMBER(J108), $B118 * K108, "")</f>
        <v>52534.562211981567</v>
      </c>
      <c r="M108" s="29">
        <v>1270</v>
      </c>
      <c r="N108" s="14">
        <f>IF(ISNUMBER(M108), (M108 - $B108) / $B108, "")</f>
        <v>0.17050691244239632</v>
      </c>
      <c r="O108" s="16">
        <f>IF(ISNUMBER(M108), $B118 * N108, "")</f>
        <v>25576.036866359449</v>
      </c>
      <c r="Q108" s="303"/>
      <c r="R108" s="304"/>
      <c r="S108" s="305"/>
    </row>
    <row r="109" spans="1:19" ht="17.25" thickBot="1">
      <c r="A109" s="125" t="s">
        <v>189</v>
      </c>
      <c r="B109" s="126">
        <v>379</v>
      </c>
      <c r="C109" s="77">
        <v>4.1208791199999997E-2</v>
      </c>
      <c r="D109" s="15">
        <v>391</v>
      </c>
      <c r="E109" s="32">
        <f t="shared" ref="E109:E112" si="54">IF(ISNUMBER(D109), (D109 - $B109) / $B109, "")</f>
        <v>3.1662269129287601E-2</v>
      </c>
      <c r="F109" s="18">
        <f>IF(ISNUMBER(D109), $B118 * E109, "")</f>
        <v>4749.3403693931405</v>
      </c>
      <c r="G109" s="31">
        <v>397</v>
      </c>
      <c r="H109" s="32">
        <f t="shared" ref="H109:H112" si="55">IF(ISNUMBER(G109), (G109 - $B109) / $B109, "")</f>
        <v>4.7493403693931395E-2</v>
      </c>
      <c r="I109" s="101">
        <f>IF(ISNUMBER(G109), $B118 * H109, "")</f>
        <v>7124.0105540897093</v>
      </c>
      <c r="J109" s="15">
        <v>414</v>
      </c>
      <c r="K109" s="32">
        <f t="shared" ref="K109:K112" si="56">IF(ISNUMBER(J109), (J109 - $B109) / $B109, "")</f>
        <v>9.2348284960422161E-2</v>
      </c>
      <c r="L109" s="18">
        <f>IF(ISNUMBER(J109), $B118 * K109, "")</f>
        <v>13852.242744063324</v>
      </c>
      <c r="M109" s="31">
        <v>411</v>
      </c>
      <c r="N109" s="32">
        <f t="shared" ref="N109:N112" si="57">IF(ISNUMBER(M109), (M109 - $B109) / $B109, "")</f>
        <v>8.4432717678100261E-2</v>
      </c>
      <c r="O109" s="18">
        <f>IF(ISNUMBER(M109), $B118 * N109, "")</f>
        <v>12664.907651715039</v>
      </c>
      <c r="Q109" s="306"/>
      <c r="R109" s="307"/>
      <c r="S109" s="308"/>
    </row>
    <row r="110" spans="1:19" ht="17.25" thickBot="1">
      <c r="A110" s="125" t="s">
        <v>247</v>
      </c>
      <c r="B110" s="126">
        <v>108</v>
      </c>
      <c r="C110" s="77">
        <v>3.8461538500000003E-2</v>
      </c>
      <c r="D110" s="15">
        <v>99.7</v>
      </c>
      <c r="E110" s="32">
        <f t="shared" si="54"/>
        <v>-7.6851851851851824E-2</v>
      </c>
      <c r="F110" s="18">
        <f>IF(ISNUMBER(D110), $B118 * E110, "")</f>
        <v>-11527.777777777774</v>
      </c>
      <c r="G110" s="31">
        <v>99</v>
      </c>
      <c r="H110" s="32">
        <f t="shared" si="55"/>
        <v>-8.3333333333333329E-2</v>
      </c>
      <c r="I110" s="101">
        <f>IF(ISNUMBER(G110), $B118 * H110, "")</f>
        <v>-12500</v>
      </c>
      <c r="J110" s="15">
        <v>98.8</v>
      </c>
      <c r="K110" s="32">
        <f t="shared" si="56"/>
        <v>-8.5185185185185211E-2</v>
      </c>
      <c r="L110" s="18">
        <f>IF(ISNUMBER(J110), $B118 * K110, "")</f>
        <v>-12777.777777777781</v>
      </c>
      <c r="M110" s="31">
        <v>100</v>
      </c>
      <c r="N110" s="32">
        <f t="shared" si="57"/>
        <v>-7.407407407407407E-2</v>
      </c>
      <c r="O110" s="18">
        <f>IF(ISNUMBER(M110), $B118 * N110, "")</f>
        <v>-11111.111111111111</v>
      </c>
      <c r="Q110" s="291"/>
      <c r="R110" s="291"/>
      <c r="S110" s="291"/>
    </row>
    <row r="111" spans="1:19" ht="17.25" thickBot="1">
      <c r="A111" s="125" t="s">
        <v>157</v>
      </c>
      <c r="B111" s="126">
        <v>2175</v>
      </c>
      <c r="C111" s="77">
        <v>3.5714285700000001E-2</v>
      </c>
      <c r="D111" s="15">
        <v>2005</v>
      </c>
      <c r="E111" s="32">
        <f t="shared" si="54"/>
        <v>-7.8160919540229884E-2</v>
      </c>
      <c r="F111" s="18">
        <f>IF(ISNUMBER(D111), $B118 * E111, "")</f>
        <v>-11724.137931034482</v>
      </c>
      <c r="G111" s="31">
        <v>1945</v>
      </c>
      <c r="H111" s="32">
        <f t="shared" si="55"/>
        <v>-0.10574712643678161</v>
      </c>
      <c r="I111" s="101">
        <f>IF(ISNUMBER(G111), $B118 * H111, "")</f>
        <v>-15862.068965517241</v>
      </c>
      <c r="J111" s="15">
        <v>1945</v>
      </c>
      <c r="K111" s="32">
        <f t="shared" si="56"/>
        <v>-0.10574712643678161</v>
      </c>
      <c r="L111" s="18">
        <f>IF(ISNUMBER(J111), $B118 * K111, "")</f>
        <v>-15862.068965517241</v>
      </c>
      <c r="M111" s="31">
        <v>1995</v>
      </c>
      <c r="N111" s="32">
        <f t="shared" si="57"/>
        <v>-8.2758620689655171E-2</v>
      </c>
      <c r="O111" s="18">
        <f>IF(ISNUMBER(M111), $B118 * N111, "")</f>
        <v>-12413.793103448275</v>
      </c>
      <c r="Q111" s="286"/>
      <c r="R111" s="286"/>
      <c r="S111" s="286"/>
    </row>
    <row r="112" spans="1:19" ht="17.25" thickBot="1">
      <c r="A112" s="127" t="s">
        <v>60</v>
      </c>
      <c r="B112" s="128">
        <v>4045</v>
      </c>
      <c r="C112" s="78">
        <v>3.4526854199999998E-2</v>
      </c>
      <c r="D112" s="20">
        <v>3745</v>
      </c>
      <c r="E112" s="21">
        <f t="shared" si="54"/>
        <v>-7.4165636588380712E-2</v>
      </c>
      <c r="F112" s="22">
        <f>IF(ISNUMBER(D112), $B118 * E112, "")</f>
        <v>-11124.845488257108</v>
      </c>
      <c r="G112" s="30">
        <v>3645</v>
      </c>
      <c r="H112" s="21">
        <f t="shared" si="55"/>
        <v>-9.8887515451174288E-2</v>
      </c>
      <c r="I112" s="105">
        <f>IF(ISNUMBER(G112), $B118 * H112, "")</f>
        <v>-14833.127317676142</v>
      </c>
      <c r="J112" s="20">
        <v>3625</v>
      </c>
      <c r="K112" s="21">
        <f t="shared" si="56"/>
        <v>-0.103831891223733</v>
      </c>
      <c r="L112" s="22">
        <f>IF(ISNUMBER(J112), $B118 * K112, "")</f>
        <v>-15574.78368355995</v>
      </c>
      <c r="M112" s="30">
        <v>3990</v>
      </c>
      <c r="N112" s="21">
        <f t="shared" si="57"/>
        <v>-1.3597033374536464E-2</v>
      </c>
      <c r="O112" s="22">
        <f>IF(ISNUMBER(M112), $B118 * N112, "")</f>
        <v>-2039.5550061804697</v>
      </c>
      <c r="Q112" s="286"/>
      <c r="R112" s="286"/>
      <c r="S112" s="286"/>
    </row>
    <row r="113" spans="1:19" ht="17.25" thickBot="1">
      <c r="A113" s="125" t="s">
        <v>225</v>
      </c>
      <c r="B113" s="129">
        <v>984</v>
      </c>
      <c r="C113" s="80">
        <v>3.03664921E-2</v>
      </c>
      <c r="D113" s="106">
        <v>1070</v>
      </c>
      <c r="E113" s="107">
        <f>IF(ISNUMBER(D113), (D113 - $B113) / $B113, "")</f>
        <v>8.7398373983739841E-2</v>
      </c>
      <c r="F113" s="108">
        <f>IF(ISNUMBER(D113), $B118 * E113, "")</f>
        <v>13109.756097560976</v>
      </c>
      <c r="G113" s="109">
        <v>1065</v>
      </c>
      <c r="H113" s="107">
        <f>IF(ISNUMBER(G113), (G113 - $B113) / $B113, "")</f>
        <v>8.2317073170731711E-2</v>
      </c>
      <c r="I113" s="110">
        <f>IF(ISNUMBER(G113), $B118 * H113, "")</f>
        <v>12347.560975609756</v>
      </c>
      <c r="J113" s="106">
        <v>1140</v>
      </c>
      <c r="K113" s="107">
        <f>IF(ISNUMBER(J113), (J113 - $B113) / $B113, "")</f>
        <v>0.15853658536585366</v>
      </c>
      <c r="L113" s="108">
        <f>IF(ISNUMBER(J113), $B118 * K113, "")</f>
        <v>23780.487804878048</v>
      </c>
      <c r="M113" s="109">
        <v>1105</v>
      </c>
      <c r="N113" s="107">
        <f>IF(ISNUMBER(M113), (M113 - $B113) / $B113, "")</f>
        <v>0.12296747967479675</v>
      </c>
      <c r="O113" s="108">
        <f>IF(ISNUMBER(M113), $B118 * N113, "")</f>
        <v>18445.121951219513</v>
      </c>
      <c r="Q113" s="291"/>
      <c r="R113" s="291"/>
      <c r="S113" s="291"/>
    </row>
    <row r="114" spans="1:19" ht="17.25" thickBot="1">
      <c r="A114" s="125" t="s">
        <v>127</v>
      </c>
      <c r="B114" s="126">
        <v>153</v>
      </c>
      <c r="C114" s="77">
        <v>2.68456376E-2</v>
      </c>
      <c r="D114" s="15">
        <v>145</v>
      </c>
      <c r="E114" s="32">
        <f t="shared" ref="E114:E117" si="58">IF(ISNUMBER(D114), (D114 - $B114) / $B114, "")</f>
        <v>-5.2287581699346407E-2</v>
      </c>
      <c r="F114" s="18">
        <f>IF(ISNUMBER(D114), $B118 * E114, "")</f>
        <v>-7843.1372549019607</v>
      </c>
      <c r="G114" s="31">
        <v>147</v>
      </c>
      <c r="H114" s="32">
        <f t="shared" ref="H114:H117" si="59">IF(ISNUMBER(G114), (G114 - $B114) / $B114, "")</f>
        <v>-3.9215686274509803E-2</v>
      </c>
      <c r="I114" s="101">
        <f>IF(ISNUMBER(G114), $B118 * H114, "")</f>
        <v>-5882.3529411764703</v>
      </c>
      <c r="J114" s="15">
        <v>147</v>
      </c>
      <c r="K114" s="32">
        <f t="shared" ref="K114:K117" si="60">IF(ISNUMBER(J114), (J114 - $B114) / $B114, "")</f>
        <v>-3.9215686274509803E-2</v>
      </c>
      <c r="L114" s="18">
        <f>IF(ISNUMBER(J114), $B118 * K114, "")</f>
        <v>-5882.3529411764703</v>
      </c>
      <c r="M114" s="31">
        <v>148</v>
      </c>
      <c r="N114" s="32">
        <f t="shared" ref="N114:N117" si="61">IF(ISNUMBER(M114), (M114 - $B114) / $B114, "")</f>
        <v>-3.2679738562091505E-2</v>
      </c>
      <c r="O114" s="18">
        <f>IF(ISNUMBER(M114), $B118 * N114, "")</f>
        <v>-4901.9607843137255</v>
      </c>
      <c r="Q114" s="291"/>
      <c r="R114" s="291"/>
      <c r="S114" s="291"/>
    </row>
    <row r="115" spans="1:19" ht="17.25" thickBot="1">
      <c r="A115" s="125" t="s">
        <v>133</v>
      </c>
      <c r="B115" s="126">
        <v>2340</v>
      </c>
      <c r="C115" s="77">
        <v>2.6315789499999999E-2</v>
      </c>
      <c r="D115" s="15">
        <v>2160</v>
      </c>
      <c r="E115" s="32">
        <f t="shared" si="58"/>
        <v>-7.6923076923076927E-2</v>
      </c>
      <c r="F115" s="18">
        <f>IF(ISNUMBER(D115), $B118 * E115, "")</f>
        <v>-11538.461538461539</v>
      </c>
      <c r="G115" s="31">
        <v>2125</v>
      </c>
      <c r="H115" s="32">
        <f t="shared" si="59"/>
        <v>-9.1880341880341887E-2</v>
      </c>
      <c r="I115" s="101">
        <f>IF(ISNUMBER(G115), $B118 * H115, "")</f>
        <v>-13782.051282051283</v>
      </c>
      <c r="J115" s="15">
        <v>2125</v>
      </c>
      <c r="K115" s="32">
        <f t="shared" si="60"/>
        <v>-9.1880341880341887E-2</v>
      </c>
      <c r="L115" s="18">
        <f>IF(ISNUMBER(J115), $B118 * K115, "")</f>
        <v>-13782.051282051283</v>
      </c>
      <c r="M115" s="31">
        <v>2140</v>
      </c>
      <c r="N115" s="32">
        <f t="shared" si="61"/>
        <v>-8.5470085470085472E-2</v>
      </c>
      <c r="O115" s="18">
        <f>IF(ISNUMBER(M115), $B118 * N115, "")</f>
        <v>-12820.51282051282</v>
      </c>
      <c r="Q115" s="291"/>
      <c r="R115" s="291"/>
      <c r="S115" s="291"/>
    </row>
    <row r="116" spans="1:19">
      <c r="A116" s="125" t="s">
        <v>207</v>
      </c>
      <c r="B116" s="126">
        <v>19.600000000000001</v>
      </c>
      <c r="C116" s="77">
        <v>2.6178010500000001E-2</v>
      </c>
      <c r="D116" s="15">
        <v>19</v>
      </c>
      <c r="E116" s="32">
        <f t="shared" si="58"/>
        <v>-3.0612244897959252E-2</v>
      </c>
      <c r="F116" s="18">
        <f>IF(ISNUMBER(D116), $B118 * E116, "")</f>
        <v>-4591.8367346938876</v>
      </c>
      <c r="G116" s="31">
        <v>19.3</v>
      </c>
      <c r="H116" s="32">
        <f t="shared" si="59"/>
        <v>-1.5306122448979626E-2</v>
      </c>
      <c r="I116" s="101">
        <f>IF(ISNUMBER(G116), $B118 * H116, "")</f>
        <v>-2295.9183673469438</v>
      </c>
      <c r="J116" s="15">
        <v>19.600000000000001</v>
      </c>
      <c r="K116" s="32">
        <f t="shared" si="60"/>
        <v>0</v>
      </c>
      <c r="L116" s="18">
        <f>IF(ISNUMBER(J116), $B118 * K116, "")</f>
        <v>0</v>
      </c>
      <c r="M116" s="31">
        <v>19.5</v>
      </c>
      <c r="N116" s="32">
        <f t="shared" si="61"/>
        <v>-5.1020408163266031E-3</v>
      </c>
      <c r="O116" s="18">
        <f>IF(ISNUMBER(M116), $B118 * N116, "")</f>
        <v>-765.30612244899044</v>
      </c>
      <c r="Q116" s="313"/>
      <c r="R116" s="314"/>
      <c r="S116" s="315"/>
    </row>
    <row r="117" spans="1:19" ht="17.25" thickBot="1">
      <c r="A117" s="130" t="s">
        <v>115</v>
      </c>
      <c r="B117" s="131">
        <v>543</v>
      </c>
      <c r="C117" s="79">
        <v>2.45283019E-2</v>
      </c>
      <c r="D117" s="24">
        <v>509</v>
      </c>
      <c r="E117" s="25">
        <f t="shared" si="58"/>
        <v>-6.2615101289134445E-2</v>
      </c>
      <c r="F117" s="104">
        <f>IF(ISNUMBER(D117), $B118 * E117, "")</f>
        <v>-9392.2651933701673</v>
      </c>
      <c r="G117" s="102">
        <v>500</v>
      </c>
      <c r="H117" s="25">
        <f t="shared" si="59"/>
        <v>-7.918968692449356E-2</v>
      </c>
      <c r="I117" s="103">
        <f>IF(ISNUMBER(G117), $B118 * H117, "")</f>
        <v>-11878.453038674033</v>
      </c>
      <c r="J117" s="24">
        <v>510</v>
      </c>
      <c r="K117" s="25">
        <f t="shared" si="60"/>
        <v>-6.0773480662983423E-2</v>
      </c>
      <c r="L117" s="104">
        <f>IF(ISNUMBER(J117), $B118 * K117, "")</f>
        <v>-9116.022099447513</v>
      </c>
      <c r="M117" s="102">
        <v>510</v>
      </c>
      <c r="N117" s="25">
        <f t="shared" si="61"/>
        <v>-6.0773480662983423E-2</v>
      </c>
      <c r="O117" s="104">
        <f>IF(ISNUMBER(M117), $B118 * N117, "")</f>
        <v>-9116.022099447513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-4.2784186400558093E-4</v>
      </c>
      <c r="F118" s="28">
        <f>SUM(F98:F117)</f>
        <v>-1283.5255920167519</v>
      </c>
      <c r="G118" s="26" t="s">
        <v>268</v>
      </c>
      <c r="H118" s="27">
        <f>IF(COUNT(H98:H117), SUM(H98:H117) / COUNT(H98:H117), 0)</f>
        <v>7.6472946498554713E-3</v>
      </c>
      <c r="I118" s="28">
        <f>SUM(I98:I117)</f>
        <v>22941.883949566432</v>
      </c>
      <c r="J118" s="26" t="s">
        <v>268</v>
      </c>
      <c r="K118" s="27">
        <f>IF(COUNT(K98:K117), SUM(K98:K117) / COUNT(K98:K117), 0)</f>
        <v>3.1554635864415585E-2</v>
      </c>
      <c r="L118" s="28">
        <f>SUM(L98:L117)</f>
        <v>94663.907593246782</v>
      </c>
      <c r="M118" s="26" t="s">
        <v>268</v>
      </c>
      <c r="N118" s="27">
        <f>IF(COUNT(N98:N117), SUM(N98:N117) / COUNT(N98:N117), 0)</f>
        <v>2.751471852317721E-2</v>
      </c>
      <c r="O118" s="28">
        <f>SUM(O98:O117)</f>
        <v>82544.155569531649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25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2021-11-16(화) 오전 00:00</v>
      </c>
      <c r="C123" s="329"/>
      <c r="D123" s="288" t="str">
        <f>TEXT($G$1, "[$-ko-KR]yyyy-mm-dd(ddd) ") &amp; "오후 14:00"</f>
        <v>2021-11-16(화) 오후 14:00</v>
      </c>
      <c r="E123" s="289"/>
      <c r="F123" s="290"/>
      <c r="G123" s="288" t="str">
        <f>TEXT($G$1, "[$-ko-KR]yyyy-mm-dd(ddd) ") &amp; "오후 19:00"</f>
        <v>2021-11-16(화) 오후 19:00</v>
      </c>
      <c r="H123" s="289"/>
      <c r="I123" s="290"/>
      <c r="J123" s="288" t="str">
        <f>TEXT($G$1, "[$-ko-KR]yyyy-mm-dd(ddd) ") &amp; "오후 21:00"</f>
        <v>2021-11-16(화) 오후 21:00</v>
      </c>
      <c r="K123" s="289"/>
      <c r="L123" s="290"/>
      <c r="M123" s="288" t="str">
        <f>TEXT($G$1+1, "[$-ko-KR]yyyy-mm-dd(ddd) ") &amp; "오전 00:00"</f>
        <v>2021-11-17(수)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26" t="s">
        <v>57</v>
      </c>
      <c r="H124" s="227" t="s">
        <v>265</v>
      </c>
      <c r="I124" s="22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207</v>
      </c>
      <c r="B125" s="124">
        <v>19.600000000000001</v>
      </c>
      <c r="C125" s="76">
        <v>2.6178010500000001E-2</v>
      </c>
      <c r="D125" s="13">
        <v>19</v>
      </c>
      <c r="E125" s="14">
        <f>IF(ISNUMBER(D125), (D125 - $B125) / $B125, "")</f>
        <v>-3.0612244897959252E-2</v>
      </c>
      <c r="F125" s="16">
        <f>IF(ISNUMBER(D125), $B145 * E125, "")</f>
        <v>-4591.8367346938876</v>
      </c>
      <c r="G125" s="29">
        <v>19.3</v>
      </c>
      <c r="H125" s="14">
        <f>IF(ISNUMBER(G125), (G125 - $B125) / $B125, "")</f>
        <v>-1.5306122448979626E-2</v>
      </c>
      <c r="I125" s="100">
        <f>IF(ISNUMBER(G125), $B145 * H125, "")</f>
        <v>-2295.9183673469438</v>
      </c>
      <c r="J125" s="13">
        <v>19.600000000000001</v>
      </c>
      <c r="K125" s="14">
        <f>IF(ISNUMBER(J125), (J125 - $B125) / $B125, "")</f>
        <v>0</v>
      </c>
      <c r="L125" s="16">
        <f>IF(ISNUMBER(J125), $B145 * K125, "")</f>
        <v>0</v>
      </c>
      <c r="M125" s="29">
        <v>19.5</v>
      </c>
      <c r="N125" s="14">
        <f>IF(ISNUMBER(M125), (M125 - $B125) / $B125, "")</f>
        <v>-5.1020408163266031E-3</v>
      </c>
      <c r="O125" s="16">
        <f>IF(ISNUMBER(M125), $B145 * N125, "")</f>
        <v>-765.30612244899044</v>
      </c>
      <c r="Q125" s="286"/>
      <c r="R125" s="286"/>
      <c r="S125" s="286"/>
    </row>
    <row r="126" spans="1:19" ht="17.25" thickBot="1">
      <c r="A126" s="125" t="s">
        <v>97</v>
      </c>
      <c r="B126" s="126">
        <v>4.6900000000000004</v>
      </c>
      <c r="C126" s="77">
        <v>1.9565217400000001E-2</v>
      </c>
      <c r="D126" s="15">
        <v>4.4400000000000004</v>
      </c>
      <c r="E126" s="32">
        <f t="shared" ref="E126:E129" si="62">IF(ISNUMBER(D126), (D126 - $B126) / $B126, "")</f>
        <v>-5.3304904051172705E-2</v>
      </c>
      <c r="F126" s="18">
        <f>IF(ISNUMBER(D126), $B145 * E126, "")</f>
        <v>-7995.7356076759061</v>
      </c>
      <c r="G126" s="31">
        <v>4.38</v>
      </c>
      <c r="H126" s="32">
        <f t="shared" ref="H126:H129" si="63">IF(ISNUMBER(G126), (G126 - $B126) / $B126, "")</f>
        <v>-6.6098081023454255E-2</v>
      </c>
      <c r="I126" s="101">
        <f>IF(ISNUMBER(G126), $B145 * H126, "")</f>
        <v>-9914.7121535181377</v>
      </c>
      <c r="J126" s="15">
        <v>4.3600000000000003</v>
      </c>
      <c r="K126" s="32">
        <f t="shared" ref="K126:K129" si="64">IF(ISNUMBER(J126), (J126 - $B126) / $B126, "")</f>
        <v>-7.0362473347547985E-2</v>
      </c>
      <c r="L126" s="18">
        <f>IF(ISNUMBER(J126), $B145 * K126, "")</f>
        <v>-10554.371002132199</v>
      </c>
      <c r="M126" s="31">
        <v>4.38</v>
      </c>
      <c r="N126" s="32">
        <f t="shared" ref="N126:N129" si="65">IF(ISNUMBER(M126), (M126 - $B126) / $B126, "")</f>
        <v>-6.6098081023454255E-2</v>
      </c>
      <c r="O126" s="18">
        <f>IF(ISNUMBER(M126), $B145 * N126, "")</f>
        <v>-9914.7121535181377</v>
      </c>
      <c r="Q126" s="286"/>
      <c r="R126" s="286"/>
      <c r="S126" s="286"/>
    </row>
    <row r="127" spans="1:19" ht="17.25" thickBot="1">
      <c r="A127" s="125" t="s">
        <v>205</v>
      </c>
      <c r="B127" s="126">
        <v>15.4</v>
      </c>
      <c r="C127" s="77">
        <v>1.3157894700000001E-2</v>
      </c>
      <c r="D127" s="15">
        <v>14.9</v>
      </c>
      <c r="E127" s="32">
        <f t="shared" si="62"/>
        <v>-3.2467532467532464E-2</v>
      </c>
      <c r="F127" s="18">
        <f>IF(ISNUMBER(D127), $B145 * E127, "")</f>
        <v>-4870.1298701298692</v>
      </c>
      <c r="G127" s="31">
        <v>15</v>
      </c>
      <c r="H127" s="32">
        <f t="shared" si="63"/>
        <v>-2.5974025974025997E-2</v>
      </c>
      <c r="I127" s="101">
        <f>IF(ISNUMBER(G127), $B145 * H127, "")</f>
        <v>-3896.1038961038994</v>
      </c>
      <c r="J127" s="15">
        <v>15</v>
      </c>
      <c r="K127" s="32">
        <f t="shared" si="64"/>
        <v>-2.5974025974025997E-2</v>
      </c>
      <c r="L127" s="18">
        <f>IF(ISNUMBER(J127), $B145 * K127, "")</f>
        <v>-3896.1038961038994</v>
      </c>
      <c r="M127" s="31">
        <v>15.3</v>
      </c>
      <c r="N127" s="32">
        <f t="shared" si="65"/>
        <v>-6.4935064935064705E-3</v>
      </c>
      <c r="O127" s="18">
        <f>IF(ISNUMBER(M127), $B145 * N127, "")</f>
        <v>-974.02597402597053</v>
      </c>
      <c r="Q127" s="291"/>
      <c r="R127" s="291"/>
      <c r="S127" s="291"/>
    </row>
    <row r="128" spans="1:19" ht="17.25" thickBot="1">
      <c r="A128" s="125" t="s">
        <v>213</v>
      </c>
      <c r="B128" s="126">
        <v>12</v>
      </c>
      <c r="C128" s="77">
        <v>8.4033613000000004E-3</v>
      </c>
      <c r="D128" s="15">
        <v>11.8</v>
      </c>
      <c r="E128" s="32">
        <f t="shared" si="62"/>
        <v>-1.6666666666666607E-2</v>
      </c>
      <c r="F128" s="18">
        <f>IF(ISNUMBER(D128), $B145 * E128, "")</f>
        <v>-2499.9999999999909</v>
      </c>
      <c r="G128" s="31">
        <v>12.5</v>
      </c>
      <c r="H128" s="32">
        <f t="shared" si="63"/>
        <v>4.1666666666666664E-2</v>
      </c>
      <c r="I128" s="101">
        <f>IF(ISNUMBER(G128), $B145 * H128, "")</f>
        <v>6250</v>
      </c>
      <c r="J128" s="15">
        <v>12.7</v>
      </c>
      <c r="K128" s="32">
        <f t="shared" si="64"/>
        <v>5.8333333333333272E-2</v>
      </c>
      <c r="L128" s="18">
        <f>IF(ISNUMBER(J128), $B145 * K128, "")</f>
        <v>8749.9999999999909</v>
      </c>
      <c r="M128" s="31">
        <v>12.9</v>
      </c>
      <c r="N128" s="32">
        <f t="shared" si="65"/>
        <v>7.5000000000000025E-2</v>
      </c>
      <c r="O128" s="18">
        <f>IF(ISNUMBER(M128), $B145 * N128, "")</f>
        <v>11250.000000000004</v>
      </c>
      <c r="Q128" s="291"/>
      <c r="R128" s="291"/>
      <c r="S128" s="291"/>
    </row>
    <row r="129" spans="1:19" ht="17.25" thickBot="1">
      <c r="A129" s="127" t="s">
        <v>145</v>
      </c>
      <c r="B129" s="128">
        <v>24.2</v>
      </c>
      <c r="C129" s="78">
        <v>8.3333333000000006E-3</v>
      </c>
      <c r="D129" s="20">
        <v>23</v>
      </c>
      <c r="E129" s="21">
        <f t="shared" si="62"/>
        <v>-4.9586776859504106E-2</v>
      </c>
      <c r="F129" s="22">
        <f>IF(ISNUMBER(D129), $B145 * E129, "")</f>
        <v>-7438.0165289256156</v>
      </c>
      <c r="G129" s="30">
        <v>22.8</v>
      </c>
      <c r="H129" s="21">
        <f t="shared" si="63"/>
        <v>-5.7851239669421434E-2</v>
      </c>
      <c r="I129" s="105">
        <f>IF(ISNUMBER(G129), $B145 * H129, "")</f>
        <v>-8677.6859504132153</v>
      </c>
      <c r="J129" s="20">
        <v>22.8</v>
      </c>
      <c r="K129" s="21">
        <f t="shared" si="64"/>
        <v>-5.7851239669421434E-2</v>
      </c>
      <c r="L129" s="22">
        <f>IF(ISNUMBER(J129), $B145 * K129, "")</f>
        <v>-8677.6859504132153</v>
      </c>
      <c r="M129" s="30">
        <v>23</v>
      </c>
      <c r="N129" s="21">
        <f t="shared" si="65"/>
        <v>-4.9586776859504106E-2</v>
      </c>
      <c r="O129" s="22">
        <f>IF(ISNUMBER(M129), $B145 * N129, "")</f>
        <v>-7438.0165289256156</v>
      </c>
      <c r="Q129" s="291"/>
      <c r="R129" s="291"/>
      <c r="S129" s="291"/>
    </row>
    <row r="130" spans="1:19" ht="17.25" thickBot="1">
      <c r="A130" s="125" t="s">
        <v>119</v>
      </c>
      <c r="B130" s="129">
        <v>37</v>
      </c>
      <c r="C130" s="80">
        <v>8.1743869000000004E-3</v>
      </c>
      <c r="D130" s="106">
        <v>36.299999999999997</v>
      </c>
      <c r="E130" s="107">
        <f>IF(ISNUMBER(D130), (D130 - $B130) / $B130, "")</f>
        <v>-1.8918918918918996E-2</v>
      </c>
      <c r="F130" s="108">
        <f>IF(ISNUMBER(D130), $B145 * E130, "")</f>
        <v>-2837.8378378378493</v>
      </c>
      <c r="G130" s="109">
        <v>36.299999999999997</v>
      </c>
      <c r="H130" s="107">
        <f>IF(ISNUMBER(G130), (G130 - $B130) / $B130, "")</f>
        <v>-1.8918918918918996E-2</v>
      </c>
      <c r="I130" s="110">
        <f>IF(ISNUMBER(G130), $B145 * H130, "")</f>
        <v>-2837.8378378378493</v>
      </c>
      <c r="J130" s="106">
        <v>36.200000000000003</v>
      </c>
      <c r="K130" s="107">
        <f>IF(ISNUMBER(J130), (J130 - $B130) / $B130, "")</f>
        <v>-2.1621621621621546E-2</v>
      </c>
      <c r="L130" s="108">
        <f>IF(ISNUMBER(J130), $B145 * K130, "")</f>
        <v>-3243.243243243232</v>
      </c>
      <c r="M130" s="109">
        <v>36.700000000000003</v>
      </c>
      <c r="N130" s="107">
        <f>IF(ISNUMBER(M130), (M130 - $B130) / $B130, "")</f>
        <v>-8.1081081081080305E-3</v>
      </c>
      <c r="O130" s="108">
        <f>IF(ISNUMBER(M130), $B145 * N130, "")</f>
        <v>-1216.2162162162047</v>
      </c>
      <c r="Q130" s="291"/>
      <c r="R130" s="291"/>
      <c r="S130" s="291"/>
    </row>
    <row r="131" spans="1:19" ht="17.25" thickBot="1">
      <c r="A131" s="125" t="s">
        <v>147</v>
      </c>
      <c r="B131" s="126">
        <v>13.9</v>
      </c>
      <c r="C131" s="77">
        <v>7.2463768E-3</v>
      </c>
      <c r="D131" s="15">
        <v>13.6</v>
      </c>
      <c r="E131" s="32">
        <f t="shared" ref="E131:E134" si="66">IF(ISNUMBER(D131), (D131 - $B131) / $B131, "")</f>
        <v>-2.158273381294969E-2</v>
      </c>
      <c r="F131" s="18">
        <f>IF(ISNUMBER(D131), $B145 * E131, "")</f>
        <v>-3237.4100719424537</v>
      </c>
      <c r="G131" s="31">
        <v>13.7</v>
      </c>
      <c r="H131" s="32">
        <f t="shared" ref="H131:H134" si="67">IF(ISNUMBER(G131), (G131 - $B131) / $B131, "")</f>
        <v>-1.4388489208633171E-2</v>
      </c>
      <c r="I131" s="101">
        <f>IF(ISNUMBER(G131), $B145 * H131, "")</f>
        <v>-2158.2733812949755</v>
      </c>
      <c r="J131" s="15">
        <v>13.9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13.9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91"/>
      <c r="R131" s="291"/>
      <c r="S131" s="291"/>
    </row>
    <row r="132" spans="1:19" ht="17.25" thickBot="1">
      <c r="A132" s="125" t="s">
        <v>64</v>
      </c>
      <c r="B132" s="126">
        <v>58.7</v>
      </c>
      <c r="C132" s="77">
        <v>3.4188033999999999E-3</v>
      </c>
      <c r="D132" s="15">
        <v>56.8</v>
      </c>
      <c r="E132" s="32">
        <f t="shared" si="66"/>
        <v>-3.236797274275989E-2</v>
      </c>
      <c r="F132" s="18">
        <f>IF(ISNUMBER(D132), $B145 * E132, "")</f>
        <v>-4855.1959114139836</v>
      </c>
      <c r="G132" s="31">
        <v>55.5</v>
      </c>
      <c r="H132" s="32">
        <f t="shared" si="67"/>
        <v>-5.4514480408858645E-2</v>
      </c>
      <c r="I132" s="101">
        <f>IF(ISNUMBER(G132), $B145 * H132, "")</f>
        <v>-8177.1720613287971</v>
      </c>
      <c r="J132" s="15">
        <v>55.7</v>
      </c>
      <c r="K132" s="32">
        <f t="shared" si="68"/>
        <v>-5.1107325383304938E-2</v>
      </c>
      <c r="L132" s="18">
        <f>IF(ISNUMBER(J132), $B145 * K132, "")</f>
        <v>-7666.0988074957404</v>
      </c>
      <c r="M132" s="31">
        <v>56</v>
      </c>
      <c r="N132" s="32">
        <f t="shared" si="69"/>
        <v>-4.5996592844974496E-2</v>
      </c>
      <c r="O132" s="18">
        <f>IF(ISNUMBER(M132), $B145 * N132, "")</f>
        <v>-6899.488926746174</v>
      </c>
      <c r="Q132" s="291"/>
      <c r="R132" s="291"/>
      <c r="S132" s="291"/>
    </row>
    <row r="133" spans="1:19" ht="17.25" thickBot="1">
      <c r="A133" s="125" t="s">
        <v>185</v>
      </c>
      <c r="B133" s="126">
        <v>15.6</v>
      </c>
      <c r="C133" s="77">
        <v>0</v>
      </c>
      <c r="D133" s="15">
        <v>15.5</v>
      </c>
      <c r="E133" s="32">
        <f t="shared" si="66"/>
        <v>-6.4102564102563875E-3</v>
      </c>
      <c r="F133" s="18">
        <f>IF(ISNUMBER(D133), $B145 * E133, "")</f>
        <v>-961.53846153845814</v>
      </c>
      <c r="G133" s="31">
        <v>15.6</v>
      </c>
      <c r="H133" s="32">
        <f t="shared" si="67"/>
        <v>0</v>
      </c>
      <c r="I133" s="101">
        <f>IF(ISNUMBER(G133), $B145 * H133, "")</f>
        <v>0</v>
      </c>
      <c r="J133" s="15">
        <v>15.8</v>
      </c>
      <c r="K133" s="32">
        <f t="shared" si="68"/>
        <v>1.2820512820512889E-2</v>
      </c>
      <c r="L133" s="18">
        <f>IF(ISNUMBER(J133), $B145 * K133, "")</f>
        <v>1923.0769230769333</v>
      </c>
      <c r="M133" s="31">
        <v>16</v>
      </c>
      <c r="N133" s="32">
        <f t="shared" si="69"/>
        <v>2.5641025641025664E-2</v>
      </c>
      <c r="O133" s="18">
        <f>IF(ISNUMBER(M133), $B145 * N133, "")</f>
        <v>3846.1538461538498</v>
      </c>
      <c r="Q133" s="33"/>
      <c r="R133" s="33"/>
    </row>
    <row r="134" spans="1:19" ht="17.25" thickBot="1">
      <c r="A134" s="130" t="s">
        <v>187</v>
      </c>
      <c r="B134" s="131">
        <v>18.899999999999999</v>
      </c>
      <c r="C134" s="79">
        <v>-5.2631579E-3</v>
      </c>
      <c r="D134" s="24">
        <v>18.3</v>
      </c>
      <c r="E134" s="25">
        <f t="shared" si="66"/>
        <v>-3.1746031746031633E-2</v>
      </c>
      <c r="F134" s="104">
        <f>IF(ISNUMBER(D134), $B145 * E134, "")</f>
        <v>-4761.9047619047451</v>
      </c>
      <c r="G134" s="102">
        <v>18.7</v>
      </c>
      <c r="H134" s="25">
        <f t="shared" si="67"/>
        <v>-1.0582010582010545E-2</v>
      </c>
      <c r="I134" s="103">
        <f>IF(ISNUMBER(G134), $B145 * H134, "")</f>
        <v>-1587.3015873015818</v>
      </c>
      <c r="J134" s="24">
        <v>19</v>
      </c>
      <c r="K134" s="25">
        <f t="shared" si="68"/>
        <v>5.2910052910053662E-3</v>
      </c>
      <c r="L134" s="104">
        <f>IF(ISNUMBER(J134), $B145 * K134, "")</f>
        <v>793.65079365080487</v>
      </c>
      <c r="M134" s="102">
        <v>18.899999999999999</v>
      </c>
      <c r="N134" s="25">
        <f t="shared" si="69"/>
        <v>0</v>
      </c>
      <c r="O134" s="104">
        <f>IF(ISNUMBER(M134), $B145 * N134, "")</f>
        <v>0</v>
      </c>
      <c r="Q134" s="300"/>
      <c r="R134" s="301"/>
      <c r="S134" s="302"/>
    </row>
    <row r="135" spans="1:19">
      <c r="A135" s="123" t="s">
        <v>199</v>
      </c>
      <c r="B135" s="124">
        <v>85</v>
      </c>
      <c r="C135" s="76">
        <v>-7.0093458000000004E-3</v>
      </c>
      <c r="D135" s="13">
        <v>84.3</v>
      </c>
      <c r="E135" s="14">
        <f>IF(ISNUMBER(D135), (D135 - $B135) / $B135, "")</f>
        <v>-8.2352941176470924E-3</v>
      </c>
      <c r="F135" s="16">
        <f>IF(ISNUMBER(D135), $B145 * E135, "")</f>
        <v>-1235.2941176470638</v>
      </c>
      <c r="G135" s="29">
        <v>84.2</v>
      </c>
      <c r="H135" s="14">
        <f>IF(ISNUMBER(G135), (G135 - $B135) / $B135, "")</f>
        <v>-9.4117647058823192E-3</v>
      </c>
      <c r="I135" s="100">
        <f>IF(ISNUMBER(G135), $B145 * H135, "")</f>
        <v>-1411.7647058823479</v>
      </c>
      <c r="J135" s="13">
        <v>88</v>
      </c>
      <c r="K135" s="14">
        <f>IF(ISNUMBER(J135), (J135 - $B135) / $B135, "")</f>
        <v>3.5294117647058823E-2</v>
      </c>
      <c r="L135" s="16">
        <f>IF(ISNUMBER(J135), $B145 * K135, "")</f>
        <v>5294.1176470588234</v>
      </c>
      <c r="M135" s="29">
        <v>88</v>
      </c>
      <c r="N135" s="14">
        <f>IF(ISNUMBER(M135), (M135 - $B135) / $B135, "")</f>
        <v>3.5294117647058823E-2</v>
      </c>
      <c r="O135" s="16">
        <f>IF(ISNUMBER(M135), $B145 * N135, "")</f>
        <v>5294.1176470588234</v>
      </c>
      <c r="Q135" s="303"/>
      <c r="R135" s="304"/>
      <c r="S135" s="305"/>
    </row>
    <row r="136" spans="1:19" ht="17.25" thickBot="1">
      <c r="A136" s="125" t="s">
        <v>231</v>
      </c>
      <c r="B136" s="126">
        <v>85.3</v>
      </c>
      <c r="C136" s="77">
        <v>-8.1395349000000002E-3</v>
      </c>
      <c r="D136" s="15">
        <v>84</v>
      </c>
      <c r="E136" s="32">
        <f t="shared" ref="E136:E139" si="70">IF(ISNUMBER(D136), (D136 - $B136) / $B136, "")</f>
        <v>-1.5240328253223882E-2</v>
      </c>
      <c r="F136" s="18">
        <f>IF(ISNUMBER(D136), $B145 * E136, "")</f>
        <v>-2286.0492379835823</v>
      </c>
      <c r="G136" s="31">
        <v>87.5</v>
      </c>
      <c r="H136" s="32">
        <f t="shared" ref="H136:H139" si="71">IF(ISNUMBER(G136), (G136 - $B136) / $B136, "")</f>
        <v>2.5791324736225123E-2</v>
      </c>
      <c r="I136" s="101">
        <f>IF(ISNUMBER(G136), $B145 * H136, "")</f>
        <v>3868.6987104337686</v>
      </c>
      <c r="J136" s="15">
        <v>93.8</v>
      </c>
      <c r="K136" s="32">
        <f t="shared" ref="K136:K139" si="72">IF(ISNUMBER(J136), (J136 - $B136) / $B136, "")</f>
        <v>9.9648300117233302E-2</v>
      </c>
      <c r="L136" s="18">
        <f>IF(ISNUMBER(J136), $B145 * K136, "")</f>
        <v>14947.245017584995</v>
      </c>
      <c r="M136" s="31">
        <v>98.7</v>
      </c>
      <c r="N136" s="32">
        <f t="shared" ref="N136:N139" si="73">IF(ISNUMBER(M136), (M136 - $B136) / $B136, "")</f>
        <v>0.15709261430246196</v>
      </c>
      <c r="O136" s="18">
        <f>IF(ISNUMBER(M136), $B145 * N136, "")</f>
        <v>23563.892145369293</v>
      </c>
      <c r="Q136" s="306"/>
      <c r="R136" s="307"/>
      <c r="S136" s="308"/>
    </row>
    <row r="137" spans="1:19" ht="17.25" thickBot="1">
      <c r="A137" s="125" t="s">
        <v>175</v>
      </c>
      <c r="B137" s="126">
        <v>20.8</v>
      </c>
      <c r="C137" s="77">
        <v>-9.5238094999999991E-3</v>
      </c>
      <c r="D137" s="15">
        <v>20.5</v>
      </c>
      <c r="E137" s="32">
        <f t="shared" si="70"/>
        <v>-1.4423076923076957E-2</v>
      </c>
      <c r="F137" s="18">
        <f>IF(ISNUMBER(D137), $B145 * E137, "")</f>
        <v>-2163.4615384615436</v>
      </c>
      <c r="G137" s="31">
        <v>21.7</v>
      </c>
      <c r="H137" s="32">
        <f t="shared" si="71"/>
        <v>4.3269230769230699E-2</v>
      </c>
      <c r="I137" s="101">
        <f>IF(ISNUMBER(G137), $B145 * H137, "")</f>
        <v>6490.3846153846052</v>
      </c>
      <c r="J137" s="15">
        <v>22.6</v>
      </c>
      <c r="K137" s="32">
        <f t="shared" si="72"/>
        <v>8.6538461538461564E-2</v>
      </c>
      <c r="L137" s="18">
        <f>IF(ISNUMBER(J137), $B145 * K137, "")</f>
        <v>12980.769230769234</v>
      </c>
      <c r="M137" s="31">
        <v>22.2</v>
      </c>
      <c r="N137" s="32">
        <f t="shared" si="73"/>
        <v>6.7307692307692235E-2</v>
      </c>
      <c r="O137" s="18">
        <f>IF(ISNUMBER(M137), $B145 * N137, "")</f>
        <v>10096.153846153835</v>
      </c>
      <c r="Q137" s="291"/>
      <c r="R137" s="291"/>
      <c r="S137" s="291"/>
    </row>
    <row r="138" spans="1:19" ht="17.25" thickBot="1">
      <c r="A138" s="125" t="s">
        <v>201</v>
      </c>
      <c r="B138" s="126">
        <v>20.100000000000001</v>
      </c>
      <c r="C138" s="77">
        <v>-9.8522166999999994E-3</v>
      </c>
      <c r="D138" s="15">
        <v>19.600000000000001</v>
      </c>
      <c r="E138" s="32">
        <f t="shared" si="70"/>
        <v>-2.4875621890547261E-2</v>
      </c>
      <c r="F138" s="18">
        <f>IF(ISNUMBER(D138), $B145 * E138, "")</f>
        <v>-3731.343283582089</v>
      </c>
      <c r="G138" s="31">
        <v>19.7</v>
      </c>
      <c r="H138" s="32">
        <f t="shared" si="71"/>
        <v>-1.9900497512437915E-2</v>
      </c>
      <c r="I138" s="101">
        <f>IF(ISNUMBER(G138), $B145 * H138, "")</f>
        <v>-2985.0746268656872</v>
      </c>
      <c r="J138" s="15">
        <v>20.3</v>
      </c>
      <c r="K138" s="32">
        <f t="shared" si="72"/>
        <v>9.9502487562188689E-3</v>
      </c>
      <c r="L138" s="18">
        <f>IF(ISNUMBER(J138), $B145 * K138, "")</f>
        <v>1492.5373134328304</v>
      </c>
      <c r="M138" s="31">
        <v>20.100000000000001</v>
      </c>
      <c r="N138" s="32">
        <f t="shared" si="73"/>
        <v>0</v>
      </c>
      <c r="O138" s="18">
        <f>IF(ISNUMBER(M138), $B145 * N138, "")</f>
        <v>0</v>
      </c>
      <c r="Q138" s="286"/>
      <c r="R138" s="286"/>
      <c r="S138" s="286"/>
    </row>
    <row r="139" spans="1:19" ht="17.25" thickBot="1">
      <c r="A139" s="127" t="s">
        <v>71</v>
      </c>
      <c r="B139" s="128">
        <v>34.5</v>
      </c>
      <c r="C139" s="78">
        <v>-1.1461318099999999E-2</v>
      </c>
      <c r="D139" s="20">
        <v>33.799999999999997</v>
      </c>
      <c r="E139" s="21">
        <f t="shared" si="70"/>
        <v>-2.028985507246385E-2</v>
      </c>
      <c r="F139" s="22">
        <f>IF(ISNUMBER(D139), $B145 * E139, "")</f>
        <v>-3043.4782608695773</v>
      </c>
      <c r="G139" s="30">
        <v>33.9</v>
      </c>
      <c r="H139" s="21">
        <f t="shared" si="71"/>
        <v>-1.7391304347826129E-2</v>
      </c>
      <c r="I139" s="105">
        <f>IF(ISNUMBER(G139), $B145 * H139, "")</f>
        <v>-2608.6956521739194</v>
      </c>
      <c r="J139" s="20">
        <v>34.200000000000003</v>
      </c>
      <c r="K139" s="21">
        <f t="shared" si="72"/>
        <v>-8.6956521739129603E-3</v>
      </c>
      <c r="L139" s="22">
        <f>IF(ISNUMBER(J139), $B145 * K139, "")</f>
        <v>-1304.347826086944</v>
      </c>
      <c r="M139" s="30">
        <v>34.5</v>
      </c>
      <c r="N139" s="21">
        <f t="shared" si="73"/>
        <v>0</v>
      </c>
      <c r="O139" s="22">
        <f>IF(ISNUMBER(M139), $B145 * N139, "")</f>
        <v>0</v>
      </c>
      <c r="Q139" s="286"/>
      <c r="R139" s="286"/>
      <c r="S139" s="286"/>
    </row>
    <row r="140" spans="1:19" ht="17.25" thickBot="1">
      <c r="A140" s="125" t="s">
        <v>333</v>
      </c>
      <c r="B140" s="129">
        <v>0.24199999999999999</v>
      </c>
      <c r="C140" s="80">
        <v>-3.2000000000000001E-2</v>
      </c>
      <c r="D140" s="106">
        <v>0.22</v>
      </c>
      <c r="E140" s="107">
        <f>IF(ISNUMBER(D140), (D140 - $B140) / $B140, "")</f>
        <v>-9.0909090909090884E-2</v>
      </c>
      <c r="F140" s="108">
        <f>IF(ISNUMBER(D140), $B145 * E140, "")</f>
        <v>-13636.363636363632</v>
      </c>
      <c r="G140" s="109">
        <v>0.219</v>
      </c>
      <c r="H140" s="107">
        <f>IF(ISNUMBER(G140), (G140 - $B140) / $B140, "")</f>
        <v>-9.5041322314049562E-2</v>
      </c>
      <c r="I140" s="110">
        <f>IF(ISNUMBER(G140), $B145 * H140, "")</f>
        <v>-14256.198347107435</v>
      </c>
      <c r="J140" s="106">
        <v>0.219</v>
      </c>
      <c r="K140" s="107">
        <f>IF(ISNUMBER(J140), (J140 - $B140) / $B140, "")</f>
        <v>-9.5041322314049562E-2</v>
      </c>
      <c r="L140" s="108">
        <f>IF(ISNUMBER(J140), $B145 * K140, "")</f>
        <v>-14256.198347107435</v>
      </c>
      <c r="M140" s="109">
        <v>0.22</v>
      </c>
      <c r="N140" s="107">
        <f>IF(ISNUMBER(M140), (M140 - $B140) / $B140, "")</f>
        <v>-9.0909090909090884E-2</v>
      </c>
      <c r="O140" s="108">
        <f>IF(ISNUMBER(M140), $B145 * N140, "")</f>
        <v>-13636.363636363632</v>
      </c>
      <c r="Q140" s="291"/>
      <c r="R140" s="291"/>
      <c r="S140" s="29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-2.9227331608737604E-2</v>
      </c>
      <c r="F145" s="28">
        <f>SUM(F125:F144)</f>
        <v>-70145.59586097025</v>
      </c>
      <c r="G145" s="26" t="s">
        <v>268</v>
      </c>
      <c r="H145" s="27">
        <f>IF(COUNT(H125:H144), SUM(H125:H144) / COUNT(H125:H144), 0)</f>
        <v>-1.8415689683898506E-2</v>
      </c>
      <c r="I145" s="28">
        <f>SUM(I125:I144)</f>
        <v>-44197.65524135642</v>
      </c>
      <c r="J145" s="26" t="s">
        <v>268</v>
      </c>
      <c r="K145" s="27">
        <f>IF(COUNT(K125:K144), SUM(K125:K144) / COUNT(K125:K144), 0)</f>
        <v>-1.4236050612537699E-3</v>
      </c>
      <c r="L145" s="28">
        <f>SUM(L125:L144)</f>
        <v>-3416.652147009052</v>
      </c>
      <c r="M145" s="26" t="s">
        <v>268</v>
      </c>
      <c r="N145" s="27">
        <f>IF(COUNT(N125:N144), SUM(N125:N144) / COUNT(N125:N144), 0)</f>
        <v>5.5025783027046159E-3</v>
      </c>
      <c r="O145" s="28">
        <f>SUM(O125:O144)</f>
        <v>13206.187926491082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25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2021-11-16(화) 오전 00:00</v>
      </c>
      <c r="C150" s="329"/>
      <c r="D150" s="288" t="str">
        <f>TEXT($G$1, "[$-ko-KR]yyyy-mm-dd(ddd) ") &amp; "오후 14:00"</f>
        <v>2021-11-16(화) 오후 14:00</v>
      </c>
      <c r="E150" s="289"/>
      <c r="F150" s="290"/>
      <c r="G150" s="288" t="str">
        <f>TEXT($G$1, "[$-ko-KR]yyyy-mm-dd(ddd) ") &amp; "오후 19:00"</f>
        <v>2021-11-16(화) 오후 19:00</v>
      </c>
      <c r="H150" s="289"/>
      <c r="I150" s="290"/>
      <c r="J150" s="288" t="str">
        <f>TEXT($G$1, "[$-ko-KR]yyyy-mm-dd(ddd) ") &amp; "오후 21:00"</f>
        <v>2021-11-16(화) 오후 21:00</v>
      </c>
      <c r="K150" s="289"/>
      <c r="L150" s="290"/>
      <c r="M150" s="288" t="str">
        <f>TEXT($G$1+1, "[$-ko-KR]yyyy-mm-dd(ddd) ") &amp; "오전 00:00"</f>
        <v>2021-11-17(수)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26" t="s">
        <v>57</v>
      </c>
      <c r="H151" s="227" t="s">
        <v>265</v>
      </c>
      <c r="I151" s="22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56</v>
      </c>
      <c r="B152" s="124">
        <v>237</v>
      </c>
      <c r="C152" s="76">
        <v>1.2820512799999999E-2</v>
      </c>
      <c r="D152" s="13">
        <v>226</v>
      </c>
      <c r="E152" s="14">
        <f>IF(ISNUMBER(D152), (D152 - $B152) / $B152, "")</f>
        <v>-4.6413502109704644E-2</v>
      </c>
      <c r="F152" s="16">
        <f>IF(ISNUMBER(D152), $B172 * E152, "")</f>
        <v>-6962.0253164556962</v>
      </c>
      <c r="G152" s="29">
        <v>222</v>
      </c>
      <c r="H152" s="14">
        <f>IF(ISNUMBER(G152), (G152 - $B152) / $B152, "")</f>
        <v>-6.3291139240506333E-2</v>
      </c>
      <c r="I152" s="100">
        <f>IF(ISNUMBER(G152), $B172 * H152, "")</f>
        <v>-9493.67088607595</v>
      </c>
      <c r="J152" s="13">
        <v>222</v>
      </c>
      <c r="K152" s="14">
        <f>IF(ISNUMBER(J152), (J152 - $B152) / $B152, "")</f>
        <v>-6.3291139240506333E-2</v>
      </c>
      <c r="L152" s="16">
        <f>IF(ISNUMBER(J152), $B172 * K152, "")</f>
        <v>-9493.67088607595</v>
      </c>
      <c r="M152" s="29">
        <v>223</v>
      </c>
      <c r="N152" s="14">
        <f>IF(ISNUMBER(M152), (M152 - $B152) / $B152, "")</f>
        <v>-5.9071729957805907E-2</v>
      </c>
      <c r="O152" s="16">
        <f>IF(ISNUMBER(M152), $B172 * N152, "")</f>
        <v>-8860.7594936708865</v>
      </c>
      <c r="Q152" s="286"/>
      <c r="R152" s="286"/>
      <c r="S152" s="286"/>
    </row>
    <row r="153" spans="1:19" ht="17.25" thickBot="1">
      <c r="A153" s="125" t="s">
        <v>217</v>
      </c>
      <c r="B153" s="126">
        <v>241</v>
      </c>
      <c r="C153" s="77">
        <v>1.2605042E-2</v>
      </c>
      <c r="D153" s="15">
        <v>244</v>
      </c>
      <c r="E153" s="32">
        <f t="shared" ref="E153:E156" si="78">IF(ISNUMBER(D153), (D153 - $B153) / $B153, "")</f>
        <v>1.2448132780082987E-2</v>
      </c>
      <c r="F153" s="18">
        <f>IF(ISNUMBER(D153), $B172 * E153, "")</f>
        <v>1867.2199170124479</v>
      </c>
      <c r="G153" s="31">
        <v>243</v>
      </c>
      <c r="H153" s="32">
        <f t="shared" ref="H153:H156" si="79">IF(ISNUMBER(G153), (G153 - $B153) / $B153, "")</f>
        <v>8.2987551867219917E-3</v>
      </c>
      <c r="I153" s="101">
        <f>IF(ISNUMBER(G153), $B172 * H153, "")</f>
        <v>1244.8132780082988</v>
      </c>
      <c r="J153" s="15">
        <v>250</v>
      </c>
      <c r="K153" s="32">
        <f t="shared" ref="K153:K156" si="80">IF(ISNUMBER(J153), (J153 - $B153) / $B153, "")</f>
        <v>3.7344398340248962E-2</v>
      </c>
      <c r="L153" s="18">
        <f>IF(ISNUMBER(J153), $B172 * K153, "")</f>
        <v>5601.659751037344</v>
      </c>
      <c r="M153" s="31">
        <v>248</v>
      </c>
      <c r="N153" s="32">
        <f t="shared" ref="N153:N156" si="81">IF(ISNUMBER(M153), (M153 - $B153) / $B153, "")</f>
        <v>2.9045643153526972E-2</v>
      </c>
      <c r="O153" s="18">
        <f>IF(ISNUMBER(M153), $B172 * N153, "")</f>
        <v>4356.8464730290461</v>
      </c>
      <c r="Q153" s="286"/>
      <c r="R153" s="286"/>
      <c r="S153" s="286"/>
    </row>
    <row r="154" spans="1:19" ht="17.25" thickBot="1">
      <c r="A154" s="125" t="s">
        <v>239</v>
      </c>
      <c r="B154" s="126">
        <v>647</v>
      </c>
      <c r="C154" s="77">
        <v>1.2519561800000001E-2</v>
      </c>
      <c r="D154" s="15">
        <v>640</v>
      </c>
      <c r="E154" s="32">
        <f t="shared" si="78"/>
        <v>-1.0819165378670788E-2</v>
      </c>
      <c r="F154" s="18">
        <f>IF(ISNUMBER(D154), $B172 * E154, "")</f>
        <v>-1622.8748068006182</v>
      </c>
      <c r="G154" s="31">
        <v>624</v>
      </c>
      <c r="H154" s="32">
        <f t="shared" si="79"/>
        <v>-3.5548686244204021E-2</v>
      </c>
      <c r="I154" s="101">
        <f>IF(ISNUMBER(G154), $B172 * H154, "")</f>
        <v>-5332.3029366306027</v>
      </c>
      <c r="J154" s="15">
        <v>649</v>
      </c>
      <c r="K154" s="32">
        <f t="shared" si="80"/>
        <v>3.0911901081916537E-3</v>
      </c>
      <c r="L154" s="18">
        <f>IF(ISNUMBER(J154), $B172 * K154, "")</f>
        <v>463.67851622874804</v>
      </c>
      <c r="M154" s="31">
        <v>635</v>
      </c>
      <c r="N154" s="32">
        <f t="shared" si="81"/>
        <v>-1.8547140649149921E-2</v>
      </c>
      <c r="O154" s="18">
        <f>IF(ISNUMBER(M154), $B172 * N154, "")</f>
        <v>-2782.0710973724881</v>
      </c>
      <c r="Q154" s="291"/>
      <c r="R154" s="291"/>
      <c r="S154" s="291"/>
    </row>
    <row r="155" spans="1:19" ht="17.25" thickBot="1">
      <c r="A155" s="125" t="s">
        <v>161</v>
      </c>
      <c r="B155" s="126">
        <v>682</v>
      </c>
      <c r="C155" s="77">
        <v>1.03703704E-2</v>
      </c>
      <c r="D155" s="15">
        <v>669</v>
      </c>
      <c r="E155" s="32">
        <f t="shared" si="78"/>
        <v>-1.906158357771261E-2</v>
      </c>
      <c r="F155" s="18">
        <f>IF(ISNUMBER(D155), $B172 * E155, "")</f>
        <v>-2859.2375366568917</v>
      </c>
      <c r="G155" s="31">
        <v>660</v>
      </c>
      <c r="H155" s="32">
        <f t="shared" si="79"/>
        <v>-3.2258064516129031E-2</v>
      </c>
      <c r="I155" s="101">
        <f>IF(ISNUMBER(G155), $B172 * H155, "")</f>
        <v>-4838.7096774193551</v>
      </c>
      <c r="J155" s="15">
        <v>685</v>
      </c>
      <c r="K155" s="32">
        <f t="shared" si="80"/>
        <v>4.3988269794721412E-3</v>
      </c>
      <c r="L155" s="18">
        <f>IF(ISNUMBER(J155), $B172 * K155, "")</f>
        <v>659.82404692082116</v>
      </c>
      <c r="M155" s="31">
        <v>684</v>
      </c>
      <c r="N155" s="32">
        <f t="shared" si="81"/>
        <v>2.9325513196480938E-3</v>
      </c>
      <c r="O155" s="18">
        <f>IF(ISNUMBER(M155), $B172 * N155, "")</f>
        <v>439.88269794721407</v>
      </c>
      <c r="Q155" s="291"/>
      <c r="R155" s="291"/>
      <c r="S155" s="291"/>
    </row>
    <row r="156" spans="1:19" ht="17.25" thickBot="1">
      <c r="A156" s="127" t="s">
        <v>129</v>
      </c>
      <c r="B156" s="128">
        <v>124</v>
      </c>
      <c r="C156" s="78">
        <v>8.1300812999999996E-3</v>
      </c>
      <c r="D156" s="20">
        <v>117</v>
      </c>
      <c r="E156" s="21">
        <f t="shared" si="78"/>
        <v>-5.6451612903225805E-2</v>
      </c>
      <c r="F156" s="22">
        <f>IF(ISNUMBER(D156), $B172 * E156, "")</f>
        <v>-8467.7419354838712</v>
      </c>
      <c r="G156" s="30">
        <v>114</v>
      </c>
      <c r="H156" s="21">
        <f t="shared" si="79"/>
        <v>-8.0645161290322578E-2</v>
      </c>
      <c r="I156" s="105">
        <f>IF(ISNUMBER(G156), $B172 * H156, "")</f>
        <v>-12096.774193548386</v>
      </c>
      <c r="J156" s="20">
        <v>115</v>
      </c>
      <c r="K156" s="21">
        <f t="shared" si="80"/>
        <v>-7.2580645161290328E-2</v>
      </c>
      <c r="L156" s="22">
        <f>IF(ISNUMBER(J156), $B172 * K156, "")</f>
        <v>-10887.096774193549</v>
      </c>
      <c r="M156" s="30">
        <v>116</v>
      </c>
      <c r="N156" s="21">
        <f t="shared" si="81"/>
        <v>-6.4516129032258063E-2</v>
      </c>
      <c r="O156" s="22">
        <f>IF(ISNUMBER(M156), $B172 * N156, "")</f>
        <v>-9677.4193548387102</v>
      </c>
      <c r="Q156" s="291"/>
      <c r="R156" s="291"/>
      <c r="S156" s="291"/>
    </row>
    <row r="157" spans="1:19" ht="17.25" thickBot="1">
      <c r="A157" s="125" t="s">
        <v>191</v>
      </c>
      <c r="B157" s="129">
        <v>138</v>
      </c>
      <c r="C157" s="80">
        <v>7.2992700999999997E-3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3260.869565217391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9782.608695652174</v>
      </c>
      <c r="M157" s="109">
        <v>143</v>
      </c>
      <c r="N157" s="107">
        <f>IF(ISNUMBER(M157), (M157 - $B157) / $B157, "")</f>
        <v>3.6231884057971016E-2</v>
      </c>
      <c r="O157" s="108">
        <f>IF(ISNUMBER(M157), $B172 * N157, "")</f>
        <v>5434.782608695652</v>
      </c>
      <c r="Q157" s="291"/>
      <c r="R157" s="291"/>
      <c r="S157" s="291"/>
    </row>
    <row r="158" spans="1:19" ht="17.25" thickBot="1">
      <c r="A158" s="125" t="s">
        <v>171</v>
      </c>
      <c r="B158" s="126">
        <v>454</v>
      </c>
      <c r="C158" s="77">
        <v>6.6518847000000001E-3</v>
      </c>
      <c r="D158" s="15">
        <v>885</v>
      </c>
      <c r="E158" s="32">
        <f t="shared" ref="E158:E161" si="82">IF(ISNUMBER(D158), (D158 - $B158) / $B158, "")</f>
        <v>0.9493392070484582</v>
      </c>
      <c r="F158" s="18">
        <f>IF(ISNUMBER(D158), $B172 * E158, "")</f>
        <v>142400.88105726874</v>
      </c>
      <c r="G158" s="31">
        <v>920</v>
      </c>
      <c r="H158" s="32">
        <f t="shared" ref="H158:H161" si="83">IF(ISNUMBER(G158), (G158 - $B158) / $B158, "")</f>
        <v>1.026431718061674</v>
      </c>
      <c r="I158" s="101">
        <f>IF(ISNUMBER(G158), $B172 * H158, "")</f>
        <v>153964.75770925111</v>
      </c>
      <c r="J158" s="15">
        <v>917</v>
      </c>
      <c r="K158" s="32">
        <f t="shared" ref="K158:K161" si="84">IF(ISNUMBER(J158), (J158 - $B158) / $B158, "")</f>
        <v>1.0198237885462555</v>
      </c>
      <c r="L158" s="18">
        <f>IF(ISNUMBER(J158), $B172 * K158, "")</f>
        <v>152973.56828193832</v>
      </c>
      <c r="M158" s="31">
        <v>849</v>
      </c>
      <c r="N158" s="32">
        <f t="shared" ref="N158:N161" si="85">IF(ISNUMBER(M158), (M158 - $B158) / $B158, "")</f>
        <v>0.87004405286343611</v>
      </c>
      <c r="O158" s="18">
        <f>IF(ISNUMBER(M158), $B172 * N158, "")</f>
        <v>130506.60792951542</v>
      </c>
      <c r="Q158" s="291"/>
      <c r="R158" s="291"/>
      <c r="S158" s="291"/>
    </row>
    <row r="159" spans="1:19" ht="17.25" thickBot="1">
      <c r="A159" s="125" t="s">
        <v>135</v>
      </c>
      <c r="B159" s="126">
        <v>419</v>
      </c>
      <c r="C159" s="77">
        <v>4.7961630999999996E-3</v>
      </c>
      <c r="D159" s="15">
        <v>402</v>
      </c>
      <c r="E159" s="32">
        <f t="shared" si="82"/>
        <v>-4.0572792362768499E-2</v>
      </c>
      <c r="F159" s="18">
        <f>IF(ISNUMBER(D159), $B172 * E159, "")</f>
        <v>-6085.9188544152748</v>
      </c>
      <c r="G159" s="31">
        <v>402</v>
      </c>
      <c r="H159" s="32">
        <f t="shared" si="83"/>
        <v>-4.0572792362768499E-2</v>
      </c>
      <c r="I159" s="101">
        <f>IF(ISNUMBER(G159), $B172 * H159, "")</f>
        <v>-6085.9188544152748</v>
      </c>
      <c r="J159" s="15">
        <v>405</v>
      </c>
      <c r="K159" s="32">
        <f t="shared" si="84"/>
        <v>-3.3412887828162291E-2</v>
      </c>
      <c r="L159" s="18">
        <f>IF(ISNUMBER(J159), $B172 * K159, "")</f>
        <v>-5011.9331742243439</v>
      </c>
      <c r="M159" s="31">
        <v>404</v>
      </c>
      <c r="N159" s="32">
        <f t="shared" si="85"/>
        <v>-3.5799522673031027E-2</v>
      </c>
      <c r="O159" s="18">
        <f>IF(ISNUMBER(M159), $B172 * N159, "")</f>
        <v>-5369.9284009546536</v>
      </c>
      <c r="Q159" s="291"/>
      <c r="R159" s="291"/>
      <c r="S159" s="291"/>
    </row>
    <row r="160" spans="1:19" ht="17.25" thickBot="1">
      <c r="A160" s="125" t="s">
        <v>85</v>
      </c>
      <c r="B160" s="126">
        <v>671</v>
      </c>
      <c r="C160" s="77">
        <v>1.4925373E-3</v>
      </c>
      <c r="D160" s="15">
        <v>609</v>
      </c>
      <c r="E160" s="32">
        <f t="shared" si="82"/>
        <v>-9.2399403874813713E-2</v>
      </c>
      <c r="F160" s="18">
        <f>IF(ISNUMBER(D160), $B172 * E160, "")</f>
        <v>-13859.910581222057</v>
      </c>
      <c r="G160" s="31">
        <v>601</v>
      </c>
      <c r="H160" s="32">
        <f t="shared" si="83"/>
        <v>-0.10432190760059612</v>
      </c>
      <c r="I160" s="101">
        <f>IF(ISNUMBER(G160), $B172 * H160, "")</f>
        <v>-15648.286140089418</v>
      </c>
      <c r="J160" s="15">
        <v>595</v>
      </c>
      <c r="K160" s="32">
        <f t="shared" si="84"/>
        <v>-0.11326378539493294</v>
      </c>
      <c r="L160" s="18">
        <f>IF(ISNUMBER(J160), $B172 * K160, "")</f>
        <v>-16989.567809239939</v>
      </c>
      <c r="M160" s="31">
        <v>612</v>
      </c>
      <c r="N160" s="32">
        <f t="shared" si="85"/>
        <v>-8.792846497764531E-2</v>
      </c>
      <c r="O160" s="18">
        <f>IF(ISNUMBER(M160), $B172 * N160, "")</f>
        <v>-13189.269746646796</v>
      </c>
      <c r="Q160" s="33"/>
      <c r="R160" s="33"/>
    </row>
    <row r="161" spans="1:19" ht="17.25" thickBot="1">
      <c r="A161" s="130" t="s">
        <v>203</v>
      </c>
      <c r="B161" s="131">
        <v>799</v>
      </c>
      <c r="C161" s="79">
        <v>1.2531328E-3</v>
      </c>
      <c r="D161" s="24">
        <v>906</v>
      </c>
      <c r="E161" s="25">
        <f t="shared" si="82"/>
        <v>0.13391739674593242</v>
      </c>
      <c r="F161" s="104">
        <f>IF(ISNUMBER(D161), $B172 * E161, "")</f>
        <v>20087.609511889863</v>
      </c>
      <c r="G161" s="102">
        <v>916</v>
      </c>
      <c r="H161" s="25">
        <f t="shared" si="83"/>
        <v>0.14643304130162704</v>
      </c>
      <c r="I161" s="103">
        <f>IF(ISNUMBER(G161), $B172 * H161, "")</f>
        <v>21964.956195244056</v>
      </c>
      <c r="J161" s="24">
        <v>978</v>
      </c>
      <c r="K161" s="25">
        <f t="shared" si="84"/>
        <v>0.22403003754693368</v>
      </c>
      <c r="L161" s="104">
        <f>IF(ISNUMBER(J161), $B172 * K161, "")</f>
        <v>33604.505632040054</v>
      </c>
      <c r="M161" s="102">
        <v>971</v>
      </c>
      <c r="N161" s="25">
        <f t="shared" si="85"/>
        <v>0.21526908635794745</v>
      </c>
      <c r="O161" s="104">
        <f>IF(ISNUMBER(M161), $B172 * N161, "")</f>
        <v>32290.362953692118</v>
      </c>
      <c r="Q161" s="300"/>
      <c r="R161" s="301"/>
      <c r="S161" s="302"/>
    </row>
    <row r="162" spans="1:19">
      <c r="A162" s="123" t="s">
        <v>159</v>
      </c>
      <c r="B162" s="124">
        <v>113</v>
      </c>
      <c r="C162" s="76">
        <v>0</v>
      </c>
      <c r="D162" s="13">
        <v>109</v>
      </c>
      <c r="E162" s="14">
        <f>IF(ISNUMBER(D162), (D162 - $B162) / $B162, "")</f>
        <v>-3.5398230088495575E-2</v>
      </c>
      <c r="F162" s="16">
        <f>IF(ISNUMBER(D162), $B172 * E162, "")</f>
        <v>-5309.7345132743358</v>
      </c>
      <c r="G162" s="29">
        <v>108</v>
      </c>
      <c r="H162" s="14">
        <f>IF(ISNUMBER(G162), (G162 - $B162) / $B162, "")</f>
        <v>-4.4247787610619468E-2</v>
      </c>
      <c r="I162" s="100">
        <f>IF(ISNUMBER(G162), $B172 * H162, "")</f>
        <v>-6637.1681415929206</v>
      </c>
      <c r="J162" s="13">
        <v>107</v>
      </c>
      <c r="K162" s="14">
        <f>IF(ISNUMBER(J162), (J162 - $B162) / $B162, "")</f>
        <v>-5.3097345132743362E-2</v>
      </c>
      <c r="L162" s="16">
        <f>IF(ISNUMBER(J162), $B172 * K162, "")</f>
        <v>-7964.6017699115046</v>
      </c>
      <c r="M162" s="29">
        <v>109</v>
      </c>
      <c r="N162" s="14">
        <f>IF(ISNUMBER(M162), (M162 - $B162) / $B162, "")</f>
        <v>-3.5398230088495575E-2</v>
      </c>
      <c r="O162" s="16">
        <f>IF(ISNUMBER(M162), $B172 * N162, "")</f>
        <v>-5309.7345132743358</v>
      </c>
      <c r="Q162" s="303"/>
      <c r="R162" s="304"/>
      <c r="S162" s="305"/>
    </row>
    <row r="163" spans="1:19" ht="17.25" thickBot="1">
      <c r="A163" s="125" t="s">
        <v>251</v>
      </c>
      <c r="B163" s="126">
        <v>397</v>
      </c>
      <c r="C163" s="77">
        <v>0</v>
      </c>
      <c r="D163" s="15">
        <v>409</v>
      </c>
      <c r="E163" s="32">
        <f t="shared" ref="E163:E166" si="86">IF(ISNUMBER(D163), (D163 - $B163) / $B163, "")</f>
        <v>3.0226700251889168E-2</v>
      </c>
      <c r="F163" s="18">
        <f>IF(ISNUMBER(D163), $B172 * E163, "")</f>
        <v>4534.005037783375</v>
      </c>
      <c r="G163" s="31">
        <v>403</v>
      </c>
      <c r="H163" s="32">
        <f t="shared" ref="H163:H166" si="87">IF(ISNUMBER(G163), (G163 - $B163) / $B163, "")</f>
        <v>1.5113350125944584E-2</v>
      </c>
      <c r="I163" s="101">
        <f>IF(ISNUMBER(G163), $B172 * H163, "")</f>
        <v>2267.0025188916875</v>
      </c>
      <c r="J163" s="15">
        <v>420</v>
      </c>
      <c r="K163" s="32">
        <f t="shared" ref="K163:K166" si="88">IF(ISNUMBER(J163), (J163 - $B163) / $B163, "")</f>
        <v>5.793450881612091E-2</v>
      </c>
      <c r="L163" s="18">
        <f>IF(ISNUMBER(J163), $B172 * K163, "")</f>
        <v>8690.1763224181359</v>
      </c>
      <c r="M163" s="31">
        <v>419</v>
      </c>
      <c r="N163" s="32">
        <f t="shared" ref="N163:N166" si="89">IF(ISNUMBER(M163), (M163 - $B163) / $B163, "")</f>
        <v>5.5415617128463476E-2</v>
      </c>
      <c r="O163" s="18">
        <f>IF(ISNUMBER(M163), $B172 * N163, "")</f>
        <v>8312.3425692695218</v>
      </c>
      <c r="Q163" s="306"/>
      <c r="R163" s="307"/>
      <c r="S163" s="308"/>
    </row>
    <row r="164" spans="1:19" ht="17.25" thickBot="1">
      <c r="A164" s="125" t="s">
        <v>235</v>
      </c>
      <c r="B164" s="126">
        <v>129</v>
      </c>
      <c r="C164" s="77">
        <v>0</v>
      </c>
      <c r="D164" s="15">
        <v>127</v>
      </c>
      <c r="E164" s="32">
        <f t="shared" si="86"/>
        <v>-1.5503875968992248E-2</v>
      </c>
      <c r="F164" s="18">
        <f>IF(ISNUMBER(D164), $B172 * E164, "")</f>
        <v>-2325.5813953488373</v>
      </c>
      <c r="G164" s="31">
        <v>128</v>
      </c>
      <c r="H164" s="32">
        <f t="shared" si="87"/>
        <v>-7.7519379844961239E-3</v>
      </c>
      <c r="I164" s="101">
        <f>IF(ISNUMBER(G164), $B172 * H164, "")</f>
        <v>-1162.7906976744187</v>
      </c>
      <c r="J164" s="15">
        <v>132</v>
      </c>
      <c r="K164" s="32">
        <f t="shared" si="88"/>
        <v>2.3255813953488372E-2</v>
      </c>
      <c r="L164" s="18">
        <f>IF(ISNUMBER(J164), $B172 * K164, "")</f>
        <v>3488.3720930232557</v>
      </c>
      <c r="M164" s="31">
        <v>134</v>
      </c>
      <c r="N164" s="32">
        <f t="shared" si="89"/>
        <v>3.875968992248062E-2</v>
      </c>
      <c r="O164" s="18">
        <f>IF(ISNUMBER(M164), $B172 * N164, "")</f>
        <v>5813.9534883720926</v>
      </c>
      <c r="Q164" s="291"/>
      <c r="R164" s="291"/>
      <c r="S164" s="291"/>
    </row>
    <row r="165" spans="1:19" ht="17.25" thickBot="1">
      <c r="A165" s="125" t="s">
        <v>197</v>
      </c>
      <c r="B165" s="126">
        <v>210</v>
      </c>
      <c r="C165" s="77">
        <v>0</v>
      </c>
      <c r="D165" s="15">
        <v>227</v>
      </c>
      <c r="E165" s="32">
        <f t="shared" si="86"/>
        <v>8.0952380952380956E-2</v>
      </c>
      <c r="F165" s="18">
        <f>IF(ISNUMBER(D165), $B172 * E165, "")</f>
        <v>12142.857142857143</v>
      </c>
      <c r="G165" s="31">
        <v>224</v>
      </c>
      <c r="H165" s="32">
        <f t="shared" si="87"/>
        <v>6.6666666666666666E-2</v>
      </c>
      <c r="I165" s="101">
        <f>IF(ISNUMBER(G165), $B172 * H165, "")</f>
        <v>10000</v>
      </c>
      <c r="J165" s="15">
        <v>238</v>
      </c>
      <c r="K165" s="32">
        <f t="shared" si="88"/>
        <v>0.13333333333333333</v>
      </c>
      <c r="L165" s="18">
        <f>IF(ISNUMBER(J165), $B172 * K165, "")</f>
        <v>20000</v>
      </c>
      <c r="M165" s="31">
        <v>227</v>
      </c>
      <c r="N165" s="32">
        <f t="shared" si="89"/>
        <v>8.0952380952380956E-2</v>
      </c>
      <c r="O165" s="18">
        <f>IF(ISNUMBER(M165), $B172 * N165, "")</f>
        <v>12142.857142857143</v>
      </c>
      <c r="Q165" s="286"/>
      <c r="R165" s="286"/>
      <c r="S165" s="286"/>
    </row>
    <row r="166" spans="1:19" ht="17.25" thickBot="1">
      <c r="A166" s="127" t="s">
        <v>233</v>
      </c>
      <c r="B166" s="128">
        <v>712</v>
      </c>
      <c r="C166" s="78">
        <v>-2.8011204E-3</v>
      </c>
      <c r="D166" s="20">
        <v>726</v>
      </c>
      <c r="E166" s="21">
        <f t="shared" si="86"/>
        <v>1.9662921348314606E-2</v>
      </c>
      <c r="F166" s="22">
        <f>IF(ISNUMBER(D166), $B172 * E166, "")</f>
        <v>2949.4382022471909</v>
      </c>
      <c r="G166" s="30">
        <v>728</v>
      </c>
      <c r="H166" s="21">
        <f t="shared" si="87"/>
        <v>2.247191011235955E-2</v>
      </c>
      <c r="I166" s="105">
        <f>IF(ISNUMBER(G166), $B172 * H166, "")</f>
        <v>3370.7865168539324</v>
      </c>
      <c r="J166" s="20">
        <v>757</v>
      </c>
      <c r="K166" s="21">
        <f t="shared" si="88"/>
        <v>6.3202247191011238E-2</v>
      </c>
      <c r="L166" s="22">
        <f>IF(ISNUMBER(J166), $B172 * K166, "")</f>
        <v>9480.3370786516862</v>
      </c>
      <c r="M166" s="30">
        <v>748</v>
      </c>
      <c r="N166" s="21">
        <f t="shared" si="89"/>
        <v>5.0561797752808987E-2</v>
      </c>
      <c r="O166" s="22">
        <f>IF(ISNUMBER(M166), $B172 * N166, "")</f>
        <v>7584.2696629213478</v>
      </c>
      <c r="Q166" s="286"/>
      <c r="R166" s="286"/>
      <c r="S166" s="286"/>
    </row>
    <row r="167" spans="1:19" ht="17.25" thickBot="1">
      <c r="A167" s="125" t="s">
        <v>121</v>
      </c>
      <c r="B167" s="129">
        <v>589</v>
      </c>
      <c r="C167" s="80">
        <v>-8.4175084000000008E-3</v>
      </c>
      <c r="D167" s="106">
        <v>568</v>
      </c>
      <c r="E167" s="107">
        <f>IF(ISNUMBER(D167), (D167 - $B167) / $B167, "")</f>
        <v>-3.5653650254668934E-2</v>
      </c>
      <c r="F167" s="108">
        <f>IF(ISNUMBER(D167), $B172 * E167, "")</f>
        <v>-5348.0475382003397</v>
      </c>
      <c r="G167" s="109">
        <v>559</v>
      </c>
      <c r="H167" s="107">
        <f>IF(ISNUMBER(G167), (G167 - $B167) / $B167, "")</f>
        <v>-5.0933786078098474E-2</v>
      </c>
      <c r="I167" s="110">
        <f>IF(ISNUMBER(G167), $B172 * H167, "")</f>
        <v>-7640.0679117147711</v>
      </c>
      <c r="J167" s="106">
        <v>570</v>
      </c>
      <c r="K167" s="107">
        <f>IF(ISNUMBER(J167), (J167 - $B167) / $B167, "")</f>
        <v>-3.2258064516129031E-2</v>
      </c>
      <c r="L167" s="108">
        <f>IF(ISNUMBER(J167), $B172 * K167, "")</f>
        <v>-4838.7096774193551</v>
      </c>
      <c r="M167" s="109">
        <v>568</v>
      </c>
      <c r="N167" s="107">
        <f>IF(ISNUMBER(M167), (M167 - $B167) / $B167, "")</f>
        <v>-3.5653650254668934E-2</v>
      </c>
      <c r="O167" s="108">
        <f>IF(ISNUMBER(M167), $B172 * N167, "")</f>
        <v>-5348.0475382003397</v>
      </c>
      <c r="Q167" s="291"/>
      <c r="R167" s="291"/>
      <c r="S167" s="291"/>
    </row>
    <row r="168" spans="1:19" ht="17.25" thickBot="1">
      <c r="A168" s="125" t="s">
        <v>263</v>
      </c>
      <c r="B168" s="126">
        <v>316</v>
      </c>
      <c r="C168" s="77">
        <v>-9.4043887000000003E-3</v>
      </c>
      <c r="D168" s="15">
        <v>304</v>
      </c>
      <c r="E168" s="32">
        <f t="shared" ref="E168:E171" si="90">IF(ISNUMBER(D168), (D168 - $B168) / $B168, "")</f>
        <v>-3.7974683544303799E-2</v>
      </c>
      <c r="F168" s="18">
        <f>IF(ISNUMBER(D168), $B172 * E168, "")</f>
        <v>-5696.2025316455702</v>
      </c>
      <c r="G168" s="31">
        <v>296</v>
      </c>
      <c r="H168" s="32">
        <f t="shared" ref="H168:H171" si="91">IF(ISNUMBER(G168), (G168 - $B168) / $B168, "")</f>
        <v>-6.3291139240506333E-2</v>
      </c>
      <c r="I168" s="101">
        <f>IF(ISNUMBER(G168), $B172 * H168, "")</f>
        <v>-9493.67088607595</v>
      </c>
      <c r="J168" s="15">
        <v>295</v>
      </c>
      <c r="K168" s="32">
        <f t="shared" ref="K168:K171" si="92">IF(ISNUMBER(J168), (J168 - $B168) / $B168, "")</f>
        <v>-6.6455696202531639E-2</v>
      </c>
      <c r="L168" s="18">
        <f>IF(ISNUMBER(J168), $B172 * K168, "")</f>
        <v>-9968.3544303797462</v>
      </c>
      <c r="M168" s="31">
        <v>296</v>
      </c>
      <c r="N168" s="32">
        <f t="shared" ref="N168:N171" si="93">IF(ISNUMBER(M168), (M168 - $B168) / $B168, "")</f>
        <v>-6.3291139240506333E-2</v>
      </c>
      <c r="O168" s="18">
        <f>IF(ISNUMBER(M168), $B172 * N168, "")</f>
        <v>-9493.67088607595</v>
      </c>
      <c r="Q168" s="291"/>
      <c r="R168" s="291"/>
      <c r="S168" s="291"/>
    </row>
    <row r="169" spans="1:19" ht="17.25" thickBot="1">
      <c r="A169" s="125" t="s">
        <v>334</v>
      </c>
      <c r="B169" s="126">
        <v>523</v>
      </c>
      <c r="C169" s="77">
        <v>-1.8761726100000001E-2</v>
      </c>
      <c r="D169" s="15">
        <v>495</v>
      </c>
      <c r="E169" s="32">
        <f t="shared" si="90"/>
        <v>-5.3537284894837479E-2</v>
      </c>
      <c r="F169" s="18">
        <f>IF(ISNUMBER(D169), $B172 * E169, "")</f>
        <v>-8030.5927342256218</v>
      </c>
      <c r="G169" s="31">
        <v>488</v>
      </c>
      <c r="H169" s="32">
        <f t="shared" si="91"/>
        <v>-6.6921606118546847E-2</v>
      </c>
      <c r="I169" s="101">
        <f>IF(ISNUMBER(G169), $B172 * H169, "")</f>
        <v>-10038.240917782026</v>
      </c>
      <c r="J169" s="15">
        <v>488</v>
      </c>
      <c r="K169" s="32">
        <f t="shared" si="92"/>
        <v>-6.6921606118546847E-2</v>
      </c>
      <c r="L169" s="18">
        <f>IF(ISNUMBER(J169), $B172 * K169, "")</f>
        <v>-10038.240917782026</v>
      </c>
      <c r="M169" s="31">
        <v>497</v>
      </c>
      <c r="N169" s="32">
        <f t="shared" si="93"/>
        <v>-4.9713193116634802E-2</v>
      </c>
      <c r="O169" s="18">
        <f>IF(ISNUMBER(M169), $B172 * N169, "")</f>
        <v>-7456.9789674952199</v>
      </c>
      <c r="Q169" s="291"/>
      <c r="R169" s="291"/>
      <c r="S169" s="291"/>
    </row>
    <row r="170" spans="1:19">
      <c r="A170" s="125" t="s">
        <v>237</v>
      </c>
      <c r="B170" s="126">
        <v>161</v>
      </c>
      <c r="C170" s="77">
        <v>-2.4242424200000001E-2</v>
      </c>
      <c r="D170" s="15">
        <v>159</v>
      </c>
      <c r="E170" s="32">
        <f t="shared" si="90"/>
        <v>-1.2422360248447204E-2</v>
      </c>
      <c r="F170" s="18">
        <f>IF(ISNUMBER(D170), $B172 * E170, "")</f>
        <v>-1863.3540372670807</v>
      </c>
      <c r="G170" s="31">
        <v>157</v>
      </c>
      <c r="H170" s="32">
        <f t="shared" si="91"/>
        <v>-2.4844720496894408E-2</v>
      </c>
      <c r="I170" s="101">
        <f>IF(ISNUMBER(G170), $B172 * H170, "")</f>
        <v>-3726.7080745341614</v>
      </c>
      <c r="J170" s="15">
        <v>159</v>
      </c>
      <c r="K170" s="32">
        <f t="shared" si="92"/>
        <v>-1.2422360248447204E-2</v>
      </c>
      <c r="L170" s="18">
        <f>IF(ISNUMBER(J170), $B172 * K170, "")</f>
        <v>-1863.3540372670807</v>
      </c>
      <c r="M170" s="31">
        <v>164</v>
      </c>
      <c r="N170" s="32">
        <f t="shared" si="93"/>
        <v>1.8633540372670808E-2</v>
      </c>
      <c r="O170" s="18">
        <f>IF(ISNUMBER(M170), $B172 * N170, "")</f>
        <v>2795.0310559006211</v>
      </c>
      <c r="Q170" s="313"/>
      <c r="R170" s="314"/>
      <c r="S170" s="315"/>
    </row>
    <row r="171" spans="1:19" ht="17.25" thickBot="1">
      <c r="A171" s="130" t="s">
        <v>227</v>
      </c>
      <c r="B171" s="131">
        <v>923</v>
      </c>
      <c r="C171" s="79">
        <v>-5.3333333300000001E-2</v>
      </c>
      <c r="D171" s="24">
        <v>928</v>
      </c>
      <c r="E171" s="25">
        <f t="shared" si="90"/>
        <v>5.4171180931744311E-3</v>
      </c>
      <c r="F171" s="104">
        <f>IF(ISNUMBER(D171), $B172 * E171, "")</f>
        <v>812.56771397616467</v>
      </c>
      <c r="G171" s="102">
        <v>930</v>
      </c>
      <c r="H171" s="25">
        <f t="shared" si="91"/>
        <v>7.5839653304442039E-3</v>
      </c>
      <c r="I171" s="103">
        <f>IF(ISNUMBER(G171), $B172 * H171, "")</f>
        <v>1137.5947995666306</v>
      </c>
      <c r="J171" s="24">
        <v>916</v>
      </c>
      <c r="K171" s="25">
        <f t="shared" si="92"/>
        <v>-7.5839653304442039E-3</v>
      </c>
      <c r="L171" s="104">
        <f>IF(ISNUMBER(J171), $B172 * K171, "")</f>
        <v>-1137.5947995666306</v>
      </c>
      <c r="M171" s="102">
        <v>1005</v>
      </c>
      <c r="N171" s="25">
        <f t="shared" si="93"/>
        <v>8.8840736728060671E-2</v>
      </c>
      <c r="O171" s="104">
        <f>IF(ISNUMBER(M171), $B172 * N171, "")</f>
        <v>13326.1105092091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3.8787785600679574E-2</v>
      </c>
      <c r="F172" s="28">
        <f>SUM(F152:F171)</f>
        <v>116363.35680203875</v>
      </c>
      <c r="G172" s="26" t="s">
        <v>268</v>
      </c>
      <c r="H172" s="27">
        <f>IF(COUNT(H152:H171), SUM(H152:H171) / COUNT(H152:H171), 0)</f>
        <v>3.5005490421826629E-2</v>
      </c>
      <c r="I172" s="28">
        <f>SUM(I152:I171)</f>
        <v>105016.47126547988</v>
      </c>
      <c r="J172" s="26" t="s">
        <v>268</v>
      </c>
      <c r="K172" s="27">
        <f>IF(COUNT(K152:K171), SUM(K152:K171) / COUNT(K152:K171), 0)</f>
        <v>5.5517202047283477E-2</v>
      </c>
      <c r="L172" s="28">
        <f>SUM(L152:L171)</f>
        <v>166551.60614185044</v>
      </c>
      <c r="M172" s="26" t="s">
        <v>268</v>
      </c>
      <c r="N172" s="27">
        <f>IF(COUNT(N152:N171), SUM(N152:N171) / COUNT(N152:N171), 0)</f>
        <v>5.1838389030959962E-2</v>
      </c>
      <c r="O172" s="28">
        <f>SUM(O152:O171)</f>
        <v>155515.16709287988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25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2021-11-16(화) 오전 00:00</v>
      </c>
      <c r="C177" s="329"/>
      <c r="D177" s="288" t="str">
        <f>TEXT($G$1, "[$-ko-KR]yyyy-mm-dd(ddd) ") &amp; "오후 14:00"</f>
        <v>2021-11-16(화) 오후 14:00</v>
      </c>
      <c r="E177" s="289"/>
      <c r="F177" s="290"/>
      <c r="G177" s="288" t="str">
        <f>TEXT($G$1, "[$-ko-KR]yyyy-mm-dd(ddd) ") &amp; "오후 19:00"</f>
        <v>2021-11-16(화) 오후 19:00</v>
      </c>
      <c r="H177" s="289"/>
      <c r="I177" s="290"/>
      <c r="J177" s="288" t="str">
        <f>TEXT($G$1, "[$-ko-KR]yyyy-mm-dd(ddd) ") &amp; "오후 21:00"</f>
        <v>2021-11-16(화) 오후 21:00</v>
      </c>
      <c r="K177" s="289"/>
      <c r="L177" s="290"/>
      <c r="M177" s="288" t="str">
        <f>TEXT($G$1+1, "[$-ko-KR]yyyy-mm-dd(ddd) ") &amp; "오전 00:00"</f>
        <v>2021-11-17(수)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26" t="s">
        <v>57</v>
      </c>
      <c r="H178" s="227" t="s">
        <v>265</v>
      </c>
      <c r="I178" s="22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175</v>
      </c>
      <c r="B179" s="124">
        <v>20.8</v>
      </c>
      <c r="C179" s="76">
        <v>-9.5238094999999991E-3</v>
      </c>
      <c r="D179" s="13">
        <v>20.5</v>
      </c>
      <c r="E179" s="14">
        <f>IF(ISNUMBER(D179), (D179 - $B179) / $B179, "")</f>
        <v>-1.4423076923076957E-2</v>
      </c>
      <c r="F179" s="16">
        <f>IF(ISNUMBER(D179), $B199 * E179, "")</f>
        <v>-2163.4615384615436</v>
      </c>
      <c r="G179" s="29">
        <v>21.7</v>
      </c>
      <c r="H179" s="14">
        <f>IF(ISNUMBER(G179), (G179 - $B179) / $B179, "")</f>
        <v>4.3269230769230699E-2</v>
      </c>
      <c r="I179" s="100">
        <f>IF(ISNUMBER(G179), $B199 * H179, "")</f>
        <v>6490.3846153846052</v>
      </c>
      <c r="J179" s="13">
        <v>22.6</v>
      </c>
      <c r="K179" s="14">
        <f>IF(ISNUMBER(J179), (J179 - $B179) / $B179, "")</f>
        <v>8.6538461538461564E-2</v>
      </c>
      <c r="L179" s="16">
        <f>IF(ISNUMBER(J179), $B199 * K179, "")</f>
        <v>12980.769230769234</v>
      </c>
      <c r="M179" s="29">
        <v>22.2</v>
      </c>
      <c r="N179" s="14">
        <f>IF(ISNUMBER(M179), (M179 - $B179) / $B179, "")</f>
        <v>6.7307692307692235E-2</v>
      </c>
      <c r="O179" s="16">
        <f>IF(ISNUMBER(M179), $B199 * N179, "")</f>
        <v>10096.153846153835</v>
      </c>
      <c r="Q179" s="286"/>
      <c r="R179" s="286"/>
      <c r="S179" s="286"/>
    </row>
    <row r="180" spans="1:19" ht="17.25" thickBot="1">
      <c r="A180" s="125" t="s">
        <v>99</v>
      </c>
      <c r="B180" s="126">
        <v>67370</v>
      </c>
      <c r="C180" s="77">
        <v>-9.5560129000000008E-3</v>
      </c>
      <c r="D180" s="15">
        <v>64060</v>
      </c>
      <c r="E180" s="32">
        <f t="shared" ref="E180:E183" si="94">IF(ISNUMBER(D180), (D180 - $B180) / $B180, "")</f>
        <v>-4.9131660976695857E-2</v>
      </c>
      <c r="F180" s="18">
        <f>IF(ISNUMBER(D180), $B199 * E180, "")</f>
        <v>-7369.7491465043786</v>
      </c>
      <c r="G180" s="31">
        <v>62950</v>
      </c>
      <c r="H180" s="32">
        <f t="shared" ref="H180:H183" si="95">IF(ISNUMBER(G180), (G180 - $B180) / $B180, "")</f>
        <v>-6.5607837316312895E-2</v>
      </c>
      <c r="I180" s="101">
        <f>IF(ISNUMBER(G180), $B199 * H180, "")</f>
        <v>-9841.1755974469343</v>
      </c>
      <c r="J180" s="15">
        <v>62820</v>
      </c>
      <c r="K180" s="32">
        <f t="shared" ref="K180:K183" si="96">IF(ISNUMBER(J180), (J180 - $B180) / $B180, "")</f>
        <v>-6.7537479590322108E-2</v>
      </c>
      <c r="L180" s="18">
        <f>IF(ISNUMBER(J180), $B199 * K180, "")</f>
        <v>-10130.621938548316</v>
      </c>
      <c r="M180" s="31">
        <v>62780</v>
      </c>
      <c r="N180" s="32">
        <f t="shared" ref="N180:N183" si="97">IF(ISNUMBER(M180), (M180 - $B180) / $B180, "")</f>
        <v>-6.8131215674632623E-2</v>
      </c>
      <c r="O180" s="18">
        <f>IF(ISNUMBER(M180), $B199 * N180, "")</f>
        <v>-10219.682351194893</v>
      </c>
      <c r="Q180" s="286"/>
      <c r="R180" s="286"/>
      <c r="S180" s="286"/>
    </row>
    <row r="181" spans="1:19" ht="17.25" thickBot="1">
      <c r="A181" s="125" t="s">
        <v>201</v>
      </c>
      <c r="B181" s="126">
        <v>20.100000000000001</v>
      </c>
      <c r="C181" s="77">
        <v>-9.8522166999999994E-3</v>
      </c>
      <c r="D181" s="15">
        <v>19.600000000000001</v>
      </c>
      <c r="E181" s="32">
        <f t="shared" si="94"/>
        <v>-2.4875621890547261E-2</v>
      </c>
      <c r="F181" s="18">
        <f>IF(ISNUMBER(D181), $B199 * E181, "")</f>
        <v>-3731.343283582089</v>
      </c>
      <c r="G181" s="31">
        <v>19.7</v>
      </c>
      <c r="H181" s="32">
        <f t="shared" si="95"/>
        <v>-1.9900497512437915E-2</v>
      </c>
      <c r="I181" s="101">
        <f>IF(ISNUMBER(G181), $B199 * H181, "")</f>
        <v>-2985.0746268656872</v>
      </c>
      <c r="J181" s="15">
        <v>20.3</v>
      </c>
      <c r="K181" s="32">
        <f t="shared" si="96"/>
        <v>9.9502487562188689E-3</v>
      </c>
      <c r="L181" s="18">
        <f>IF(ISNUMBER(J181), $B199 * K181, "")</f>
        <v>1492.5373134328304</v>
      </c>
      <c r="M181" s="31">
        <v>20.100000000000001</v>
      </c>
      <c r="N181" s="32">
        <f t="shared" si="97"/>
        <v>0</v>
      </c>
      <c r="O181" s="18">
        <f>IF(ISNUMBER(M181), $B199 * N181, "")</f>
        <v>0</v>
      </c>
      <c r="Q181" s="291"/>
      <c r="R181" s="291"/>
      <c r="S181" s="291"/>
    </row>
    <row r="182" spans="1:19" ht="17.25" thickBot="1">
      <c r="A182" s="125" t="s">
        <v>49</v>
      </c>
      <c r="B182" s="126">
        <v>78527000</v>
      </c>
      <c r="C182" s="77">
        <v>-9.8726516000000007E-3</v>
      </c>
      <c r="D182" s="15">
        <v>74849000</v>
      </c>
      <c r="E182" s="32">
        <f t="shared" si="94"/>
        <v>-4.6837393507965411E-2</v>
      </c>
      <c r="F182" s="18">
        <f>IF(ISNUMBER(D182), $B199 * E182, "")</f>
        <v>-7025.609026194812</v>
      </c>
      <c r="G182" s="31">
        <v>74350000</v>
      </c>
      <c r="H182" s="32">
        <f t="shared" si="95"/>
        <v>-5.3191895781068935E-2</v>
      </c>
      <c r="I182" s="101">
        <f>IF(ISNUMBER(G182), $B199 * H182, "")</f>
        <v>-7978.7843671603405</v>
      </c>
      <c r="J182" s="15">
        <v>74298000</v>
      </c>
      <c r="K182" s="32">
        <f t="shared" si="96"/>
        <v>-5.3854088402714988E-2</v>
      </c>
      <c r="L182" s="18">
        <f>IF(ISNUMBER(J182), $B199 * K182, "")</f>
        <v>-8078.1132604072482</v>
      </c>
      <c r="M182" s="31">
        <v>74400000</v>
      </c>
      <c r="N182" s="32">
        <f t="shared" si="97"/>
        <v>-5.2555172106409261E-2</v>
      </c>
      <c r="O182" s="18">
        <f>IF(ISNUMBER(M182), $B199 * N182, "")</f>
        <v>-7883.2758159613895</v>
      </c>
      <c r="Q182" s="291"/>
      <c r="R182" s="291"/>
      <c r="S182" s="291"/>
    </row>
    <row r="183" spans="1:19" ht="17.25" thickBot="1">
      <c r="A183" s="127" t="s">
        <v>71</v>
      </c>
      <c r="B183" s="128">
        <v>34.5</v>
      </c>
      <c r="C183" s="78">
        <v>-1.1461318099999999E-2</v>
      </c>
      <c r="D183" s="20">
        <v>33.799999999999997</v>
      </c>
      <c r="E183" s="21">
        <f t="shared" si="94"/>
        <v>-2.028985507246385E-2</v>
      </c>
      <c r="F183" s="22">
        <f>IF(ISNUMBER(D183), $B199 * E183, "")</f>
        <v>-3043.4782608695773</v>
      </c>
      <c r="G183" s="30">
        <v>33.9</v>
      </c>
      <c r="H183" s="21">
        <f t="shared" si="95"/>
        <v>-1.7391304347826129E-2</v>
      </c>
      <c r="I183" s="105">
        <f>IF(ISNUMBER(G183), $B199 * H183, "")</f>
        <v>-2608.6956521739194</v>
      </c>
      <c r="J183" s="20">
        <v>34.200000000000003</v>
      </c>
      <c r="K183" s="21">
        <f t="shared" si="96"/>
        <v>-8.6956521739129603E-3</v>
      </c>
      <c r="L183" s="22">
        <f>IF(ISNUMBER(J183), $B199 * K183, "")</f>
        <v>-1304.347826086944</v>
      </c>
      <c r="M183" s="30">
        <v>34.5</v>
      </c>
      <c r="N183" s="21">
        <f t="shared" si="97"/>
        <v>0</v>
      </c>
      <c r="O183" s="22">
        <f>IF(ISNUMBER(M183), $B199 * N183, "")</f>
        <v>0</v>
      </c>
      <c r="Q183" s="291"/>
      <c r="R183" s="291"/>
      <c r="S183" s="291"/>
    </row>
    <row r="184" spans="1:19" ht="17.25" thickBot="1">
      <c r="A184" s="125" t="s">
        <v>91</v>
      </c>
      <c r="B184" s="129">
        <v>80190</v>
      </c>
      <c r="C184" s="80">
        <v>-1.26816055E-2</v>
      </c>
      <c r="D184" s="106">
        <v>76260</v>
      </c>
      <c r="E184" s="107">
        <f>IF(ISNUMBER(D184), (D184 - $B184) / $B184, "")</f>
        <v>-4.9008604564160119E-2</v>
      </c>
      <c r="F184" s="108">
        <f>IF(ISNUMBER(D184), $B199 * E184, "")</f>
        <v>-7351.2906846240176</v>
      </c>
      <c r="G184" s="109">
        <v>74610</v>
      </c>
      <c r="H184" s="107">
        <f>IF(ISNUMBER(G184), (G184 - $B184) / $B184, "")</f>
        <v>-6.9584736251402921E-2</v>
      </c>
      <c r="I184" s="110">
        <f>IF(ISNUMBER(G184), $B199 * H184, "")</f>
        <v>-10437.710437710439</v>
      </c>
      <c r="J184" s="106">
        <v>75090</v>
      </c>
      <c r="K184" s="107">
        <f>IF(ISNUMBER(J184), (J184 - $B184) / $B184, "")</f>
        <v>-6.3598952487841379E-2</v>
      </c>
      <c r="L184" s="108">
        <f>IF(ISNUMBER(J184), $B199 * K184, "")</f>
        <v>-9539.8428731762069</v>
      </c>
      <c r="M184" s="109">
        <v>75500</v>
      </c>
      <c r="N184" s="107">
        <f>IF(ISNUMBER(M184), (M184 - $B184) / $B184, "")</f>
        <v>-5.848609552313256E-2</v>
      </c>
      <c r="O184" s="108">
        <f>IF(ISNUMBER(M184), $B199 * N184, "")</f>
        <v>-8772.9143284698839</v>
      </c>
      <c r="Q184" s="291"/>
      <c r="R184" s="291"/>
      <c r="S184" s="291"/>
    </row>
    <row r="185" spans="1:19" ht="17.25" thickBot="1">
      <c r="A185" s="125" t="s">
        <v>103</v>
      </c>
      <c r="B185" s="126">
        <v>1525</v>
      </c>
      <c r="C185" s="77">
        <v>-1.29449838E-2</v>
      </c>
      <c r="D185" s="15">
        <v>1400</v>
      </c>
      <c r="E185" s="32">
        <f t="shared" ref="E185:E188" si="98">IF(ISNUMBER(D185), (D185 - $B185) / $B185, "")</f>
        <v>-8.1967213114754092E-2</v>
      </c>
      <c r="F185" s="18">
        <f>IF(ISNUMBER(D185), $B199 * E185, "")</f>
        <v>-12295.081967213115</v>
      </c>
      <c r="G185" s="31">
        <v>1375</v>
      </c>
      <c r="H185" s="32">
        <f t="shared" ref="H185:H188" si="99">IF(ISNUMBER(G185), (G185 - $B185) / $B185, "")</f>
        <v>-9.8360655737704916E-2</v>
      </c>
      <c r="I185" s="101">
        <f>IF(ISNUMBER(G185), $B199 * H185, "")</f>
        <v>-14754.098360655737</v>
      </c>
      <c r="J185" s="15">
        <v>1370</v>
      </c>
      <c r="K185" s="32">
        <f t="shared" ref="K185:K188" si="100">IF(ISNUMBER(J185), (J185 - $B185) / $B185, "")</f>
        <v>-0.10163934426229508</v>
      </c>
      <c r="L185" s="18">
        <f>IF(ISNUMBER(J185), $B199 * K185, "")</f>
        <v>-15245.901639344262</v>
      </c>
      <c r="M185" s="31">
        <v>1400</v>
      </c>
      <c r="N185" s="32">
        <f t="shared" ref="N185:N188" si="101">IF(ISNUMBER(M185), (M185 - $B185) / $B185, "")</f>
        <v>-8.1967213114754092E-2</v>
      </c>
      <c r="O185" s="18">
        <f>IF(ISNUMBER(M185), $B199 * N185, "")</f>
        <v>-12295.081967213115</v>
      </c>
      <c r="Q185" s="291"/>
      <c r="R185" s="291"/>
      <c r="S185" s="291"/>
    </row>
    <row r="186" spans="1:19" ht="17.25" thickBot="1">
      <c r="A186" s="125" t="s">
        <v>177</v>
      </c>
      <c r="B186" s="126">
        <v>20740</v>
      </c>
      <c r="C186" s="77">
        <v>-1.3320647E-2</v>
      </c>
      <c r="D186" s="15">
        <v>19340</v>
      </c>
      <c r="E186" s="32">
        <f t="shared" si="98"/>
        <v>-6.7502410800385729E-2</v>
      </c>
      <c r="F186" s="18">
        <f>IF(ISNUMBER(D186), $B199 * E186, "")</f>
        <v>-10125.36162005786</v>
      </c>
      <c r="G186" s="31">
        <v>18940</v>
      </c>
      <c r="H186" s="32">
        <f t="shared" si="99"/>
        <v>-8.6788813886210223E-2</v>
      </c>
      <c r="I186" s="101">
        <f>IF(ISNUMBER(G186), $B199 * H186, "")</f>
        <v>-13018.322082931534</v>
      </c>
      <c r="J186" s="15">
        <v>18930</v>
      </c>
      <c r="K186" s="32">
        <f t="shared" si="100"/>
        <v>-8.7270973963355827E-2</v>
      </c>
      <c r="L186" s="18">
        <f>IF(ISNUMBER(J186), $B199 * K186, "")</f>
        <v>-13090.646094503374</v>
      </c>
      <c r="M186" s="31">
        <v>19010</v>
      </c>
      <c r="N186" s="32">
        <f t="shared" si="101"/>
        <v>-8.3413693346190934E-2</v>
      </c>
      <c r="O186" s="18">
        <f>IF(ISNUMBER(M186), $B199 * N186, "")</f>
        <v>-12512.05400192864</v>
      </c>
      <c r="Q186" s="291"/>
      <c r="R186" s="291"/>
      <c r="S186" s="291"/>
    </row>
    <row r="187" spans="1:19" ht="17.25" thickBot="1">
      <c r="A187" s="125" t="s">
        <v>75</v>
      </c>
      <c r="B187" s="126">
        <v>40410</v>
      </c>
      <c r="C187" s="77">
        <v>-1.3668537999999999E-2</v>
      </c>
      <c r="D187" s="15">
        <v>37040</v>
      </c>
      <c r="E187" s="32">
        <f t="shared" si="98"/>
        <v>-8.3395199208116805E-2</v>
      </c>
      <c r="F187" s="18">
        <f>IF(ISNUMBER(D187), $B199 * E187, "")</f>
        <v>-12509.279881217521</v>
      </c>
      <c r="G187" s="31">
        <v>36850</v>
      </c>
      <c r="H187" s="32">
        <f t="shared" si="99"/>
        <v>-8.8097005691660485E-2</v>
      </c>
      <c r="I187" s="101">
        <f>IF(ISNUMBER(G187), $B199 * H187, "")</f>
        <v>-13214.550853749073</v>
      </c>
      <c r="J187" s="15">
        <v>36520</v>
      </c>
      <c r="K187" s="32">
        <f t="shared" si="100"/>
        <v>-9.6263301163078449E-2</v>
      </c>
      <c r="L187" s="18">
        <f>IF(ISNUMBER(J187), $B199 * K187, "")</f>
        <v>-14439.495174461767</v>
      </c>
      <c r="M187" s="31">
        <v>36520</v>
      </c>
      <c r="N187" s="32">
        <f t="shared" si="101"/>
        <v>-9.6263301163078449E-2</v>
      </c>
      <c r="O187" s="18">
        <f>IF(ISNUMBER(M187), $B199 * N187, "")</f>
        <v>-14439.495174461767</v>
      </c>
      <c r="Q187" s="33"/>
      <c r="R187" s="33"/>
    </row>
    <row r="188" spans="1:19" ht="17.25" thickBot="1">
      <c r="A188" s="130" t="s">
        <v>77</v>
      </c>
      <c r="B188" s="131">
        <v>810500</v>
      </c>
      <c r="C188" s="79">
        <v>-1.41102056E-2</v>
      </c>
      <c r="D188" s="24">
        <v>762000</v>
      </c>
      <c r="E188" s="25">
        <f t="shared" si="98"/>
        <v>-5.983960518198643E-2</v>
      </c>
      <c r="F188" s="104">
        <f>IF(ISNUMBER(D188), $B199 * E188, "")</f>
        <v>-8975.9407772979648</v>
      </c>
      <c r="G188" s="102">
        <v>745200</v>
      </c>
      <c r="H188" s="25">
        <f t="shared" si="99"/>
        <v>-8.0567550894509565E-2</v>
      </c>
      <c r="I188" s="103">
        <f>IF(ISNUMBER(G188), $B199 * H188, "")</f>
        <v>-12085.132634176434</v>
      </c>
      <c r="J188" s="24">
        <v>744300</v>
      </c>
      <c r="K188" s="25">
        <f t="shared" si="100"/>
        <v>-8.1677976557680443E-2</v>
      </c>
      <c r="L188" s="104">
        <f>IF(ISNUMBER(J188), $B199 * K188, "")</f>
        <v>-12251.696483652066</v>
      </c>
      <c r="M188" s="102">
        <v>748100</v>
      </c>
      <c r="N188" s="25">
        <f t="shared" si="101"/>
        <v>-7.6989512646514491E-2</v>
      </c>
      <c r="O188" s="104">
        <f>IF(ISNUMBER(M188), $B199 * N188, "")</f>
        <v>-11548.426896977173</v>
      </c>
      <c r="Q188" s="300"/>
      <c r="R188" s="301"/>
      <c r="S188" s="302"/>
    </row>
    <row r="189" spans="1:19">
      <c r="A189" s="123" t="s">
        <v>331</v>
      </c>
      <c r="B189" s="124">
        <v>376500</v>
      </c>
      <c r="C189" s="76">
        <v>-1.59435442E-2</v>
      </c>
      <c r="D189" s="13">
        <v>351400</v>
      </c>
      <c r="E189" s="14">
        <f>IF(ISNUMBER(D189), (D189 - $B189) / $B189, "")</f>
        <v>-6.6666666666666666E-2</v>
      </c>
      <c r="F189" s="16">
        <f>IF(ISNUMBER(D189), $B199 * E189, "")</f>
        <v>-10000</v>
      </c>
      <c r="G189" s="29">
        <v>344500</v>
      </c>
      <c r="H189" s="14">
        <f>IF(ISNUMBER(G189), (G189 - $B189) / $B189, "")</f>
        <v>-8.4993359893758294E-2</v>
      </c>
      <c r="I189" s="100">
        <f>IF(ISNUMBER(G189), $B199 * H189, "")</f>
        <v>-12749.003984063744</v>
      </c>
      <c r="J189" s="13">
        <v>343100</v>
      </c>
      <c r="K189" s="14">
        <f>IF(ISNUMBER(J189), (J189 - $B189) / $B189, "")</f>
        <v>-8.8711819389110227E-2</v>
      </c>
      <c r="L189" s="16">
        <f>IF(ISNUMBER(J189), $B199 * K189, "")</f>
        <v>-13306.772908366534</v>
      </c>
      <c r="M189" s="29">
        <v>345800</v>
      </c>
      <c r="N189" s="14">
        <f>IF(ISNUMBER(M189), (M189 - $B189) / $B189, "")</f>
        <v>-8.1540504648074372E-2</v>
      </c>
      <c r="O189" s="16">
        <f>IF(ISNUMBER(M189), $B199 * N189, "")</f>
        <v>-12231.075697211156</v>
      </c>
      <c r="Q189" s="303"/>
      <c r="R189" s="304"/>
      <c r="S189" s="305"/>
    </row>
    <row r="190" spans="1:19" ht="17.25" thickBot="1">
      <c r="A190" s="125" t="s">
        <v>209</v>
      </c>
      <c r="B190" s="126">
        <v>1450</v>
      </c>
      <c r="C190" s="77">
        <v>-1.6949152499999998E-2</v>
      </c>
      <c r="D190" s="15">
        <v>1445</v>
      </c>
      <c r="E190" s="32">
        <f t="shared" ref="E190:E193" si="102">IF(ISNUMBER(D190), (D190 - $B190) / $B190, "")</f>
        <v>-3.4482758620689655E-3</v>
      </c>
      <c r="F190" s="18">
        <f>IF(ISNUMBER(D190), $B199 * E190, "")</f>
        <v>-517.24137931034477</v>
      </c>
      <c r="G190" s="31">
        <v>1465</v>
      </c>
      <c r="H190" s="32">
        <f t="shared" ref="H190:H193" si="103">IF(ISNUMBER(G190), (G190 - $B190) / $B190, "")</f>
        <v>1.0344827586206896E-2</v>
      </c>
      <c r="I190" s="101">
        <f>IF(ISNUMBER(G190), $B199 * H190, "")</f>
        <v>1551.7241379310344</v>
      </c>
      <c r="J190" s="15">
        <v>1515</v>
      </c>
      <c r="K190" s="32">
        <f t="shared" ref="K190:K193" si="104">IF(ISNUMBER(J190), (J190 - $B190) / $B190, "")</f>
        <v>4.4827586206896551E-2</v>
      </c>
      <c r="L190" s="18">
        <f>IF(ISNUMBER(J190), $B199 * K190, "")</f>
        <v>6724.1379310344828</v>
      </c>
      <c r="M190" s="31">
        <v>1525</v>
      </c>
      <c r="N190" s="32">
        <f t="shared" ref="N190:N193" si="105">IF(ISNUMBER(M190), (M190 - $B190) / $B190, "")</f>
        <v>5.1724137931034482E-2</v>
      </c>
      <c r="O190" s="18">
        <f>IF(ISNUMBER(M190), $B199 * N190, "")</f>
        <v>7758.6206896551721</v>
      </c>
      <c r="Q190" s="306"/>
      <c r="R190" s="307"/>
      <c r="S190" s="308"/>
    </row>
    <row r="191" spans="1:19" ht="17.25" thickBot="1">
      <c r="A191" s="125" t="s">
        <v>334</v>
      </c>
      <c r="B191" s="126">
        <v>523</v>
      </c>
      <c r="C191" s="77">
        <v>-1.8761726100000001E-2</v>
      </c>
      <c r="D191" s="15">
        <v>495</v>
      </c>
      <c r="E191" s="32">
        <f t="shared" si="102"/>
        <v>-5.3537284894837479E-2</v>
      </c>
      <c r="F191" s="18">
        <f>IF(ISNUMBER(D191), $B199 * E191, "")</f>
        <v>-8030.5927342256218</v>
      </c>
      <c r="G191" s="31">
        <v>488</v>
      </c>
      <c r="H191" s="32">
        <f t="shared" si="103"/>
        <v>-6.6921606118546847E-2</v>
      </c>
      <c r="I191" s="101">
        <f>IF(ISNUMBER(G191), $B199 * H191, "")</f>
        <v>-10038.240917782026</v>
      </c>
      <c r="J191" s="15">
        <v>488</v>
      </c>
      <c r="K191" s="32">
        <f t="shared" si="104"/>
        <v>-6.6921606118546847E-2</v>
      </c>
      <c r="L191" s="18">
        <f>IF(ISNUMBER(J191), $B199 * K191, "")</f>
        <v>-10038.240917782026</v>
      </c>
      <c r="M191" s="31">
        <v>497</v>
      </c>
      <c r="N191" s="32">
        <f t="shared" si="105"/>
        <v>-4.9713193116634802E-2</v>
      </c>
      <c r="O191" s="18">
        <f>IF(ISNUMBER(M191), $B199 * N191, "")</f>
        <v>-7456.9789674952199</v>
      </c>
      <c r="Q191" s="291"/>
      <c r="R191" s="291"/>
      <c r="S191" s="291"/>
    </row>
    <row r="192" spans="1:19" ht="17.25" thickBot="1">
      <c r="A192" s="125" t="s">
        <v>137</v>
      </c>
      <c r="B192" s="126">
        <v>14050</v>
      </c>
      <c r="C192" s="77">
        <v>-2.0223152000000001E-2</v>
      </c>
      <c r="D192" s="15">
        <v>12510</v>
      </c>
      <c r="E192" s="32">
        <f t="shared" si="102"/>
        <v>-0.10960854092526691</v>
      </c>
      <c r="F192" s="18">
        <f>IF(ISNUMBER(D192), $B199 * E192, "")</f>
        <v>-16441.281138790036</v>
      </c>
      <c r="G192" s="31">
        <v>12310</v>
      </c>
      <c r="H192" s="32">
        <f t="shared" si="103"/>
        <v>-0.12384341637010676</v>
      </c>
      <c r="I192" s="101">
        <f>IF(ISNUMBER(G192), $B199 * H192, "")</f>
        <v>-18576.512455516015</v>
      </c>
      <c r="J192" s="15">
        <v>12370</v>
      </c>
      <c r="K192" s="32">
        <f t="shared" si="104"/>
        <v>-0.1195729537366548</v>
      </c>
      <c r="L192" s="18">
        <f>IF(ISNUMBER(J192), $B199 * K192, "")</f>
        <v>-17935.943060498219</v>
      </c>
      <c r="M192" s="31">
        <v>12710</v>
      </c>
      <c r="N192" s="32">
        <f t="shared" si="105"/>
        <v>-9.5373665480427042E-2</v>
      </c>
      <c r="O192" s="18">
        <f>IF(ISNUMBER(M192), $B199 * N192, "")</f>
        <v>-14306.049822064057</v>
      </c>
      <c r="Q192" s="286"/>
      <c r="R192" s="286"/>
      <c r="S192" s="286"/>
    </row>
    <row r="193" spans="1:19" ht="17.25" thickBot="1">
      <c r="A193" s="127" t="s">
        <v>237</v>
      </c>
      <c r="B193" s="128">
        <v>161</v>
      </c>
      <c r="C193" s="78">
        <v>-2.4242424200000001E-2</v>
      </c>
      <c r="D193" s="20">
        <v>159</v>
      </c>
      <c r="E193" s="21">
        <f t="shared" si="102"/>
        <v>-1.2422360248447204E-2</v>
      </c>
      <c r="F193" s="22">
        <f>IF(ISNUMBER(D193), $B199 * E193, "")</f>
        <v>-1863.3540372670807</v>
      </c>
      <c r="G193" s="30">
        <v>157</v>
      </c>
      <c r="H193" s="21">
        <f t="shared" si="103"/>
        <v>-2.4844720496894408E-2</v>
      </c>
      <c r="I193" s="105">
        <f>IF(ISNUMBER(G193), $B199 * H193, "")</f>
        <v>-3726.7080745341614</v>
      </c>
      <c r="J193" s="20">
        <v>159</v>
      </c>
      <c r="K193" s="21">
        <f t="shared" si="104"/>
        <v>-1.2422360248447204E-2</v>
      </c>
      <c r="L193" s="22">
        <f>IF(ISNUMBER(J193), $B199 * K193, "")</f>
        <v>-1863.3540372670807</v>
      </c>
      <c r="M193" s="30">
        <v>164</v>
      </c>
      <c r="N193" s="21">
        <f t="shared" si="105"/>
        <v>1.8633540372670808E-2</v>
      </c>
      <c r="O193" s="22">
        <f>IF(ISNUMBER(M193), $B199 * N193, "")</f>
        <v>2795.0310559006211</v>
      </c>
      <c r="Q193" s="286"/>
      <c r="R193" s="286"/>
      <c r="S193" s="286"/>
    </row>
    <row r="194" spans="1:19" ht="17.25" thickBot="1">
      <c r="A194" s="125" t="s">
        <v>333</v>
      </c>
      <c r="B194" s="129">
        <v>0.24199999999999999</v>
      </c>
      <c r="C194" s="80">
        <v>-3.2000000000000001E-2</v>
      </c>
      <c r="D194" s="106">
        <v>0.22</v>
      </c>
      <c r="E194" s="107">
        <f>IF(ISNUMBER(D194), (D194 - $B194) / $B194, "")</f>
        <v>-9.0909090909090884E-2</v>
      </c>
      <c r="F194" s="108">
        <f>IF(ISNUMBER(D194), $B199 * E194, "")</f>
        <v>-13636.363636363632</v>
      </c>
      <c r="G194" s="109">
        <v>0.219</v>
      </c>
      <c r="H194" s="107">
        <f>IF(ISNUMBER(G194), (G194 - $B194) / $B194, "")</f>
        <v>-9.5041322314049562E-2</v>
      </c>
      <c r="I194" s="110">
        <f>IF(ISNUMBER(G194), $B199 * H194, "")</f>
        <v>-14256.198347107435</v>
      </c>
      <c r="J194" s="106">
        <v>0.219</v>
      </c>
      <c r="K194" s="107">
        <f>IF(ISNUMBER(J194), (J194 - $B194) / $B194, "")</f>
        <v>-9.5041322314049562E-2</v>
      </c>
      <c r="L194" s="108">
        <f>IF(ISNUMBER(J194), $B199 * K194, "")</f>
        <v>-14256.198347107435</v>
      </c>
      <c r="M194" s="109">
        <v>0.22</v>
      </c>
      <c r="N194" s="107">
        <f>IF(ISNUMBER(M194), (M194 - $B194) / $B194, "")</f>
        <v>-9.0909090909090884E-2</v>
      </c>
      <c r="O194" s="108">
        <f>IF(ISNUMBER(M194), $B199 * N194, "")</f>
        <v>-13636.363636363632</v>
      </c>
      <c r="Q194" s="291"/>
      <c r="R194" s="291"/>
      <c r="S194" s="291"/>
    </row>
    <row r="195" spans="1:19" ht="17.25" thickBot="1">
      <c r="A195" s="125" t="s">
        <v>101</v>
      </c>
      <c r="B195" s="126">
        <v>1305</v>
      </c>
      <c r="C195" s="77">
        <v>-3.3333333299999997E-2</v>
      </c>
      <c r="D195" s="15">
        <v>1235</v>
      </c>
      <c r="E195" s="32">
        <f t="shared" ref="E195:E198" si="106">IF(ISNUMBER(D195), (D195 - $B195) / $B195, "")</f>
        <v>-5.3639846743295021E-2</v>
      </c>
      <c r="F195" s="18">
        <f>IF(ISNUMBER(D195), $B199 * E195, "")</f>
        <v>-8045.977011494253</v>
      </c>
      <c r="G195" s="31">
        <v>1225</v>
      </c>
      <c r="H195" s="32">
        <f t="shared" ref="H195:H198" si="107">IF(ISNUMBER(G195), (G195 - $B195) / $B195, "")</f>
        <v>-6.1302681992337162E-2</v>
      </c>
      <c r="I195" s="101">
        <f>IF(ISNUMBER(G195), $B199 * H195, "")</f>
        <v>-9195.4022988505749</v>
      </c>
      <c r="J195" s="15">
        <v>1230</v>
      </c>
      <c r="K195" s="32">
        <f t="shared" ref="K195:K198" si="108">IF(ISNUMBER(J195), (J195 - $B195) / $B195, "")</f>
        <v>-5.7471264367816091E-2</v>
      </c>
      <c r="L195" s="18">
        <f>IF(ISNUMBER(J195), $B199 * K195, "")</f>
        <v>-8620.689655172413</v>
      </c>
      <c r="M195" s="31">
        <v>1225</v>
      </c>
      <c r="N195" s="32">
        <f t="shared" ref="N195:N198" si="109">IF(ISNUMBER(M195), (M195 - $B195) / $B195, "")</f>
        <v>-6.1302681992337162E-2</v>
      </c>
      <c r="O195" s="18">
        <f>IF(ISNUMBER(M195), $B199 * N195, "")</f>
        <v>-9195.4022988505749</v>
      </c>
      <c r="Q195" s="291"/>
      <c r="R195" s="291"/>
      <c r="S195" s="291"/>
    </row>
    <row r="196" spans="1:19" ht="17.25" thickBot="1">
      <c r="A196" s="125" t="s">
        <v>123</v>
      </c>
      <c r="B196" s="126">
        <v>325000</v>
      </c>
      <c r="C196" s="77">
        <v>-3.9881831600000001E-2</v>
      </c>
      <c r="D196" s="15">
        <v>301150</v>
      </c>
      <c r="E196" s="32">
        <f t="shared" si="106"/>
        <v>-7.3384615384615381E-2</v>
      </c>
      <c r="F196" s="18">
        <f>IF(ISNUMBER(D196), $B199 * E196, "")</f>
        <v>-11007.692307692307</v>
      </c>
      <c r="G196" s="31">
        <v>291550</v>
      </c>
      <c r="H196" s="32">
        <f t="shared" si="107"/>
        <v>-0.10292307692307692</v>
      </c>
      <c r="I196" s="101">
        <f>IF(ISNUMBER(G196), $B199 * H196, "")</f>
        <v>-15438.461538461539</v>
      </c>
      <c r="J196" s="15">
        <v>287150</v>
      </c>
      <c r="K196" s="32">
        <f t="shared" si="108"/>
        <v>-0.11646153846153846</v>
      </c>
      <c r="L196" s="18">
        <f>IF(ISNUMBER(J196), $B199 * K196, "")</f>
        <v>-17469.23076923077</v>
      </c>
      <c r="M196" s="31">
        <v>288450</v>
      </c>
      <c r="N196" s="32">
        <f t="shared" si="109"/>
        <v>-0.11246153846153846</v>
      </c>
      <c r="O196" s="18">
        <f>IF(ISNUMBER(M196), $B199 * N196, "")</f>
        <v>-16869.23076923077</v>
      </c>
      <c r="Q196" s="291"/>
      <c r="R196" s="291"/>
      <c r="S196" s="291"/>
    </row>
    <row r="197" spans="1:19">
      <c r="A197" s="125" t="s">
        <v>227</v>
      </c>
      <c r="B197" s="126">
        <v>923</v>
      </c>
      <c r="C197" s="77">
        <v>-5.3333333300000001E-2</v>
      </c>
      <c r="D197" s="15">
        <v>928</v>
      </c>
      <c r="E197" s="32">
        <f t="shared" si="106"/>
        <v>5.4171180931744311E-3</v>
      </c>
      <c r="F197" s="18">
        <f>IF(ISNUMBER(D197), $B199 * E197, "")</f>
        <v>812.56771397616467</v>
      </c>
      <c r="G197" s="31">
        <v>930</v>
      </c>
      <c r="H197" s="32">
        <f t="shared" si="107"/>
        <v>7.5839653304442039E-3</v>
      </c>
      <c r="I197" s="101">
        <f>IF(ISNUMBER(G197), $B199 * H197, "")</f>
        <v>1137.5947995666306</v>
      </c>
      <c r="J197" s="15">
        <v>916</v>
      </c>
      <c r="K197" s="32">
        <f t="shared" si="108"/>
        <v>-7.5839653304442039E-3</v>
      </c>
      <c r="L197" s="18">
        <f>IF(ISNUMBER(J197), $B199 * K197, "")</f>
        <v>-1137.5947995666306</v>
      </c>
      <c r="M197" s="31">
        <v>1005</v>
      </c>
      <c r="N197" s="32">
        <f t="shared" si="109"/>
        <v>8.8840736728060671E-2</v>
      </c>
      <c r="O197" s="18">
        <f>IF(ISNUMBER(M197), $B199 * N197, "")</f>
        <v>13326.1105092091</v>
      </c>
      <c r="Q197" s="313"/>
      <c r="R197" s="314"/>
      <c r="S197" s="315"/>
    </row>
    <row r="198" spans="1:19" ht="17.25" thickBot="1">
      <c r="A198" s="130" t="s">
        <v>338</v>
      </c>
      <c r="B198" s="131">
        <v>1195</v>
      </c>
      <c r="C198" s="79">
        <v>-5.5335968399999998E-2</v>
      </c>
      <c r="D198" s="24">
        <v>1100</v>
      </c>
      <c r="E198" s="25">
        <f t="shared" si="106"/>
        <v>-7.9497907949790794E-2</v>
      </c>
      <c r="F198" s="104">
        <f>IF(ISNUMBER(D198), $B199 * E198, "")</f>
        <v>-11924.68619246862</v>
      </c>
      <c r="G198" s="102">
        <v>1075</v>
      </c>
      <c r="H198" s="25">
        <f t="shared" si="107"/>
        <v>-0.100418410041841</v>
      </c>
      <c r="I198" s="103">
        <f>IF(ISNUMBER(G198), $B199 * H198, "")</f>
        <v>-15062.761506276151</v>
      </c>
      <c r="J198" s="24">
        <v>1075</v>
      </c>
      <c r="K198" s="25">
        <f t="shared" si="108"/>
        <v>-0.100418410041841</v>
      </c>
      <c r="L198" s="104">
        <f>IF(ISNUMBER(J198), $B199 * K198, "")</f>
        <v>-15062.761506276151</v>
      </c>
      <c r="M198" s="102">
        <v>1090</v>
      </c>
      <c r="N198" s="25">
        <f t="shared" si="109"/>
        <v>-8.7866108786610872E-2</v>
      </c>
      <c r="O198" s="104">
        <f>IF(ISNUMBER(M198), $B199 * N198, "")</f>
        <v>-13179.91631799163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-5.1748405636552863E-2</v>
      </c>
      <c r="F199" s="28">
        <f>SUM(F179:F198)</f>
        <v>-155245.21690965863</v>
      </c>
      <c r="G199" s="26" t="s">
        <v>268</v>
      </c>
      <c r="H199" s="27">
        <f>IF(COUNT(H179:H198), SUM(H179:H198) / COUNT(H179:H198), 0)</f>
        <v>-5.8929043394193158E-2</v>
      </c>
      <c r="I199" s="28">
        <f>SUM(I179:I198)</f>
        <v>-176787.13018257945</v>
      </c>
      <c r="J199" s="26" t="s">
        <v>268</v>
      </c>
      <c r="K199" s="27">
        <f>IF(COUNT(K179:K198), SUM(K179:K198) / COUNT(K179:K198), 0)</f>
        <v>-5.4191335605403644E-2</v>
      </c>
      <c r="L199" s="28">
        <f>SUM(L179:L198)</f>
        <v>-162574.00681621092</v>
      </c>
      <c r="M199" s="26" t="s">
        <v>268</v>
      </c>
      <c r="N199" s="27">
        <f>IF(COUNT(N179:N198), SUM(N179:N198) / COUNT(N179:N198), 0)</f>
        <v>-4.3523343981498382E-2</v>
      </c>
      <c r="O199" s="28">
        <f>SUM(O179:O198)</f>
        <v>-130570.03194449517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9B1AD-2542-4757-9905-7285FEBDCF58}">
  <sheetPr codeName="Sheet23"/>
  <dimension ref="A1:S199"/>
  <sheetViews>
    <sheetView topLeftCell="A175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7.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44517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241,311 KRW (8.04%)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157,084 KRW (6.55%)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268,547 KRW (8.95%)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-51,786 KRW (-1.73%)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2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2021-11-17(수) 오전 00:00</v>
      </c>
      <c r="C15" s="332"/>
      <c r="D15" s="288" t="str">
        <f>TEXT($G$1, "[$-ko-KR]yyyy-mm-dd(ddd) ") &amp; "오후 14:00"</f>
        <v>2021-11-17(수) 오후 14:00</v>
      </c>
      <c r="E15" s="289"/>
      <c r="F15" s="290"/>
      <c r="G15" s="288" t="str">
        <f>TEXT($G$1, "[$-ko-KR]yyyy-mm-dd(ddd) ") &amp; "오후 19:00"</f>
        <v>2021-11-17(수) 오후 19:00</v>
      </c>
      <c r="H15" s="289"/>
      <c r="I15" s="290"/>
      <c r="J15" s="288" t="str">
        <f>TEXT($G$1, "[$-ko-KR]yyyy-mm-dd(ddd) ") &amp; "오후 21:00"</f>
        <v>2021-11-17(수) 오후 21:00</v>
      </c>
      <c r="K15" s="289"/>
      <c r="L15" s="290"/>
      <c r="M15" s="288" t="str">
        <f>TEXT($G$1+1, "[$-ko-KR]yyyy-mm-dd(ddd) ") &amp; "오전 00:00"</f>
        <v>2021-11-18(목)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29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2021-11-17(수) 오전 00:00</v>
      </c>
      <c r="C42" s="329"/>
      <c r="D42" s="288" t="str">
        <f>TEXT($G$1, "[$-ko-KR]yyyy-mm-dd(ddd) ") &amp; "오후 14:00"</f>
        <v>2021-11-17(수) 오후 14:00</v>
      </c>
      <c r="E42" s="289"/>
      <c r="F42" s="290"/>
      <c r="G42" s="288" t="str">
        <f>TEXT($G$1, "[$-ko-KR]yyyy-mm-dd(ddd) ") &amp; "오후 19:00"</f>
        <v>2021-11-17(수) 오후 19:00</v>
      </c>
      <c r="H42" s="289"/>
      <c r="I42" s="290"/>
      <c r="J42" s="288" t="str">
        <f>TEXT($G$1, "[$-ko-KR]yyyy-mm-dd(ddd) ") &amp; "오후 21:00"</f>
        <v>2021-11-17(수) 오후 21:00</v>
      </c>
      <c r="K42" s="289"/>
      <c r="L42" s="290"/>
      <c r="M42" s="288" t="str">
        <f>TEXT($G$1+1, "[$-ko-KR]yyyy-mm-dd(ddd) ") &amp; "오전 00:00"</f>
        <v>2021-11-18(목)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30" t="s">
        <v>57</v>
      </c>
      <c r="H43" s="231" t="s">
        <v>265</v>
      </c>
      <c r="I43" s="23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231</v>
      </c>
      <c r="B44" s="124">
        <v>98.7</v>
      </c>
      <c r="C44" s="76">
        <v>0.12031782069999999</v>
      </c>
      <c r="D44" s="13">
        <v>101</v>
      </c>
      <c r="E44" s="14">
        <f>IF(ISNUMBER(D44), (D44 - $B44) / $B44, "")</f>
        <v>2.3302938196555188E-2</v>
      </c>
      <c r="F44" s="16">
        <f>IF(ISNUMBER(D44), $B64 * E44, "")</f>
        <v>3495.4407294832781</v>
      </c>
      <c r="G44" s="29">
        <v>99.3</v>
      </c>
      <c r="H44" s="14">
        <f>IF(ISNUMBER(G44), (G44 - $B44) / $B44, "")</f>
        <v>6.0790273556230422E-3</v>
      </c>
      <c r="I44" s="100">
        <f>IF(ISNUMBER(G44), $B64 * H44, "")</f>
        <v>911.85410334345636</v>
      </c>
      <c r="J44" s="13">
        <v>101</v>
      </c>
      <c r="K44" s="14">
        <f>IF(ISNUMBER(J44), (J44 - $B44) / $B44, "")</f>
        <v>2.3302938196555188E-2</v>
      </c>
      <c r="L44" s="16">
        <f>IF(ISNUMBER(J44), $B64 * K44, "")</f>
        <v>3495.4407294832781</v>
      </c>
      <c r="M44" s="29">
        <v>101</v>
      </c>
      <c r="N44" s="14">
        <f>IF(ISNUMBER(M44), (M44 - $B44) / $B44, "")</f>
        <v>2.3302938196555188E-2</v>
      </c>
      <c r="O44" s="16">
        <f>IF(ISNUMBER(M44), $B64 * N44, "")</f>
        <v>3495.4407294832781</v>
      </c>
      <c r="Q44" s="286"/>
      <c r="R44" s="286"/>
      <c r="S44" s="286"/>
    </row>
    <row r="45" spans="1:19" ht="17.25" customHeight="1" thickBot="1">
      <c r="A45" s="125" t="s">
        <v>213</v>
      </c>
      <c r="B45" s="126">
        <v>12.9</v>
      </c>
      <c r="C45" s="77">
        <v>5.7377049200000002E-2</v>
      </c>
      <c r="D45" s="15">
        <v>13.4</v>
      </c>
      <c r="E45" s="32">
        <f t="shared" ref="E45:E48" si="14">IF(ISNUMBER(D45), (D45 - $B45) / $B45, "")</f>
        <v>3.875968992248062E-2</v>
      </c>
      <c r="F45" s="18">
        <f>IF(ISNUMBER(D45), $B64 * E45, "")</f>
        <v>5813.9534883720926</v>
      </c>
      <c r="G45" s="31">
        <v>14.4</v>
      </c>
      <c r="H45" s="32">
        <f t="shared" ref="H45:H48" si="15">IF(ISNUMBER(G45), (G45 - $B45) / $B45, "")</f>
        <v>0.11627906976744186</v>
      </c>
      <c r="I45" s="101">
        <f>IF(ISNUMBER(G45), $B64 * H45, "")</f>
        <v>17441.860465116279</v>
      </c>
      <c r="J45" s="15">
        <v>15.3</v>
      </c>
      <c r="K45" s="32">
        <f t="shared" ref="K45:K48" si="16">IF(ISNUMBER(J45), (J45 - $B45) / $B45, "")</f>
        <v>0.186046511627907</v>
      </c>
      <c r="L45" s="18">
        <f>IF(ISNUMBER(J45), $B64 * K45, "")</f>
        <v>27906.976744186049</v>
      </c>
      <c r="M45" s="31">
        <v>15.2</v>
      </c>
      <c r="N45" s="32">
        <f t="shared" ref="N45:N48" si="17">IF(ISNUMBER(M45), (M45 - $B45) / $B45, "")</f>
        <v>0.17829457364341075</v>
      </c>
      <c r="O45" s="18">
        <f>IF(ISNUMBER(M45), $B64 * N45, "")</f>
        <v>26744.186046511611</v>
      </c>
      <c r="Q45" s="286"/>
      <c r="R45" s="286"/>
      <c r="S45" s="286"/>
    </row>
    <row r="46" spans="1:19" ht="17.25" customHeight="1" thickBot="1">
      <c r="A46" s="125" t="s">
        <v>175</v>
      </c>
      <c r="B46" s="126">
        <v>22.2</v>
      </c>
      <c r="C46" s="77">
        <v>4.2253521099999997E-2</v>
      </c>
      <c r="D46" s="15">
        <v>22.2</v>
      </c>
      <c r="E46" s="32">
        <f t="shared" si="14"/>
        <v>0</v>
      </c>
      <c r="F46" s="18">
        <f>IF(ISNUMBER(D46), $B64 * E46, "")</f>
        <v>0</v>
      </c>
      <c r="G46" s="31">
        <v>22.4</v>
      </c>
      <c r="H46" s="32">
        <f t="shared" si="15"/>
        <v>9.0090090090089777E-3</v>
      </c>
      <c r="I46" s="101">
        <f>IF(ISNUMBER(G46), $B64 * H46, "")</f>
        <v>1351.3513513513467</v>
      </c>
      <c r="J46" s="15">
        <v>22.9</v>
      </c>
      <c r="K46" s="32">
        <f t="shared" si="16"/>
        <v>3.1531531531531501E-2</v>
      </c>
      <c r="L46" s="18">
        <f>IF(ISNUMBER(J46), $B64 * K46, "")</f>
        <v>4729.7297297297255</v>
      </c>
      <c r="M46" s="31">
        <v>22.9</v>
      </c>
      <c r="N46" s="32">
        <f t="shared" si="17"/>
        <v>3.1531531531531501E-2</v>
      </c>
      <c r="O46" s="18">
        <f>IF(ISNUMBER(M46), $B64 * N46, "")</f>
        <v>4729.7297297297255</v>
      </c>
      <c r="Q46" s="291"/>
      <c r="R46" s="291"/>
      <c r="S46" s="291"/>
    </row>
    <row r="47" spans="1:19" ht="17.25" customHeight="1" thickBot="1">
      <c r="A47" s="125" t="s">
        <v>199</v>
      </c>
      <c r="B47" s="126">
        <v>88</v>
      </c>
      <c r="C47" s="77">
        <v>1.4994232999999999E-2</v>
      </c>
      <c r="D47" s="15">
        <v>90.1</v>
      </c>
      <c r="E47" s="32">
        <f t="shared" si="14"/>
        <v>2.3863636363636299E-2</v>
      </c>
      <c r="F47" s="18">
        <f>IF(ISNUMBER(D47), $B64 * E47, "")</f>
        <v>3579.545454545445</v>
      </c>
      <c r="G47" s="31">
        <v>94.1</v>
      </c>
      <c r="H47" s="32">
        <f t="shared" si="15"/>
        <v>6.9318181818181751E-2</v>
      </c>
      <c r="I47" s="101">
        <f>IF(ISNUMBER(G47), $B64 * H47, "")</f>
        <v>10397.727272727263</v>
      </c>
      <c r="J47" s="15">
        <v>95.8</v>
      </c>
      <c r="K47" s="32">
        <f t="shared" si="16"/>
        <v>8.863636363636361E-2</v>
      </c>
      <c r="L47" s="18">
        <f>IF(ISNUMBER(J47), $B64 * K47, "")</f>
        <v>13295.454545454542</v>
      </c>
      <c r="M47" s="31">
        <v>93.5</v>
      </c>
      <c r="N47" s="32">
        <f t="shared" si="17"/>
        <v>6.25E-2</v>
      </c>
      <c r="O47" s="18">
        <f>IF(ISNUMBER(M47), $B64 * N47, "")</f>
        <v>9375</v>
      </c>
      <c r="Q47" s="291"/>
      <c r="R47" s="291"/>
      <c r="S47" s="291"/>
    </row>
    <row r="48" spans="1:19" ht="17.25" customHeight="1" thickBot="1">
      <c r="A48" s="127" t="s">
        <v>185</v>
      </c>
      <c r="B48" s="128">
        <v>16</v>
      </c>
      <c r="C48" s="78">
        <v>-1.2345679E-2</v>
      </c>
      <c r="D48" s="20">
        <v>16.3</v>
      </c>
      <c r="E48" s="21">
        <f t="shared" si="14"/>
        <v>1.8750000000000044E-2</v>
      </c>
      <c r="F48" s="22">
        <f>IF(ISNUMBER(D48), $B64 * E48, "")</f>
        <v>2812.5000000000068</v>
      </c>
      <c r="G48" s="30">
        <v>17.100000000000001</v>
      </c>
      <c r="H48" s="21">
        <f t="shared" si="15"/>
        <v>6.8750000000000089E-2</v>
      </c>
      <c r="I48" s="105">
        <f>IF(ISNUMBER(G48), $B64 * H48, "")</f>
        <v>10312.500000000013</v>
      </c>
      <c r="J48" s="20">
        <v>17.3</v>
      </c>
      <c r="K48" s="21">
        <f t="shared" si="16"/>
        <v>8.1250000000000044E-2</v>
      </c>
      <c r="L48" s="22">
        <f>IF(ISNUMBER(J48), $B64 * K48, "")</f>
        <v>12187.500000000007</v>
      </c>
      <c r="M48" s="30">
        <v>17.399999999999999</v>
      </c>
      <c r="N48" s="21">
        <f t="shared" si="17"/>
        <v>8.7499999999999911E-2</v>
      </c>
      <c r="O48" s="22">
        <f>IF(ISNUMBER(M48), $B64 * N48, "")</f>
        <v>13124.999999999987</v>
      </c>
      <c r="Q48" s="291"/>
      <c r="R48" s="291"/>
      <c r="S48" s="291"/>
    </row>
    <row r="49" spans="1:19" ht="17.25" customHeight="1" thickBot="1">
      <c r="A49" s="125" t="s">
        <v>205</v>
      </c>
      <c r="B49" s="129">
        <v>15.3</v>
      </c>
      <c r="C49" s="80">
        <v>-1.9230769200000001E-2</v>
      </c>
      <c r="D49" s="106">
        <v>15.8</v>
      </c>
      <c r="E49" s="107">
        <f>IF(ISNUMBER(D49), (D49 - $B49) / $B49, "")</f>
        <v>3.2679738562091505E-2</v>
      </c>
      <c r="F49" s="108">
        <f>IF(ISNUMBER(D49), $B64 * E49, "")</f>
        <v>4901.9607843137255</v>
      </c>
      <c r="G49" s="109">
        <v>16</v>
      </c>
      <c r="H49" s="107">
        <f>IF(ISNUMBER(G49), (G49 - $B49) / $B49, "")</f>
        <v>4.5751633986928053E-2</v>
      </c>
      <c r="I49" s="110">
        <f>IF(ISNUMBER(G49), $B64 * H49, "")</f>
        <v>6862.7450980392077</v>
      </c>
      <c r="J49" s="106">
        <v>16.600000000000001</v>
      </c>
      <c r="K49" s="107">
        <f>IF(ISNUMBER(J49), (J49 - $B49) / $B49, "")</f>
        <v>8.4967320261437954E-2</v>
      </c>
      <c r="L49" s="108">
        <f>IF(ISNUMBER(J49), $B64 * K49, "")</f>
        <v>12745.098039215693</v>
      </c>
      <c r="M49" s="109">
        <v>16.5</v>
      </c>
      <c r="N49" s="107">
        <f>IF(ISNUMBER(M49), (M49 - $B49) / $B49, "")</f>
        <v>7.8431372549019551E-2</v>
      </c>
      <c r="O49" s="108">
        <f>IF(ISNUMBER(M49), $B64 * N49, "")</f>
        <v>11764.705882352933</v>
      </c>
      <c r="Q49" s="291"/>
      <c r="R49" s="291"/>
      <c r="S49" s="291"/>
    </row>
    <row r="50" spans="1:19" ht="17.25" customHeight="1" thickBot="1">
      <c r="A50" s="125" t="s">
        <v>187</v>
      </c>
      <c r="B50" s="126">
        <v>18.899999999999999</v>
      </c>
      <c r="C50" s="77">
        <v>-2.0725388599999998E-2</v>
      </c>
      <c r="D50" s="15">
        <v>19.399999999999999</v>
      </c>
      <c r="E50" s="32">
        <f t="shared" ref="E50:E53" si="18">IF(ISNUMBER(D50), (D50 - $B50) / $B50, "")</f>
        <v>2.6455026455026457E-2</v>
      </c>
      <c r="F50" s="18">
        <f>IF(ISNUMBER(D50), $B64 * E50, "")</f>
        <v>3968.2539682539687</v>
      </c>
      <c r="G50" s="31">
        <v>20.3</v>
      </c>
      <c r="H50" s="32">
        <f t="shared" ref="H50:H53" si="19">IF(ISNUMBER(G50), (G50 - $B50) / $B50, "")</f>
        <v>7.4074074074074195E-2</v>
      </c>
      <c r="I50" s="101">
        <f>IF(ISNUMBER(G50), $B64 * H50, "")</f>
        <v>11111.11111111113</v>
      </c>
      <c r="J50" s="15">
        <v>21</v>
      </c>
      <c r="K50" s="32">
        <f t="shared" ref="K50:K53" si="20">IF(ISNUMBER(J50), (J50 - $B50) / $B50, "")</f>
        <v>0.11111111111111119</v>
      </c>
      <c r="L50" s="18">
        <f>IF(ISNUMBER(J50), $B64 * K50, "")</f>
        <v>16666.666666666679</v>
      </c>
      <c r="M50" s="31">
        <v>21.2</v>
      </c>
      <c r="N50" s="32">
        <f t="shared" ref="N50:N53" si="21">IF(ISNUMBER(M50), (M50 - $B50) / $B50, "")</f>
        <v>0.12169312169312174</v>
      </c>
      <c r="O50" s="18">
        <f>IF(ISNUMBER(M50), $B64 * N50, "")</f>
        <v>18253.968253968262</v>
      </c>
      <c r="Q50" s="291"/>
      <c r="R50" s="291"/>
      <c r="S50" s="291"/>
    </row>
    <row r="51" spans="1:19" ht="17.25" customHeight="1" thickBot="1">
      <c r="A51" s="125" t="s">
        <v>147</v>
      </c>
      <c r="B51" s="126">
        <v>13.9</v>
      </c>
      <c r="C51" s="77">
        <v>-2.1126760599999999E-2</v>
      </c>
      <c r="D51" s="15">
        <v>14.7</v>
      </c>
      <c r="E51" s="32">
        <f t="shared" si="18"/>
        <v>5.7553956834532294E-2</v>
      </c>
      <c r="F51" s="18">
        <f>IF(ISNUMBER(D51), $B64 * E51, "")</f>
        <v>8633.0935251798437</v>
      </c>
      <c r="G51" s="31">
        <v>14.7</v>
      </c>
      <c r="H51" s="32">
        <f t="shared" si="19"/>
        <v>5.7553956834532294E-2</v>
      </c>
      <c r="I51" s="101">
        <f>IF(ISNUMBER(G51), $B64 * H51, "")</f>
        <v>8633.0935251798437</v>
      </c>
      <c r="J51" s="15">
        <v>15.2</v>
      </c>
      <c r="K51" s="32">
        <f t="shared" si="20"/>
        <v>9.3525179856115026E-2</v>
      </c>
      <c r="L51" s="18">
        <f>IF(ISNUMBER(J51), $B64 * K51, "")</f>
        <v>14028.776978417254</v>
      </c>
      <c r="M51" s="31">
        <v>15.2</v>
      </c>
      <c r="N51" s="32">
        <f t="shared" si="21"/>
        <v>9.3525179856115026E-2</v>
      </c>
      <c r="O51" s="18">
        <f>IF(ISNUMBER(M51), $B64 * N51, "")</f>
        <v>14028.776978417254</v>
      </c>
      <c r="Q51" s="291"/>
      <c r="R51" s="291"/>
      <c r="S51" s="291"/>
    </row>
    <row r="52" spans="1:19" ht="17.25" customHeight="1" thickBot="1">
      <c r="A52" s="125" t="s">
        <v>201</v>
      </c>
      <c r="B52" s="126">
        <v>20.100000000000001</v>
      </c>
      <c r="C52" s="77">
        <v>-3.3653846199999997E-2</v>
      </c>
      <c r="D52" s="15">
        <v>21.6</v>
      </c>
      <c r="E52" s="32">
        <f t="shared" si="18"/>
        <v>7.4626865671641784E-2</v>
      </c>
      <c r="F52" s="18">
        <f>IF(ISNUMBER(D52), $B64 * E52, "")</f>
        <v>11194.029850746268</v>
      </c>
      <c r="G52" s="31">
        <v>21.7</v>
      </c>
      <c r="H52" s="32">
        <f t="shared" si="19"/>
        <v>7.9601990049751131E-2</v>
      </c>
      <c r="I52" s="101">
        <f>IF(ISNUMBER(G52), $B64 * H52, "")</f>
        <v>11940.29850746267</v>
      </c>
      <c r="J52" s="15">
        <v>22.7</v>
      </c>
      <c r="K52" s="32">
        <f t="shared" si="20"/>
        <v>0.12935323383084565</v>
      </c>
      <c r="L52" s="18">
        <f>IF(ISNUMBER(J52), $B64 * K52, "")</f>
        <v>19402.985074626849</v>
      </c>
      <c r="M52" s="31">
        <v>22.1</v>
      </c>
      <c r="N52" s="32">
        <f t="shared" si="21"/>
        <v>9.9502487562189046E-2</v>
      </c>
      <c r="O52" s="18">
        <f>IF(ISNUMBER(M52), $B64 * N52, "")</f>
        <v>14925.373134328356</v>
      </c>
      <c r="Q52" s="33"/>
      <c r="R52" s="33"/>
    </row>
    <row r="53" spans="1:19" ht="17.25" customHeight="1" thickBot="1">
      <c r="A53" s="130" t="s">
        <v>71</v>
      </c>
      <c r="B53" s="131">
        <v>34.5</v>
      </c>
      <c r="C53" s="79">
        <v>-3.6312849199999997E-2</v>
      </c>
      <c r="D53" s="24">
        <v>34.700000000000003</v>
      </c>
      <c r="E53" s="25">
        <f t="shared" si="18"/>
        <v>5.7971014492754448E-3</v>
      </c>
      <c r="F53" s="104">
        <f>IF(ISNUMBER(D53), $B64 * E53, "")</f>
        <v>869.56521739131676</v>
      </c>
      <c r="G53" s="102">
        <v>35.9</v>
      </c>
      <c r="H53" s="25">
        <f t="shared" si="19"/>
        <v>4.0579710144927492E-2</v>
      </c>
      <c r="I53" s="103">
        <f>IF(ISNUMBER(G53), $B64 * H53, "")</f>
        <v>6086.9565217391237</v>
      </c>
      <c r="J53" s="24">
        <v>36.299999999999997</v>
      </c>
      <c r="K53" s="25">
        <f t="shared" si="20"/>
        <v>5.2173913043478182E-2</v>
      </c>
      <c r="L53" s="104">
        <f>IF(ISNUMBER(J53), $B64 * K53, "")</f>
        <v>7826.0869565217272</v>
      </c>
      <c r="M53" s="102">
        <v>36.1</v>
      </c>
      <c r="N53" s="25">
        <f t="shared" si="21"/>
        <v>4.6376811594202941E-2</v>
      </c>
      <c r="O53" s="104">
        <f>IF(ISNUMBER(M53), $B64 * N53, "")</f>
        <v>6956.5217391304413</v>
      </c>
      <c r="Q53" s="300"/>
      <c r="R53" s="301"/>
      <c r="S53" s="302"/>
    </row>
    <row r="54" spans="1:19" ht="17.25" customHeight="1">
      <c r="A54" s="123" t="s">
        <v>207</v>
      </c>
      <c r="B54" s="124">
        <v>19.5</v>
      </c>
      <c r="C54" s="76">
        <v>-4.4117647099999997E-2</v>
      </c>
      <c r="D54" s="13">
        <v>20.3</v>
      </c>
      <c r="E54" s="14">
        <f>IF(ISNUMBER(D54), (D54 - $B54) / $B54, "")</f>
        <v>4.102564102564106E-2</v>
      </c>
      <c r="F54" s="16">
        <f>IF(ISNUMBER(D54), $B64 * E54, "")</f>
        <v>6153.8461538461588</v>
      </c>
      <c r="G54" s="29">
        <v>21.5</v>
      </c>
      <c r="H54" s="14">
        <f>IF(ISNUMBER(G54), (G54 - $B54) / $B54, "")</f>
        <v>0.10256410256410256</v>
      </c>
      <c r="I54" s="100">
        <f>IF(ISNUMBER(G54), $B64 * H54, "")</f>
        <v>15384.615384615385</v>
      </c>
      <c r="J54" s="13">
        <v>22.7</v>
      </c>
      <c r="K54" s="14">
        <f>IF(ISNUMBER(J54), (J54 - $B54) / $B54, "")</f>
        <v>0.16410256410256407</v>
      </c>
      <c r="L54" s="16">
        <f>IF(ISNUMBER(J54), $B64 * K54, "")</f>
        <v>24615.38461538461</v>
      </c>
      <c r="M54" s="29">
        <v>22</v>
      </c>
      <c r="N54" s="14">
        <f>IF(ISNUMBER(M54), (M54 - $B54) / $B54, "")</f>
        <v>0.12820512820512819</v>
      </c>
      <c r="O54" s="16">
        <f>IF(ISNUMBER(M54), $B64 * N54, "")</f>
        <v>19230.76923076923</v>
      </c>
      <c r="Q54" s="303"/>
      <c r="R54" s="304"/>
      <c r="S54" s="305"/>
    </row>
    <row r="55" spans="1:19" ht="17.25" customHeight="1" thickBot="1">
      <c r="A55" s="125" t="s">
        <v>119</v>
      </c>
      <c r="B55" s="126">
        <v>36.700000000000003</v>
      </c>
      <c r="C55" s="77">
        <v>-5.4123711300000002E-2</v>
      </c>
      <c r="D55" s="15">
        <v>36.700000000000003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38</v>
      </c>
      <c r="H55" s="32">
        <f t="shared" ref="H55:H58" si="23">IF(ISNUMBER(G55), (G55 - $B55) / $B55, "")</f>
        <v>3.5422343324250601E-2</v>
      </c>
      <c r="I55" s="101">
        <f>IF(ISNUMBER(G55), $B64 * H55, "")</f>
        <v>5313.3514986375903</v>
      </c>
      <c r="J55" s="15">
        <v>38.4</v>
      </c>
      <c r="K55" s="32">
        <f t="shared" ref="K55:K58" si="24">IF(ISNUMBER(J55), (J55 - $B55) / $B55, "")</f>
        <v>4.6321525885558462E-2</v>
      </c>
      <c r="L55" s="18">
        <f>IF(ISNUMBER(J55), $B64 * K55, "")</f>
        <v>6948.2288828337696</v>
      </c>
      <c r="M55" s="31">
        <v>38.799999999999997</v>
      </c>
      <c r="N55" s="32">
        <f t="shared" ref="N55:N58" si="25">IF(ISNUMBER(M55), (M55 - $B55) / $B55, "")</f>
        <v>5.7220708446866324E-2</v>
      </c>
      <c r="O55" s="18">
        <f>IF(ISNUMBER(M55), $B64 * N55, "")</f>
        <v>8583.1062670299489</v>
      </c>
      <c r="Q55" s="306"/>
      <c r="R55" s="307"/>
      <c r="S55" s="308"/>
    </row>
    <row r="56" spans="1:19" ht="17.25" customHeight="1" thickBot="1">
      <c r="A56" s="125" t="s">
        <v>64</v>
      </c>
      <c r="B56" s="126">
        <v>56</v>
      </c>
      <c r="C56" s="77">
        <v>-5.5649241100000003E-2</v>
      </c>
      <c r="D56" s="15">
        <v>54.7</v>
      </c>
      <c r="E56" s="32">
        <f t="shared" si="22"/>
        <v>-2.3214285714285663E-2</v>
      </c>
      <c r="F56" s="18">
        <f>IF(ISNUMBER(D56), $B64 * E56, "")</f>
        <v>-3482.1428571428496</v>
      </c>
      <c r="G56" s="31">
        <v>55.6</v>
      </c>
      <c r="H56" s="32">
        <f t="shared" si="23"/>
        <v>-7.1428571428571175E-3</v>
      </c>
      <c r="I56" s="101">
        <f>IF(ISNUMBER(G56), $B64 * H56, "")</f>
        <v>-1071.4285714285677</v>
      </c>
      <c r="J56" s="15">
        <v>56.2</v>
      </c>
      <c r="K56" s="32">
        <f t="shared" si="24"/>
        <v>3.5714285714286221E-3</v>
      </c>
      <c r="L56" s="18">
        <f>IF(ISNUMBER(J56), $B64 * K56, "")</f>
        <v>535.71428571429328</v>
      </c>
      <c r="M56" s="31">
        <v>56.5</v>
      </c>
      <c r="N56" s="32">
        <f t="shared" si="25"/>
        <v>8.9285714285714281E-3</v>
      </c>
      <c r="O56" s="18">
        <f>IF(ISNUMBER(M56), $B64 * N56, "")</f>
        <v>1339.2857142857142</v>
      </c>
      <c r="Q56" s="291"/>
      <c r="R56" s="291"/>
      <c r="S56" s="291"/>
    </row>
    <row r="57" spans="1:19" ht="17.25" customHeight="1" thickBot="1">
      <c r="A57" s="125" t="s">
        <v>145</v>
      </c>
      <c r="B57" s="126">
        <v>23</v>
      </c>
      <c r="C57" s="77">
        <v>-5.7377049200000002E-2</v>
      </c>
      <c r="D57" s="15">
        <v>23.3</v>
      </c>
      <c r="E57" s="32">
        <f t="shared" si="22"/>
        <v>1.3043478260869596E-2</v>
      </c>
      <c r="F57" s="18">
        <f>IF(ISNUMBER(D57), $B64 * E57, "")</f>
        <v>1956.5217391304393</v>
      </c>
      <c r="G57" s="31">
        <v>24.1</v>
      </c>
      <c r="H57" s="32">
        <f t="shared" si="23"/>
        <v>4.7826086956521803E-2</v>
      </c>
      <c r="I57" s="101">
        <f>IF(ISNUMBER(G57), $B64 * H57, "")</f>
        <v>7173.9130434782701</v>
      </c>
      <c r="J57" s="15">
        <v>24.1</v>
      </c>
      <c r="K57" s="32">
        <f t="shared" si="24"/>
        <v>4.7826086956521803E-2</v>
      </c>
      <c r="L57" s="18">
        <f>IF(ISNUMBER(J57), $B64 * K57, "")</f>
        <v>7173.9130434782701</v>
      </c>
      <c r="M57" s="31">
        <v>23.8</v>
      </c>
      <c r="N57" s="32">
        <f t="shared" si="25"/>
        <v>3.4782608695652202E-2</v>
      </c>
      <c r="O57" s="18">
        <f>IF(ISNUMBER(M57), $B64 * N57, "")</f>
        <v>5217.3913043478306</v>
      </c>
      <c r="Q57" s="286"/>
      <c r="R57" s="286"/>
      <c r="S57" s="286"/>
    </row>
    <row r="58" spans="1:19" ht="17.25" customHeight="1" thickBot="1">
      <c r="A58" s="127" t="s">
        <v>97</v>
      </c>
      <c r="B58" s="128">
        <v>4.38</v>
      </c>
      <c r="C58" s="78">
        <v>-5.8064516099999998E-2</v>
      </c>
      <c r="D58" s="20">
        <v>4.3</v>
      </c>
      <c r="E58" s="21">
        <f t="shared" si="22"/>
        <v>-1.8264840182648418E-2</v>
      </c>
      <c r="F58" s="22">
        <f>IF(ISNUMBER(D58), $B64 * E58, "")</f>
        <v>-2739.7260273972629</v>
      </c>
      <c r="G58" s="30">
        <v>4.4000000000000004</v>
      </c>
      <c r="H58" s="21">
        <f t="shared" si="23"/>
        <v>4.566210045662206E-3</v>
      </c>
      <c r="I58" s="105">
        <f>IF(ISNUMBER(G58), $B64 * H58, "")</f>
        <v>684.93150684933096</v>
      </c>
      <c r="J58" s="20">
        <v>4.38</v>
      </c>
      <c r="K58" s="21">
        <f t="shared" si="24"/>
        <v>0</v>
      </c>
      <c r="L58" s="22">
        <f>IF(ISNUMBER(J58), $B64 * K58, "")</f>
        <v>0</v>
      </c>
      <c r="M58" s="30">
        <v>4.3600000000000003</v>
      </c>
      <c r="N58" s="21">
        <f t="shared" si="25"/>
        <v>-4.5662100456620031E-3</v>
      </c>
      <c r="O58" s="22">
        <f>IF(ISNUMBER(M58), $B64 * N58, "")</f>
        <v>-684.93150684930049</v>
      </c>
      <c r="Q58" s="286"/>
      <c r="R58" s="286"/>
      <c r="S58" s="286"/>
    </row>
    <row r="59" spans="1:19" ht="17.25" customHeight="1" thickBot="1">
      <c r="A59" s="125" t="s">
        <v>333</v>
      </c>
      <c r="B59" s="129">
        <v>0.22</v>
      </c>
      <c r="C59" s="80">
        <v>-7.1729957799999994E-2</v>
      </c>
      <c r="D59" s="106">
        <v>0.21099999999999999</v>
      </c>
      <c r="E59" s="107">
        <f>IF(ISNUMBER(D59), (D59 - $B59) / $B59, "")</f>
        <v>-4.0909090909090944E-2</v>
      </c>
      <c r="F59" s="108">
        <f>IF(ISNUMBER(D59), $B64 * E59, "")</f>
        <v>-6136.3636363636415</v>
      </c>
      <c r="G59" s="109">
        <v>0.21</v>
      </c>
      <c r="H59" s="107">
        <f>IF(ISNUMBER(G59), (G59 - $B59) / $B59, "")</f>
        <v>-4.5454545454545497E-2</v>
      </c>
      <c r="I59" s="110">
        <f>IF(ISNUMBER(G59), $B64 * H59, "")</f>
        <v>-6818.1818181818244</v>
      </c>
      <c r="J59" s="106">
        <v>0.21</v>
      </c>
      <c r="K59" s="107">
        <f>IF(ISNUMBER(J59), (J59 - $B59) / $B59, "")</f>
        <v>-4.5454545454545497E-2</v>
      </c>
      <c r="L59" s="108">
        <f>IF(ISNUMBER(J59), $B64 * K59, "")</f>
        <v>-6818.1818181818244</v>
      </c>
      <c r="M59" s="109">
        <v>0.22</v>
      </c>
      <c r="N59" s="107">
        <f>IF(ISNUMBER(M59), (M59 - $B59) / $B59, "")</f>
        <v>0</v>
      </c>
      <c r="O59" s="108">
        <f>IF(ISNUMBER(M59), $B64 * N59, "")</f>
        <v>0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1.7091865995982825E-2</v>
      </c>
      <c r="F64" s="28">
        <f>SUM(F44:F63)</f>
        <v>41020.478390358796</v>
      </c>
      <c r="G64" s="26" t="s">
        <v>268</v>
      </c>
      <c r="H64" s="27">
        <f>IF(COUNT(H44:H63), SUM(H44:H63) / COUNT(H44:H63), 0)</f>
        <v>4.404862458335021E-2</v>
      </c>
      <c r="I64" s="28">
        <f>SUM(I44:I63)</f>
        <v>105716.69900004053</v>
      </c>
      <c r="J64" s="26" t="s">
        <v>268</v>
      </c>
      <c r="K64" s="27">
        <f>IF(COUNT(K44:K63), SUM(K44:K63) / COUNT(K44:K63), 0)</f>
        <v>6.8641572697304545E-2</v>
      </c>
      <c r="L64" s="28">
        <f>SUM(L44:L63)</f>
        <v>164739.77447353094</v>
      </c>
      <c r="M64" s="26" t="s">
        <v>268</v>
      </c>
      <c r="N64" s="27">
        <f>IF(COUNT(N44:N63), SUM(N44:N63) / COUNT(N44:N63), 0)</f>
        <v>6.545180145979386E-2</v>
      </c>
      <c r="O64" s="28">
        <f>SUM(O44:O63)</f>
        <v>157084.32350350529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29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2021-11-17(수) 오전 00:00</v>
      </c>
      <c r="C69" s="329"/>
      <c r="D69" s="288" t="str">
        <f>TEXT($G$1, "[$-ko-KR]yyyy-mm-dd(ddd) ") &amp; "오후 14:00"</f>
        <v>2021-11-17(수) 오후 14:00</v>
      </c>
      <c r="E69" s="289"/>
      <c r="F69" s="290"/>
      <c r="G69" s="288" t="str">
        <f>TEXT($G$1, "[$-ko-KR]yyyy-mm-dd(ddd) ") &amp; "오후 19:00"</f>
        <v>2021-11-17(수) 오후 19:00</v>
      </c>
      <c r="H69" s="289"/>
      <c r="I69" s="290"/>
      <c r="J69" s="288" t="str">
        <f>TEXT($G$1, "[$-ko-KR]yyyy-mm-dd(ddd) ") &amp; "오후 21:00"</f>
        <v>2021-11-17(수) 오후 21:00</v>
      </c>
      <c r="K69" s="289"/>
      <c r="L69" s="290"/>
      <c r="M69" s="288" t="str">
        <f>TEXT($G$1+1, "[$-ko-KR]yyyy-mm-dd(ddd) ") &amp; "오전 00:00"</f>
        <v>2021-11-18(목)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30" t="s">
        <v>57</v>
      </c>
      <c r="H70" s="231" t="s">
        <v>265</v>
      </c>
      <c r="I70" s="23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171</v>
      </c>
      <c r="B71" s="124">
        <v>849</v>
      </c>
      <c r="C71" s="76">
        <v>0.194092827</v>
      </c>
      <c r="D71" s="13">
        <v>893</v>
      </c>
      <c r="E71" s="14">
        <f>IF(ISNUMBER(D71), (D71 - $B71) / $B71, "")</f>
        <v>5.1825677267373381E-2</v>
      </c>
      <c r="F71" s="16">
        <f>IF(ISNUMBER(D71), $B91 * E71, "")</f>
        <v>7773.8515901060073</v>
      </c>
      <c r="G71" s="29">
        <v>816</v>
      </c>
      <c r="H71" s="14">
        <f>IF(ISNUMBER(G71), (G71 - $B71) / $B71, "")</f>
        <v>-3.8869257950530034E-2</v>
      </c>
      <c r="I71" s="100">
        <f>IF(ISNUMBER(G71), $B91 * H71, "")</f>
        <v>-5830.388692579505</v>
      </c>
      <c r="J71" s="13">
        <v>829</v>
      </c>
      <c r="K71" s="14">
        <f>IF(ISNUMBER(J71), (J71 - $B71) / $B71, "")</f>
        <v>-2.3557126030624265E-2</v>
      </c>
      <c r="L71" s="16">
        <f>IF(ISNUMBER(J71), $B91 * K71, "")</f>
        <v>-3533.5689045936397</v>
      </c>
      <c r="M71" s="29">
        <v>843</v>
      </c>
      <c r="N71" s="14">
        <f>IF(ISNUMBER(M71), (M71 - $B71) / $B71, "")</f>
        <v>-7.0671378091872791E-3</v>
      </c>
      <c r="O71" s="16">
        <f>IF(ISNUMBER(M71), $B91 * N71, "")</f>
        <v>-1060.0706713780919</v>
      </c>
      <c r="Q71" s="286"/>
      <c r="R71" s="286"/>
      <c r="S71" s="286"/>
    </row>
    <row r="72" spans="1:19" ht="17.25" thickBot="1">
      <c r="A72" s="125" t="s">
        <v>215</v>
      </c>
      <c r="B72" s="126">
        <v>394</v>
      </c>
      <c r="C72" s="77">
        <v>0.12893982809999999</v>
      </c>
      <c r="D72" s="15">
        <v>389</v>
      </c>
      <c r="E72" s="32">
        <f t="shared" ref="E72:E75" si="30">IF(ISNUMBER(D72), (D72 - $B72) / $B72, "")</f>
        <v>-1.2690355329949238E-2</v>
      </c>
      <c r="F72" s="18">
        <f>IF(ISNUMBER(D72), $B91 * E72, "")</f>
        <v>-1903.5532994923858</v>
      </c>
      <c r="G72" s="31">
        <v>636</v>
      </c>
      <c r="H72" s="32">
        <f t="shared" ref="H72:H75" si="31">IF(ISNUMBER(G72), (G72 - $B72) / $B72, "")</f>
        <v>0.6142131979695431</v>
      </c>
      <c r="I72" s="101">
        <f>IF(ISNUMBER(G72), $B91 * H72, "")</f>
        <v>92131.979695431466</v>
      </c>
      <c r="J72" s="15">
        <v>713</v>
      </c>
      <c r="K72" s="32">
        <f t="shared" ref="K72:K75" si="32">IF(ISNUMBER(J72), (J72 - $B72) / $B72, "")</f>
        <v>0.80964467005076146</v>
      </c>
      <c r="L72" s="18">
        <f>IF(ISNUMBER(J72), $B91 * K72, "")</f>
        <v>121446.70050761422</v>
      </c>
      <c r="M72" s="31">
        <v>656</v>
      </c>
      <c r="N72" s="32">
        <f t="shared" ref="N72:N75" si="33">IF(ISNUMBER(M72), (M72 - $B72) / $B72, "")</f>
        <v>0.6649746192893401</v>
      </c>
      <c r="O72" s="18">
        <f>IF(ISNUMBER(M72), $B91 * N72, "")</f>
        <v>99746.192893401021</v>
      </c>
      <c r="Q72" s="286"/>
      <c r="R72" s="286"/>
      <c r="S72" s="286"/>
    </row>
    <row r="73" spans="1:19" ht="17.25" thickBot="1">
      <c r="A73" s="125" t="s">
        <v>203</v>
      </c>
      <c r="B73" s="126">
        <v>971</v>
      </c>
      <c r="C73" s="77">
        <v>6.8206820700000004E-2</v>
      </c>
      <c r="D73" s="15">
        <v>899</v>
      </c>
      <c r="E73" s="32">
        <f t="shared" si="30"/>
        <v>-7.4150360453141093E-2</v>
      </c>
      <c r="F73" s="18">
        <f>IF(ISNUMBER(D73), $B91 * E73, "")</f>
        <v>-11122.554067971163</v>
      </c>
      <c r="G73" s="31">
        <v>903</v>
      </c>
      <c r="H73" s="32">
        <f t="shared" si="31"/>
        <v>-7.0030895983522148E-2</v>
      </c>
      <c r="I73" s="101">
        <f>IF(ISNUMBER(G73), $B91 * H73, "")</f>
        <v>-10504.634397528322</v>
      </c>
      <c r="J73" s="15">
        <v>887</v>
      </c>
      <c r="K73" s="32">
        <f t="shared" si="32"/>
        <v>-8.6508753861997939E-2</v>
      </c>
      <c r="L73" s="18">
        <f>IF(ISNUMBER(J73), $B91 * K73, "")</f>
        <v>-12976.313079299691</v>
      </c>
      <c r="M73" s="31">
        <v>884</v>
      </c>
      <c r="N73" s="32">
        <f t="shared" si="33"/>
        <v>-8.9598352214212154E-2</v>
      </c>
      <c r="O73" s="18">
        <f>IF(ISNUMBER(M73), $B91 * N73, "")</f>
        <v>-13439.752832131822</v>
      </c>
      <c r="Q73" s="291"/>
      <c r="R73" s="291"/>
      <c r="S73" s="291"/>
    </row>
    <row r="74" spans="1:19" ht="17.25" thickBot="1">
      <c r="A74" s="125" t="s">
        <v>189</v>
      </c>
      <c r="B74" s="126">
        <v>411</v>
      </c>
      <c r="C74" s="77">
        <v>5.92783505E-2</v>
      </c>
      <c r="D74" s="15">
        <v>410</v>
      </c>
      <c r="E74" s="32">
        <f t="shared" si="30"/>
        <v>-2.4330900243309003E-3</v>
      </c>
      <c r="F74" s="18">
        <f>IF(ISNUMBER(D74), $B91 * E74, "")</f>
        <v>-364.96350364963507</v>
      </c>
      <c r="G74" s="31">
        <v>431</v>
      </c>
      <c r="H74" s="32">
        <f t="shared" si="31"/>
        <v>4.8661800486618008E-2</v>
      </c>
      <c r="I74" s="101">
        <f>IF(ISNUMBER(G74), $B91 * H74, "")</f>
        <v>7299.270072992701</v>
      </c>
      <c r="J74" s="15">
        <v>436</v>
      </c>
      <c r="K74" s="32">
        <f t="shared" si="32"/>
        <v>6.0827250608272508E-2</v>
      </c>
      <c r="L74" s="18">
        <f>IF(ISNUMBER(J74), $B91 * K74, "")</f>
        <v>9124.0875912408756</v>
      </c>
      <c r="M74" s="31">
        <v>429</v>
      </c>
      <c r="N74" s="32">
        <f t="shared" si="33"/>
        <v>4.3795620437956206E-2</v>
      </c>
      <c r="O74" s="18">
        <f>IF(ISNUMBER(M74), $B91 * N74, "")</f>
        <v>6569.3430656934306</v>
      </c>
      <c r="Q74" s="291"/>
      <c r="R74" s="291"/>
      <c r="S74" s="291"/>
    </row>
    <row r="75" spans="1:19" ht="17.25" thickBot="1">
      <c r="A75" s="127" t="s">
        <v>107</v>
      </c>
      <c r="B75" s="128">
        <v>210</v>
      </c>
      <c r="C75" s="78">
        <v>0.05</v>
      </c>
      <c r="D75" s="20">
        <v>202</v>
      </c>
      <c r="E75" s="21">
        <f t="shared" si="30"/>
        <v>-3.8095238095238099E-2</v>
      </c>
      <c r="F75" s="22">
        <f>IF(ISNUMBER(D75), $B91 * E75, "")</f>
        <v>-5714.2857142857147</v>
      </c>
      <c r="G75" s="30">
        <v>204</v>
      </c>
      <c r="H75" s="21">
        <f t="shared" si="31"/>
        <v>-2.8571428571428571E-2</v>
      </c>
      <c r="I75" s="105">
        <f>IF(ISNUMBER(G75), $B91 * H75, "")</f>
        <v>-4285.7142857142853</v>
      </c>
      <c r="J75" s="20">
        <v>209</v>
      </c>
      <c r="K75" s="21">
        <f t="shared" si="32"/>
        <v>-4.7619047619047623E-3</v>
      </c>
      <c r="L75" s="22">
        <f>IF(ISNUMBER(J75), $B91 * K75, "")</f>
        <v>-714.28571428571433</v>
      </c>
      <c r="M75" s="30">
        <v>208</v>
      </c>
      <c r="N75" s="21">
        <f t="shared" si="33"/>
        <v>-9.5238095238095247E-3</v>
      </c>
      <c r="O75" s="22">
        <f>IF(ISNUMBER(M75), $B91 * N75, "")</f>
        <v>-1428.5714285714287</v>
      </c>
      <c r="Q75" s="291"/>
      <c r="R75" s="291"/>
      <c r="S75" s="291"/>
    </row>
    <row r="76" spans="1:19" ht="17.25" thickBot="1">
      <c r="A76" s="125" t="s">
        <v>197</v>
      </c>
      <c r="B76" s="129">
        <v>227</v>
      </c>
      <c r="C76" s="80">
        <v>3.65296804E-2</v>
      </c>
      <c r="D76" s="106">
        <v>236</v>
      </c>
      <c r="E76" s="107">
        <f>IF(ISNUMBER(D76), (D76 - $B76) / $B76, "")</f>
        <v>3.9647577092511016E-2</v>
      </c>
      <c r="F76" s="108">
        <f>IF(ISNUMBER(D76), $B91 * E76, "")</f>
        <v>5947.136563876652</v>
      </c>
      <c r="G76" s="109">
        <v>246</v>
      </c>
      <c r="H76" s="107">
        <f>IF(ISNUMBER(G76), (G76 - $B76) / $B76, "")</f>
        <v>8.3700440528634359E-2</v>
      </c>
      <c r="I76" s="110">
        <f>IF(ISNUMBER(G76), $B91 * H76, "")</f>
        <v>12555.066079295153</v>
      </c>
      <c r="J76" s="106">
        <v>257</v>
      </c>
      <c r="K76" s="107">
        <f>IF(ISNUMBER(J76), (J76 - $B76) / $B76, "")</f>
        <v>0.13215859030837004</v>
      </c>
      <c r="L76" s="108">
        <f>IF(ISNUMBER(J76), $B91 * K76, "")</f>
        <v>19823.788546255506</v>
      </c>
      <c r="M76" s="109">
        <v>244</v>
      </c>
      <c r="N76" s="107">
        <f>IF(ISNUMBER(M76), (M76 - $B76) / $B76, "")</f>
        <v>7.4889867841409691E-2</v>
      </c>
      <c r="O76" s="108">
        <f>IF(ISNUMBER(M76), $B91 * N76, "")</f>
        <v>11233.480176211453</v>
      </c>
      <c r="Q76" s="291"/>
      <c r="R76" s="291"/>
      <c r="S76" s="291"/>
    </row>
    <row r="77" spans="1:19" ht="17.25" thickBot="1">
      <c r="A77" s="125" t="s">
        <v>233</v>
      </c>
      <c r="B77" s="126">
        <v>748</v>
      </c>
      <c r="C77" s="77">
        <v>2.1857923500000001E-2</v>
      </c>
      <c r="D77" s="15">
        <v>718</v>
      </c>
      <c r="E77" s="32">
        <f t="shared" ref="E77:E80" si="34">IF(ISNUMBER(D77), (D77 - $B77) / $B77, "")</f>
        <v>-4.0106951871657755E-2</v>
      </c>
      <c r="F77" s="18">
        <f>IF(ISNUMBER(D77), $B91 * E77, "")</f>
        <v>-6016.0427807486631</v>
      </c>
      <c r="G77" s="31">
        <v>742</v>
      </c>
      <c r="H77" s="32">
        <f t="shared" ref="H77:H80" si="35">IF(ISNUMBER(G77), (G77 - $B77) / $B77, "")</f>
        <v>-8.0213903743315516E-3</v>
      </c>
      <c r="I77" s="101">
        <f>IF(ISNUMBER(G77), $B91 * H77, "")</f>
        <v>-1203.2085561497327</v>
      </c>
      <c r="J77" s="15">
        <v>754</v>
      </c>
      <c r="K77" s="32">
        <f t="shared" ref="K77:K80" si="36">IF(ISNUMBER(J77), (J77 - $B77) / $B77, "")</f>
        <v>8.0213903743315516E-3</v>
      </c>
      <c r="L77" s="18">
        <f>IF(ISNUMBER(J77), $B91 * K77, "")</f>
        <v>1203.2085561497327</v>
      </c>
      <c r="M77" s="31">
        <v>755</v>
      </c>
      <c r="N77" s="32">
        <f t="shared" ref="N77:N80" si="37">IF(ISNUMBER(M77), (M77 - $B77) / $B77, "")</f>
        <v>9.3582887700534752E-3</v>
      </c>
      <c r="O77" s="18">
        <f>IF(ISNUMBER(M77), $B91 * N77, "")</f>
        <v>1403.7433155080212</v>
      </c>
      <c r="Q77" s="291"/>
      <c r="R77" s="291"/>
      <c r="S77" s="291"/>
    </row>
    <row r="78" spans="1:19" ht="17.25" thickBot="1">
      <c r="A78" s="125" t="s">
        <v>235</v>
      </c>
      <c r="B78" s="126">
        <v>134</v>
      </c>
      <c r="C78" s="77">
        <v>1.51515152E-2</v>
      </c>
      <c r="D78" s="15">
        <v>132</v>
      </c>
      <c r="E78" s="32">
        <f t="shared" si="34"/>
        <v>-1.4925373134328358E-2</v>
      </c>
      <c r="F78" s="18">
        <f>IF(ISNUMBER(D78), $B91 * E78, "")</f>
        <v>-2238.8059701492539</v>
      </c>
      <c r="G78" s="31">
        <v>138</v>
      </c>
      <c r="H78" s="32">
        <f t="shared" si="35"/>
        <v>2.9850746268656716E-2</v>
      </c>
      <c r="I78" s="101">
        <f>IF(ISNUMBER(G78), $B91 * H78, "")</f>
        <v>4477.6119402985078</v>
      </c>
      <c r="J78" s="15">
        <v>140</v>
      </c>
      <c r="K78" s="32">
        <f t="shared" si="36"/>
        <v>4.4776119402985072E-2</v>
      </c>
      <c r="L78" s="18">
        <f>IF(ISNUMBER(J78), $B91 * K78, "")</f>
        <v>6716.4179104477607</v>
      </c>
      <c r="M78" s="31">
        <v>139</v>
      </c>
      <c r="N78" s="32">
        <f t="shared" si="37"/>
        <v>3.7313432835820892E-2</v>
      </c>
      <c r="O78" s="18">
        <f>IF(ISNUMBER(M78), $B91 * N78, "")</f>
        <v>5597.0149253731342</v>
      </c>
      <c r="Q78" s="291"/>
      <c r="R78" s="291"/>
      <c r="S78" s="291"/>
    </row>
    <row r="79" spans="1:19" ht="17.25" thickBot="1">
      <c r="A79" s="125" t="s">
        <v>191</v>
      </c>
      <c r="B79" s="126">
        <v>143</v>
      </c>
      <c r="C79" s="77">
        <v>1.4184397200000001E-2</v>
      </c>
      <c r="D79" s="15">
        <v>147</v>
      </c>
      <c r="E79" s="32">
        <f t="shared" si="34"/>
        <v>2.7972027972027972E-2</v>
      </c>
      <c r="F79" s="18">
        <f>IF(ISNUMBER(D79), $B91 * E79, "")</f>
        <v>4195.8041958041958</v>
      </c>
      <c r="G79" s="31">
        <v>154</v>
      </c>
      <c r="H79" s="32">
        <f t="shared" si="35"/>
        <v>7.6923076923076927E-2</v>
      </c>
      <c r="I79" s="101">
        <f>IF(ISNUMBER(G79), $B91 * H79, "")</f>
        <v>11538.461538461539</v>
      </c>
      <c r="J79" s="15">
        <v>160</v>
      </c>
      <c r="K79" s="32">
        <f t="shared" si="36"/>
        <v>0.11888111888111888</v>
      </c>
      <c r="L79" s="18">
        <f>IF(ISNUMBER(J79), $B91 * K79, "")</f>
        <v>17832.167832167834</v>
      </c>
      <c r="M79" s="31">
        <v>153</v>
      </c>
      <c r="N79" s="32">
        <f t="shared" si="37"/>
        <v>6.9930069930069935E-2</v>
      </c>
      <c r="O79" s="18">
        <f>IF(ISNUMBER(M79), $B91 * N79, "")</f>
        <v>10489.510489510491</v>
      </c>
      <c r="Q79" s="33"/>
      <c r="R79" s="33"/>
    </row>
    <row r="80" spans="1:19" ht="17.25" thickBot="1">
      <c r="A80" s="130" t="s">
        <v>251</v>
      </c>
      <c r="B80" s="131">
        <v>419</v>
      </c>
      <c r="C80" s="79">
        <v>9.6385541999999998E-3</v>
      </c>
      <c r="D80" s="24">
        <v>408</v>
      </c>
      <c r="E80" s="25">
        <f t="shared" si="34"/>
        <v>-2.6252983293556086E-2</v>
      </c>
      <c r="F80" s="104">
        <f>IF(ISNUMBER(D80), $B91 * E80, "")</f>
        <v>-3937.947494033413</v>
      </c>
      <c r="G80" s="102">
        <v>424</v>
      </c>
      <c r="H80" s="25">
        <f t="shared" si="35"/>
        <v>1.1933174224343675E-2</v>
      </c>
      <c r="I80" s="103">
        <f>IF(ISNUMBER(G80), $B91 * H80, "")</f>
        <v>1789.9761336515512</v>
      </c>
      <c r="J80" s="24">
        <v>431</v>
      </c>
      <c r="K80" s="25">
        <f t="shared" si="36"/>
        <v>2.8639618138424822E-2</v>
      </c>
      <c r="L80" s="104">
        <f>IF(ISNUMBER(J80), $B91 * K80, "")</f>
        <v>4295.9427207637236</v>
      </c>
      <c r="M80" s="102">
        <v>427</v>
      </c>
      <c r="N80" s="25">
        <f t="shared" si="37"/>
        <v>1.9093078758949882E-2</v>
      </c>
      <c r="O80" s="104">
        <f>IF(ISNUMBER(M80), $B91 * N80, "")</f>
        <v>2863.9618138424821</v>
      </c>
      <c r="Q80" s="300"/>
      <c r="R80" s="301"/>
      <c r="S80" s="302"/>
    </row>
    <row r="81" spans="1:19">
      <c r="A81" s="123" t="s">
        <v>217</v>
      </c>
      <c r="B81" s="124">
        <v>248</v>
      </c>
      <c r="C81" s="76">
        <v>-4.0160643000000003E-3</v>
      </c>
      <c r="D81" s="13">
        <v>263</v>
      </c>
      <c r="E81" s="14">
        <f>IF(ISNUMBER(D81), (D81 - $B81) / $B81, "")</f>
        <v>6.0483870967741937E-2</v>
      </c>
      <c r="F81" s="16">
        <f>IF(ISNUMBER(D81), $B91 * E81, "")</f>
        <v>9072.5806451612898</v>
      </c>
      <c r="G81" s="29">
        <v>266</v>
      </c>
      <c r="H81" s="14">
        <f>IF(ISNUMBER(G81), (G81 - $B81) / $B81, "")</f>
        <v>7.2580645161290328E-2</v>
      </c>
      <c r="I81" s="100">
        <f>IF(ISNUMBER(G81), $B91 * H81, "")</f>
        <v>10887.096774193549</v>
      </c>
      <c r="J81" s="13">
        <v>273</v>
      </c>
      <c r="K81" s="14">
        <f>IF(ISNUMBER(J81), (J81 - $B81) / $B81, "")</f>
        <v>0.10080645161290322</v>
      </c>
      <c r="L81" s="16">
        <f>IF(ISNUMBER(J81), $B91 * K81, "")</f>
        <v>15120.967741935483</v>
      </c>
      <c r="M81" s="29">
        <v>265</v>
      </c>
      <c r="N81" s="14">
        <f>IF(ISNUMBER(M81), (M81 - $B81) / $B81, "")</f>
        <v>6.8548387096774188E-2</v>
      </c>
      <c r="O81" s="16">
        <f>IF(ISNUMBER(M81), $B91 * N81, "")</f>
        <v>10282.258064516129</v>
      </c>
      <c r="Q81" s="303"/>
      <c r="R81" s="304"/>
      <c r="S81" s="305"/>
    </row>
    <row r="82" spans="1:19" ht="17.25" thickBot="1">
      <c r="A82" s="125" t="s">
        <v>237</v>
      </c>
      <c r="B82" s="126">
        <v>164</v>
      </c>
      <c r="C82" s="77">
        <v>-1.20481928E-2</v>
      </c>
      <c r="D82" s="15">
        <v>161</v>
      </c>
      <c r="E82" s="32">
        <f t="shared" ref="E82:E85" si="38">IF(ISNUMBER(D82), (D82 - $B82) / $B82, "")</f>
        <v>-1.8292682926829267E-2</v>
      </c>
      <c r="F82" s="18">
        <f>IF(ISNUMBER(D82), $B91 * E82, "")</f>
        <v>-2743.9024390243899</v>
      </c>
      <c r="G82" s="31">
        <v>168</v>
      </c>
      <c r="H82" s="32">
        <f t="shared" ref="H82:H85" si="39">IF(ISNUMBER(G82), (G82 - $B82) / $B82, "")</f>
        <v>2.4390243902439025E-2</v>
      </c>
      <c r="I82" s="101">
        <f>IF(ISNUMBER(G82), $B91 * H82, "")</f>
        <v>3658.5365853658536</v>
      </c>
      <c r="J82" s="15">
        <v>173</v>
      </c>
      <c r="K82" s="32">
        <f t="shared" ref="K82:K85" si="40">IF(ISNUMBER(J82), (J82 - $B82) / $B82, "")</f>
        <v>5.4878048780487805E-2</v>
      </c>
      <c r="L82" s="18">
        <f>IF(ISNUMBER(J82), $B91 * K82, "")</f>
        <v>8231.707317073171</v>
      </c>
      <c r="M82" s="31">
        <v>178</v>
      </c>
      <c r="N82" s="32">
        <f t="shared" ref="N82:N85" si="41">IF(ISNUMBER(M82), (M82 - $B82) / $B82, "")</f>
        <v>8.5365853658536592E-2</v>
      </c>
      <c r="O82" s="18">
        <f>IF(ISNUMBER(M82), $B91 * N82, "")</f>
        <v>12804.878048780489</v>
      </c>
      <c r="Q82" s="306"/>
      <c r="R82" s="307"/>
      <c r="S82" s="308"/>
    </row>
    <row r="83" spans="1:19" ht="17.25" thickBot="1">
      <c r="A83" s="125" t="s">
        <v>219</v>
      </c>
      <c r="B83" s="126">
        <v>244</v>
      </c>
      <c r="C83" s="77">
        <v>-3.1746031700000003E-2</v>
      </c>
      <c r="D83" s="15">
        <v>401</v>
      </c>
      <c r="E83" s="32">
        <f t="shared" si="38"/>
        <v>0.64344262295081966</v>
      </c>
      <c r="F83" s="18">
        <f>IF(ISNUMBER(D83), $B91 * E83, "")</f>
        <v>96516.393442622953</v>
      </c>
      <c r="G83" s="31">
        <v>378</v>
      </c>
      <c r="H83" s="32">
        <f t="shared" si="39"/>
        <v>0.54918032786885251</v>
      </c>
      <c r="I83" s="101">
        <f>IF(ISNUMBER(G83), $B91 * H83, "")</f>
        <v>82377.049180327871</v>
      </c>
      <c r="J83" s="15">
        <v>373</v>
      </c>
      <c r="K83" s="32">
        <f t="shared" si="40"/>
        <v>0.52868852459016391</v>
      </c>
      <c r="L83" s="18">
        <f>IF(ISNUMBER(J83), $B91 * K83, "")</f>
        <v>79303.278688524588</v>
      </c>
      <c r="M83" s="31">
        <v>360</v>
      </c>
      <c r="N83" s="32">
        <f t="shared" si="41"/>
        <v>0.47540983606557374</v>
      </c>
      <c r="O83" s="18">
        <f>IF(ISNUMBER(M83), $B91 * N83, "")</f>
        <v>71311.475409836057</v>
      </c>
      <c r="Q83" s="291"/>
      <c r="R83" s="291"/>
      <c r="S83" s="291"/>
    </row>
    <row r="84" spans="1:19" ht="17.25" thickBot="1">
      <c r="A84" s="125" t="s">
        <v>161</v>
      </c>
      <c r="B84" s="126">
        <v>684</v>
      </c>
      <c r="C84" s="77">
        <v>-3.2531824600000002E-2</v>
      </c>
      <c r="D84" s="15">
        <v>659</v>
      </c>
      <c r="E84" s="32">
        <f t="shared" si="38"/>
        <v>-3.6549707602339179E-2</v>
      </c>
      <c r="F84" s="18">
        <f>IF(ISNUMBER(D84), $B91 * E84, "")</f>
        <v>-5482.4561403508769</v>
      </c>
      <c r="G84" s="31">
        <v>711</v>
      </c>
      <c r="H84" s="32">
        <f t="shared" si="39"/>
        <v>3.9473684210526314E-2</v>
      </c>
      <c r="I84" s="101">
        <f>IF(ISNUMBER(G84), $B91 * H84, "")</f>
        <v>5921.0526315789466</v>
      </c>
      <c r="J84" s="15">
        <v>701</v>
      </c>
      <c r="K84" s="32">
        <f t="shared" si="40"/>
        <v>2.4853801169590642E-2</v>
      </c>
      <c r="L84" s="18">
        <f>IF(ISNUMBER(J84), $B91 * K84, "")</f>
        <v>3728.0701754385964</v>
      </c>
      <c r="M84" s="31">
        <v>695</v>
      </c>
      <c r="N84" s="32">
        <f t="shared" si="41"/>
        <v>1.6081871345029239E-2</v>
      </c>
      <c r="O84" s="18">
        <f>IF(ISNUMBER(M84), $B91 * N84, "")</f>
        <v>2412.280701754386</v>
      </c>
      <c r="Q84" s="286"/>
      <c r="R84" s="286"/>
      <c r="S84" s="286"/>
    </row>
    <row r="85" spans="1:19" ht="17.25" thickBot="1">
      <c r="A85" s="127" t="s">
        <v>135</v>
      </c>
      <c r="B85" s="128">
        <v>404</v>
      </c>
      <c r="C85" s="78">
        <v>-3.8095238099999998E-2</v>
      </c>
      <c r="D85" s="20">
        <v>398</v>
      </c>
      <c r="E85" s="21">
        <f t="shared" si="38"/>
        <v>-1.4851485148514851E-2</v>
      </c>
      <c r="F85" s="22">
        <f>IF(ISNUMBER(D85), $B91 * E85, "")</f>
        <v>-2227.7227722772277</v>
      </c>
      <c r="G85" s="30">
        <v>399</v>
      </c>
      <c r="H85" s="21">
        <f t="shared" si="39"/>
        <v>-1.2376237623762377E-2</v>
      </c>
      <c r="I85" s="105">
        <f>IF(ISNUMBER(G85), $B91 * H85, "")</f>
        <v>-1856.4356435643565</v>
      </c>
      <c r="J85" s="20">
        <v>403</v>
      </c>
      <c r="K85" s="21">
        <f t="shared" si="40"/>
        <v>-2.4752475247524753E-3</v>
      </c>
      <c r="L85" s="22">
        <f>IF(ISNUMBER(J85), $B91 * K85, "")</f>
        <v>-371.28712871287127</v>
      </c>
      <c r="M85" s="30">
        <v>409</v>
      </c>
      <c r="N85" s="21">
        <f t="shared" si="41"/>
        <v>1.2376237623762377E-2</v>
      </c>
      <c r="O85" s="22">
        <f>IF(ISNUMBER(M85), $B91 * N85, "")</f>
        <v>1856.4356435643565</v>
      </c>
      <c r="Q85" s="286"/>
      <c r="R85" s="286"/>
      <c r="S85" s="286"/>
    </row>
    <row r="86" spans="1:19" ht="17.25" thickBot="1">
      <c r="A86" s="125" t="s">
        <v>127</v>
      </c>
      <c r="B86" s="129">
        <v>148</v>
      </c>
      <c r="C86" s="80">
        <v>-3.8961039000000003E-2</v>
      </c>
      <c r="D86" s="106">
        <v>149</v>
      </c>
      <c r="E86" s="107">
        <f>IF(ISNUMBER(D86), (D86 - $B86) / $B86, "")</f>
        <v>6.7567567567567571E-3</v>
      </c>
      <c r="F86" s="108">
        <f>IF(ISNUMBER(D86), $B91 * E86, "")</f>
        <v>1013.5135135135135</v>
      </c>
      <c r="G86" s="109">
        <v>152</v>
      </c>
      <c r="H86" s="107">
        <f>IF(ISNUMBER(G86), (G86 - $B86) / $B86, "")</f>
        <v>2.7027027027027029E-2</v>
      </c>
      <c r="I86" s="110">
        <f>IF(ISNUMBER(G86), $B91 * H86, "")</f>
        <v>4054.0540540540542</v>
      </c>
      <c r="J86" s="106">
        <v>152</v>
      </c>
      <c r="K86" s="107">
        <f>IF(ISNUMBER(J86), (J86 - $B86) / $B86, "")</f>
        <v>2.7027027027027029E-2</v>
      </c>
      <c r="L86" s="108">
        <f>IF(ISNUMBER(J86), $B91 * K86, "")</f>
        <v>4054.0540540540542</v>
      </c>
      <c r="M86" s="109">
        <v>153</v>
      </c>
      <c r="N86" s="107">
        <f>IF(ISNUMBER(M86), (M86 - $B86) / $B86, "")</f>
        <v>3.3783783783783786E-2</v>
      </c>
      <c r="O86" s="108">
        <f>IF(ISNUMBER(M86), $B91 * N86, "")</f>
        <v>5067.5675675675675</v>
      </c>
      <c r="Q86" s="291"/>
      <c r="R86" s="291"/>
      <c r="S86" s="291"/>
    </row>
    <row r="87" spans="1:19" ht="17.25" thickBot="1">
      <c r="A87" s="125" t="s">
        <v>334</v>
      </c>
      <c r="B87" s="126">
        <v>497</v>
      </c>
      <c r="C87" s="77">
        <v>-4.2389209999999997E-2</v>
      </c>
      <c r="D87" s="15">
        <v>504</v>
      </c>
      <c r="E87" s="32">
        <f t="shared" ref="E87:E90" si="42">IF(ISNUMBER(D87), (D87 - $B87) / $B87, "")</f>
        <v>1.4084507042253521E-2</v>
      </c>
      <c r="F87" s="18">
        <f>IF(ISNUMBER(D87), $B91 * E87, "")</f>
        <v>2112.676056338028</v>
      </c>
      <c r="G87" s="31">
        <v>514</v>
      </c>
      <c r="H87" s="32">
        <f t="shared" ref="H87:H90" si="43">IF(ISNUMBER(G87), (G87 - $B87) / $B87, "")</f>
        <v>3.4205231388329982E-2</v>
      </c>
      <c r="I87" s="101">
        <f>IF(ISNUMBER(G87), $B91 * H87, "")</f>
        <v>5130.7847082494973</v>
      </c>
      <c r="J87" s="15">
        <v>511</v>
      </c>
      <c r="K87" s="32">
        <f t="shared" ref="K87:K90" si="44">IF(ISNUMBER(J87), (J87 - $B87) / $B87, "")</f>
        <v>2.8169014084507043E-2</v>
      </c>
      <c r="L87" s="18">
        <f>IF(ISNUMBER(J87), $B91 * K87, "")</f>
        <v>4225.3521126760561</v>
      </c>
      <c r="M87" s="31">
        <v>498</v>
      </c>
      <c r="N87" s="32">
        <f t="shared" ref="N87:N90" si="45">IF(ISNUMBER(M87), (M87 - $B87) / $B87, "")</f>
        <v>2.012072434607646E-3</v>
      </c>
      <c r="O87" s="18">
        <f>IF(ISNUMBER(M87), $B91 * N87, "")</f>
        <v>301.81086519114689</v>
      </c>
      <c r="Q87" s="291"/>
      <c r="R87" s="291"/>
      <c r="S87" s="291"/>
    </row>
    <row r="88" spans="1:19" ht="17.25" thickBot="1">
      <c r="A88" s="125" t="s">
        <v>159</v>
      </c>
      <c r="B88" s="126">
        <v>109</v>
      </c>
      <c r="C88" s="77">
        <v>-4.3859649100000002E-2</v>
      </c>
      <c r="D88" s="15">
        <v>107</v>
      </c>
      <c r="E88" s="32">
        <f t="shared" si="42"/>
        <v>-1.834862385321101E-2</v>
      </c>
      <c r="F88" s="18">
        <f>IF(ISNUMBER(D88), $B91 * E88, "")</f>
        <v>-2752.2935779816517</v>
      </c>
      <c r="G88" s="31">
        <v>110</v>
      </c>
      <c r="H88" s="32">
        <f t="shared" si="43"/>
        <v>9.1743119266055051E-3</v>
      </c>
      <c r="I88" s="101">
        <f>IF(ISNUMBER(G88), $B91 * H88, "")</f>
        <v>1376.1467889908258</v>
      </c>
      <c r="J88" s="15">
        <v>111</v>
      </c>
      <c r="K88" s="32">
        <f t="shared" si="44"/>
        <v>1.834862385321101E-2</v>
      </c>
      <c r="L88" s="18">
        <f>IF(ISNUMBER(J88), $B91 * K88, "")</f>
        <v>2752.2935779816517</v>
      </c>
      <c r="M88" s="31">
        <v>112</v>
      </c>
      <c r="N88" s="32">
        <f t="shared" si="45"/>
        <v>2.7522935779816515E-2</v>
      </c>
      <c r="O88" s="18">
        <f>IF(ISNUMBER(M88), $B91 * N88, "")</f>
        <v>4128.440366972477</v>
      </c>
      <c r="Q88" s="291"/>
      <c r="R88" s="291"/>
      <c r="S88" s="291"/>
    </row>
    <row r="89" spans="1:19">
      <c r="A89" s="125" t="s">
        <v>239</v>
      </c>
      <c r="B89" s="126">
        <v>635</v>
      </c>
      <c r="C89" s="77">
        <v>-4.5112781999999997E-2</v>
      </c>
      <c r="D89" s="15">
        <v>639</v>
      </c>
      <c r="E89" s="32">
        <f t="shared" si="42"/>
        <v>6.2992125984251968E-3</v>
      </c>
      <c r="F89" s="18">
        <f>IF(ISNUMBER(D89), $B91 * E89, "")</f>
        <v>944.88188976377955</v>
      </c>
      <c r="G89" s="31">
        <v>797</v>
      </c>
      <c r="H89" s="32">
        <f t="shared" si="43"/>
        <v>0.2551181102362205</v>
      </c>
      <c r="I89" s="101">
        <f>IF(ISNUMBER(G89), $B91 * H89, "")</f>
        <v>38267.716535433072</v>
      </c>
      <c r="J89" s="15">
        <v>727</v>
      </c>
      <c r="K89" s="32">
        <f t="shared" si="44"/>
        <v>0.14488188976377953</v>
      </c>
      <c r="L89" s="18">
        <f>IF(ISNUMBER(J89), $B91 * K89, "")</f>
        <v>21732.283464566928</v>
      </c>
      <c r="M89" s="31">
        <v>693</v>
      </c>
      <c r="N89" s="32">
        <f t="shared" si="45"/>
        <v>9.1338582677165353E-2</v>
      </c>
      <c r="O89" s="18">
        <f>IF(ISNUMBER(M89), $B91 * N89, "")</f>
        <v>13700.787401574802</v>
      </c>
      <c r="Q89" s="313"/>
      <c r="R89" s="314"/>
      <c r="S89" s="315"/>
    </row>
    <row r="90" spans="1:19" ht="17.25" thickBot="1">
      <c r="A90" s="130" t="s">
        <v>115</v>
      </c>
      <c r="B90" s="131">
        <v>510</v>
      </c>
      <c r="C90" s="79">
        <v>-5.0279329599999999E-2</v>
      </c>
      <c r="D90" s="24">
        <v>522</v>
      </c>
      <c r="E90" s="25">
        <f t="shared" si="42"/>
        <v>2.3529411764705882E-2</v>
      </c>
      <c r="F90" s="104">
        <f>IF(ISNUMBER(D90), $B91 * E90, "")</f>
        <v>3529.4117647058824</v>
      </c>
      <c r="G90" s="102">
        <v>570</v>
      </c>
      <c r="H90" s="25">
        <f t="shared" si="43"/>
        <v>0.11764705882352941</v>
      </c>
      <c r="I90" s="103">
        <f>IF(ISNUMBER(G90), $B91 * H90, "")</f>
        <v>17647.058823529413</v>
      </c>
      <c r="J90" s="24">
        <v>618</v>
      </c>
      <c r="K90" s="25">
        <f t="shared" si="44"/>
        <v>0.21176470588235294</v>
      </c>
      <c r="L90" s="104">
        <f>IF(ISNUMBER(J90), $B91 * K90, "")</f>
        <v>31764.705882352941</v>
      </c>
      <c r="M90" s="102">
        <v>594</v>
      </c>
      <c r="N90" s="25">
        <f t="shared" si="45"/>
        <v>0.16470588235294117</v>
      </c>
      <c r="O90" s="104">
        <f>IF(ISNUMBER(M90), $B91 * N90, "")</f>
        <v>24705.882352941175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2.8867240633975971E-2</v>
      </c>
      <c r="F91" s="28">
        <f>SUM(F71:F90)</f>
        <v>86601.721901927958</v>
      </c>
      <c r="G91" s="26" t="s">
        <v>268</v>
      </c>
      <c r="H91" s="27">
        <f>IF(COUNT(H71:H90), SUM(H71:H90) / COUNT(H71:H90), 0)</f>
        <v>9.1810493322105918E-2</v>
      </c>
      <c r="I91" s="28">
        <f>SUM(I71:I90)</f>
        <v>275431.47996631777</v>
      </c>
      <c r="J91" s="26" t="s">
        <v>268</v>
      </c>
      <c r="K91" s="27">
        <f>IF(COUNT(K71:K90), SUM(K71:K90) / COUNT(K71:K90), 0)</f>
        <v>0.1112531906174504</v>
      </c>
      <c r="L91" s="28">
        <f>SUM(L71:L90)</f>
        <v>333759.57185235125</v>
      </c>
      <c r="M91" s="26" t="s">
        <v>268</v>
      </c>
      <c r="N91" s="27">
        <f>IF(COUNT(N71:N90), SUM(N71:N90) / COUNT(N71:N90), 0)</f>
        <v>8.9515556056719084E-2</v>
      </c>
      <c r="O91" s="28">
        <f>SUM(O71:O90)</f>
        <v>268546.66817015724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29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2021-11-17(수) 오전 00:00</v>
      </c>
      <c r="C96" s="329"/>
      <c r="D96" s="288" t="str">
        <f>TEXT($G$1, "[$-ko-KR]yyyy-mm-dd(ddd) ") &amp; "오후 14:00"</f>
        <v>2021-11-17(수) 오후 14:00</v>
      </c>
      <c r="E96" s="289"/>
      <c r="F96" s="290"/>
      <c r="G96" s="288" t="str">
        <f>TEXT($G$1, "[$-ko-KR]yyyy-mm-dd(ddd) ") &amp; "오후 19:00"</f>
        <v>2021-11-17(수) 오후 19:00</v>
      </c>
      <c r="H96" s="289"/>
      <c r="I96" s="290"/>
      <c r="J96" s="288" t="str">
        <f>TEXT($G$1, "[$-ko-KR]yyyy-mm-dd(ddd) ") &amp; "오후 21:00"</f>
        <v>2021-11-17(수) 오후 21:00</v>
      </c>
      <c r="K96" s="289"/>
      <c r="L96" s="290"/>
      <c r="M96" s="288" t="str">
        <f>TEXT($G$1+1, "[$-ko-KR]yyyy-mm-dd(ddd) ") &amp; "오전 00:00"</f>
        <v>2021-11-18(목)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30" t="s">
        <v>57</v>
      </c>
      <c r="H97" s="231" t="s">
        <v>265</v>
      </c>
      <c r="I97" s="23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163</v>
      </c>
      <c r="B98" s="124">
        <v>1050</v>
      </c>
      <c r="C98" s="76">
        <v>0.61042944789999998</v>
      </c>
      <c r="D98" s="13">
        <v>1520</v>
      </c>
      <c r="E98" s="14">
        <f>IF(ISNUMBER(D98), (D98 - $B98) / $B98, "")</f>
        <v>0.44761904761904764</v>
      </c>
      <c r="F98" s="16">
        <f>IF(ISNUMBER(D98), $B118 * E98, "")</f>
        <v>67142.857142857145</v>
      </c>
      <c r="G98" s="29">
        <v>1325</v>
      </c>
      <c r="H98" s="14">
        <f>IF(ISNUMBER(G98), (G98 - $B98) / $B98, "")</f>
        <v>0.26190476190476192</v>
      </c>
      <c r="I98" s="100">
        <f>IF(ISNUMBER(G98), $B118 * H98, "")</f>
        <v>39285.71428571429</v>
      </c>
      <c r="J98" s="13">
        <v>1355</v>
      </c>
      <c r="K98" s="14">
        <f>IF(ISNUMBER(J98), (J98 - $B98) / $B98, "")</f>
        <v>0.2904761904761905</v>
      </c>
      <c r="L98" s="16">
        <f>IF(ISNUMBER(J98), $B118 * K98, "")</f>
        <v>43571.428571428572</v>
      </c>
      <c r="M98" s="29">
        <v>1400</v>
      </c>
      <c r="N98" s="14">
        <f>IF(ISNUMBER(M98), (M98 - $B98) / $B98, "")</f>
        <v>0.33333333333333331</v>
      </c>
      <c r="O98" s="16">
        <f>IF(ISNUMBER(M98), $B118 * N98, "")</f>
        <v>50000</v>
      </c>
      <c r="Q98" s="286"/>
      <c r="R98" s="286"/>
      <c r="S98" s="286"/>
    </row>
    <row r="99" spans="1:19" ht="17.25" thickBot="1">
      <c r="A99" s="125" t="s">
        <v>171</v>
      </c>
      <c r="B99" s="126">
        <v>849</v>
      </c>
      <c r="C99" s="77">
        <v>0.194092827</v>
      </c>
      <c r="D99" s="15">
        <v>893</v>
      </c>
      <c r="E99" s="32">
        <f t="shared" ref="E99:E102" si="46">IF(ISNUMBER(D99), (D99 - $B99) / $B99, "")</f>
        <v>5.1825677267373381E-2</v>
      </c>
      <c r="F99" s="18">
        <f>IF(ISNUMBER(D99), $B118 * E99, "")</f>
        <v>7773.8515901060073</v>
      </c>
      <c r="G99" s="31">
        <v>816</v>
      </c>
      <c r="H99" s="32">
        <f t="shared" ref="H99:H102" si="47">IF(ISNUMBER(G99), (G99 - $B99) / $B99, "")</f>
        <v>-3.8869257950530034E-2</v>
      </c>
      <c r="I99" s="101">
        <f>IF(ISNUMBER(G99), $B118 * H99, "")</f>
        <v>-5830.388692579505</v>
      </c>
      <c r="J99" s="15">
        <v>829</v>
      </c>
      <c r="K99" s="32">
        <f t="shared" ref="K99:K102" si="48">IF(ISNUMBER(J99), (J99 - $B99) / $B99, "")</f>
        <v>-2.3557126030624265E-2</v>
      </c>
      <c r="L99" s="18">
        <f>IF(ISNUMBER(J99), $B118 * K99, "")</f>
        <v>-3533.5689045936397</v>
      </c>
      <c r="M99" s="31">
        <v>843</v>
      </c>
      <c r="N99" s="32">
        <f t="shared" ref="N99:N102" si="49">IF(ISNUMBER(M99), (M99 - $B99) / $B99, "")</f>
        <v>-7.0671378091872791E-3</v>
      </c>
      <c r="O99" s="18">
        <f>IF(ISNUMBER(M99), $B118 * N99, "")</f>
        <v>-1060.0706713780919</v>
      </c>
      <c r="Q99" s="286"/>
      <c r="R99" s="286"/>
      <c r="S99" s="286"/>
    </row>
    <row r="100" spans="1:19" ht="17.25" thickBot="1">
      <c r="A100" s="125" t="s">
        <v>229</v>
      </c>
      <c r="B100" s="126">
        <v>1270</v>
      </c>
      <c r="C100" s="77">
        <v>0.17050691239999999</v>
      </c>
      <c r="D100" s="15">
        <v>1285</v>
      </c>
      <c r="E100" s="32">
        <f t="shared" si="46"/>
        <v>1.1811023622047244E-2</v>
      </c>
      <c r="F100" s="18">
        <f>IF(ISNUMBER(D100), $B118 * E100, "")</f>
        <v>1771.6535433070867</v>
      </c>
      <c r="G100" s="31">
        <v>1305</v>
      </c>
      <c r="H100" s="32">
        <f t="shared" si="47"/>
        <v>2.7559055118110236E-2</v>
      </c>
      <c r="I100" s="101">
        <f>IF(ISNUMBER(G100), $B118 * H100, "")</f>
        <v>4133.858267716535</v>
      </c>
      <c r="J100" s="15">
        <v>1285</v>
      </c>
      <c r="K100" s="32">
        <f t="shared" si="48"/>
        <v>1.1811023622047244E-2</v>
      </c>
      <c r="L100" s="18">
        <f>IF(ISNUMBER(J100), $B118 * K100, "")</f>
        <v>1771.6535433070867</v>
      </c>
      <c r="M100" s="31">
        <v>1285</v>
      </c>
      <c r="N100" s="32">
        <f t="shared" si="49"/>
        <v>1.1811023622047244E-2</v>
      </c>
      <c r="O100" s="18">
        <f>IF(ISNUMBER(M100), $B118 * N100, "")</f>
        <v>1771.6535433070867</v>
      </c>
      <c r="Q100" s="291"/>
      <c r="R100" s="291"/>
      <c r="S100" s="291"/>
    </row>
    <row r="101" spans="1:19" ht="17.25" thickBot="1">
      <c r="A101" s="125" t="s">
        <v>211</v>
      </c>
      <c r="B101" s="126">
        <v>2580</v>
      </c>
      <c r="C101" s="77">
        <v>0.1365638767</v>
      </c>
      <c r="D101" s="15">
        <v>3155</v>
      </c>
      <c r="E101" s="32">
        <f t="shared" si="46"/>
        <v>0.22286821705426357</v>
      </c>
      <c r="F101" s="18">
        <f>IF(ISNUMBER(D101), $B118 * E101, "")</f>
        <v>33430.232558139534</v>
      </c>
      <c r="G101" s="31">
        <v>2940</v>
      </c>
      <c r="H101" s="32">
        <f t="shared" si="47"/>
        <v>0.13953488372093023</v>
      </c>
      <c r="I101" s="101">
        <f>IF(ISNUMBER(G101), $B118 * H101, "")</f>
        <v>20930.232558139534</v>
      </c>
      <c r="J101" s="15">
        <v>2925</v>
      </c>
      <c r="K101" s="32">
        <f t="shared" si="48"/>
        <v>0.13372093023255813</v>
      </c>
      <c r="L101" s="18">
        <f>IF(ISNUMBER(J101), $B118 * K101, "")</f>
        <v>20058.139534883718</v>
      </c>
      <c r="M101" s="31">
        <v>2870</v>
      </c>
      <c r="N101" s="32">
        <f t="shared" si="49"/>
        <v>0.1124031007751938</v>
      </c>
      <c r="O101" s="18">
        <f>IF(ISNUMBER(M101), $B118 * N101, "")</f>
        <v>16860.465116279072</v>
      </c>
      <c r="Q101" s="291"/>
      <c r="R101" s="291"/>
      <c r="S101" s="291"/>
    </row>
    <row r="102" spans="1:19" ht="17.25" thickBot="1">
      <c r="A102" s="127" t="s">
        <v>215</v>
      </c>
      <c r="B102" s="128">
        <v>394</v>
      </c>
      <c r="C102" s="78">
        <v>0.12893982809999999</v>
      </c>
      <c r="D102" s="20">
        <v>389</v>
      </c>
      <c r="E102" s="21">
        <f t="shared" si="46"/>
        <v>-1.2690355329949238E-2</v>
      </c>
      <c r="F102" s="22">
        <f>IF(ISNUMBER(D102), $B118 * E102, "")</f>
        <v>-1903.5532994923858</v>
      </c>
      <c r="G102" s="30">
        <v>636</v>
      </c>
      <c r="H102" s="21">
        <f t="shared" si="47"/>
        <v>0.6142131979695431</v>
      </c>
      <c r="I102" s="105">
        <f>IF(ISNUMBER(G102), $B118 * H102, "")</f>
        <v>92131.979695431466</v>
      </c>
      <c r="J102" s="20">
        <v>713</v>
      </c>
      <c r="K102" s="21">
        <f t="shared" si="48"/>
        <v>0.80964467005076146</v>
      </c>
      <c r="L102" s="22">
        <f>IF(ISNUMBER(J102), $B118 * K102, "")</f>
        <v>121446.70050761422</v>
      </c>
      <c r="M102" s="30">
        <v>656</v>
      </c>
      <c r="N102" s="21">
        <f t="shared" si="49"/>
        <v>0.6649746192893401</v>
      </c>
      <c r="O102" s="22">
        <f>IF(ISNUMBER(M102), $B118 * N102, "")</f>
        <v>99746.192893401021</v>
      </c>
      <c r="Q102" s="291"/>
      <c r="R102" s="291"/>
      <c r="S102" s="291"/>
    </row>
    <row r="103" spans="1:19" ht="17.25" thickBot="1">
      <c r="A103" s="125" t="s">
        <v>111</v>
      </c>
      <c r="B103" s="129">
        <v>3835</v>
      </c>
      <c r="C103" s="80">
        <v>0.1246334311</v>
      </c>
      <c r="D103" s="106">
        <v>4040</v>
      </c>
      <c r="E103" s="107">
        <f>IF(ISNUMBER(D103), (D103 - $B103) / $B103, "")</f>
        <v>5.3455019556714473E-2</v>
      </c>
      <c r="F103" s="108">
        <f>IF(ISNUMBER(D103), $B118 * E103, "")</f>
        <v>8018.2529335071713</v>
      </c>
      <c r="G103" s="109">
        <v>4020</v>
      </c>
      <c r="H103" s="107">
        <f>IF(ISNUMBER(G103), (G103 - $B103) / $B103, "")</f>
        <v>4.8239895697522815E-2</v>
      </c>
      <c r="I103" s="110">
        <f>IF(ISNUMBER(G103), $B118 * H103, "")</f>
        <v>7235.9843546284219</v>
      </c>
      <c r="J103" s="106">
        <v>4140</v>
      </c>
      <c r="K103" s="107">
        <f>IF(ISNUMBER(J103), (J103 - $B103) / $B103, "")</f>
        <v>7.9530638852672753E-2</v>
      </c>
      <c r="L103" s="108">
        <f>IF(ISNUMBER(J103), $B118 * K103, "")</f>
        <v>11929.595827900914</v>
      </c>
      <c r="M103" s="109">
        <v>4005</v>
      </c>
      <c r="N103" s="107">
        <f>IF(ISNUMBER(M103), (M103 - $B103) / $B103, "")</f>
        <v>4.4328552803129077E-2</v>
      </c>
      <c r="O103" s="108">
        <f>IF(ISNUMBER(M103), $B118 * N103, "")</f>
        <v>6649.2829204693617</v>
      </c>
      <c r="Q103" s="291"/>
      <c r="R103" s="291"/>
      <c r="S103" s="291"/>
    </row>
    <row r="104" spans="1:19" ht="17.25" thickBot="1">
      <c r="A104" s="125" t="s">
        <v>227</v>
      </c>
      <c r="B104" s="126">
        <v>1005</v>
      </c>
      <c r="C104" s="77">
        <v>0.12290502790000001</v>
      </c>
      <c r="D104" s="15">
        <v>996</v>
      </c>
      <c r="E104" s="32">
        <f t="shared" ref="E104:E107" si="50">IF(ISNUMBER(D104), (D104 - $B104) / $B104, "")</f>
        <v>-8.9552238805970154E-3</v>
      </c>
      <c r="F104" s="18">
        <f>IF(ISNUMBER(D104), $B118 * E104, "")</f>
        <v>-1343.2835820895523</v>
      </c>
      <c r="G104" s="31">
        <v>1035</v>
      </c>
      <c r="H104" s="32">
        <f t="shared" ref="H104:H107" si="51">IF(ISNUMBER(G104), (G104 - $B104) / $B104, "")</f>
        <v>2.9850746268656716E-2</v>
      </c>
      <c r="I104" s="101">
        <f>IF(ISNUMBER(G104), $B118 * H104, "")</f>
        <v>4477.6119402985078</v>
      </c>
      <c r="J104" s="15">
        <v>1050</v>
      </c>
      <c r="K104" s="32">
        <f t="shared" ref="K104:K107" si="52">IF(ISNUMBER(J104), (J104 - $B104) / $B104, "")</f>
        <v>4.4776119402985072E-2</v>
      </c>
      <c r="L104" s="18">
        <f>IF(ISNUMBER(J104), $B118 * K104, "")</f>
        <v>6716.4179104477607</v>
      </c>
      <c r="M104" s="31">
        <v>1090</v>
      </c>
      <c r="N104" s="32">
        <f t="shared" ref="N104:N107" si="53">IF(ISNUMBER(M104), (M104 - $B104) / $B104, "")</f>
        <v>8.45771144278607E-2</v>
      </c>
      <c r="O104" s="18">
        <f>IF(ISNUMBER(M104), $B118 * N104, "")</f>
        <v>12686.567164179105</v>
      </c>
      <c r="Q104" s="291"/>
      <c r="R104" s="291"/>
      <c r="S104" s="291"/>
    </row>
    <row r="105" spans="1:19" ht="17.25" thickBot="1">
      <c r="A105" s="125" t="s">
        <v>231</v>
      </c>
      <c r="B105" s="126">
        <v>98.7</v>
      </c>
      <c r="C105" s="77">
        <v>0.12031782069999999</v>
      </c>
      <c r="D105" s="15">
        <v>101</v>
      </c>
      <c r="E105" s="32">
        <f t="shared" si="50"/>
        <v>2.3302938196555188E-2</v>
      </c>
      <c r="F105" s="18">
        <f>IF(ISNUMBER(D105), $B118 * E105, "")</f>
        <v>3495.4407294832781</v>
      </c>
      <c r="G105" s="31">
        <v>99.3</v>
      </c>
      <c r="H105" s="32">
        <f t="shared" si="51"/>
        <v>6.0790273556230422E-3</v>
      </c>
      <c r="I105" s="101">
        <f>IF(ISNUMBER(G105), $B118 * H105, "")</f>
        <v>911.85410334345636</v>
      </c>
      <c r="J105" s="15">
        <v>101</v>
      </c>
      <c r="K105" s="32">
        <f t="shared" si="52"/>
        <v>2.3302938196555188E-2</v>
      </c>
      <c r="L105" s="18">
        <f>IF(ISNUMBER(J105), $B118 * K105, "")</f>
        <v>3495.4407294832781</v>
      </c>
      <c r="M105" s="31">
        <v>101</v>
      </c>
      <c r="N105" s="32">
        <f t="shared" si="53"/>
        <v>2.3302938196555188E-2</v>
      </c>
      <c r="O105" s="18">
        <f>IF(ISNUMBER(M105), $B118 * N105, "")</f>
        <v>3495.4407294832781</v>
      </c>
      <c r="Q105" s="291"/>
      <c r="R105" s="291"/>
      <c r="S105" s="291"/>
    </row>
    <row r="106" spans="1:19" ht="17.25" thickBot="1">
      <c r="A106" s="125" t="s">
        <v>225</v>
      </c>
      <c r="B106" s="126">
        <v>1105</v>
      </c>
      <c r="C106" s="77">
        <v>9.4059405900000004E-2</v>
      </c>
      <c r="D106" s="15">
        <v>1040</v>
      </c>
      <c r="E106" s="32">
        <f t="shared" si="50"/>
        <v>-5.8823529411764705E-2</v>
      </c>
      <c r="F106" s="18">
        <f>IF(ISNUMBER(D106), $B118 * E106, "")</f>
        <v>-8823.5294117647063</v>
      </c>
      <c r="G106" s="31">
        <v>1045</v>
      </c>
      <c r="H106" s="32">
        <f t="shared" si="51"/>
        <v>-5.4298642533936653E-2</v>
      </c>
      <c r="I106" s="101">
        <f>IF(ISNUMBER(G106), $B118 * H106, "")</f>
        <v>-8144.7963800904981</v>
      </c>
      <c r="J106" s="15">
        <v>1075</v>
      </c>
      <c r="K106" s="32">
        <f t="shared" si="52"/>
        <v>-2.7149321266968326E-2</v>
      </c>
      <c r="L106" s="18">
        <f>IF(ISNUMBER(J106), $B118 * K106, "")</f>
        <v>-4072.3981900452491</v>
      </c>
      <c r="M106" s="31">
        <v>1060</v>
      </c>
      <c r="N106" s="32">
        <f t="shared" si="53"/>
        <v>-4.072398190045249E-2</v>
      </c>
      <c r="O106" s="18">
        <f>IF(ISNUMBER(M106), $B118 * N106, "")</f>
        <v>-6108.5972850678736</v>
      </c>
      <c r="Q106" s="33"/>
      <c r="R106" s="33"/>
    </row>
    <row r="107" spans="1:19" ht="17.25" thickBot="1">
      <c r="A107" s="130" t="s">
        <v>203</v>
      </c>
      <c r="B107" s="131">
        <v>971</v>
      </c>
      <c r="C107" s="79">
        <v>6.8206820700000004E-2</v>
      </c>
      <c r="D107" s="24">
        <v>899</v>
      </c>
      <c r="E107" s="25">
        <f t="shared" si="50"/>
        <v>-7.4150360453141093E-2</v>
      </c>
      <c r="F107" s="104">
        <f>IF(ISNUMBER(D107), $B118 * E107, "")</f>
        <v>-11122.554067971163</v>
      </c>
      <c r="G107" s="102">
        <v>903</v>
      </c>
      <c r="H107" s="25">
        <f t="shared" si="51"/>
        <v>-7.0030895983522148E-2</v>
      </c>
      <c r="I107" s="103">
        <f>IF(ISNUMBER(G107), $B118 * H107, "")</f>
        <v>-10504.634397528322</v>
      </c>
      <c r="J107" s="24">
        <v>887</v>
      </c>
      <c r="K107" s="25">
        <f t="shared" si="52"/>
        <v>-8.6508753861997939E-2</v>
      </c>
      <c r="L107" s="104">
        <f>IF(ISNUMBER(J107), $B118 * K107, "")</f>
        <v>-12976.313079299691</v>
      </c>
      <c r="M107" s="102">
        <v>884</v>
      </c>
      <c r="N107" s="25">
        <f t="shared" si="53"/>
        <v>-8.9598352214212154E-2</v>
      </c>
      <c r="O107" s="104">
        <f>IF(ISNUMBER(M107), $B118 * N107, "")</f>
        <v>-13439.752832131822</v>
      </c>
      <c r="Q107" s="300"/>
      <c r="R107" s="301"/>
      <c r="S107" s="302"/>
    </row>
    <row r="108" spans="1:19">
      <c r="A108" s="123" t="s">
        <v>189</v>
      </c>
      <c r="B108" s="124">
        <v>411</v>
      </c>
      <c r="C108" s="76">
        <v>5.92783505E-2</v>
      </c>
      <c r="D108" s="13">
        <v>410</v>
      </c>
      <c r="E108" s="14">
        <f>IF(ISNUMBER(D108), (D108 - $B108) / $B108, "")</f>
        <v>-2.4330900243309003E-3</v>
      </c>
      <c r="F108" s="16">
        <f>IF(ISNUMBER(D108), $B118 * E108, "")</f>
        <v>-364.96350364963507</v>
      </c>
      <c r="G108" s="29">
        <v>431</v>
      </c>
      <c r="H108" s="14">
        <f>IF(ISNUMBER(G108), (G108 - $B108) / $B108, "")</f>
        <v>4.8661800486618008E-2</v>
      </c>
      <c r="I108" s="100">
        <f>IF(ISNUMBER(G108), $B118 * H108, "")</f>
        <v>7299.270072992701</v>
      </c>
      <c r="J108" s="13">
        <v>436</v>
      </c>
      <c r="K108" s="14">
        <f>IF(ISNUMBER(J108), (J108 - $B108) / $B108, "")</f>
        <v>6.0827250608272508E-2</v>
      </c>
      <c r="L108" s="16">
        <f>IF(ISNUMBER(J108), $B118 * K108, "")</f>
        <v>9124.0875912408756</v>
      </c>
      <c r="M108" s="29">
        <v>429</v>
      </c>
      <c r="N108" s="14">
        <f>IF(ISNUMBER(M108), (M108 - $B108) / $B108, "")</f>
        <v>4.3795620437956206E-2</v>
      </c>
      <c r="O108" s="16">
        <f>IF(ISNUMBER(M108), $B118 * N108, "")</f>
        <v>6569.3430656934306</v>
      </c>
      <c r="Q108" s="303"/>
      <c r="R108" s="304"/>
      <c r="S108" s="305"/>
    </row>
    <row r="109" spans="1:19" ht="17.25" thickBot="1">
      <c r="A109" s="125" t="s">
        <v>213</v>
      </c>
      <c r="B109" s="126">
        <v>12.9</v>
      </c>
      <c r="C109" s="77">
        <v>5.7377049200000002E-2</v>
      </c>
      <c r="D109" s="15">
        <v>13.4</v>
      </c>
      <c r="E109" s="32">
        <f t="shared" ref="E109:E112" si="54">IF(ISNUMBER(D109), (D109 - $B109) / $B109, "")</f>
        <v>3.875968992248062E-2</v>
      </c>
      <c r="F109" s="18">
        <f>IF(ISNUMBER(D109), $B118 * E109, "")</f>
        <v>5813.9534883720926</v>
      </c>
      <c r="G109" s="31">
        <v>14.4</v>
      </c>
      <c r="H109" s="32">
        <f t="shared" ref="H109:H112" si="55">IF(ISNUMBER(G109), (G109 - $B109) / $B109, "")</f>
        <v>0.11627906976744186</v>
      </c>
      <c r="I109" s="101">
        <f>IF(ISNUMBER(G109), $B118 * H109, "")</f>
        <v>17441.860465116279</v>
      </c>
      <c r="J109" s="15">
        <v>15.3</v>
      </c>
      <c r="K109" s="32">
        <f t="shared" ref="K109:K112" si="56">IF(ISNUMBER(J109), (J109 - $B109) / $B109, "")</f>
        <v>0.186046511627907</v>
      </c>
      <c r="L109" s="18">
        <f>IF(ISNUMBER(J109), $B118 * K109, "")</f>
        <v>27906.976744186049</v>
      </c>
      <c r="M109" s="31">
        <v>15.2</v>
      </c>
      <c r="N109" s="32">
        <f t="shared" ref="N109:N112" si="57">IF(ISNUMBER(M109), (M109 - $B109) / $B109, "")</f>
        <v>0.17829457364341075</v>
      </c>
      <c r="O109" s="18">
        <f>IF(ISNUMBER(M109), $B118 * N109, "")</f>
        <v>26744.186046511611</v>
      </c>
      <c r="Q109" s="306"/>
      <c r="R109" s="307"/>
      <c r="S109" s="308"/>
    </row>
    <row r="110" spans="1:19" ht="17.25" thickBot="1">
      <c r="A110" s="125" t="s">
        <v>107</v>
      </c>
      <c r="B110" s="126">
        <v>210</v>
      </c>
      <c r="C110" s="77">
        <v>0.05</v>
      </c>
      <c r="D110" s="15">
        <v>202</v>
      </c>
      <c r="E110" s="32">
        <f t="shared" si="54"/>
        <v>-3.8095238095238099E-2</v>
      </c>
      <c r="F110" s="18">
        <f>IF(ISNUMBER(D110), $B118 * E110, "")</f>
        <v>-5714.2857142857147</v>
      </c>
      <c r="G110" s="31">
        <v>204</v>
      </c>
      <c r="H110" s="32">
        <f t="shared" si="55"/>
        <v>-2.8571428571428571E-2</v>
      </c>
      <c r="I110" s="101">
        <f>IF(ISNUMBER(G110), $B118 * H110, "")</f>
        <v>-4285.7142857142853</v>
      </c>
      <c r="J110" s="15">
        <v>209</v>
      </c>
      <c r="K110" s="32">
        <f t="shared" si="56"/>
        <v>-4.7619047619047623E-3</v>
      </c>
      <c r="L110" s="18">
        <f>IF(ISNUMBER(J110), $B118 * K110, "")</f>
        <v>-714.28571428571433</v>
      </c>
      <c r="M110" s="31">
        <v>208</v>
      </c>
      <c r="N110" s="32">
        <f t="shared" si="57"/>
        <v>-9.5238095238095247E-3</v>
      </c>
      <c r="O110" s="18">
        <f>IF(ISNUMBER(M110), $B118 * N110, "")</f>
        <v>-1428.5714285714287</v>
      </c>
      <c r="Q110" s="291"/>
      <c r="R110" s="291"/>
      <c r="S110" s="291"/>
    </row>
    <row r="111" spans="1:19" ht="17.25" thickBot="1">
      <c r="A111" s="125" t="s">
        <v>175</v>
      </c>
      <c r="B111" s="126">
        <v>22.2</v>
      </c>
      <c r="C111" s="77">
        <v>4.2253521099999997E-2</v>
      </c>
      <c r="D111" s="15">
        <v>22.2</v>
      </c>
      <c r="E111" s="32">
        <f t="shared" si="54"/>
        <v>0</v>
      </c>
      <c r="F111" s="18">
        <f>IF(ISNUMBER(D111), $B118 * E111, "")</f>
        <v>0</v>
      </c>
      <c r="G111" s="31">
        <v>22.4</v>
      </c>
      <c r="H111" s="32">
        <f t="shared" si="55"/>
        <v>9.0090090090089777E-3</v>
      </c>
      <c r="I111" s="101">
        <f>IF(ISNUMBER(G111), $B118 * H111, "")</f>
        <v>1351.3513513513467</v>
      </c>
      <c r="J111" s="15">
        <v>22.9</v>
      </c>
      <c r="K111" s="32">
        <f t="shared" si="56"/>
        <v>3.1531531531531501E-2</v>
      </c>
      <c r="L111" s="18">
        <f>IF(ISNUMBER(J111), $B118 * K111, "")</f>
        <v>4729.7297297297255</v>
      </c>
      <c r="M111" s="31">
        <v>22.9</v>
      </c>
      <c r="N111" s="32">
        <f t="shared" si="57"/>
        <v>3.1531531531531501E-2</v>
      </c>
      <c r="O111" s="18">
        <f>IF(ISNUMBER(M111), $B118 * N111, "")</f>
        <v>4729.7297297297255</v>
      </c>
      <c r="Q111" s="286"/>
      <c r="R111" s="286"/>
      <c r="S111" s="286"/>
    </row>
    <row r="112" spans="1:19" ht="17.25" thickBot="1">
      <c r="A112" s="127" t="s">
        <v>173</v>
      </c>
      <c r="B112" s="128">
        <v>1675</v>
      </c>
      <c r="C112" s="78">
        <v>3.7151702799999999E-2</v>
      </c>
      <c r="D112" s="20">
        <v>1615</v>
      </c>
      <c r="E112" s="21">
        <f t="shared" si="54"/>
        <v>-3.5820895522388062E-2</v>
      </c>
      <c r="F112" s="22">
        <f>IF(ISNUMBER(D112), $B118 * E112, "")</f>
        <v>-5373.1343283582091</v>
      </c>
      <c r="G112" s="30">
        <v>1720</v>
      </c>
      <c r="H112" s="21">
        <f t="shared" si="55"/>
        <v>2.6865671641791045E-2</v>
      </c>
      <c r="I112" s="105">
        <f>IF(ISNUMBER(G112), $B118 * H112, "")</f>
        <v>4029.8507462686566</v>
      </c>
      <c r="J112" s="20">
        <v>1740</v>
      </c>
      <c r="K112" s="21">
        <f t="shared" si="56"/>
        <v>3.880597014925373E-2</v>
      </c>
      <c r="L112" s="22">
        <f>IF(ISNUMBER(J112), $B118 * K112, "")</f>
        <v>5820.8955223880594</v>
      </c>
      <c r="M112" s="30">
        <v>1690</v>
      </c>
      <c r="N112" s="21">
        <f t="shared" si="57"/>
        <v>8.9552238805970154E-3</v>
      </c>
      <c r="O112" s="22">
        <f>IF(ISNUMBER(M112), $B118 * N112, "")</f>
        <v>1343.2835820895523</v>
      </c>
      <c r="Q112" s="286"/>
      <c r="R112" s="286"/>
      <c r="S112" s="286"/>
    </row>
    <row r="113" spans="1:19" ht="17.25" thickBot="1">
      <c r="A113" s="125" t="s">
        <v>197</v>
      </c>
      <c r="B113" s="129">
        <v>227</v>
      </c>
      <c r="C113" s="80">
        <v>3.65296804E-2</v>
      </c>
      <c r="D113" s="106">
        <v>236</v>
      </c>
      <c r="E113" s="107">
        <f>IF(ISNUMBER(D113), (D113 - $B113) / $B113, "")</f>
        <v>3.9647577092511016E-2</v>
      </c>
      <c r="F113" s="108">
        <f>IF(ISNUMBER(D113), $B118 * E113, "")</f>
        <v>5947.136563876652</v>
      </c>
      <c r="G113" s="109">
        <v>246</v>
      </c>
      <c r="H113" s="107">
        <f>IF(ISNUMBER(G113), (G113 - $B113) / $B113, "")</f>
        <v>8.3700440528634359E-2</v>
      </c>
      <c r="I113" s="110">
        <f>IF(ISNUMBER(G113), $B118 * H113, "")</f>
        <v>12555.066079295153</v>
      </c>
      <c r="J113" s="106">
        <v>257</v>
      </c>
      <c r="K113" s="107">
        <f>IF(ISNUMBER(J113), (J113 - $B113) / $B113, "")</f>
        <v>0.13215859030837004</v>
      </c>
      <c r="L113" s="108">
        <f>IF(ISNUMBER(J113), $B118 * K113, "")</f>
        <v>19823.788546255506</v>
      </c>
      <c r="M113" s="109">
        <v>244</v>
      </c>
      <c r="N113" s="107">
        <f>IF(ISNUMBER(M113), (M113 - $B113) / $B113, "")</f>
        <v>7.4889867841409691E-2</v>
      </c>
      <c r="O113" s="108">
        <f>IF(ISNUMBER(M113), $B118 * N113, "")</f>
        <v>11233.480176211453</v>
      </c>
      <c r="Q113" s="291"/>
      <c r="R113" s="291"/>
      <c r="S113" s="291"/>
    </row>
    <row r="114" spans="1:19" ht="17.25" thickBot="1">
      <c r="A114" s="125" t="s">
        <v>233</v>
      </c>
      <c r="B114" s="126">
        <v>748</v>
      </c>
      <c r="C114" s="77">
        <v>2.1857923500000001E-2</v>
      </c>
      <c r="D114" s="15">
        <v>718</v>
      </c>
      <c r="E114" s="32">
        <f t="shared" ref="E114:E117" si="58">IF(ISNUMBER(D114), (D114 - $B114) / $B114, "")</f>
        <v>-4.0106951871657755E-2</v>
      </c>
      <c r="F114" s="18">
        <f>IF(ISNUMBER(D114), $B118 * E114, "")</f>
        <v>-6016.0427807486631</v>
      </c>
      <c r="G114" s="31">
        <v>742</v>
      </c>
      <c r="H114" s="32">
        <f t="shared" ref="H114:H117" si="59">IF(ISNUMBER(G114), (G114 - $B114) / $B114, "")</f>
        <v>-8.0213903743315516E-3</v>
      </c>
      <c r="I114" s="101">
        <f>IF(ISNUMBER(G114), $B118 * H114, "")</f>
        <v>-1203.2085561497327</v>
      </c>
      <c r="J114" s="15">
        <v>754</v>
      </c>
      <c r="K114" s="32">
        <f t="shared" ref="K114:K117" si="60">IF(ISNUMBER(J114), (J114 - $B114) / $B114, "")</f>
        <v>8.0213903743315516E-3</v>
      </c>
      <c r="L114" s="18">
        <f>IF(ISNUMBER(J114), $B118 * K114, "")</f>
        <v>1203.2085561497327</v>
      </c>
      <c r="M114" s="31">
        <v>755</v>
      </c>
      <c r="N114" s="32">
        <f t="shared" ref="N114:N117" si="61">IF(ISNUMBER(M114), (M114 - $B114) / $B114, "")</f>
        <v>9.3582887700534752E-3</v>
      </c>
      <c r="O114" s="18">
        <f>IF(ISNUMBER(M114), $B118 * N114, "")</f>
        <v>1403.7433155080212</v>
      </c>
      <c r="Q114" s="291"/>
      <c r="R114" s="291"/>
      <c r="S114" s="291"/>
    </row>
    <row r="115" spans="1:19" ht="17.25" thickBot="1">
      <c r="A115" s="125" t="s">
        <v>235</v>
      </c>
      <c r="B115" s="126">
        <v>134</v>
      </c>
      <c r="C115" s="77">
        <v>1.51515152E-2</v>
      </c>
      <c r="D115" s="15">
        <v>132</v>
      </c>
      <c r="E115" s="32">
        <f t="shared" si="58"/>
        <v>-1.4925373134328358E-2</v>
      </c>
      <c r="F115" s="18">
        <f>IF(ISNUMBER(D115), $B118 * E115, "")</f>
        <v>-2238.8059701492539</v>
      </c>
      <c r="G115" s="31">
        <v>138</v>
      </c>
      <c r="H115" s="32">
        <f t="shared" si="59"/>
        <v>2.9850746268656716E-2</v>
      </c>
      <c r="I115" s="101">
        <f>IF(ISNUMBER(G115), $B118 * H115, "")</f>
        <v>4477.6119402985078</v>
      </c>
      <c r="J115" s="15">
        <v>140</v>
      </c>
      <c r="K115" s="32">
        <f t="shared" si="60"/>
        <v>4.4776119402985072E-2</v>
      </c>
      <c r="L115" s="18">
        <f>IF(ISNUMBER(J115), $B118 * K115, "")</f>
        <v>6716.4179104477607</v>
      </c>
      <c r="M115" s="31">
        <v>139</v>
      </c>
      <c r="N115" s="32">
        <f t="shared" si="61"/>
        <v>3.7313432835820892E-2</v>
      </c>
      <c r="O115" s="18">
        <f>IF(ISNUMBER(M115), $B118 * N115, "")</f>
        <v>5597.0149253731342</v>
      </c>
      <c r="Q115" s="291"/>
      <c r="R115" s="291"/>
      <c r="S115" s="291"/>
    </row>
    <row r="116" spans="1:19">
      <c r="A116" s="125" t="s">
        <v>199</v>
      </c>
      <c r="B116" s="126">
        <v>88</v>
      </c>
      <c r="C116" s="77">
        <v>1.4994232999999999E-2</v>
      </c>
      <c r="D116" s="15">
        <v>90.1</v>
      </c>
      <c r="E116" s="32">
        <f t="shared" si="58"/>
        <v>2.3863636363636299E-2</v>
      </c>
      <c r="F116" s="18">
        <f>IF(ISNUMBER(D116), $B118 * E116, "")</f>
        <v>3579.545454545445</v>
      </c>
      <c r="G116" s="31">
        <v>94.1</v>
      </c>
      <c r="H116" s="32">
        <f t="shared" si="59"/>
        <v>6.9318181818181751E-2</v>
      </c>
      <c r="I116" s="101">
        <f>IF(ISNUMBER(G116), $B118 * H116, "")</f>
        <v>10397.727272727263</v>
      </c>
      <c r="J116" s="15">
        <v>95.8</v>
      </c>
      <c r="K116" s="32">
        <f t="shared" si="60"/>
        <v>8.863636363636361E-2</v>
      </c>
      <c r="L116" s="18">
        <f>IF(ISNUMBER(J116), $B118 * K116, "")</f>
        <v>13295.454545454542</v>
      </c>
      <c r="M116" s="31">
        <v>93.5</v>
      </c>
      <c r="N116" s="32">
        <f t="shared" si="61"/>
        <v>6.25E-2</v>
      </c>
      <c r="O116" s="18">
        <f>IF(ISNUMBER(M116), $B118 * N116, "")</f>
        <v>9375</v>
      </c>
      <c r="Q116" s="313"/>
      <c r="R116" s="314"/>
      <c r="S116" s="315"/>
    </row>
    <row r="117" spans="1:19" ht="17.25" thickBot="1">
      <c r="A117" s="130" t="s">
        <v>183</v>
      </c>
      <c r="B117" s="131">
        <v>10500</v>
      </c>
      <c r="C117" s="79">
        <v>1.44927536E-2</v>
      </c>
      <c r="D117" s="24">
        <v>10610</v>
      </c>
      <c r="E117" s="25">
        <f t="shared" si="58"/>
        <v>1.0476190476190476E-2</v>
      </c>
      <c r="F117" s="104">
        <f>IF(ISNUMBER(D117), $B118 * E117, "")</f>
        <v>1571.4285714285713</v>
      </c>
      <c r="G117" s="102">
        <v>10670</v>
      </c>
      <c r="H117" s="25">
        <f t="shared" si="59"/>
        <v>1.6190476190476189E-2</v>
      </c>
      <c r="I117" s="103">
        <f>IF(ISNUMBER(G117), $B118 * H117, "")</f>
        <v>2428.5714285714284</v>
      </c>
      <c r="J117" s="24">
        <v>10920</v>
      </c>
      <c r="K117" s="25">
        <f t="shared" si="60"/>
        <v>0.04</v>
      </c>
      <c r="L117" s="104">
        <f>IF(ISNUMBER(J117), $B118 * K117, "")</f>
        <v>6000</v>
      </c>
      <c r="M117" s="102">
        <v>10860</v>
      </c>
      <c r="N117" s="25">
        <f t="shared" si="61"/>
        <v>3.4285714285714287E-2</v>
      </c>
      <c r="O117" s="104">
        <f>IF(ISNUMBER(M117), $B118 * N117, "")</f>
        <v>5142.8571428571431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3.188139997237123E-2</v>
      </c>
      <c r="F118" s="28">
        <f>SUM(F98:F117)</f>
        <v>95644.199917113714</v>
      </c>
      <c r="G118" s="26" t="s">
        <v>268</v>
      </c>
      <c r="H118" s="27">
        <f>IF(COUNT(H98:H117), SUM(H98:H117) / COUNT(H98:H117), 0)</f>
        <v>6.6373267416610399E-2</v>
      </c>
      <c r="I118" s="28">
        <f>SUM(I98:I117)</f>
        <v>199119.80224983121</v>
      </c>
      <c r="J118" s="26" t="s">
        <v>268</v>
      </c>
      <c r="K118" s="27">
        <f>IF(COUNT(K98:K117), SUM(K98:K117) / COUNT(K98:K117), 0)</f>
        <v>9.4104456627564503E-2</v>
      </c>
      <c r="L118" s="28">
        <f>SUM(L98:L117)</f>
        <v>282313.36988269351</v>
      </c>
      <c r="M118" s="26" t="s">
        <v>268</v>
      </c>
      <c r="N118" s="27">
        <f>IF(COUNT(N98:N117), SUM(N98:N117) / COUNT(N98:N117), 0)</f>
        <v>8.043708271131457E-2</v>
      </c>
      <c r="O118" s="28">
        <f>SUM(O98:O117)</f>
        <v>241311.24813394377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29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2021-11-17(수) 오전 00:00</v>
      </c>
      <c r="C123" s="329"/>
      <c r="D123" s="288" t="str">
        <f>TEXT($G$1, "[$-ko-KR]yyyy-mm-dd(ddd) ") &amp; "오후 14:00"</f>
        <v>2021-11-17(수) 오후 14:00</v>
      </c>
      <c r="E123" s="289"/>
      <c r="F123" s="290"/>
      <c r="G123" s="288" t="str">
        <f>TEXT($G$1, "[$-ko-KR]yyyy-mm-dd(ddd) ") &amp; "오후 19:00"</f>
        <v>2021-11-17(수) 오후 19:00</v>
      </c>
      <c r="H123" s="289"/>
      <c r="I123" s="290"/>
      <c r="J123" s="288" t="str">
        <f>TEXT($G$1, "[$-ko-KR]yyyy-mm-dd(ddd) ") &amp; "오후 21:00"</f>
        <v>2021-11-17(수) 오후 21:00</v>
      </c>
      <c r="K123" s="289"/>
      <c r="L123" s="290"/>
      <c r="M123" s="288" t="str">
        <f>TEXT($G$1+1, "[$-ko-KR]yyyy-mm-dd(ddd) ") &amp; "오전 00:00"</f>
        <v>2021-11-18(목)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30" t="s">
        <v>57</v>
      </c>
      <c r="H124" s="231" t="s">
        <v>265</v>
      </c>
      <c r="I124" s="23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231</v>
      </c>
      <c r="B125" s="124">
        <v>98.7</v>
      </c>
      <c r="C125" s="76">
        <v>0.12031782069999999</v>
      </c>
      <c r="D125" s="13">
        <v>101</v>
      </c>
      <c r="E125" s="14">
        <f>IF(ISNUMBER(D125), (D125 - $B125) / $B125, "")</f>
        <v>2.3302938196555188E-2</v>
      </c>
      <c r="F125" s="16">
        <f>IF(ISNUMBER(D125), $B145 * E125, "")</f>
        <v>3495.4407294832781</v>
      </c>
      <c r="G125" s="29">
        <v>99.3</v>
      </c>
      <c r="H125" s="14">
        <f>IF(ISNUMBER(G125), (G125 - $B125) / $B125, "")</f>
        <v>6.0790273556230422E-3</v>
      </c>
      <c r="I125" s="100">
        <f>IF(ISNUMBER(G125), $B145 * H125, "")</f>
        <v>911.85410334345636</v>
      </c>
      <c r="J125" s="13">
        <v>101</v>
      </c>
      <c r="K125" s="14">
        <f>IF(ISNUMBER(J125), (J125 - $B125) / $B125, "")</f>
        <v>2.3302938196555188E-2</v>
      </c>
      <c r="L125" s="16">
        <f>IF(ISNUMBER(J125), $B145 * K125, "")</f>
        <v>3495.4407294832781</v>
      </c>
      <c r="M125" s="29">
        <v>101</v>
      </c>
      <c r="N125" s="14">
        <f>IF(ISNUMBER(M125), (M125 - $B125) / $B125, "")</f>
        <v>2.3302938196555188E-2</v>
      </c>
      <c r="O125" s="16">
        <f>IF(ISNUMBER(M125), $B145 * N125, "")</f>
        <v>3495.4407294832781</v>
      </c>
      <c r="Q125" s="286"/>
      <c r="R125" s="286"/>
      <c r="S125" s="286"/>
    </row>
    <row r="126" spans="1:19" ht="17.25" thickBot="1">
      <c r="A126" s="125" t="s">
        <v>213</v>
      </c>
      <c r="B126" s="126">
        <v>12.9</v>
      </c>
      <c r="C126" s="77">
        <v>5.7377049200000002E-2</v>
      </c>
      <c r="D126" s="15">
        <v>13.4</v>
      </c>
      <c r="E126" s="32">
        <f t="shared" ref="E126:E129" si="62">IF(ISNUMBER(D126), (D126 - $B126) / $B126, "")</f>
        <v>3.875968992248062E-2</v>
      </c>
      <c r="F126" s="18">
        <f>IF(ISNUMBER(D126), $B145 * E126, "")</f>
        <v>5813.9534883720926</v>
      </c>
      <c r="G126" s="31">
        <v>14.4</v>
      </c>
      <c r="H126" s="32">
        <f t="shared" ref="H126:H129" si="63">IF(ISNUMBER(G126), (G126 - $B126) / $B126, "")</f>
        <v>0.11627906976744186</v>
      </c>
      <c r="I126" s="101">
        <f>IF(ISNUMBER(G126), $B145 * H126, "")</f>
        <v>17441.860465116279</v>
      </c>
      <c r="J126" s="15">
        <v>15.3</v>
      </c>
      <c r="K126" s="32">
        <f t="shared" ref="K126:K129" si="64">IF(ISNUMBER(J126), (J126 - $B126) / $B126, "")</f>
        <v>0.186046511627907</v>
      </c>
      <c r="L126" s="18">
        <f>IF(ISNUMBER(J126), $B145 * K126, "")</f>
        <v>27906.976744186049</v>
      </c>
      <c r="M126" s="31">
        <v>15.2</v>
      </c>
      <c r="N126" s="32">
        <f t="shared" ref="N126:N129" si="65">IF(ISNUMBER(M126), (M126 - $B126) / $B126, "")</f>
        <v>0.17829457364341075</v>
      </c>
      <c r="O126" s="18">
        <f>IF(ISNUMBER(M126), $B145 * N126, "")</f>
        <v>26744.186046511611</v>
      </c>
      <c r="Q126" s="286"/>
      <c r="R126" s="286"/>
      <c r="S126" s="286"/>
    </row>
    <row r="127" spans="1:19" ht="17.25" thickBot="1">
      <c r="A127" s="125" t="s">
        <v>175</v>
      </c>
      <c r="B127" s="126">
        <v>22.2</v>
      </c>
      <c r="C127" s="77">
        <v>4.2253521099999997E-2</v>
      </c>
      <c r="D127" s="15">
        <v>22.2</v>
      </c>
      <c r="E127" s="32">
        <f t="shared" si="62"/>
        <v>0</v>
      </c>
      <c r="F127" s="18">
        <f>IF(ISNUMBER(D127), $B145 * E127, "")</f>
        <v>0</v>
      </c>
      <c r="G127" s="31">
        <v>22.4</v>
      </c>
      <c r="H127" s="32">
        <f t="shared" si="63"/>
        <v>9.0090090090089777E-3</v>
      </c>
      <c r="I127" s="101">
        <f>IF(ISNUMBER(G127), $B145 * H127, "")</f>
        <v>1351.3513513513467</v>
      </c>
      <c r="J127" s="15">
        <v>22.9</v>
      </c>
      <c r="K127" s="32">
        <f t="shared" si="64"/>
        <v>3.1531531531531501E-2</v>
      </c>
      <c r="L127" s="18">
        <f>IF(ISNUMBER(J127), $B145 * K127, "")</f>
        <v>4729.7297297297255</v>
      </c>
      <c r="M127" s="31">
        <v>22.9</v>
      </c>
      <c r="N127" s="32">
        <f t="shared" si="65"/>
        <v>3.1531531531531501E-2</v>
      </c>
      <c r="O127" s="18">
        <f>IF(ISNUMBER(M127), $B145 * N127, "")</f>
        <v>4729.7297297297255</v>
      </c>
      <c r="Q127" s="291"/>
      <c r="R127" s="291"/>
      <c r="S127" s="291"/>
    </row>
    <row r="128" spans="1:19" ht="17.25" thickBot="1">
      <c r="A128" s="125" t="s">
        <v>199</v>
      </c>
      <c r="B128" s="126">
        <v>88</v>
      </c>
      <c r="C128" s="77">
        <v>1.4994232999999999E-2</v>
      </c>
      <c r="D128" s="15">
        <v>90.1</v>
      </c>
      <c r="E128" s="32">
        <f t="shared" si="62"/>
        <v>2.3863636363636299E-2</v>
      </c>
      <c r="F128" s="18">
        <f>IF(ISNUMBER(D128), $B145 * E128, "")</f>
        <v>3579.545454545445</v>
      </c>
      <c r="G128" s="31">
        <v>94.1</v>
      </c>
      <c r="H128" s="32">
        <f t="shared" si="63"/>
        <v>6.9318181818181751E-2</v>
      </c>
      <c r="I128" s="101">
        <f>IF(ISNUMBER(G128), $B145 * H128, "")</f>
        <v>10397.727272727263</v>
      </c>
      <c r="J128" s="15">
        <v>95.8</v>
      </c>
      <c r="K128" s="32">
        <f t="shared" si="64"/>
        <v>8.863636363636361E-2</v>
      </c>
      <c r="L128" s="18">
        <f>IF(ISNUMBER(J128), $B145 * K128, "")</f>
        <v>13295.454545454542</v>
      </c>
      <c r="M128" s="31">
        <v>93.5</v>
      </c>
      <c r="N128" s="32">
        <f t="shared" si="65"/>
        <v>6.25E-2</v>
      </c>
      <c r="O128" s="18">
        <f>IF(ISNUMBER(M128), $B145 * N128, "")</f>
        <v>9375</v>
      </c>
      <c r="Q128" s="291"/>
      <c r="R128" s="291"/>
      <c r="S128" s="291"/>
    </row>
    <row r="129" spans="1:19" ht="17.25" thickBot="1">
      <c r="A129" s="127" t="s">
        <v>185</v>
      </c>
      <c r="B129" s="128">
        <v>16</v>
      </c>
      <c r="C129" s="78">
        <v>-1.2345679E-2</v>
      </c>
      <c r="D129" s="20">
        <v>16.3</v>
      </c>
      <c r="E129" s="21">
        <f t="shared" si="62"/>
        <v>1.8750000000000044E-2</v>
      </c>
      <c r="F129" s="22">
        <f>IF(ISNUMBER(D129), $B145 * E129, "")</f>
        <v>2812.5000000000068</v>
      </c>
      <c r="G129" s="30">
        <v>17.100000000000001</v>
      </c>
      <c r="H129" s="21">
        <f t="shared" si="63"/>
        <v>6.8750000000000089E-2</v>
      </c>
      <c r="I129" s="105">
        <f>IF(ISNUMBER(G129), $B145 * H129, "")</f>
        <v>10312.500000000013</v>
      </c>
      <c r="J129" s="20">
        <v>17.3</v>
      </c>
      <c r="K129" s="21">
        <f t="shared" si="64"/>
        <v>8.1250000000000044E-2</v>
      </c>
      <c r="L129" s="22">
        <f>IF(ISNUMBER(J129), $B145 * K129, "")</f>
        <v>12187.500000000007</v>
      </c>
      <c r="M129" s="30">
        <v>17.399999999999999</v>
      </c>
      <c r="N129" s="21">
        <f t="shared" si="65"/>
        <v>8.7499999999999911E-2</v>
      </c>
      <c r="O129" s="22">
        <f>IF(ISNUMBER(M129), $B145 * N129, "")</f>
        <v>13124.999999999987</v>
      </c>
      <c r="Q129" s="291"/>
      <c r="R129" s="291"/>
      <c r="S129" s="291"/>
    </row>
    <row r="130" spans="1:19" ht="17.25" thickBot="1">
      <c r="A130" s="125" t="s">
        <v>205</v>
      </c>
      <c r="B130" s="129">
        <v>15.3</v>
      </c>
      <c r="C130" s="80">
        <v>-1.9230769200000001E-2</v>
      </c>
      <c r="D130" s="106">
        <v>15.8</v>
      </c>
      <c r="E130" s="107">
        <f>IF(ISNUMBER(D130), (D130 - $B130) / $B130, "")</f>
        <v>3.2679738562091505E-2</v>
      </c>
      <c r="F130" s="108">
        <f>IF(ISNUMBER(D130), $B145 * E130, "")</f>
        <v>4901.9607843137255</v>
      </c>
      <c r="G130" s="109">
        <v>16</v>
      </c>
      <c r="H130" s="107">
        <f>IF(ISNUMBER(G130), (G130 - $B130) / $B130, "")</f>
        <v>4.5751633986928053E-2</v>
      </c>
      <c r="I130" s="110">
        <f>IF(ISNUMBER(G130), $B145 * H130, "")</f>
        <v>6862.7450980392077</v>
      </c>
      <c r="J130" s="106">
        <v>16.600000000000001</v>
      </c>
      <c r="K130" s="107">
        <f>IF(ISNUMBER(J130), (J130 - $B130) / $B130, "")</f>
        <v>8.4967320261437954E-2</v>
      </c>
      <c r="L130" s="108">
        <f>IF(ISNUMBER(J130), $B145 * K130, "")</f>
        <v>12745.098039215693</v>
      </c>
      <c r="M130" s="109">
        <v>16.5</v>
      </c>
      <c r="N130" s="107">
        <f>IF(ISNUMBER(M130), (M130 - $B130) / $B130, "")</f>
        <v>7.8431372549019551E-2</v>
      </c>
      <c r="O130" s="108">
        <f>IF(ISNUMBER(M130), $B145 * N130, "")</f>
        <v>11764.705882352933</v>
      </c>
      <c r="Q130" s="291"/>
      <c r="R130" s="291"/>
      <c r="S130" s="291"/>
    </row>
    <row r="131" spans="1:19" ht="17.25" thickBot="1">
      <c r="A131" s="125" t="s">
        <v>187</v>
      </c>
      <c r="B131" s="126">
        <v>18.899999999999999</v>
      </c>
      <c r="C131" s="77">
        <v>-2.0725388599999998E-2</v>
      </c>
      <c r="D131" s="15">
        <v>19.399999999999999</v>
      </c>
      <c r="E131" s="32">
        <f t="shared" ref="E131:E134" si="66">IF(ISNUMBER(D131), (D131 - $B131) / $B131, "")</f>
        <v>2.6455026455026457E-2</v>
      </c>
      <c r="F131" s="18">
        <f>IF(ISNUMBER(D131), $B145 * E131, "")</f>
        <v>3968.2539682539687</v>
      </c>
      <c r="G131" s="31">
        <v>20.3</v>
      </c>
      <c r="H131" s="32">
        <f t="shared" ref="H131:H134" si="67">IF(ISNUMBER(G131), (G131 - $B131) / $B131, "")</f>
        <v>7.4074074074074195E-2</v>
      </c>
      <c r="I131" s="101">
        <f>IF(ISNUMBER(G131), $B145 * H131, "")</f>
        <v>11111.11111111113</v>
      </c>
      <c r="J131" s="15">
        <v>21</v>
      </c>
      <c r="K131" s="32">
        <f t="shared" ref="K131:K134" si="68">IF(ISNUMBER(J131), (J131 - $B131) / $B131, "")</f>
        <v>0.11111111111111119</v>
      </c>
      <c r="L131" s="18">
        <f>IF(ISNUMBER(J131), $B145 * K131, "")</f>
        <v>16666.666666666679</v>
      </c>
      <c r="M131" s="31">
        <v>21.2</v>
      </c>
      <c r="N131" s="32">
        <f t="shared" ref="N131:N134" si="69">IF(ISNUMBER(M131), (M131 - $B131) / $B131, "")</f>
        <v>0.12169312169312174</v>
      </c>
      <c r="O131" s="18">
        <f>IF(ISNUMBER(M131), $B145 * N131, "")</f>
        <v>18253.968253968262</v>
      </c>
      <c r="Q131" s="291"/>
      <c r="R131" s="291"/>
      <c r="S131" s="291"/>
    </row>
    <row r="132" spans="1:19" ht="17.25" thickBot="1">
      <c r="A132" s="125" t="s">
        <v>147</v>
      </c>
      <c r="B132" s="126">
        <v>13.9</v>
      </c>
      <c r="C132" s="77">
        <v>-2.1126760599999999E-2</v>
      </c>
      <c r="D132" s="15">
        <v>14.7</v>
      </c>
      <c r="E132" s="32">
        <f t="shared" si="66"/>
        <v>5.7553956834532294E-2</v>
      </c>
      <c r="F132" s="18">
        <f>IF(ISNUMBER(D132), $B145 * E132, "")</f>
        <v>8633.0935251798437</v>
      </c>
      <c r="G132" s="31">
        <v>14.7</v>
      </c>
      <c r="H132" s="32">
        <f t="shared" si="67"/>
        <v>5.7553956834532294E-2</v>
      </c>
      <c r="I132" s="101">
        <f>IF(ISNUMBER(G132), $B145 * H132, "")</f>
        <v>8633.0935251798437</v>
      </c>
      <c r="J132" s="15">
        <v>15.2</v>
      </c>
      <c r="K132" s="32">
        <f t="shared" si="68"/>
        <v>9.3525179856115026E-2</v>
      </c>
      <c r="L132" s="18">
        <f>IF(ISNUMBER(J132), $B145 * K132, "")</f>
        <v>14028.776978417254</v>
      </c>
      <c r="M132" s="31">
        <v>15.2</v>
      </c>
      <c r="N132" s="32">
        <f t="shared" si="69"/>
        <v>9.3525179856115026E-2</v>
      </c>
      <c r="O132" s="18">
        <f>IF(ISNUMBER(M132), $B145 * N132, "")</f>
        <v>14028.776978417254</v>
      </c>
      <c r="Q132" s="291"/>
      <c r="R132" s="291"/>
      <c r="S132" s="291"/>
    </row>
    <row r="133" spans="1:19" ht="17.25" thickBot="1">
      <c r="A133" s="125" t="s">
        <v>201</v>
      </c>
      <c r="B133" s="126">
        <v>20.100000000000001</v>
      </c>
      <c r="C133" s="77">
        <v>-3.3653846199999997E-2</v>
      </c>
      <c r="D133" s="15">
        <v>21.6</v>
      </c>
      <c r="E133" s="32">
        <f t="shared" si="66"/>
        <v>7.4626865671641784E-2</v>
      </c>
      <c r="F133" s="18">
        <f>IF(ISNUMBER(D133), $B145 * E133, "")</f>
        <v>11194.029850746268</v>
      </c>
      <c r="G133" s="31">
        <v>21.7</v>
      </c>
      <c r="H133" s="32">
        <f t="shared" si="67"/>
        <v>7.9601990049751131E-2</v>
      </c>
      <c r="I133" s="101">
        <f>IF(ISNUMBER(G133), $B145 * H133, "")</f>
        <v>11940.29850746267</v>
      </c>
      <c r="J133" s="15">
        <v>22.7</v>
      </c>
      <c r="K133" s="32">
        <f t="shared" si="68"/>
        <v>0.12935323383084565</v>
      </c>
      <c r="L133" s="18">
        <f>IF(ISNUMBER(J133), $B145 * K133, "")</f>
        <v>19402.985074626849</v>
      </c>
      <c r="M133" s="31">
        <v>22.1</v>
      </c>
      <c r="N133" s="32">
        <f t="shared" si="69"/>
        <v>9.9502487562189046E-2</v>
      </c>
      <c r="O133" s="18">
        <f>IF(ISNUMBER(M133), $B145 * N133, "")</f>
        <v>14925.373134328356</v>
      </c>
      <c r="Q133" s="33"/>
      <c r="R133" s="33"/>
    </row>
    <row r="134" spans="1:19" ht="17.25" thickBot="1">
      <c r="A134" s="130" t="s">
        <v>71</v>
      </c>
      <c r="B134" s="131">
        <v>34.5</v>
      </c>
      <c r="C134" s="79">
        <v>-3.6312849199999997E-2</v>
      </c>
      <c r="D134" s="24">
        <v>34.700000000000003</v>
      </c>
      <c r="E134" s="25">
        <f t="shared" si="66"/>
        <v>5.7971014492754448E-3</v>
      </c>
      <c r="F134" s="104">
        <f>IF(ISNUMBER(D134), $B145 * E134, "")</f>
        <v>869.56521739131676</v>
      </c>
      <c r="G134" s="102">
        <v>35.9</v>
      </c>
      <c r="H134" s="25">
        <f t="shared" si="67"/>
        <v>4.0579710144927492E-2</v>
      </c>
      <c r="I134" s="103">
        <f>IF(ISNUMBER(G134), $B145 * H134, "")</f>
        <v>6086.9565217391237</v>
      </c>
      <c r="J134" s="24">
        <v>36.299999999999997</v>
      </c>
      <c r="K134" s="25">
        <f t="shared" si="68"/>
        <v>5.2173913043478182E-2</v>
      </c>
      <c r="L134" s="104">
        <f>IF(ISNUMBER(J134), $B145 * K134, "")</f>
        <v>7826.0869565217272</v>
      </c>
      <c r="M134" s="102">
        <v>36.1</v>
      </c>
      <c r="N134" s="25">
        <f t="shared" si="69"/>
        <v>4.6376811594202941E-2</v>
      </c>
      <c r="O134" s="104">
        <f>IF(ISNUMBER(M134), $B145 * N134, "")</f>
        <v>6956.5217391304413</v>
      </c>
      <c r="Q134" s="300"/>
      <c r="R134" s="301"/>
      <c r="S134" s="302"/>
    </row>
    <row r="135" spans="1:19">
      <c r="A135" s="123" t="s">
        <v>207</v>
      </c>
      <c r="B135" s="124">
        <v>19.5</v>
      </c>
      <c r="C135" s="76">
        <v>-4.4117647099999997E-2</v>
      </c>
      <c r="D135" s="13">
        <v>20.3</v>
      </c>
      <c r="E135" s="14">
        <f>IF(ISNUMBER(D135), (D135 - $B135) / $B135, "")</f>
        <v>4.102564102564106E-2</v>
      </c>
      <c r="F135" s="16">
        <f>IF(ISNUMBER(D135), $B145 * E135, "")</f>
        <v>6153.8461538461588</v>
      </c>
      <c r="G135" s="29">
        <v>21.5</v>
      </c>
      <c r="H135" s="14">
        <f>IF(ISNUMBER(G135), (G135 - $B135) / $B135, "")</f>
        <v>0.10256410256410256</v>
      </c>
      <c r="I135" s="100">
        <f>IF(ISNUMBER(G135), $B145 * H135, "")</f>
        <v>15384.615384615385</v>
      </c>
      <c r="J135" s="13">
        <v>22.7</v>
      </c>
      <c r="K135" s="14">
        <f>IF(ISNUMBER(J135), (J135 - $B135) / $B135, "")</f>
        <v>0.16410256410256407</v>
      </c>
      <c r="L135" s="16">
        <f>IF(ISNUMBER(J135), $B145 * K135, "")</f>
        <v>24615.38461538461</v>
      </c>
      <c r="M135" s="29">
        <v>22</v>
      </c>
      <c r="N135" s="14">
        <f>IF(ISNUMBER(M135), (M135 - $B135) / $B135, "")</f>
        <v>0.12820512820512819</v>
      </c>
      <c r="O135" s="16">
        <f>IF(ISNUMBER(M135), $B145 * N135, "")</f>
        <v>19230.76923076923</v>
      </c>
      <c r="Q135" s="303"/>
      <c r="R135" s="304"/>
      <c r="S135" s="305"/>
    </row>
    <row r="136" spans="1:19" ht="17.25" thickBot="1">
      <c r="A136" s="125" t="s">
        <v>119</v>
      </c>
      <c r="B136" s="126">
        <v>36.700000000000003</v>
      </c>
      <c r="C136" s="77">
        <v>-5.4123711300000002E-2</v>
      </c>
      <c r="D136" s="15">
        <v>36.700000000000003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38</v>
      </c>
      <c r="H136" s="32">
        <f t="shared" ref="H136:H139" si="71">IF(ISNUMBER(G136), (G136 - $B136) / $B136, "")</f>
        <v>3.5422343324250601E-2</v>
      </c>
      <c r="I136" s="101">
        <f>IF(ISNUMBER(G136), $B145 * H136, "")</f>
        <v>5313.3514986375903</v>
      </c>
      <c r="J136" s="15">
        <v>38.4</v>
      </c>
      <c r="K136" s="32">
        <f t="shared" ref="K136:K139" si="72">IF(ISNUMBER(J136), (J136 - $B136) / $B136, "")</f>
        <v>4.6321525885558462E-2</v>
      </c>
      <c r="L136" s="18">
        <f>IF(ISNUMBER(J136), $B145 * K136, "")</f>
        <v>6948.2288828337696</v>
      </c>
      <c r="M136" s="31">
        <v>38.799999999999997</v>
      </c>
      <c r="N136" s="32">
        <f t="shared" ref="N136:N139" si="73">IF(ISNUMBER(M136), (M136 - $B136) / $B136, "")</f>
        <v>5.7220708446866324E-2</v>
      </c>
      <c r="O136" s="18">
        <f>IF(ISNUMBER(M136), $B145 * N136, "")</f>
        <v>8583.1062670299489</v>
      </c>
      <c r="Q136" s="306"/>
      <c r="R136" s="307"/>
      <c r="S136" s="308"/>
    </row>
    <row r="137" spans="1:19" ht="17.25" thickBot="1">
      <c r="A137" s="125" t="s">
        <v>64</v>
      </c>
      <c r="B137" s="126">
        <v>56</v>
      </c>
      <c r="C137" s="77">
        <v>-5.5649241100000003E-2</v>
      </c>
      <c r="D137" s="15">
        <v>54.7</v>
      </c>
      <c r="E137" s="32">
        <f t="shared" si="70"/>
        <v>-2.3214285714285663E-2</v>
      </c>
      <c r="F137" s="18">
        <f>IF(ISNUMBER(D137), $B145 * E137, "")</f>
        <v>-3482.1428571428496</v>
      </c>
      <c r="G137" s="31">
        <v>55.6</v>
      </c>
      <c r="H137" s="32">
        <f t="shared" si="71"/>
        <v>-7.1428571428571175E-3</v>
      </c>
      <c r="I137" s="101">
        <f>IF(ISNUMBER(G137), $B145 * H137, "")</f>
        <v>-1071.4285714285677</v>
      </c>
      <c r="J137" s="15">
        <v>56.2</v>
      </c>
      <c r="K137" s="32">
        <f t="shared" si="72"/>
        <v>3.5714285714286221E-3</v>
      </c>
      <c r="L137" s="18">
        <f>IF(ISNUMBER(J137), $B145 * K137, "")</f>
        <v>535.71428571429328</v>
      </c>
      <c r="M137" s="31">
        <v>56.5</v>
      </c>
      <c r="N137" s="32">
        <f t="shared" si="73"/>
        <v>8.9285714285714281E-3</v>
      </c>
      <c r="O137" s="18">
        <f>IF(ISNUMBER(M137), $B145 * N137, "")</f>
        <v>1339.2857142857142</v>
      </c>
      <c r="Q137" s="291"/>
      <c r="R137" s="291"/>
      <c r="S137" s="291"/>
    </row>
    <row r="138" spans="1:19" ht="17.25" thickBot="1">
      <c r="A138" s="125" t="s">
        <v>145</v>
      </c>
      <c r="B138" s="126">
        <v>23</v>
      </c>
      <c r="C138" s="77">
        <v>-5.7377049200000002E-2</v>
      </c>
      <c r="D138" s="15">
        <v>23.3</v>
      </c>
      <c r="E138" s="32">
        <f t="shared" si="70"/>
        <v>1.3043478260869596E-2</v>
      </c>
      <c r="F138" s="18">
        <f>IF(ISNUMBER(D138), $B145 * E138, "")</f>
        <v>1956.5217391304393</v>
      </c>
      <c r="G138" s="31">
        <v>24.1</v>
      </c>
      <c r="H138" s="32">
        <f t="shared" si="71"/>
        <v>4.7826086956521803E-2</v>
      </c>
      <c r="I138" s="101">
        <f>IF(ISNUMBER(G138), $B145 * H138, "")</f>
        <v>7173.9130434782701</v>
      </c>
      <c r="J138" s="15">
        <v>24.1</v>
      </c>
      <c r="K138" s="32">
        <f t="shared" si="72"/>
        <v>4.7826086956521803E-2</v>
      </c>
      <c r="L138" s="18">
        <f>IF(ISNUMBER(J138), $B145 * K138, "")</f>
        <v>7173.9130434782701</v>
      </c>
      <c r="M138" s="31">
        <v>23.8</v>
      </c>
      <c r="N138" s="32">
        <f t="shared" si="73"/>
        <v>3.4782608695652202E-2</v>
      </c>
      <c r="O138" s="18">
        <f>IF(ISNUMBER(M138), $B145 * N138, "")</f>
        <v>5217.3913043478306</v>
      </c>
      <c r="Q138" s="286"/>
      <c r="R138" s="286"/>
      <c r="S138" s="286"/>
    </row>
    <row r="139" spans="1:19" ht="17.25" thickBot="1">
      <c r="A139" s="127" t="s">
        <v>97</v>
      </c>
      <c r="B139" s="128">
        <v>4.38</v>
      </c>
      <c r="C139" s="78">
        <v>-5.8064516099999998E-2</v>
      </c>
      <c r="D139" s="20">
        <v>4.3</v>
      </c>
      <c r="E139" s="21">
        <f t="shared" si="70"/>
        <v>-1.8264840182648418E-2</v>
      </c>
      <c r="F139" s="22">
        <f>IF(ISNUMBER(D139), $B145 * E139, "")</f>
        <v>-2739.7260273972629</v>
      </c>
      <c r="G139" s="30">
        <v>4.4000000000000004</v>
      </c>
      <c r="H139" s="21">
        <f t="shared" si="71"/>
        <v>4.566210045662206E-3</v>
      </c>
      <c r="I139" s="105">
        <f>IF(ISNUMBER(G139), $B145 * H139, "")</f>
        <v>684.93150684933096</v>
      </c>
      <c r="J139" s="20">
        <v>4.38</v>
      </c>
      <c r="K139" s="21">
        <f t="shared" si="72"/>
        <v>0</v>
      </c>
      <c r="L139" s="22">
        <f>IF(ISNUMBER(J139), $B145 * K139, "")</f>
        <v>0</v>
      </c>
      <c r="M139" s="30">
        <v>4.3600000000000003</v>
      </c>
      <c r="N139" s="21">
        <f t="shared" si="73"/>
        <v>-4.5662100456620031E-3</v>
      </c>
      <c r="O139" s="22">
        <f>IF(ISNUMBER(M139), $B145 * N139, "")</f>
        <v>-684.93150684930049</v>
      </c>
      <c r="Q139" s="286"/>
      <c r="R139" s="286"/>
      <c r="S139" s="286"/>
    </row>
    <row r="140" spans="1:19" ht="17.25" thickBot="1">
      <c r="A140" s="125" t="s">
        <v>333</v>
      </c>
      <c r="B140" s="129">
        <v>0.22</v>
      </c>
      <c r="C140" s="80">
        <v>-7.1729957799999994E-2</v>
      </c>
      <c r="D140" s="106">
        <v>0.21099999999999999</v>
      </c>
      <c r="E140" s="107">
        <f>IF(ISNUMBER(D140), (D140 - $B140) / $B140, "")</f>
        <v>-4.0909090909090944E-2</v>
      </c>
      <c r="F140" s="108">
        <f>IF(ISNUMBER(D140), $B145 * E140, "")</f>
        <v>-6136.3636363636415</v>
      </c>
      <c r="G140" s="109">
        <v>0.21</v>
      </c>
      <c r="H140" s="107">
        <f>IF(ISNUMBER(G140), (G140 - $B140) / $B140, "")</f>
        <v>-4.5454545454545497E-2</v>
      </c>
      <c r="I140" s="110">
        <f>IF(ISNUMBER(G140), $B145 * H140, "")</f>
        <v>-6818.1818181818244</v>
      </c>
      <c r="J140" s="106">
        <v>0.21</v>
      </c>
      <c r="K140" s="107">
        <f>IF(ISNUMBER(J140), (J140 - $B140) / $B140, "")</f>
        <v>-4.5454545454545497E-2</v>
      </c>
      <c r="L140" s="108">
        <f>IF(ISNUMBER(J140), $B145 * K140, "")</f>
        <v>-6818.1818181818244</v>
      </c>
      <c r="M140" s="109">
        <v>0.22</v>
      </c>
      <c r="N140" s="107">
        <f>IF(ISNUMBER(M140), (M140 - $B140) / $B140, "")</f>
        <v>0</v>
      </c>
      <c r="O140" s="108">
        <f>IF(ISNUMBER(M140), $B145 * N140, "")</f>
        <v>0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1.7091865995982825E-2</v>
      </c>
      <c r="F145" s="28">
        <f>SUM(F125:F144)</f>
        <v>41020.478390358796</v>
      </c>
      <c r="G145" s="26" t="s">
        <v>268</v>
      </c>
      <c r="H145" s="27">
        <f>IF(COUNT(H125:H144), SUM(H125:H144) / COUNT(H125:H144), 0)</f>
        <v>4.404862458335021E-2</v>
      </c>
      <c r="I145" s="28">
        <f>SUM(I125:I144)</f>
        <v>105716.69900004053</v>
      </c>
      <c r="J145" s="26" t="s">
        <v>268</v>
      </c>
      <c r="K145" s="27">
        <f>IF(COUNT(K125:K144), SUM(K125:K144) / COUNT(K125:K144), 0)</f>
        <v>6.8641572697304545E-2</v>
      </c>
      <c r="L145" s="28">
        <f>SUM(L125:L144)</f>
        <v>164739.77447353094</v>
      </c>
      <c r="M145" s="26" t="s">
        <v>268</v>
      </c>
      <c r="N145" s="27">
        <f>IF(COUNT(N125:N144), SUM(N125:N144) / COUNT(N125:N144), 0)</f>
        <v>6.545180145979386E-2</v>
      </c>
      <c r="O145" s="28">
        <f>SUM(O125:O144)</f>
        <v>157084.32350350529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29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2021-11-17(수) 오전 00:00</v>
      </c>
      <c r="C150" s="329"/>
      <c r="D150" s="288" t="str">
        <f>TEXT($G$1, "[$-ko-KR]yyyy-mm-dd(ddd) ") &amp; "오후 14:00"</f>
        <v>2021-11-17(수) 오후 14:00</v>
      </c>
      <c r="E150" s="289"/>
      <c r="F150" s="290"/>
      <c r="G150" s="288" t="str">
        <f>TEXT($G$1, "[$-ko-KR]yyyy-mm-dd(ddd) ") &amp; "오후 19:00"</f>
        <v>2021-11-17(수) 오후 19:00</v>
      </c>
      <c r="H150" s="289"/>
      <c r="I150" s="290"/>
      <c r="J150" s="288" t="str">
        <f>TEXT($G$1, "[$-ko-KR]yyyy-mm-dd(ddd) ") &amp; "오후 21:00"</f>
        <v>2021-11-17(수) 오후 21:00</v>
      </c>
      <c r="K150" s="289"/>
      <c r="L150" s="290"/>
      <c r="M150" s="288" t="str">
        <f>TEXT($G$1+1, "[$-ko-KR]yyyy-mm-dd(ddd) ") &amp; "오전 00:00"</f>
        <v>2021-11-18(목)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30" t="s">
        <v>57</v>
      </c>
      <c r="H151" s="231" t="s">
        <v>265</v>
      </c>
      <c r="I151" s="23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217</v>
      </c>
      <c r="B152" s="124">
        <v>248</v>
      </c>
      <c r="C152" s="76">
        <v>-4.0160643000000003E-3</v>
      </c>
      <c r="D152" s="13">
        <v>263</v>
      </c>
      <c r="E152" s="14">
        <f>IF(ISNUMBER(D152), (D152 - $B152) / $B152, "")</f>
        <v>6.0483870967741937E-2</v>
      </c>
      <c r="F152" s="16">
        <f>IF(ISNUMBER(D152), $B172 * E152, "")</f>
        <v>9072.5806451612898</v>
      </c>
      <c r="G152" s="29">
        <v>266</v>
      </c>
      <c r="H152" s="14">
        <f>IF(ISNUMBER(G152), (G152 - $B152) / $B152, "")</f>
        <v>7.2580645161290328E-2</v>
      </c>
      <c r="I152" s="100">
        <f>IF(ISNUMBER(G152), $B172 * H152, "")</f>
        <v>10887.096774193549</v>
      </c>
      <c r="J152" s="13">
        <v>273</v>
      </c>
      <c r="K152" s="14">
        <f>IF(ISNUMBER(J152), (J152 - $B152) / $B152, "")</f>
        <v>0.10080645161290322</v>
      </c>
      <c r="L152" s="16">
        <f>IF(ISNUMBER(J152), $B172 * K152, "")</f>
        <v>15120.967741935483</v>
      </c>
      <c r="M152" s="29">
        <v>265</v>
      </c>
      <c r="N152" s="14">
        <f>IF(ISNUMBER(M152), (M152 - $B152) / $B152, "")</f>
        <v>6.8548387096774188E-2</v>
      </c>
      <c r="O152" s="16">
        <f>IF(ISNUMBER(M152), $B172 * N152, "")</f>
        <v>10282.258064516129</v>
      </c>
      <c r="Q152" s="286"/>
      <c r="R152" s="286"/>
      <c r="S152" s="286"/>
    </row>
    <row r="153" spans="1:19" ht="17.25" thickBot="1">
      <c r="A153" s="125" t="s">
        <v>237</v>
      </c>
      <c r="B153" s="126">
        <v>164</v>
      </c>
      <c r="C153" s="77">
        <v>-1.20481928E-2</v>
      </c>
      <c r="D153" s="15">
        <v>161</v>
      </c>
      <c r="E153" s="32">
        <f t="shared" ref="E153:E156" si="78">IF(ISNUMBER(D153), (D153 - $B153) / $B153, "")</f>
        <v>-1.8292682926829267E-2</v>
      </c>
      <c r="F153" s="18">
        <f>IF(ISNUMBER(D153), $B172 * E153, "")</f>
        <v>-2743.9024390243899</v>
      </c>
      <c r="G153" s="31">
        <v>168</v>
      </c>
      <c r="H153" s="32">
        <f t="shared" ref="H153:H156" si="79">IF(ISNUMBER(G153), (G153 - $B153) / $B153, "")</f>
        <v>2.4390243902439025E-2</v>
      </c>
      <c r="I153" s="101">
        <f>IF(ISNUMBER(G153), $B172 * H153, "")</f>
        <v>3658.5365853658536</v>
      </c>
      <c r="J153" s="15">
        <v>173</v>
      </c>
      <c r="K153" s="32">
        <f t="shared" ref="K153:K156" si="80">IF(ISNUMBER(J153), (J153 - $B153) / $B153, "")</f>
        <v>5.4878048780487805E-2</v>
      </c>
      <c r="L153" s="18">
        <f>IF(ISNUMBER(J153), $B172 * K153, "")</f>
        <v>8231.707317073171</v>
      </c>
      <c r="M153" s="31">
        <v>178</v>
      </c>
      <c r="N153" s="32">
        <f t="shared" ref="N153:N156" si="81">IF(ISNUMBER(M153), (M153 - $B153) / $B153, "")</f>
        <v>8.5365853658536592E-2</v>
      </c>
      <c r="O153" s="18">
        <f>IF(ISNUMBER(M153), $B172 * N153, "")</f>
        <v>12804.878048780489</v>
      </c>
      <c r="Q153" s="286"/>
      <c r="R153" s="286"/>
      <c r="S153" s="286"/>
    </row>
    <row r="154" spans="1:19" ht="17.25" thickBot="1">
      <c r="A154" s="125" t="s">
        <v>219</v>
      </c>
      <c r="B154" s="126">
        <v>244</v>
      </c>
      <c r="C154" s="77">
        <v>-3.1746031700000003E-2</v>
      </c>
      <c r="D154" s="15">
        <v>401</v>
      </c>
      <c r="E154" s="32">
        <f t="shared" si="78"/>
        <v>0.64344262295081966</v>
      </c>
      <c r="F154" s="18">
        <f>IF(ISNUMBER(D154), $B172 * E154, "")</f>
        <v>96516.393442622953</v>
      </c>
      <c r="G154" s="31">
        <v>378</v>
      </c>
      <c r="H154" s="32">
        <f t="shared" si="79"/>
        <v>0.54918032786885251</v>
      </c>
      <c r="I154" s="101">
        <f>IF(ISNUMBER(G154), $B172 * H154, "")</f>
        <v>82377.049180327871</v>
      </c>
      <c r="J154" s="15">
        <v>373</v>
      </c>
      <c r="K154" s="32">
        <f t="shared" si="80"/>
        <v>0.52868852459016391</v>
      </c>
      <c r="L154" s="18">
        <f>IF(ISNUMBER(J154), $B172 * K154, "")</f>
        <v>79303.278688524588</v>
      </c>
      <c r="M154" s="31">
        <v>360</v>
      </c>
      <c r="N154" s="32">
        <f t="shared" si="81"/>
        <v>0.47540983606557374</v>
      </c>
      <c r="O154" s="18">
        <f>IF(ISNUMBER(M154), $B172 * N154, "")</f>
        <v>71311.475409836057</v>
      </c>
      <c r="Q154" s="291"/>
      <c r="R154" s="291"/>
      <c r="S154" s="291"/>
    </row>
    <row r="155" spans="1:19" ht="17.25" thickBot="1">
      <c r="A155" s="125" t="s">
        <v>161</v>
      </c>
      <c r="B155" s="126">
        <v>684</v>
      </c>
      <c r="C155" s="77">
        <v>-3.2531824600000002E-2</v>
      </c>
      <c r="D155" s="15">
        <v>659</v>
      </c>
      <c r="E155" s="32">
        <f t="shared" si="78"/>
        <v>-3.6549707602339179E-2</v>
      </c>
      <c r="F155" s="18">
        <f>IF(ISNUMBER(D155), $B172 * E155, "")</f>
        <v>-5482.4561403508769</v>
      </c>
      <c r="G155" s="31">
        <v>711</v>
      </c>
      <c r="H155" s="32">
        <f t="shared" si="79"/>
        <v>3.9473684210526314E-2</v>
      </c>
      <c r="I155" s="101">
        <f>IF(ISNUMBER(G155), $B172 * H155, "")</f>
        <v>5921.0526315789466</v>
      </c>
      <c r="J155" s="15">
        <v>701</v>
      </c>
      <c r="K155" s="32">
        <f t="shared" si="80"/>
        <v>2.4853801169590642E-2</v>
      </c>
      <c r="L155" s="18">
        <f>IF(ISNUMBER(J155), $B172 * K155, "")</f>
        <v>3728.0701754385964</v>
      </c>
      <c r="M155" s="31">
        <v>695</v>
      </c>
      <c r="N155" s="32">
        <f t="shared" si="81"/>
        <v>1.6081871345029239E-2</v>
      </c>
      <c r="O155" s="18">
        <f>IF(ISNUMBER(M155), $B172 * N155, "")</f>
        <v>2412.280701754386</v>
      </c>
      <c r="Q155" s="291"/>
      <c r="R155" s="291"/>
      <c r="S155" s="291"/>
    </row>
    <row r="156" spans="1:19" ht="17.25" thickBot="1">
      <c r="A156" s="127" t="s">
        <v>135</v>
      </c>
      <c r="B156" s="128">
        <v>404</v>
      </c>
      <c r="C156" s="78">
        <v>-3.8095238099999998E-2</v>
      </c>
      <c r="D156" s="20">
        <v>398</v>
      </c>
      <c r="E156" s="21">
        <f t="shared" si="78"/>
        <v>-1.4851485148514851E-2</v>
      </c>
      <c r="F156" s="22">
        <f>IF(ISNUMBER(D156), $B172 * E156, "")</f>
        <v>-2227.7227722772277</v>
      </c>
      <c r="G156" s="30">
        <v>399</v>
      </c>
      <c r="H156" s="21">
        <f t="shared" si="79"/>
        <v>-1.2376237623762377E-2</v>
      </c>
      <c r="I156" s="105">
        <f>IF(ISNUMBER(G156), $B172 * H156, "")</f>
        <v>-1856.4356435643565</v>
      </c>
      <c r="J156" s="20">
        <v>403</v>
      </c>
      <c r="K156" s="21">
        <f t="shared" si="80"/>
        <v>-2.4752475247524753E-3</v>
      </c>
      <c r="L156" s="22">
        <f>IF(ISNUMBER(J156), $B172 * K156, "")</f>
        <v>-371.28712871287127</v>
      </c>
      <c r="M156" s="30">
        <v>409</v>
      </c>
      <c r="N156" s="21">
        <f t="shared" si="81"/>
        <v>1.2376237623762377E-2</v>
      </c>
      <c r="O156" s="22">
        <f>IF(ISNUMBER(M156), $B172 * N156, "")</f>
        <v>1856.4356435643565</v>
      </c>
      <c r="Q156" s="291"/>
      <c r="R156" s="291"/>
      <c r="S156" s="291"/>
    </row>
    <row r="157" spans="1:19" ht="17.25" thickBot="1">
      <c r="A157" s="125" t="s">
        <v>127</v>
      </c>
      <c r="B157" s="129">
        <v>148</v>
      </c>
      <c r="C157" s="80">
        <v>-3.8961039000000003E-2</v>
      </c>
      <c r="D157" s="106">
        <v>149</v>
      </c>
      <c r="E157" s="107">
        <f>IF(ISNUMBER(D157), (D157 - $B157) / $B157, "")</f>
        <v>6.7567567567567571E-3</v>
      </c>
      <c r="F157" s="108">
        <f>IF(ISNUMBER(D157), $B172 * E157, "")</f>
        <v>1013.5135135135135</v>
      </c>
      <c r="G157" s="109">
        <v>152</v>
      </c>
      <c r="H157" s="107">
        <f>IF(ISNUMBER(G157), (G157 - $B157) / $B157, "")</f>
        <v>2.7027027027027029E-2</v>
      </c>
      <c r="I157" s="110">
        <f>IF(ISNUMBER(G157), $B172 * H157, "")</f>
        <v>4054.0540540540542</v>
      </c>
      <c r="J157" s="106">
        <v>152</v>
      </c>
      <c r="K157" s="107">
        <f>IF(ISNUMBER(J157), (J157 - $B157) / $B157, "")</f>
        <v>2.7027027027027029E-2</v>
      </c>
      <c r="L157" s="108">
        <f>IF(ISNUMBER(J157), $B172 * K157, "")</f>
        <v>4054.0540540540542</v>
      </c>
      <c r="M157" s="109">
        <v>153</v>
      </c>
      <c r="N157" s="107">
        <f>IF(ISNUMBER(M157), (M157 - $B157) / $B157, "")</f>
        <v>3.3783783783783786E-2</v>
      </c>
      <c r="O157" s="108">
        <f>IF(ISNUMBER(M157), $B172 * N157, "")</f>
        <v>5067.5675675675675</v>
      </c>
      <c r="Q157" s="291"/>
      <c r="R157" s="291"/>
      <c r="S157" s="291"/>
    </row>
    <row r="158" spans="1:19" ht="17.25" thickBot="1">
      <c r="A158" s="125" t="s">
        <v>334</v>
      </c>
      <c r="B158" s="126">
        <v>497</v>
      </c>
      <c r="C158" s="77">
        <v>-4.2389209999999997E-2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2112.676056338028</v>
      </c>
      <c r="G158" s="31">
        <v>514</v>
      </c>
      <c r="H158" s="32">
        <f t="shared" ref="H158:H161" si="83">IF(ISNUMBER(G158), (G158 - $B158) / $B158, "")</f>
        <v>3.4205231388329982E-2</v>
      </c>
      <c r="I158" s="101">
        <f>IF(ISNUMBER(G158), $B172 * H158, "")</f>
        <v>5130.7847082494973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4225.3521126760561</v>
      </c>
      <c r="M158" s="31">
        <v>498</v>
      </c>
      <c r="N158" s="32">
        <f t="shared" ref="N158:N161" si="85">IF(ISNUMBER(M158), (M158 - $B158) / $B158, "")</f>
        <v>2.012072434607646E-3</v>
      </c>
      <c r="O158" s="18">
        <f>IF(ISNUMBER(M158), $B172 * N158, "")</f>
        <v>301.81086519114689</v>
      </c>
      <c r="Q158" s="291"/>
      <c r="R158" s="291"/>
      <c r="S158" s="291"/>
    </row>
    <row r="159" spans="1:19" ht="17.25" thickBot="1">
      <c r="A159" s="125" t="s">
        <v>159</v>
      </c>
      <c r="B159" s="126">
        <v>109</v>
      </c>
      <c r="C159" s="77">
        <v>-4.3859649100000002E-2</v>
      </c>
      <c r="D159" s="15">
        <v>107</v>
      </c>
      <c r="E159" s="32">
        <f t="shared" si="82"/>
        <v>-1.834862385321101E-2</v>
      </c>
      <c r="F159" s="18">
        <f>IF(ISNUMBER(D159), $B172 * E159, "")</f>
        <v>-2752.2935779816517</v>
      </c>
      <c r="G159" s="31">
        <v>110</v>
      </c>
      <c r="H159" s="32">
        <f t="shared" si="83"/>
        <v>9.1743119266055051E-3</v>
      </c>
      <c r="I159" s="101">
        <f>IF(ISNUMBER(G159), $B172 * H159, "")</f>
        <v>1376.1467889908258</v>
      </c>
      <c r="J159" s="15">
        <v>111</v>
      </c>
      <c r="K159" s="32">
        <f t="shared" si="84"/>
        <v>1.834862385321101E-2</v>
      </c>
      <c r="L159" s="18">
        <f>IF(ISNUMBER(J159), $B172 * K159, "")</f>
        <v>2752.2935779816517</v>
      </c>
      <c r="M159" s="31">
        <v>112</v>
      </c>
      <c r="N159" s="32">
        <f t="shared" si="85"/>
        <v>2.7522935779816515E-2</v>
      </c>
      <c r="O159" s="18">
        <f>IF(ISNUMBER(M159), $B172 * N159, "")</f>
        <v>4128.440366972477</v>
      </c>
      <c r="Q159" s="291"/>
      <c r="R159" s="291"/>
      <c r="S159" s="291"/>
    </row>
    <row r="160" spans="1:19" ht="17.25" thickBot="1">
      <c r="A160" s="125" t="s">
        <v>239</v>
      </c>
      <c r="B160" s="126">
        <v>635</v>
      </c>
      <c r="C160" s="77">
        <v>-4.5112781999999997E-2</v>
      </c>
      <c r="D160" s="15">
        <v>639</v>
      </c>
      <c r="E160" s="32">
        <f t="shared" si="82"/>
        <v>6.2992125984251968E-3</v>
      </c>
      <c r="F160" s="18">
        <f>IF(ISNUMBER(D160), $B172 * E160, "")</f>
        <v>944.88188976377955</v>
      </c>
      <c r="G160" s="31">
        <v>797</v>
      </c>
      <c r="H160" s="32">
        <f t="shared" si="83"/>
        <v>0.2551181102362205</v>
      </c>
      <c r="I160" s="101">
        <f>IF(ISNUMBER(G160), $B172 * H160, "")</f>
        <v>38267.716535433072</v>
      </c>
      <c r="J160" s="15">
        <v>727</v>
      </c>
      <c r="K160" s="32">
        <f t="shared" si="84"/>
        <v>0.14488188976377953</v>
      </c>
      <c r="L160" s="18">
        <f>IF(ISNUMBER(J160), $B172 * K160, "")</f>
        <v>21732.283464566928</v>
      </c>
      <c r="M160" s="31">
        <v>693</v>
      </c>
      <c r="N160" s="32">
        <f t="shared" si="85"/>
        <v>9.1338582677165353E-2</v>
      </c>
      <c r="O160" s="18">
        <f>IF(ISNUMBER(M160), $B172 * N160, "")</f>
        <v>13700.787401574802</v>
      </c>
      <c r="Q160" s="33"/>
      <c r="R160" s="33"/>
    </row>
    <row r="161" spans="1:19" ht="17.25" thickBot="1">
      <c r="A161" s="130" t="s">
        <v>115</v>
      </c>
      <c r="B161" s="131">
        <v>510</v>
      </c>
      <c r="C161" s="79">
        <v>-5.0279329599999999E-2</v>
      </c>
      <c r="D161" s="24">
        <v>522</v>
      </c>
      <c r="E161" s="25">
        <f t="shared" si="82"/>
        <v>2.3529411764705882E-2</v>
      </c>
      <c r="F161" s="104">
        <f>IF(ISNUMBER(D161), $B172 * E161, "")</f>
        <v>3529.4117647058824</v>
      </c>
      <c r="G161" s="102">
        <v>570</v>
      </c>
      <c r="H161" s="25">
        <f t="shared" si="83"/>
        <v>0.11764705882352941</v>
      </c>
      <c r="I161" s="103">
        <f>IF(ISNUMBER(G161), $B172 * H161, "")</f>
        <v>17647.058823529413</v>
      </c>
      <c r="J161" s="24">
        <v>618</v>
      </c>
      <c r="K161" s="25">
        <f t="shared" si="84"/>
        <v>0.21176470588235294</v>
      </c>
      <c r="L161" s="104">
        <f>IF(ISNUMBER(J161), $B172 * K161, "")</f>
        <v>31764.705882352941</v>
      </c>
      <c r="M161" s="102">
        <v>594</v>
      </c>
      <c r="N161" s="25">
        <f t="shared" si="85"/>
        <v>0.16470588235294117</v>
      </c>
      <c r="O161" s="104">
        <f>IF(ISNUMBER(M161), $B172 * N161, "")</f>
        <v>24705.882352941175</v>
      </c>
      <c r="Q161" s="300"/>
      <c r="R161" s="301"/>
      <c r="S161" s="302"/>
    </row>
    <row r="162" spans="1:19">
      <c r="A162" s="123" t="s">
        <v>263</v>
      </c>
      <c r="B162" s="124">
        <v>296</v>
      </c>
      <c r="C162" s="76">
        <v>-5.7324840799999999E-2</v>
      </c>
      <c r="D162" s="13">
        <v>289</v>
      </c>
      <c r="E162" s="14">
        <f>IF(ISNUMBER(D162), (D162 - $B162) / $B162, "")</f>
        <v>-2.364864864864865E-2</v>
      </c>
      <c r="F162" s="16">
        <f>IF(ISNUMBER(D162), $B172 * E162, "")</f>
        <v>-3547.2972972972975</v>
      </c>
      <c r="G162" s="29">
        <v>295</v>
      </c>
      <c r="H162" s="14">
        <f>IF(ISNUMBER(G162), (G162 - $B162) / $B162, "")</f>
        <v>-3.3783783783783786E-3</v>
      </c>
      <c r="I162" s="100">
        <f>IF(ISNUMBER(G162), $B172 * H162, "")</f>
        <v>-506.75675675675677</v>
      </c>
      <c r="J162" s="13">
        <v>294</v>
      </c>
      <c r="K162" s="14">
        <f>IF(ISNUMBER(J162), (J162 - $B162) / $B162, "")</f>
        <v>-6.7567567567567571E-3</v>
      </c>
      <c r="L162" s="16">
        <f>IF(ISNUMBER(J162), $B172 * K162, "")</f>
        <v>-1013.5135135135135</v>
      </c>
      <c r="M162" s="29">
        <v>291</v>
      </c>
      <c r="N162" s="14">
        <f>IF(ISNUMBER(M162), (M162 - $B162) / $B162, "")</f>
        <v>-1.6891891891891893E-2</v>
      </c>
      <c r="O162" s="16">
        <f>IF(ISNUMBER(M162), $B172 * N162, "")</f>
        <v>-2533.7837837837837</v>
      </c>
      <c r="Q162" s="303"/>
      <c r="R162" s="304"/>
      <c r="S162" s="305"/>
    </row>
    <row r="163" spans="1:19" ht="17.25" thickBot="1">
      <c r="A163" s="125" t="s">
        <v>121</v>
      </c>
      <c r="B163" s="126">
        <v>568</v>
      </c>
      <c r="C163" s="77">
        <v>-5.8043117700000001E-2</v>
      </c>
      <c r="D163" s="15">
        <v>560</v>
      </c>
      <c r="E163" s="32">
        <f t="shared" ref="E163:E166" si="86">IF(ISNUMBER(D163), (D163 - $B163) / $B163, "")</f>
        <v>-1.4084507042253521E-2</v>
      </c>
      <c r="F163" s="18">
        <f>IF(ISNUMBER(D163), $B172 * E163, "")</f>
        <v>-2112.676056338028</v>
      </c>
      <c r="G163" s="31">
        <v>586</v>
      </c>
      <c r="H163" s="32">
        <f t="shared" ref="H163:H166" si="87">IF(ISNUMBER(G163), (G163 - $B163) / $B163, "")</f>
        <v>3.1690140845070422E-2</v>
      </c>
      <c r="I163" s="101">
        <f>IF(ISNUMBER(G163), $B172 * H163, "")</f>
        <v>4753.5211267605637</v>
      </c>
      <c r="J163" s="15">
        <v>615</v>
      </c>
      <c r="K163" s="32">
        <f t="shared" ref="K163:K166" si="88">IF(ISNUMBER(J163), (J163 - $B163) / $B163, "")</f>
        <v>8.2746478873239437E-2</v>
      </c>
      <c r="L163" s="18">
        <f>IF(ISNUMBER(J163), $B172 * K163, "")</f>
        <v>12411.971830985916</v>
      </c>
      <c r="M163" s="31">
        <v>614</v>
      </c>
      <c r="N163" s="32">
        <f t="shared" ref="N163:N166" si="89">IF(ISNUMBER(M163), (M163 - $B163) / $B163, "")</f>
        <v>8.098591549295775E-2</v>
      </c>
      <c r="O163" s="18">
        <f>IF(ISNUMBER(M163), $B172 * N163, "")</f>
        <v>12147.887323943662</v>
      </c>
      <c r="Q163" s="306"/>
      <c r="R163" s="307"/>
      <c r="S163" s="308"/>
    </row>
    <row r="164" spans="1:19" ht="17.25" thickBot="1">
      <c r="A164" s="125" t="s">
        <v>141</v>
      </c>
      <c r="B164" s="126">
        <v>155</v>
      </c>
      <c r="C164" s="77">
        <v>-6.0606060599999997E-2</v>
      </c>
      <c r="D164" s="15">
        <v>157</v>
      </c>
      <c r="E164" s="32">
        <f t="shared" si="86"/>
        <v>1.2903225806451613E-2</v>
      </c>
      <c r="F164" s="18">
        <f>IF(ISNUMBER(D164), $B172 * E164, "")</f>
        <v>1935.483870967742</v>
      </c>
      <c r="G164" s="31">
        <v>164</v>
      </c>
      <c r="H164" s="32">
        <f t="shared" si="87"/>
        <v>5.8064516129032261E-2</v>
      </c>
      <c r="I164" s="101">
        <f>IF(ISNUMBER(G164), $B172 * H164, "")</f>
        <v>8709.677419354839</v>
      </c>
      <c r="J164" s="15">
        <v>160</v>
      </c>
      <c r="K164" s="32">
        <f t="shared" si="88"/>
        <v>3.2258064516129031E-2</v>
      </c>
      <c r="L164" s="18">
        <f>IF(ISNUMBER(J164), $B172 * K164, "")</f>
        <v>4838.7096774193551</v>
      </c>
      <c r="M164" s="31">
        <v>158</v>
      </c>
      <c r="N164" s="32">
        <f t="shared" si="89"/>
        <v>1.935483870967742E-2</v>
      </c>
      <c r="O164" s="18">
        <f>IF(ISNUMBER(M164), $B172 * N164, "")</f>
        <v>2903.2258064516132</v>
      </c>
      <c r="Q164" s="291"/>
      <c r="R164" s="291"/>
      <c r="S164" s="291"/>
    </row>
    <row r="165" spans="1:19" ht="17.25" thickBot="1">
      <c r="A165" s="125" t="s">
        <v>51</v>
      </c>
      <c r="B165" s="126">
        <v>431</v>
      </c>
      <c r="C165" s="77">
        <v>-6.1002178599999998E-2</v>
      </c>
      <c r="D165" s="15">
        <v>416</v>
      </c>
      <c r="E165" s="32">
        <f t="shared" si="86"/>
        <v>-3.4802784222737818E-2</v>
      </c>
      <c r="F165" s="18">
        <f>IF(ISNUMBER(D165), $B172 * E165, "")</f>
        <v>-5220.4176334106724</v>
      </c>
      <c r="G165" s="31">
        <v>421</v>
      </c>
      <c r="H165" s="32">
        <f t="shared" si="87"/>
        <v>-2.3201856148491878E-2</v>
      </c>
      <c r="I165" s="101">
        <f>IF(ISNUMBER(G165), $B172 * H165, "")</f>
        <v>-3480.2784222737819</v>
      </c>
      <c r="J165" s="15">
        <v>422</v>
      </c>
      <c r="K165" s="32">
        <f t="shared" si="88"/>
        <v>-2.0881670533642691E-2</v>
      </c>
      <c r="L165" s="18">
        <f>IF(ISNUMBER(J165), $B172 * K165, "")</f>
        <v>-3132.2505800464037</v>
      </c>
      <c r="M165" s="31">
        <v>420</v>
      </c>
      <c r="N165" s="32">
        <f t="shared" si="89"/>
        <v>-2.5522041763341066E-2</v>
      </c>
      <c r="O165" s="18">
        <f>IF(ISNUMBER(M165), $B172 * N165, "")</f>
        <v>-3828.3062645011601</v>
      </c>
      <c r="Q165" s="286"/>
      <c r="R165" s="286"/>
      <c r="S165" s="286"/>
    </row>
    <row r="166" spans="1:19" ht="17.25" thickBot="1">
      <c r="A166" s="127" t="s">
        <v>56</v>
      </c>
      <c r="B166" s="128">
        <v>223</v>
      </c>
      <c r="C166" s="78">
        <v>-6.3025210100000006E-2</v>
      </c>
      <c r="D166" s="20">
        <v>227</v>
      </c>
      <c r="E166" s="21">
        <f t="shared" si="86"/>
        <v>1.7937219730941704E-2</v>
      </c>
      <c r="F166" s="22">
        <f>IF(ISNUMBER(D166), $B172 * E166, "")</f>
        <v>2690.5829596412555</v>
      </c>
      <c r="G166" s="30">
        <v>233</v>
      </c>
      <c r="H166" s="21">
        <f t="shared" si="87"/>
        <v>4.4843049327354258E-2</v>
      </c>
      <c r="I166" s="105">
        <f>IF(ISNUMBER(G166), $B172 * H166, "")</f>
        <v>6726.4573991031384</v>
      </c>
      <c r="J166" s="20">
        <v>231</v>
      </c>
      <c r="K166" s="21">
        <f t="shared" si="88"/>
        <v>3.5874439461883408E-2</v>
      </c>
      <c r="L166" s="22">
        <f>IF(ISNUMBER(J166), $B172 * K166, "")</f>
        <v>5381.1659192825109</v>
      </c>
      <c r="M166" s="30">
        <v>230</v>
      </c>
      <c r="N166" s="21">
        <f t="shared" si="89"/>
        <v>3.1390134529147982E-2</v>
      </c>
      <c r="O166" s="22">
        <f>IF(ISNUMBER(M166), $B172 * N166, "")</f>
        <v>4708.5201793721972</v>
      </c>
      <c r="Q166" s="286"/>
      <c r="R166" s="286"/>
      <c r="S166" s="286"/>
    </row>
    <row r="167" spans="1:19" ht="17.25" thickBot="1">
      <c r="A167" s="125" t="s">
        <v>85</v>
      </c>
      <c r="B167" s="129">
        <v>612</v>
      </c>
      <c r="C167" s="80">
        <v>-6.42201835E-2</v>
      </c>
      <c r="D167" s="106">
        <v>597</v>
      </c>
      <c r="E167" s="107">
        <f>IF(ISNUMBER(D167), (D167 - $B167) / $B167, "")</f>
        <v>-2.4509803921568627E-2</v>
      </c>
      <c r="F167" s="108">
        <f>IF(ISNUMBER(D167), $B172 * E167, "")</f>
        <v>-3676.4705882352941</v>
      </c>
      <c r="G167" s="109">
        <v>607</v>
      </c>
      <c r="H167" s="107">
        <f>IF(ISNUMBER(G167), (G167 - $B167) / $B167, "")</f>
        <v>-8.1699346405228763E-3</v>
      </c>
      <c r="I167" s="110">
        <f>IF(ISNUMBER(G167), $B172 * H167, "")</f>
        <v>-1225.4901960784314</v>
      </c>
      <c r="J167" s="106">
        <v>604</v>
      </c>
      <c r="K167" s="107">
        <f>IF(ISNUMBER(J167), (J167 - $B167) / $B167, "")</f>
        <v>-1.3071895424836602E-2</v>
      </c>
      <c r="L167" s="108">
        <f>IF(ISNUMBER(J167), $B172 * K167, "")</f>
        <v>-1960.7843137254902</v>
      </c>
      <c r="M167" s="109">
        <v>596</v>
      </c>
      <c r="N167" s="107">
        <f>IF(ISNUMBER(M167), (M167 - $B167) / $B167, "")</f>
        <v>-2.6143790849673203E-2</v>
      </c>
      <c r="O167" s="108">
        <f>IF(ISNUMBER(M167), $B172 * N167, "")</f>
        <v>-3921.5686274509803</v>
      </c>
      <c r="Q167" s="291"/>
      <c r="R167" s="291"/>
      <c r="S167" s="291"/>
    </row>
    <row r="168" spans="1:19" ht="17.25" thickBot="1">
      <c r="A168" s="125" t="s">
        <v>129</v>
      </c>
      <c r="B168" s="126">
        <v>116</v>
      </c>
      <c r="C168" s="77">
        <v>-6.4516129000000005E-2</v>
      </c>
      <c r="D168" s="15">
        <v>114</v>
      </c>
      <c r="E168" s="32">
        <f t="shared" ref="E168:E171" si="90">IF(ISNUMBER(D168), (D168 - $B168) / $B168, "")</f>
        <v>-1.7241379310344827E-2</v>
      </c>
      <c r="F168" s="18">
        <f>IF(ISNUMBER(D168), $B172 * E168, "")</f>
        <v>-2586.2068965517242</v>
      </c>
      <c r="G168" s="31">
        <v>116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116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116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91"/>
      <c r="R168" s="291"/>
      <c r="S168" s="291"/>
    </row>
    <row r="169" spans="1:19" ht="17.25" thickBot="1">
      <c r="A169" s="125" t="s">
        <v>247</v>
      </c>
      <c r="B169" s="126">
        <v>100</v>
      </c>
      <c r="C169" s="77">
        <v>-6.5420560700000005E-2</v>
      </c>
      <c r="D169" s="15">
        <v>98.8</v>
      </c>
      <c r="E169" s="32">
        <f t="shared" si="90"/>
        <v>-1.2000000000000028E-2</v>
      </c>
      <c r="F169" s="18">
        <f>IF(ISNUMBER(D169), $B172 * E169, "")</f>
        <v>-1800.0000000000041</v>
      </c>
      <c r="G169" s="31">
        <v>101</v>
      </c>
      <c r="H169" s="32">
        <f t="shared" si="91"/>
        <v>0.01</v>
      </c>
      <c r="I169" s="101">
        <f>IF(ISNUMBER(G169), $B172 * H169, "")</f>
        <v>1500</v>
      </c>
      <c r="J169" s="15">
        <v>101</v>
      </c>
      <c r="K169" s="32">
        <f t="shared" si="92"/>
        <v>0.01</v>
      </c>
      <c r="L169" s="18">
        <f>IF(ISNUMBER(J169), $B172 * K169, "")</f>
        <v>1500</v>
      </c>
      <c r="M169" s="31">
        <v>100</v>
      </c>
      <c r="N169" s="32">
        <f t="shared" si="93"/>
        <v>0</v>
      </c>
      <c r="O169" s="18">
        <f>IF(ISNUMBER(M169), $B172 * N169, "")</f>
        <v>0</v>
      </c>
      <c r="Q169" s="291"/>
      <c r="R169" s="291"/>
      <c r="S169" s="291"/>
    </row>
    <row r="170" spans="1:19">
      <c r="A170" s="125" t="s">
        <v>125</v>
      </c>
      <c r="B170" s="126">
        <v>184</v>
      </c>
      <c r="C170" s="77">
        <v>-7.5376884399999997E-2</v>
      </c>
      <c r="D170" s="15">
        <v>174</v>
      </c>
      <c r="E170" s="32">
        <f t="shared" si="90"/>
        <v>-5.434782608695652E-2</v>
      </c>
      <c r="F170" s="18">
        <f>IF(ISNUMBER(D170), $B172 * E170, "")</f>
        <v>-8152.173913043478</v>
      </c>
      <c r="G170" s="31">
        <v>180</v>
      </c>
      <c r="H170" s="32">
        <f t="shared" si="91"/>
        <v>-2.1739130434782608E-2</v>
      </c>
      <c r="I170" s="101">
        <f>IF(ISNUMBER(G170), $B172 * H170, "")</f>
        <v>-3260.869565217391</v>
      </c>
      <c r="J170" s="15">
        <v>180</v>
      </c>
      <c r="K170" s="32">
        <f t="shared" si="92"/>
        <v>-2.1739130434782608E-2</v>
      </c>
      <c r="L170" s="18">
        <f>IF(ISNUMBER(J170), $B172 * K170, "")</f>
        <v>-3260.869565217391</v>
      </c>
      <c r="M170" s="31">
        <v>177</v>
      </c>
      <c r="N170" s="32">
        <f t="shared" si="93"/>
        <v>-3.8043478260869568E-2</v>
      </c>
      <c r="O170" s="18">
        <f>IF(ISNUMBER(M170), $B172 * N170, "")</f>
        <v>-5706.521739130435</v>
      </c>
      <c r="Q170" s="313"/>
      <c r="R170" s="314"/>
      <c r="S170" s="315"/>
    </row>
    <row r="171" spans="1:19" ht="17.25" thickBot="1">
      <c r="A171" s="130" t="s">
        <v>149</v>
      </c>
      <c r="B171" s="131">
        <v>137</v>
      </c>
      <c r="C171" s="79">
        <v>-9.2715231800000006E-2</v>
      </c>
      <c r="D171" s="24">
        <v>134</v>
      </c>
      <c r="E171" s="25">
        <f t="shared" si="90"/>
        <v>-2.1897810218978103E-2</v>
      </c>
      <c r="F171" s="104">
        <f>IF(ISNUMBER(D171), $B172 * E171, "")</f>
        <v>-3284.6715328467153</v>
      </c>
      <c r="G171" s="102">
        <v>139</v>
      </c>
      <c r="H171" s="25">
        <f t="shared" si="91"/>
        <v>1.4598540145985401E-2</v>
      </c>
      <c r="I171" s="103">
        <f>IF(ISNUMBER(G171), $B172 * H171, "")</f>
        <v>2189.7810218978102</v>
      </c>
      <c r="J171" s="24">
        <v>138</v>
      </c>
      <c r="K171" s="25">
        <f t="shared" si="92"/>
        <v>7.2992700729927005E-3</v>
      </c>
      <c r="L171" s="104">
        <f>IF(ISNUMBER(J171), $B172 * K171, "")</f>
        <v>1094.8905109489051</v>
      </c>
      <c r="M171" s="102">
        <v>135</v>
      </c>
      <c r="N171" s="25">
        <f t="shared" si="93"/>
        <v>-1.4598540145985401E-2</v>
      </c>
      <c r="O171" s="104">
        <f>IF(ISNUMBER(M171), $B172 * N171, "")</f>
        <v>-2189.7810218978102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2.4743078431785692E-2</v>
      </c>
      <c r="F172" s="28">
        <f>SUM(F152:F171)</f>
        <v>74229.235295357124</v>
      </c>
      <c r="G172" s="26" t="s">
        <v>268</v>
      </c>
      <c r="H172" s="27">
        <f>IF(COUNT(H152:H171), SUM(H152:H171) / COUNT(H152:H171), 0)</f>
        <v>6.0956367488316246E-2</v>
      </c>
      <c r="I172" s="28">
        <f>SUM(I152:I171)</f>
        <v>182869.10246494878</v>
      </c>
      <c r="J172" s="26" t="s">
        <v>268</v>
      </c>
      <c r="K172" s="27">
        <f>IF(COUNT(K152:K171), SUM(K152:K171) / COUNT(K152:K171), 0)</f>
        <v>6.2133581950674824E-2</v>
      </c>
      <c r="L172" s="28">
        <f>SUM(L152:L171)</f>
        <v>186400.7458520245</v>
      </c>
      <c r="M172" s="26" t="s">
        <v>268</v>
      </c>
      <c r="N172" s="27">
        <f>IF(COUNT(N152:N171), SUM(N152:N171) / COUNT(N152:N171), 0)</f>
        <v>4.938382943190063E-2</v>
      </c>
      <c r="O172" s="28">
        <f>SUM(O152:O171)</f>
        <v>148151.48829570189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29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2021-11-17(수) 오전 00:00</v>
      </c>
      <c r="C177" s="329"/>
      <c r="D177" s="288" t="str">
        <f>TEXT($G$1, "[$-ko-KR]yyyy-mm-dd(ddd) ") &amp; "오후 14:00"</f>
        <v>2021-11-17(수) 오후 14:00</v>
      </c>
      <c r="E177" s="289"/>
      <c r="F177" s="290"/>
      <c r="G177" s="288" t="str">
        <f>TEXT($G$1, "[$-ko-KR]yyyy-mm-dd(ddd) ") &amp; "오후 19:00"</f>
        <v>2021-11-17(수) 오후 19:00</v>
      </c>
      <c r="H177" s="289"/>
      <c r="I177" s="290"/>
      <c r="J177" s="288" t="str">
        <f>TEXT($G$1, "[$-ko-KR]yyyy-mm-dd(ddd) ") &amp; "오후 21:00"</f>
        <v>2021-11-17(수) 오후 21:00</v>
      </c>
      <c r="K177" s="289"/>
      <c r="L177" s="290"/>
      <c r="M177" s="288" t="str">
        <f>TEXT($G$1+1, "[$-ko-KR]yyyy-mm-dd(ddd) ") &amp; "오전 00:00"</f>
        <v>2021-11-18(목)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30" t="s">
        <v>57</v>
      </c>
      <c r="H178" s="231" t="s">
        <v>265</v>
      </c>
      <c r="I178" s="23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103</v>
      </c>
      <c r="B179" s="124">
        <v>1400</v>
      </c>
      <c r="C179" s="76">
        <v>-6.3545150499999994E-2</v>
      </c>
      <c r="D179" s="13">
        <v>1395</v>
      </c>
      <c r="E179" s="14">
        <f>IF(ISNUMBER(D179), (D179 - $B179) / $B179, "")</f>
        <v>-3.5714285714285713E-3</v>
      </c>
      <c r="F179" s="16">
        <f>IF(ISNUMBER(D179), $B199 * E179, "")</f>
        <v>-535.71428571428567</v>
      </c>
      <c r="G179" s="29">
        <v>1405</v>
      </c>
      <c r="H179" s="14">
        <f>IF(ISNUMBER(G179), (G179 - $B179) / $B179, "")</f>
        <v>3.5714285714285713E-3</v>
      </c>
      <c r="I179" s="100">
        <f>IF(ISNUMBER(G179), $B199 * H179, "")</f>
        <v>535.71428571428567</v>
      </c>
      <c r="J179" s="13">
        <v>1395</v>
      </c>
      <c r="K179" s="14">
        <f>IF(ISNUMBER(J179), (J179 - $B179) / $B179, "")</f>
        <v>-3.5714285714285713E-3</v>
      </c>
      <c r="L179" s="16">
        <f>IF(ISNUMBER(J179), $B199 * K179, "")</f>
        <v>-535.71428571428567</v>
      </c>
      <c r="M179" s="29">
        <v>1375</v>
      </c>
      <c r="N179" s="14">
        <f>IF(ISNUMBER(M179), (M179 - $B179) / $B179, "")</f>
        <v>-1.7857142857142856E-2</v>
      </c>
      <c r="O179" s="16">
        <f>IF(ISNUMBER(M179), $B199 * N179, "")</f>
        <v>-2678.5714285714284</v>
      </c>
      <c r="Q179" s="286"/>
      <c r="R179" s="286"/>
      <c r="S179" s="286"/>
    </row>
    <row r="180" spans="1:19" ht="17.25" thickBot="1">
      <c r="A180" s="125" t="s">
        <v>85</v>
      </c>
      <c r="B180" s="126">
        <v>612</v>
      </c>
      <c r="C180" s="77">
        <v>-6.42201835E-2</v>
      </c>
      <c r="D180" s="15">
        <v>597</v>
      </c>
      <c r="E180" s="32">
        <f t="shared" ref="E180:E183" si="94">IF(ISNUMBER(D180), (D180 - $B180) / $B180, "")</f>
        <v>-2.4509803921568627E-2</v>
      </c>
      <c r="F180" s="18">
        <f>IF(ISNUMBER(D180), $B199 * E180, "")</f>
        <v>-3676.4705882352941</v>
      </c>
      <c r="G180" s="31">
        <v>607</v>
      </c>
      <c r="H180" s="32">
        <f t="shared" ref="H180:H183" si="95">IF(ISNUMBER(G180), (G180 - $B180) / $B180, "")</f>
        <v>-8.1699346405228763E-3</v>
      </c>
      <c r="I180" s="101">
        <f>IF(ISNUMBER(G180), $B199 * H180, "")</f>
        <v>-1225.4901960784314</v>
      </c>
      <c r="J180" s="15">
        <v>604</v>
      </c>
      <c r="K180" s="32">
        <f t="shared" ref="K180:K183" si="96">IF(ISNUMBER(J180), (J180 - $B180) / $B180, "")</f>
        <v>-1.3071895424836602E-2</v>
      </c>
      <c r="L180" s="18">
        <f>IF(ISNUMBER(J180), $B199 * K180, "")</f>
        <v>-1960.7843137254902</v>
      </c>
      <c r="M180" s="31">
        <v>596</v>
      </c>
      <c r="N180" s="32">
        <f t="shared" ref="N180:N183" si="97">IF(ISNUMBER(M180), (M180 - $B180) / $B180, "")</f>
        <v>-2.6143790849673203E-2</v>
      </c>
      <c r="O180" s="18">
        <f>IF(ISNUMBER(M180), $B199 * N180, "")</f>
        <v>-3921.5686274509803</v>
      </c>
      <c r="Q180" s="286"/>
      <c r="R180" s="286"/>
      <c r="S180" s="286"/>
    </row>
    <row r="181" spans="1:19" ht="17.25" thickBot="1">
      <c r="A181" s="125" t="s">
        <v>129</v>
      </c>
      <c r="B181" s="126">
        <v>116</v>
      </c>
      <c r="C181" s="77">
        <v>-6.4516129000000005E-2</v>
      </c>
      <c r="D181" s="15">
        <v>114</v>
      </c>
      <c r="E181" s="32">
        <f t="shared" si="94"/>
        <v>-1.7241379310344827E-2</v>
      </c>
      <c r="F181" s="18">
        <f>IF(ISNUMBER(D181), $B199 * E181, "")</f>
        <v>-2586.2068965517242</v>
      </c>
      <c r="G181" s="31">
        <v>116</v>
      </c>
      <c r="H181" s="32">
        <f t="shared" si="95"/>
        <v>0</v>
      </c>
      <c r="I181" s="101">
        <f>IF(ISNUMBER(G181), $B199 * H181, "")</f>
        <v>0</v>
      </c>
      <c r="J181" s="15">
        <v>116</v>
      </c>
      <c r="K181" s="32">
        <f t="shared" si="96"/>
        <v>0</v>
      </c>
      <c r="L181" s="18">
        <f>IF(ISNUMBER(J181), $B199 * K181, "")</f>
        <v>0</v>
      </c>
      <c r="M181" s="31">
        <v>116</v>
      </c>
      <c r="N181" s="32">
        <f t="shared" si="97"/>
        <v>0</v>
      </c>
      <c r="O181" s="18">
        <f>IF(ISNUMBER(M181), $B199 * N181, "")</f>
        <v>0</v>
      </c>
      <c r="Q181" s="291"/>
      <c r="R181" s="291"/>
      <c r="S181" s="291"/>
    </row>
    <row r="182" spans="1:19" ht="17.25" thickBot="1">
      <c r="A182" s="125" t="s">
        <v>62</v>
      </c>
      <c r="B182" s="126">
        <v>53650</v>
      </c>
      <c r="C182" s="77">
        <v>-6.5168147800000006E-2</v>
      </c>
      <c r="D182" s="15">
        <v>51770</v>
      </c>
      <c r="E182" s="32">
        <f t="shared" si="94"/>
        <v>-3.504193849021435E-2</v>
      </c>
      <c r="F182" s="18">
        <f>IF(ISNUMBER(D182), $B199 * E182, "")</f>
        <v>-5256.2907735321523</v>
      </c>
      <c r="G182" s="31">
        <v>52540</v>
      </c>
      <c r="H182" s="32">
        <f t="shared" si="95"/>
        <v>-2.0689655172413793E-2</v>
      </c>
      <c r="I182" s="101">
        <f>IF(ISNUMBER(G182), $B199 * H182, "")</f>
        <v>-3103.4482758620688</v>
      </c>
      <c r="J182" s="15">
        <v>52860</v>
      </c>
      <c r="K182" s="32">
        <f t="shared" si="96"/>
        <v>-1.472506989748369E-2</v>
      </c>
      <c r="L182" s="18">
        <f>IF(ISNUMBER(J182), $B199 * K182, "")</f>
        <v>-2208.7604846225536</v>
      </c>
      <c r="M182" s="31">
        <v>52340</v>
      </c>
      <c r="N182" s="32">
        <f t="shared" si="97"/>
        <v>-2.4417520969245106E-2</v>
      </c>
      <c r="O182" s="18">
        <f>IF(ISNUMBER(M182), $B199 * N182, "")</f>
        <v>-3662.6281453867659</v>
      </c>
      <c r="Q182" s="291"/>
      <c r="R182" s="291"/>
      <c r="S182" s="291"/>
    </row>
    <row r="183" spans="1:19" ht="17.25" thickBot="1">
      <c r="A183" s="127" t="s">
        <v>247</v>
      </c>
      <c r="B183" s="128">
        <v>100</v>
      </c>
      <c r="C183" s="78">
        <v>-6.5420560700000005E-2</v>
      </c>
      <c r="D183" s="20">
        <v>98.8</v>
      </c>
      <c r="E183" s="21">
        <f t="shared" si="94"/>
        <v>-1.2000000000000028E-2</v>
      </c>
      <c r="F183" s="22">
        <f>IF(ISNUMBER(D183), $B199 * E183, "")</f>
        <v>-1800.0000000000041</v>
      </c>
      <c r="G183" s="30">
        <v>101</v>
      </c>
      <c r="H183" s="21">
        <f t="shared" si="95"/>
        <v>0.01</v>
      </c>
      <c r="I183" s="105">
        <f>IF(ISNUMBER(G183), $B199 * H183, "")</f>
        <v>1500</v>
      </c>
      <c r="J183" s="20">
        <v>101</v>
      </c>
      <c r="K183" s="21">
        <f t="shared" si="96"/>
        <v>0.01</v>
      </c>
      <c r="L183" s="22">
        <f>IF(ISNUMBER(J183), $B199 * K183, "")</f>
        <v>1500</v>
      </c>
      <c r="M183" s="30">
        <v>100</v>
      </c>
      <c r="N183" s="21">
        <f t="shared" si="97"/>
        <v>0</v>
      </c>
      <c r="O183" s="22">
        <f>IF(ISNUMBER(M183), $B199 * N183, "")</f>
        <v>0</v>
      </c>
      <c r="Q183" s="291"/>
      <c r="R183" s="291"/>
      <c r="S183" s="291"/>
    </row>
    <row r="184" spans="1:19" ht="17.25" thickBot="1">
      <c r="A184" s="125" t="s">
        <v>75</v>
      </c>
      <c r="B184" s="129">
        <v>36520</v>
      </c>
      <c r="C184" s="80">
        <v>-6.71775223E-2</v>
      </c>
      <c r="D184" s="106">
        <v>35460</v>
      </c>
      <c r="E184" s="107">
        <f>IF(ISNUMBER(D184), (D184 - $B184) / $B184, "")</f>
        <v>-2.9025191675794086E-2</v>
      </c>
      <c r="F184" s="108">
        <f>IF(ISNUMBER(D184), $B199 * E184, "")</f>
        <v>-4353.7787513691128</v>
      </c>
      <c r="G184" s="109">
        <v>35890</v>
      </c>
      <c r="H184" s="107">
        <f>IF(ISNUMBER(G184), (G184 - $B184) / $B184, "")</f>
        <v>-1.7250821467688939E-2</v>
      </c>
      <c r="I184" s="110">
        <f>IF(ISNUMBER(G184), $B199 * H184, "")</f>
        <v>-2587.6232201533408</v>
      </c>
      <c r="J184" s="106">
        <v>36190</v>
      </c>
      <c r="K184" s="107">
        <f>IF(ISNUMBER(J184), (J184 - $B184) / $B184, "")</f>
        <v>-9.0361445783132526E-3</v>
      </c>
      <c r="L184" s="108">
        <f>IF(ISNUMBER(J184), $B199 * K184, "")</f>
        <v>-1355.4216867469879</v>
      </c>
      <c r="M184" s="109">
        <v>35640</v>
      </c>
      <c r="N184" s="107">
        <f>IF(ISNUMBER(M184), (M184 - $B184) / $B184, "")</f>
        <v>-2.4096385542168676E-2</v>
      </c>
      <c r="O184" s="108">
        <f>IF(ISNUMBER(M184), $B199 * N184, "")</f>
        <v>-3614.4578313253014</v>
      </c>
      <c r="Q184" s="291"/>
      <c r="R184" s="291"/>
      <c r="S184" s="291"/>
    </row>
    <row r="185" spans="1:19" ht="17.25" thickBot="1">
      <c r="A185" s="125" t="s">
        <v>336</v>
      </c>
      <c r="B185" s="126">
        <v>4770</v>
      </c>
      <c r="C185" s="77">
        <v>-6.7448680400000002E-2</v>
      </c>
      <c r="D185" s="15">
        <v>4650</v>
      </c>
      <c r="E185" s="32">
        <f t="shared" ref="E185:E188" si="98">IF(ISNUMBER(D185), (D185 - $B185) / $B185, "")</f>
        <v>-2.5157232704402517E-2</v>
      </c>
      <c r="F185" s="18">
        <f>IF(ISNUMBER(D185), $B199 * E185, "")</f>
        <v>-3773.5849056603774</v>
      </c>
      <c r="G185" s="31">
        <v>4755</v>
      </c>
      <c r="H185" s="32">
        <f t="shared" ref="H185:H188" si="99">IF(ISNUMBER(G185), (G185 - $B185) / $B185, "")</f>
        <v>-3.1446540880503146E-3</v>
      </c>
      <c r="I185" s="101">
        <f>IF(ISNUMBER(G185), $B199 * H185, "")</f>
        <v>-471.69811320754718</v>
      </c>
      <c r="J185" s="15">
        <v>4765</v>
      </c>
      <c r="K185" s="32">
        <f t="shared" ref="K185:K188" si="100">IF(ISNUMBER(J185), (J185 - $B185) / $B185, "")</f>
        <v>-1.0482180293501049E-3</v>
      </c>
      <c r="L185" s="18">
        <f>IF(ISNUMBER(J185), $B199 * K185, "")</f>
        <v>-157.23270440251574</v>
      </c>
      <c r="M185" s="31">
        <v>4705</v>
      </c>
      <c r="N185" s="32">
        <f t="shared" ref="N185:N188" si="101">IF(ISNUMBER(M185), (M185 - $B185) / $B185, "")</f>
        <v>-1.3626834381551363E-2</v>
      </c>
      <c r="O185" s="18">
        <f>IF(ISNUMBER(M185), $B199 * N185, "")</f>
        <v>-2044.0251572327045</v>
      </c>
      <c r="Q185" s="291"/>
      <c r="R185" s="291"/>
      <c r="S185" s="291"/>
    </row>
    <row r="186" spans="1:19" ht="17.25" thickBot="1">
      <c r="A186" s="125" t="s">
        <v>95</v>
      </c>
      <c r="B186" s="126">
        <v>6505</v>
      </c>
      <c r="C186" s="77">
        <v>-7.0050035699999999E-2</v>
      </c>
      <c r="D186" s="15">
        <v>6285</v>
      </c>
      <c r="E186" s="32">
        <f t="shared" si="98"/>
        <v>-3.3820138355111454E-2</v>
      </c>
      <c r="F186" s="18">
        <f>IF(ISNUMBER(D186), $B199 * E186, "")</f>
        <v>-5073.0207532667182</v>
      </c>
      <c r="G186" s="31">
        <v>6395</v>
      </c>
      <c r="H186" s="32">
        <f t="shared" si="99"/>
        <v>-1.6910069177555727E-2</v>
      </c>
      <c r="I186" s="101">
        <f>IF(ISNUMBER(G186), $B199 * H186, "")</f>
        <v>-2536.5103766333591</v>
      </c>
      <c r="J186" s="15">
        <v>6440</v>
      </c>
      <c r="K186" s="32">
        <f t="shared" si="100"/>
        <v>-9.9923136049192927E-3</v>
      </c>
      <c r="L186" s="18">
        <f>IF(ISNUMBER(J186), $B199 * K186, "")</f>
        <v>-1498.8470407378938</v>
      </c>
      <c r="M186" s="31">
        <v>6320</v>
      </c>
      <c r="N186" s="32">
        <f t="shared" si="101"/>
        <v>-2.8439661798616449E-2</v>
      </c>
      <c r="O186" s="18">
        <f>IF(ISNUMBER(M186), $B199 * N186, "")</f>
        <v>-4265.949269792467</v>
      </c>
      <c r="Q186" s="291"/>
      <c r="R186" s="291"/>
      <c r="S186" s="291"/>
    </row>
    <row r="187" spans="1:19" ht="17.25" thickBot="1">
      <c r="A187" s="125" t="s">
        <v>137</v>
      </c>
      <c r="B187" s="126">
        <v>12710</v>
      </c>
      <c r="C187" s="77">
        <v>-7.0226774000000006E-2</v>
      </c>
      <c r="D187" s="15">
        <v>12870</v>
      </c>
      <c r="E187" s="32">
        <f t="shared" si="98"/>
        <v>1.2588512981904013E-2</v>
      </c>
      <c r="F187" s="18">
        <f>IF(ISNUMBER(D187), $B199 * E187, "")</f>
        <v>1888.2769472856019</v>
      </c>
      <c r="G187" s="31">
        <v>12980</v>
      </c>
      <c r="H187" s="32">
        <f t="shared" si="99"/>
        <v>2.1243115656963022E-2</v>
      </c>
      <c r="I187" s="101">
        <f>IF(ISNUMBER(G187), $B199 * H187, "")</f>
        <v>3186.4673485444532</v>
      </c>
      <c r="J187" s="15">
        <v>12860</v>
      </c>
      <c r="K187" s="32">
        <f t="shared" si="100"/>
        <v>1.1801730920535013E-2</v>
      </c>
      <c r="L187" s="18">
        <f>IF(ISNUMBER(J187), $B199 * K187, "")</f>
        <v>1770.259638080252</v>
      </c>
      <c r="M187" s="31">
        <v>12630</v>
      </c>
      <c r="N187" s="32">
        <f t="shared" si="101"/>
        <v>-6.2942564909520063E-3</v>
      </c>
      <c r="O187" s="18">
        <f>IF(ISNUMBER(M187), $B199 * N187, "")</f>
        <v>-944.13847364280093</v>
      </c>
      <c r="Q187" s="33"/>
      <c r="R187" s="33"/>
    </row>
    <row r="188" spans="1:19" ht="17.25" thickBot="1">
      <c r="A188" s="130" t="s">
        <v>73</v>
      </c>
      <c r="B188" s="131">
        <v>35800</v>
      </c>
      <c r="C188" s="79">
        <v>-7.1576763500000001E-2</v>
      </c>
      <c r="D188" s="24">
        <v>34080</v>
      </c>
      <c r="E188" s="25">
        <f t="shared" si="98"/>
        <v>-4.8044692737430165E-2</v>
      </c>
      <c r="F188" s="104">
        <f>IF(ISNUMBER(D188), $B199 * E188, "")</f>
        <v>-7206.7039106145248</v>
      </c>
      <c r="G188" s="102">
        <v>34710</v>
      </c>
      <c r="H188" s="25">
        <f t="shared" si="99"/>
        <v>-3.0446927374301675E-2</v>
      </c>
      <c r="I188" s="103">
        <f>IF(ISNUMBER(G188), $B199 * H188, "")</f>
        <v>-4567.039106145251</v>
      </c>
      <c r="J188" s="24">
        <v>34910</v>
      </c>
      <c r="K188" s="25">
        <f t="shared" si="100"/>
        <v>-2.4860335195530728E-2</v>
      </c>
      <c r="L188" s="104">
        <f>IF(ISNUMBER(J188), $B199 * K188, "")</f>
        <v>-3729.0502793296091</v>
      </c>
      <c r="M188" s="102">
        <v>34450</v>
      </c>
      <c r="N188" s="25">
        <f t="shared" si="101"/>
        <v>-3.7709497206703912E-2</v>
      </c>
      <c r="O188" s="104">
        <f>IF(ISNUMBER(M188), $B199 * N188, "")</f>
        <v>-5656.4245810055872</v>
      </c>
      <c r="Q188" s="300"/>
      <c r="R188" s="301"/>
      <c r="S188" s="302"/>
    </row>
    <row r="189" spans="1:19">
      <c r="A189" s="123" t="s">
        <v>333</v>
      </c>
      <c r="B189" s="124">
        <v>0.22</v>
      </c>
      <c r="C189" s="76">
        <v>-7.1729957799999994E-2</v>
      </c>
      <c r="D189" s="13">
        <v>0.21099999999999999</v>
      </c>
      <c r="E189" s="14">
        <f>IF(ISNUMBER(D189), (D189 - $B189) / $B189, "")</f>
        <v>-4.0909090909090944E-2</v>
      </c>
      <c r="F189" s="16">
        <f>IF(ISNUMBER(D189), $B199 * E189, "")</f>
        <v>-6136.3636363636415</v>
      </c>
      <c r="G189" s="29">
        <v>0.21</v>
      </c>
      <c r="H189" s="14">
        <f>IF(ISNUMBER(G189), (G189 - $B189) / $B189, "")</f>
        <v>-4.5454545454545497E-2</v>
      </c>
      <c r="I189" s="100">
        <f>IF(ISNUMBER(G189), $B199 * H189, "")</f>
        <v>-6818.1818181818244</v>
      </c>
      <c r="J189" s="13">
        <v>0.21</v>
      </c>
      <c r="K189" s="14">
        <f>IF(ISNUMBER(J189), (J189 - $B189) / $B189, "")</f>
        <v>-4.5454545454545497E-2</v>
      </c>
      <c r="L189" s="16">
        <f>IF(ISNUMBER(J189), $B199 * K189, "")</f>
        <v>-6818.1818181818244</v>
      </c>
      <c r="M189" s="29">
        <v>0.22</v>
      </c>
      <c r="N189" s="14">
        <f>IF(ISNUMBER(M189), (M189 - $B189) / $B189, "")</f>
        <v>0</v>
      </c>
      <c r="O189" s="16">
        <f>IF(ISNUMBER(M189), $B199 * N189, "")</f>
        <v>0</v>
      </c>
      <c r="Q189" s="303"/>
      <c r="R189" s="304"/>
      <c r="S189" s="305"/>
    </row>
    <row r="190" spans="1:19" ht="17.25" thickBot="1">
      <c r="A190" s="125" t="s">
        <v>338</v>
      </c>
      <c r="B190" s="126">
        <v>1090</v>
      </c>
      <c r="C190" s="77">
        <v>-7.23404255E-2</v>
      </c>
      <c r="D190" s="15">
        <v>1045</v>
      </c>
      <c r="E190" s="32">
        <f t="shared" ref="E190:E193" si="102">IF(ISNUMBER(D190), (D190 - $B190) / $B190, "")</f>
        <v>-4.1284403669724773E-2</v>
      </c>
      <c r="F190" s="18">
        <f>IF(ISNUMBER(D190), $B199 * E190, "")</f>
        <v>-6192.660550458716</v>
      </c>
      <c r="G190" s="31">
        <v>1070</v>
      </c>
      <c r="H190" s="32">
        <f t="shared" ref="H190:H193" si="103">IF(ISNUMBER(G190), (G190 - $B190) / $B190, "")</f>
        <v>-1.834862385321101E-2</v>
      </c>
      <c r="I190" s="101">
        <f>IF(ISNUMBER(G190), $B199 * H190, "")</f>
        <v>-2752.2935779816517</v>
      </c>
      <c r="J190" s="15">
        <v>1075</v>
      </c>
      <c r="K190" s="32">
        <f t="shared" ref="K190:K193" si="104">IF(ISNUMBER(J190), (J190 - $B190) / $B190, "")</f>
        <v>-1.3761467889908258E-2</v>
      </c>
      <c r="L190" s="18">
        <f>IF(ISNUMBER(J190), $B199 * K190, "")</f>
        <v>-2064.2201834862385</v>
      </c>
      <c r="M190" s="31">
        <v>1090</v>
      </c>
      <c r="N190" s="32">
        <f t="shared" ref="N190:N193" si="105">IF(ISNUMBER(M190), (M190 - $B190) / $B190, "")</f>
        <v>0</v>
      </c>
      <c r="O190" s="18">
        <f>IF(ISNUMBER(M190), $B199 * N190, "")</f>
        <v>0</v>
      </c>
      <c r="Q190" s="306"/>
      <c r="R190" s="307"/>
      <c r="S190" s="308"/>
    </row>
    <row r="191" spans="1:19" ht="17.25" thickBot="1">
      <c r="A191" s="125" t="s">
        <v>125</v>
      </c>
      <c r="B191" s="126">
        <v>184</v>
      </c>
      <c r="C191" s="77">
        <v>-7.5376884399999997E-2</v>
      </c>
      <c r="D191" s="15">
        <v>174</v>
      </c>
      <c r="E191" s="32">
        <f t="shared" si="102"/>
        <v>-5.434782608695652E-2</v>
      </c>
      <c r="F191" s="18">
        <f>IF(ISNUMBER(D191), $B199 * E191, "")</f>
        <v>-8152.173913043478</v>
      </c>
      <c r="G191" s="31">
        <v>180</v>
      </c>
      <c r="H191" s="32">
        <f t="shared" si="103"/>
        <v>-2.1739130434782608E-2</v>
      </c>
      <c r="I191" s="101">
        <f>IF(ISNUMBER(G191), $B199 * H191, "")</f>
        <v>-3260.869565217391</v>
      </c>
      <c r="J191" s="15">
        <v>180</v>
      </c>
      <c r="K191" s="32">
        <f t="shared" si="104"/>
        <v>-2.1739130434782608E-2</v>
      </c>
      <c r="L191" s="18">
        <f>IF(ISNUMBER(J191), $B199 * K191, "")</f>
        <v>-3260.869565217391</v>
      </c>
      <c r="M191" s="31">
        <v>177</v>
      </c>
      <c r="N191" s="32">
        <f t="shared" si="105"/>
        <v>-3.8043478260869568E-2</v>
      </c>
      <c r="O191" s="18">
        <f>IF(ISNUMBER(M191), $B199 * N191, "")</f>
        <v>-5706.521739130435</v>
      </c>
      <c r="Q191" s="291"/>
      <c r="R191" s="291"/>
      <c r="S191" s="291"/>
    </row>
    <row r="192" spans="1:19" ht="17.25" thickBot="1">
      <c r="A192" s="125" t="s">
        <v>133</v>
      </c>
      <c r="B192" s="126">
        <v>2140</v>
      </c>
      <c r="C192" s="77">
        <v>-7.5593952500000006E-2</v>
      </c>
      <c r="D192" s="15">
        <v>2090</v>
      </c>
      <c r="E192" s="32">
        <f t="shared" si="102"/>
        <v>-2.336448598130841E-2</v>
      </c>
      <c r="F192" s="18">
        <f>IF(ISNUMBER(D192), $B199 * E192, "")</f>
        <v>-3504.6728971962616</v>
      </c>
      <c r="G192" s="31">
        <v>2140</v>
      </c>
      <c r="H192" s="32">
        <f t="shared" si="103"/>
        <v>0</v>
      </c>
      <c r="I192" s="101">
        <f>IF(ISNUMBER(G192), $B199 * H192, "")</f>
        <v>0</v>
      </c>
      <c r="J192" s="15">
        <v>2145</v>
      </c>
      <c r="K192" s="32">
        <f t="shared" si="104"/>
        <v>2.3364485981308409E-3</v>
      </c>
      <c r="L192" s="18">
        <f>IF(ISNUMBER(J192), $B199 * K192, "")</f>
        <v>350.46728971962614</v>
      </c>
      <c r="M192" s="31">
        <v>2130</v>
      </c>
      <c r="N192" s="32">
        <f t="shared" si="105"/>
        <v>-4.6728971962616819E-3</v>
      </c>
      <c r="O192" s="18">
        <f>IF(ISNUMBER(M192), $B199 * N192, "")</f>
        <v>-700.93457943925227</v>
      </c>
      <c r="Q192" s="286"/>
      <c r="R192" s="286"/>
      <c r="S192" s="286"/>
    </row>
    <row r="193" spans="1:19" ht="17.25" thickBot="1">
      <c r="A193" s="127" t="s">
        <v>157</v>
      </c>
      <c r="B193" s="128">
        <v>1995</v>
      </c>
      <c r="C193" s="78">
        <v>-7.6388888899999993E-2</v>
      </c>
      <c r="D193" s="20">
        <v>2080</v>
      </c>
      <c r="E193" s="21">
        <f t="shared" si="102"/>
        <v>4.2606516290726815E-2</v>
      </c>
      <c r="F193" s="22">
        <f>IF(ISNUMBER(D193), $B199 * E193, "")</f>
        <v>6390.977443609022</v>
      </c>
      <c r="G193" s="30">
        <v>2130</v>
      </c>
      <c r="H193" s="21">
        <f t="shared" si="103"/>
        <v>6.7669172932330823E-2</v>
      </c>
      <c r="I193" s="105">
        <f>IF(ISNUMBER(G193), $B199 * H193, "")</f>
        <v>10150.375939849624</v>
      </c>
      <c r="J193" s="20">
        <v>2100</v>
      </c>
      <c r="K193" s="21">
        <f t="shared" si="104"/>
        <v>5.2631578947368418E-2</v>
      </c>
      <c r="L193" s="22">
        <f>IF(ISNUMBER(J193), $B199 * K193, "")</f>
        <v>7894.7368421052624</v>
      </c>
      <c r="M193" s="30">
        <v>2050</v>
      </c>
      <c r="N193" s="21">
        <f t="shared" si="105"/>
        <v>2.7568922305764409E-2</v>
      </c>
      <c r="O193" s="22">
        <f>IF(ISNUMBER(M193), $B199 * N193, "")</f>
        <v>4135.3383458646613</v>
      </c>
      <c r="Q193" s="286"/>
      <c r="R193" s="286"/>
      <c r="S193" s="286"/>
    </row>
    <row r="194" spans="1:19" ht="17.25" thickBot="1">
      <c r="A194" s="125" t="s">
        <v>77</v>
      </c>
      <c r="B194" s="129">
        <v>748100</v>
      </c>
      <c r="C194" s="80">
        <v>-7.7103380200000002E-2</v>
      </c>
      <c r="D194" s="106">
        <v>724200</v>
      </c>
      <c r="E194" s="107">
        <f>IF(ISNUMBER(D194), (D194 - $B194) / $B194, "")</f>
        <v>-3.1947600588156662E-2</v>
      </c>
      <c r="F194" s="108">
        <f>IF(ISNUMBER(D194), $B199 * E194, "")</f>
        <v>-4792.1400882234993</v>
      </c>
      <c r="G194" s="109">
        <v>732500</v>
      </c>
      <c r="H194" s="107">
        <f>IF(ISNUMBER(G194), (G194 - $B194) / $B194, "")</f>
        <v>-2.0852827162144098E-2</v>
      </c>
      <c r="I194" s="110">
        <f>IF(ISNUMBER(G194), $B199 * H194, "")</f>
        <v>-3127.9240743216146</v>
      </c>
      <c r="J194" s="106">
        <v>732000</v>
      </c>
      <c r="K194" s="107">
        <f>IF(ISNUMBER(J194), (J194 - $B194) / $B194, "")</f>
        <v>-2.1521187007084615E-2</v>
      </c>
      <c r="L194" s="108">
        <f>IF(ISNUMBER(J194), $B199 * K194, "")</f>
        <v>-3228.1780510626922</v>
      </c>
      <c r="M194" s="109">
        <v>722600</v>
      </c>
      <c r="N194" s="107">
        <f>IF(ISNUMBER(M194), (M194 - $B194) / $B194, "")</f>
        <v>-3.4086352091966317E-2</v>
      </c>
      <c r="O194" s="108">
        <f>IF(ISNUMBER(M194), $B199 * N194, "")</f>
        <v>-5112.9528137949474</v>
      </c>
      <c r="Q194" s="291"/>
      <c r="R194" s="291"/>
      <c r="S194" s="291"/>
    </row>
    <row r="195" spans="1:19" ht="17.25" thickBot="1">
      <c r="A195" s="125" t="s">
        <v>83</v>
      </c>
      <c r="B195" s="126">
        <v>5395</v>
      </c>
      <c r="C195" s="77">
        <v>-8.0136402400000001E-2</v>
      </c>
      <c r="D195" s="15">
        <v>5275</v>
      </c>
      <c r="E195" s="32">
        <f t="shared" ref="E195:E198" si="106">IF(ISNUMBER(D195), (D195 - $B195) / $B195, "")</f>
        <v>-2.2242817423540315E-2</v>
      </c>
      <c r="F195" s="18">
        <f>IF(ISNUMBER(D195), $B199 * E195, "")</f>
        <v>-3336.4226135310473</v>
      </c>
      <c r="G195" s="31">
        <v>5385</v>
      </c>
      <c r="H195" s="32">
        <f t="shared" ref="H195:H198" si="107">IF(ISNUMBER(G195), (G195 - $B195) / $B195, "")</f>
        <v>-1.8535681186283596E-3</v>
      </c>
      <c r="I195" s="101">
        <f>IF(ISNUMBER(G195), $B199 * H195, "")</f>
        <v>-278.03521779425392</v>
      </c>
      <c r="J195" s="15">
        <v>5370</v>
      </c>
      <c r="K195" s="32">
        <f t="shared" ref="K195:K198" si="108">IF(ISNUMBER(J195), (J195 - $B195) / $B195, "")</f>
        <v>-4.6339202965708986E-3</v>
      </c>
      <c r="L195" s="18">
        <f>IF(ISNUMBER(J195), $B199 * K195, "")</f>
        <v>-695.08804448563478</v>
      </c>
      <c r="M195" s="31">
        <v>5290</v>
      </c>
      <c r="N195" s="32">
        <f t="shared" ref="N195:N198" si="109">IF(ISNUMBER(M195), (M195 - $B195) / $B195, "")</f>
        <v>-1.9462465245597776E-2</v>
      </c>
      <c r="O195" s="18">
        <f>IF(ISNUMBER(M195), $B199 * N195, "")</f>
        <v>-2919.3697868396666</v>
      </c>
      <c r="Q195" s="291"/>
      <c r="R195" s="291"/>
      <c r="S195" s="291"/>
    </row>
    <row r="196" spans="1:19" ht="17.25" thickBot="1">
      <c r="A196" s="125" t="s">
        <v>165</v>
      </c>
      <c r="B196" s="126">
        <v>2705</v>
      </c>
      <c r="C196" s="77">
        <v>-8.76897133E-2</v>
      </c>
      <c r="D196" s="15">
        <v>2585</v>
      </c>
      <c r="E196" s="32">
        <f t="shared" si="106"/>
        <v>-4.4362292051756007E-2</v>
      </c>
      <c r="F196" s="18">
        <f>IF(ISNUMBER(D196), $B199 * E196, "")</f>
        <v>-6654.3438077634009</v>
      </c>
      <c r="G196" s="31">
        <v>2630</v>
      </c>
      <c r="H196" s="32">
        <f t="shared" si="107"/>
        <v>-2.7726432532347505E-2</v>
      </c>
      <c r="I196" s="101">
        <f>IF(ISNUMBER(G196), $B199 * H196, "")</f>
        <v>-4158.9648798521257</v>
      </c>
      <c r="J196" s="15">
        <v>2645</v>
      </c>
      <c r="K196" s="32">
        <f t="shared" si="108"/>
        <v>-2.2181146025878003E-2</v>
      </c>
      <c r="L196" s="18">
        <f>IF(ISNUMBER(J196), $B199 * K196, "")</f>
        <v>-3327.1719038817005</v>
      </c>
      <c r="M196" s="31">
        <v>2570</v>
      </c>
      <c r="N196" s="32">
        <f t="shared" si="109"/>
        <v>-4.9907578558225509E-2</v>
      </c>
      <c r="O196" s="18">
        <f>IF(ISNUMBER(M196), $B199 * N196, "")</f>
        <v>-7486.1367837338266</v>
      </c>
      <c r="Q196" s="291"/>
      <c r="R196" s="291"/>
      <c r="S196" s="291"/>
    </row>
    <row r="197" spans="1:19">
      <c r="A197" s="125" t="s">
        <v>149</v>
      </c>
      <c r="B197" s="126">
        <v>137</v>
      </c>
      <c r="C197" s="77">
        <v>-9.2715231800000006E-2</v>
      </c>
      <c r="D197" s="15">
        <v>134</v>
      </c>
      <c r="E197" s="32">
        <f t="shared" si="106"/>
        <v>-2.1897810218978103E-2</v>
      </c>
      <c r="F197" s="18">
        <f>IF(ISNUMBER(D197), $B199 * E197, "")</f>
        <v>-3284.6715328467153</v>
      </c>
      <c r="G197" s="31">
        <v>139</v>
      </c>
      <c r="H197" s="32">
        <f t="shared" si="107"/>
        <v>1.4598540145985401E-2</v>
      </c>
      <c r="I197" s="101">
        <f>IF(ISNUMBER(G197), $B199 * H197, "")</f>
        <v>2189.7810218978102</v>
      </c>
      <c r="J197" s="15">
        <v>138</v>
      </c>
      <c r="K197" s="32">
        <f t="shared" si="108"/>
        <v>7.2992700729927005E-3</v>
      </c>
      <c r="L197" s="18">
        <f>IF(ISNUMBER(J197), $B199 * K197, "")</f>
        <v>1094.8905109489051</v>
      </c>
      <c r="M197" s="31">
        <v>135</v>
      </c>
      <c r="N197" s="32">
        <f t="shared" si="109"/>
        <v>-1.4598540145985401E-2</v>
      </c>
      <c r="O197" s="18">
        <f>IF(ISNUMBER(M197), $B199 * N197, "")</f>
        <v>-2189.7810218978102</v>
      </c>
      <c r="Q197" s="313"/>
      <c r="R197" s="314"/>
      <c r="S197" s="315"/>
    </row>
    <row r="198" spans="1:19" ht="17.25" thickBot="1">
      <c r="A198" s="130" t="s">
        <v>123</v>
      </c>
      <c r="B198" s="131">
        <v>288450</v>
      </c>
      <c r="C198" s="79">
        <v>-0.10140186919999999</v>
      </c>
      <c r="D198" s="24">
        <v>277700</v>
      </c>
      <c r="E198" s="25">
        <f t="shared" si="106"/>
        <v>-3.7268157392962388E-2</v>
      </c>
      <c r="F198" s="104">
        <f>IF(ISNUMBER(D198), $B199 * E198, "")</f>
        <v>-5590.2236089443586</v>
      </c>
      <c r="G198" s="102">
        <v>286050</v>
      </c>
      <c r="H198" s="25">
        <f t="shared" si="107"/>
        <v>-8.3203328133125334E-3</v>
      </c>
      <c r="I198" s="103">
        <f>IF(ISNUMBER(G198), $B199 * H198, "")</f>
        <v>-1248.0499219968799</v>
      </c>
      <c r="J198" s="24">
        <v>284800</v>
      </c>
      <c r="K198" s="25">
        <f t="shared" si="108"/>
        <v>-1.265383948691281E-2</v>
      </c>
      <c r="L198" s="104">
        <f>IF(ISNUMBER(J198), $B199 * K198, "")</f>
        <v>-1898.0759230369215</v>
      </c>
      <c r="M198" s="102">
        <v>278800</v>
      </c>
      <c r="N198" s="25">
        <f t="shared" si="109"/>
        <v>-3.3454671520194143E-2</v>
      </c>
      <c r="O198" s="104">
        <f>IF(ISNUMBER(M198), $B199 * N198, "")</f>
        <v>-5018.2007280291218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-2.4542063040806899E-2</v>
      </c>
      <c r="F199" s="28">
        <f>SUM(F179:F198)</f>
        <v>-73626.189122420677</v>
      </c>
      <c r="G199" s="26" t="s">
        <v>268</v>
      </c>
      <c r="H199" s="27">
        <f>IF(COUNT(H179:H198), SUM(H179:H198) / COUNT(H179:H198), 0)</f>
        <v>-6.1912632491398544E-3</v>
      </c>
      <c r="I199" s="28">
        <f>SUM(I179:I198)</f>
        <v>-18573.789747419567</v>
      </c>
      <c r="J199" s="26" t="s">
        <v>268</v>
      </c>
      <c r="K199" s="27">
        <f>IF(COUNT(K179:K198), SUM(K179:K198) / COUNT(K179:K198), 0)</f>
        <v>-6.709080667925897E-3</v>
      </c>
      <c r="L199" s="28">
        <f>SUM(L179:L198)</f>
        <v>-20127.24200377769</v>
      </c>
      <c r="M199" s="26" t="s">
        <v>268</v>
      </c>
      <c r="N199" s="27">
        <f>IF(COUNT(N179:N198), SUM(N179:N198) / COUNT(N179:N198), 0)</f>
        <v>-1.7262107540469477E-2</v>
      </c>
      <c r="O199" s="28">
        <f>SUM(O179:O198)</f>
        <v>-51786.322621408443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89EB-9982-4594-AAF6-EDCADE896D4C}">
  <sheetPr codeName="Sheet2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44518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-218,106 KRW (-7.27%)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-156,854 KRW (-6.97%)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-151,436 KRW (-5.05%)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-140,206 KRW (-4.67%)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33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2021-11-18(목) 오전 00:00</v>
      </c>
      <c r="C15" s="332"/>
      <c r="D15" s="288" t="str">
        <f>TEXT($G$1, "[$-ko-KR]yyyy-mm-dd(ddd) ") &amp; "오후 14:00"</f>
        <v>2021-11-18(목) 오후 14:00</v>
      </c>
      <c r="E15" s="289"/>
      <c r="F15" s="290"/>
      <c r="G15" s="288" t="str">
        <f>TEXT($G$1, "[$-ko-KR]yyyy-mm-dd(ddd) ") &amp; "오후 19:00"</f>
        <v>2021-11-18(목) 오후 19:00</v>
      </c>
      <c r="H15" s="289"/>
      <c r="I15" s="290"/>
      <c r="J15" s="288" t="str">
        <f>TEXT($G$1, "[$-ko-KR]yyyy-mm-dd(ddd) ") &amp; "오후 21:00"</f>
        <v>2021-11-18(목) 오후 21:00</v>
      </c>
      <c r="K15" s="289"/>
      <c r="L15" s="290"/>
      <c r="M15" s="288" t="str">
        <f>TEXT($G$1+1, "[$-ko-KR]yyyy-mm-dd(ddd) ") &amp; "오전 00:00"</f>
        <v>2021-11-19(금)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33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2021-11-18(목) 오전 00:00</v>
      </c>
      <c r="C42" s="329"/>
      <c r="D42" s="288" t="str">
        <f>TEXT($G$1, "[$-ko-KR]yyyy-mm-dd(ddd) ") &amp; "오후 14:00"</f>
        <v>2021-11-18(목) 오후 14:00</v>
      </c>
      <c r="E42" s="289"/>
      <c r="F42" s="290"/>
      <c r="G42" s="288" t="str">
        <f>TEXT($G$1, "[$-ko-KR]yyyy-mm-dd(ddd) ") &amp; "오후 19:00"</f>
        <v>2021-11-18(목) 오후 19:00</v>
      </c>
      <c r="H42" s="289"/>
      <c r="I42" s="290"/>
      <c r="J42" s="288" t="str">
        <f>TEXT($G$1, "[$-ko-KR]yyyy-mm-dd(ddd) ") &amp; "오후 21:00"</f>
        <v>2021-11-18(목) 오후 21:00</v>
      </c>
      <c r="K42" s="289"/>
      <c r="L42" s="290"/>
      <c r="M42" s="288" t="str">
        <f>TEXT($G$1+1, "[$-ko-KR]yyyy-mm-dd(ddd) ") &amp; "오전 00:00"</f>
        <v>2021-11-19(금)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34" t="s">
        <v>57</v>
      </c>
      <c r="H43" s="235" t="s">
        <v>265</v>
      </c>
      <c r="I43" s="23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213</v>
      </c>
      <c r="B44" s="124">
        <v>15.2</v>
      </c>
      <c r="C44" s="76">
        <v>0.17829457360000001</v>
      </c>
      <c r="D44" s="13">
        <v>13.8</v>
      </c>
      <c r="E44" s="14">
        <f>IF(ISNUMBER(D44), (D44 - $B44) / $B44, "")</f>
        <v>-9.2105263157894648E-2</v>
      </c>
      <c r="F44" s="16">
        <f>IF(ISNUMBER(D44), $B64 * E44, "")</f>
        <v>-13815.789473684197</v>
      </c>
      <c r="G44" s="29">
        <v>13.5</v>
      </c>
      <c r="H44" s="14">
        <f>IF(ISNUMBER(G44), (G44 - $B44) / $B44, "")</f>
        <v>-0.11184210526315785</v>
      </c>
      <c r="I44" s="100">
        <f>IF(ISNUMBER(G44), $B64 * H44, "")</f>
        <v>-16776.31578947368</v>
      </c>
      <c r="J44" s="13">
        <v>13.6</v>
      </c>
      <c r="K44" s="14">
        <f>IF(ISNUMBER(J44), (J44 - $B44) / $B44, "")</f>
        <v>-0.10526315789473682</v>
      </c>
      <c r="L44" s="16">
        <f>IF(ISNUMBER(J44), $B64 * K44, "")</f>
        <v>-15789.473684210523</v>
      </c>
      <c r="M44" s="29">
        <v>13.2</v>
      </c>
      <c r="N44" s="14">
        <f>IF(ISNUMBER(M44), (M44 - $B44) / $B44, "")</f>
        <v>-0.13157894736842105</v>
      </c>
      <c r="O44" s="16">
        <f>IF(ISNUMBER(M44), $B64 * N44, "")</f>
        <v>-19736.842105263157</v>
      </c>
      <c r="Q44" s="286"/>
      <c r="R44" s="286"/>
      <c r="S44" s="286"/>
    </row>
    <row r="45" spans="1:19" ht="17.25" customHeight="1" thickBot="1">
      <c r="A45" s="125" t="s">
        <v>207</v>
      </c>
      <c r="B45" s="126">
        <v>22</v>
      </c>
      <c r="C45" s="77">
        <v>0.116751269</v>
      </c>
      <c r="D45" s="15">
        <v>21</v>
      </c>
      <c r="E45" s="32">
        <f t="shared" ref="E45:E48" si="14">IF(ISNUMBER(D45), (D45 - $B45) / $B45, "")</f>
        <v>-4.5454545454545456E-2</v>
      </c>
      <c r="F45" s="18">
        <f>IF(ISNUMBER(D45), $B64 * E45, "")</f>
        <v>-6818.181818181818</v>
      </c>
      <c r="G45" s="31">
        <v>20.8</v>
      </c>
      <c r="H45" s="32">
        <f t="shared" ref="H45:H48" si="15">IF(ISNUMBER(G45), (G45 - $B45) / $B45, "")</f>
        <v>-5.4545454545454515E-2</v>
      </c>
      <c r="I45" s="101">
        <f>IF(ISNUMBER(G45), $B64 * H45, "")</f>
        <v>-8181.8181818181774</v>
      </c>
      <c r="J45" s="15">
        <v>20.3</v>
      </c>
      <c r="K45" s="32">
        <f t="shared" ref="K45:K48" si="16">IF(ISNUMBER(J45), (J45 - $B45) / $B45, "")</f>
        <v>-7.7272727272727243E-2</v>
      </c>
      <c r="L45" s="18">
        <f>IF(ISNUMBER(J45), $B64 * K45, "")</f>
        <v>-11590.909090909086</v>
      </c>
      <c r="M45" s="31">
        <v>20.3</v>
      </c>
      <c r="N45" s="32">
        <f t="shared" ref="N45:N48" si="17">IF(ISNUMBER(M45), (M45 - $B45) / $B45, "")</f>
        <v>-7.7272727272727243E-2</v>
      </c>
      <c r="O45" s="18">
        <f>IF(ISNUMBER(M45), $B64 * N45, "")</f>
        <v>-11590.909090909086</v>
      </c>
      <c r="Q45" s="286"/>
      <c r="R45" s="286"/>
      <c r="S45" s="286"/>
    </row>
    <row r="46" spans="1:19" ht="17.25" customHeight="1" thickBot="1">
      <c r="A46" s="125" t="s">
        <v>187</v>
      </c>
      <c r="B46" s="126">
        <v>21.2</v>
      </c>
      <c r="C46" s="77">
        <v>0.10416666669999999</v>
      </c>
      <c r="D46" s="15">
        <v>19.399999999999999</v>
      </c>
      <c r="E46" s="32">
        <f t="shared" si="14"/>
        <v>-8.4905660377358527E-2</v>
      </c>
      <c r="F46" s="18">
        <f>IF(ISNUMBER(D46), $B64 * E46, "")</f>
        <v>-12735.84905660378</v>
      </c>
      <c r="G46" s="31">
        <v>19.2</v>
      </c>
      <c r="H46" s="32">
        <f t="shared" si="15"/>
        <v>-9.4339622641509441E-2</v>
      </c>
      <c r="I46" s="101">
        <f>IF(ISNUMBER(G46), $B64 * H46, "")</f>
        <v>-14150.943396226416</v>
      </c>
      <c r="J46" s="15">
        <v>19.399999999999999</v>
      </c>
      <c r="K46" s="32">
        <f t="shared" si="16"/>
        <v>-8.4905660377358527E-2</v>
      </c>
      <c r="L46" s="18">
        <f>IF(ISNUMBER(J46), $B64 * K46, "")</f>
        <v>-12735.84905660378</v>
      </c>
      <c r="M46" s="31">
        <v>19</v>
      </c>
      <c r="N46" s="32">
        <f t="shared" si="17"/>
        <v>-0.10377358490566034</v>
      </c>
      <c r="O46" s="18">
        <f>IF(ISNUMBER(M46), $B64 * N46, "")</f>
        <v>-15566.037735849051</v>
      </c>
      <c r="Q46" s="291"/>
      <c r="R46" s="291"/>
      <c r="S46" s="291"/>
    </row>
    <row r="47" spans="1:19" ht="17.25" customHeight="1" thickBot="1">
      <c r="A47" s="125" t="s">
        <v>201</v>
      </c>
      <c r="B47" s="126">
        <v>22.1</v>
      </c>
      <c r="C47" s="77">
        <v>8.86699507E-2</v>
      </c>
      <c r="D47" s="15">
        <v>21.3</v>
      </c>
      <c r="E47" s="32">
        <f t="shared" si="14"/>
        <v>-3.6199095022624465E-2</v>
      </c>
      <c r="F47" s="18">
        <f>IF(ISNUMBER(D47), $B64 * E47, "")</f>
        <v>-5429.86425339367</v>
      </c>
      <c r="G47" s="31">
        <v>20.8</v>
      </c>
      <c r="H47" s="32">
        <f t="shared" si="15"/>
        <v>-5.8823529411764733E-2</v>
      </c>
      <c r="I47" s="101">
        <f>IF(ISNUMBER(G47), $B64 * H47, "")</f>
        <v>-8823.5294117647099</v>
      </c>
      <c r="J47" s="15">
        <v>20.6</v>
      </c>
      <c r="K47" s="32">
        <f t="shared" si="16"/>
        <v>-6.7873303167420809E-2</v>
      </c>
      <c r="L47" s="18">
        <f>IF(ISNUMBER(J47), $B64 * K47, "")</f>
        <v>-10180.995475113121</v>
      </c>
      <c r="M47" s="31">
        <v>20.5</v>
      </c>
      <c r="N47" s="32">
        <f t="shared" si="17"/>
        <v>-7.2398190045248931E-2</v>
      </c>
      <c r="O47" s="18">
        <f>IF(ISNUMBER(M47), $B64 * N47, "")</f>
        <v>-10859.72850678734</v>
      </c>
      <c r="Q47" s="291"/>
      <c r="R47" s="291"/>
      <c r="S47" s="291"/>
    </row>
    <row r="48" spans="1:19" ht="17.25" customHeight="1" thickBot="1">
      <c r="A48" s="127" t="s">
        <v>147</v>
      </c>
      <c r="B48" s="128">
        <v>15.2</v>
      </c>
      <c r="C48" s="78">
        <v>8.5714285700000004E-2</v>
      </c>
      <c r="D48" s="20">
        <v>14.5</v>
      </c>
      <c r="E48" s="21">
        <f t="shared" si="14"/>
        <v>-4.6052631578947324E-2</v>
      </c>
      <c r="F48" s="22">
        <f>IF(ISNUMBER(D48), $B64 * E48, "")</f>
        <v>-6907.8947368420986</v>
      </c>
      <c r="G48" s="30">
        <v>14.1</v>
      </c>
      <c r="H48" s="21">
        <f t="shared" si="15"/>
        <v>-7.2368421052631554E-2</v>
      </c>
      <c r="I48" s="105">
        <f>IF(ISNUMBER(G48), $B64 * H48, "")</f>
        <v>-10855.263157894733</v>
      </c>
      <c r="J48" s="20">
        <v>14.3</v>
      </c>
      <c r="K48" s="21">
        <f t="shared" si="16"/>
        <v>-5.921052631578938E-2</v>
      </c>
      <c r="L48" s="22">
        <f>IF(ISNUMBER(J48), $B64 * K48, "")</f>
        <v>-8881.5789473684072</v>
      </c>
      <c r="M48" s="30">
        <v>14</v>
      </c>
      <c r="N48" s="21">
        <f t="shared" si="17"/>
        <v>-7.8947368421052586E-2</v>
      </c>
      <c r="O48" s="22">
        <f>IF(ISNUMBER(M48), $B64 * N48, "")</f>
        <v>-11842.105263157888</v>
      </c>
      <c r="Q48" s="291"/>
      <c r="R48" s="291"/>
      <c r="S48" s="291"/>
    </row>
    <row r="49" spans="1:19" ht="17.25" customHeight="1" thickBot="1">
      <c r="A49" s="125" t="s">
        <v>185</v>
      </c>
      <c r="B49" s="129">
        <v>17.399999999999999</v>
      </c>
      <c r="C49" s="80">
        <v>7.4074074099999998E-2</v>
      </c>
      <c r="D49" s="106">
        <v>16.3</v>
      </c>
      <c r="E49" s="107">
        <f>IF(ISNUMBER(D49), (D49 - $B49) / $B49, "")</f>
        <v>-6.3218390804597582E-2</v>
      </c>
      <c r="F49" s="108">
        <f>IF(ISNUMBER(D49), $B64 * E49, "")</f>
        <v>-9482.7586206896376</v>
      </c>
      <c r="G49" s="109">
        <v>16.2</v>
      </c>
      <c r="H49" s="107">
        <f>IF(ISNUMBER(G49), (G49 - $B49) / $B49, "")</f>
        <v>-6.8965517241379282E-2</v>
      </c>
      <c r="I49" s="110">
        <f>IF(ISNUMBER(G49), $B64 * H49, "")</f>
        <v>-10344.827586206893</v>
      </c>
      <c r="J49" s="106">
        <v>16.399999999999999</v>
      </c>
      <c r="K49" s="107">
        <f>IF(ISNUMBER(J49), (J49 - $B49) / $B49, "")</f>
        <v>-5.7471264367816098E-2</v>
      </c>
      <c r="L49" s="108">
        <f>IF(ISNUMBER(J49), $B64 * K49, "")</f>
        <v>-8620.6896551724149</v>
      </c>
      <c r="M49" s="109">
        <v>15.8</v>
      </c>
      <c r="N49" s="107">
        <f>IF(ISNUMBER(M49), (M49 - $B49) / $B49, "")</f>
        <v>-9.1954022988505635E-2</v>
      </c>
      <c r="O49" s="108">
        <f>IF(ISNUMBER(M49), $B64 * N49, "")</f>
        <v>-13793.103448275846</v>
      </c>
      <c r="Q49" s="291"/>
      <c r="R49" s="291"/>
      <c r="S49" s="291"/>
    </row>
    <row r="50" spans="1:19" ht="17.25" customHeight="1" thickBot="1">
      <c r="A50" s="125" t="s">
        <v>205</v>
      </c>
      <c r="B50" s="126">
        <v>16.5</v>
      </c>
      <c r="C50" s="77">
        <v>7.1428571400000002E-2</v>
      </c>
      <c r="D50" s="15">
        <v>15.9</v>
      </c>
      <c r="E50" s="32">
        <f t="shared" ref="E50:E53" si="18">IF(ISNUMBER(D50), (D50 - $B50) / $B50, "")</f>
        <v>-3.6363636363636341E-2</v>
      </c>
      <c r="F50" s="18">
        <f>IF(ISNUMBER(D50), $B64 * E50, "")</f>
        <v>-5454.5454545454513</v>
      </c>
      <c r="G50" s="31">
        <v>15.7</v>
      </c>
      <c r="H50" s="32">
        <f t="shared" ref="H50:H53" si="19">IF(ISNUMBER(G50), (G50 - $B50) / $B50, "")</f>
        <v>-4.8484848484848526E-2</v>
      </c>
      <c r="I50" s="101">
        <f>IF(ISNUMBER(G50), $B64 * H50, "")</f>
        <v>-7272.7272727272793</v>
      </c>
      <c r="J50" s="15">
        <v>15.6</v>
      </c>
      <c r="K50" s="32">
        <f t="shared" ref="K50:K53" si="20">IF(ISNUMBER(J50), (J50 - $B50) / $B50, "")</f>
        <v>-5.4545454545454564E-2</v>
      </c>
      <c r="L50" s="18">
        <f>IF(ISNUMBER(J50), $B64 * K50, "")</f>
        <v>-8181.8181818181847</v>
      </c>
      <c r="M50" s="31">
        <v>15.2</v>
      </c>
      <c r="N50" s="32">
        <f t="shared" ref="N50:N53" si="21">IF(ISNUMBER(M50), (M50 - $B50) / $B50, "")</f>
        <v>-7.8787878787878837E-2</v>
      </c>
      <c r="O50" s="18">
        <f>IF(ISNUMBER(M50), $B64 * N50, "")</f>
        <v>-11818.181818181825</v>
      </c>
      <c r="Q50" s="291"/>
      <c r="R50" s="291"/>
      <c r="S50" s="291"/>
    </row>
    <row r="51" spans="1:19" ht="17.25" customHeight="1" thickBot="1">
      <c r="A51" s="125" t="s">
        <v>119</v>
      </c>
      <c r="B51" s="126">
        <v>38.799999999999997</v>
      </c>
      <c r="C51" s="77">
        <v>6.8870523399999994E-2</v>
      </c>
      <c r="D51" s="15">
        <v>37.200000000000003</v>
      </c>
      <c r="E51" s="32">
        <f t="shared" si="18"/>
        <v>-4.1237113402061709E-2</v>
      </c>
      <c r="F51" s="18">
        <f>IF(ISNUMBER(D51), $B64 * E51, "")</f>
        <v>-6185.5670103092561</v>
      </c>
      <c r="G51" s="31">
        <v>37</v>
      </c>
      <c r="H51" s="32">
        <f t="shared" si="19"/>
        <v>-4.639175257731952E-2</v>
      </c>
      <c r="I51" s="101">
        <f>IF(ISNUMBER(G51), $B64 * H51, "")</f>
        <v>-6958.7628865979277</v>
      </c>
      <c r="J51" s="15">
        <v>36.9</v>
      </c>
      <c r="K51" s="32">
        <f t="shared" si="20"/>
        <v>-4.8969072164948418E-2</v>
      </c>
      <c r="L51" s="18">
        <f>IF(ISNUMBER(J51), $B64 * K51, "")</f>
        <v>-7345.3608247422626</v>
      </c>
      <c r="M51" s="31">
        <v>36.5</v>
      </c>
      <c r="N51" s="32">
        <f t="shared" si="21"/>
        <v>-5.9278350515463846E-2</v>
      </c>
      <c r="O51" s="18">
        <f>IF(ISNUMBER(M51), $B64 * N51, "")</f>
        <v>-8891.7525773195775</v>
      </c>
      <c r="Q51" s="291"/>
      <c r="R51" s="291"/>
      <c r="S51" s="291"/>
    </row>
    <row r="52" spans="1:19" ht="17.25" customHeight="1" thickBot="1">
      <c r="A52" s="125" t="s">
        <v>199</v>
      </c>
      <c r="B52" s="126">
        <v>93.5</v>
      </c>
      <c r="C52" s="77">
        <v>5.6497175099999998E-2</v>
      </c>
      <c r="D52" s="15">
        <v>88.5</v>
      </c>
      <c r="E52" s="32">
        <f t="shared" si="18"/>
        <v>-5.3475935828877004E-2</v>
      </c>
      <c r="F52" s="18">
        <f>IF(ISNUMBER(D52), $B64 * E52, "")</f>
        <v>-8021.3903743315504</v>
      </c>
      <c r="G52" s="31">
        <v>87.2</v>
      </c>
      <c r="H52" s="32">
        <f t="shared" si="19"/>
        <v>-6.7379679144385002E-2</v>
      </c>
      <c r="I52" s="101">
        <f>IF(ISNUMBER(G52), $B64 * H52, "")</f>
        <v>-10106.95187165775</v>
      </c>
      <c r="J52" s="15">
        <v>87.6</v>
      </c>
      <c r="K52" s="32">
        <f t="shared" si="20"/>
        <v>-6.310160427807493E-2</v>
      </c>
      <c r="L52" s="18">
        <f>IF(ISNUMBER(J52), $B64 * K52, "")</f>
        <v>-9465.2406417112397</v>
      </c>
      <c r="M52" s="31">
        <v>86.5</v>
      </c>
      <c r="N52" s="32">
        <f t="shared" si="21"/>
        <v>-7.4866310160427801E-2</v>
      </c>
      <c r="O52" s="18">
        <f>IF(ISNUMBER(M52), $B64 * N52, "")</f>
        <v>-11229.946524064169</v>
      </c>
      <c r="Q52" s="33"/>
      <c r="R52" s="33"/>
    </row>
    <row r="53" spans="1:19" ht="17.25" customHeight="1" thickBot="1">
      <c r="A53" s="130" t="s">
        <v>71</v>
      </c>
      <c r="B53" s="131">
        <v>36.1</v>
      </c>
      <c r="C53" s="79">
        <v>4.0345821300000001E-2</v>
      </c>
      <c r="D53" s="24">
        <v>34.700000000000003</v>
      </c>
      <c r="E53" s="25">
        <f t="shared" si="18"/>
        <v>-3.8781163434903003E-2</v>
      </c>
      <c r="F53" s="104">
        <f>IF(ISNUMBER(D53), $B64 * E53, "")</f>
        <v>-5817.1745152354506</v>
      </c>
      <c r="G53" s="102">
        <v>34.200000000000003</v>
      </c>
      <c r="H53" s="25">
        <f t="shared" si="19"/>
        <v>-5.2631578947368376E-2</v>
      </c>
      <c r="I53" s="103">
        <f>IF(ISNUMBER(G53), $B64 * H53, "")</f>
        <v>-7894.7368421052561</v>
      </c>
      <c r="J53" s="24">
        <v>34.1</v>
      </c>
      <c r="K53" s="25">
        <f t="shared" si="20"/>
        <v>-5.5401662049861494E-2</v>
      </c>
      <c r="L53" s="104">
        <f>IF(ISNUMBER(J53), $B64 * K53, "")</f>
        <v>-8310.2493074792237</v>
      </c>
      <c r="M53" s="102">
        <v>33.9</v>
      </c>
      <c r="N53" s="25">
        <f t="shared" si="21"/>
        <v>-6.0941828254847723E-2</v>
      </c>
      <c r="O53" s="104">
        <f>IF(ISNUMBER(M53), $B64 * N53, "")</f>
        <v>-9141.274238227159</v>
      </c>
      <c r="Q53" s="300"/>
      <c r="R53" s="301"/>
      <c r="S53" s="302"/>
    </row>
    <row r="54" spans="1:19" ht="17.25" customHeight="1">
      <c r="A54" s="123" t="s">
        <v>145</v>
      </c>
      <c r="B54" s="124">
        <v>23.8</v>
      </c>
      <c r="C54" s="76">
        <v>3.9301309999999999E-2</v>
      </c>
      <c r="D54" s="13">
        <v>25.2</v>
      </c>
      <c r="E54" s="14">
        <f>IF(ISNUMBER(D54), (D54 - $B54) / $B54, "")</f>
        <v>5.8823529411764643E-2</v>
      </c>
      <c r="F54" s="16">
        <f>IF(ISNUMBER(D54), $B64 * E54, "")</f>
        <v>8823.5294117646972</v>
      </c>
      <c r="G54" s="29">
        <v>25</v>
      </c>
      <c r="H54" s="14">
        <f>IF(ISNUMBER(G54), (G54 - $B54) / $B54, "")</f>
        <v>5.0420168067226857E-2</v>
      </c>
      <c r="I54" s="100">
        <f>IF(ISNUMBER(G54), $B64 * H54, "")</f>
        <v>7563.0252100840289</v>
      </c>
      <c r="J54" s="13">
        <v>25.3</v>
      </c>
      <c r="K54" s="14">
        <f>IF(ISNUMBER(J54), (J54 - $B54) / $B54, "")</f>
        <v>6.3025210084033612E-2</v>
      </c>
      <c r="L54" s="16">
        <f>IF(ISNUMBER(J54), $B64 * K54, "")</f>
        <v>9453.7815126050409</v>
      </c>
      <c r="M54" s="29">
        <v>25.2</v>
      </c>
      <c r="N54" s="14">
        <f>IF(ISNUMBER(M54), (M54 - $B54) / $B54, "")</f>
        <v>5.8823529411764643E-2</v>
      </c>
      <c r="O54" s="16">
        <f>IF(ISNUMBER(M54), $B64 * N54, "")</f>
        <v>8823.5294117646972</v>
      </c>
      <c r="Q54" s="303"/>
      <c r="R54" s="304"/>
      <c r="S54" s="305"/>
    </row>
    <row r="55" spans="1:19" ht="17.25" customHeight="1" thickBot="1">
      <c r="A55" s="125" t="s">
        <v>175</v>
      </c>
      <c r="B55" s="126">
        <v>22.9</v>
      </c>
      <c r="C55" s="77">
        <v>2.69058296E-2</v>
      </c>
      <c r="D55" s="15">
        <v>21.8</v>
      </c>
      <c r="E55" s="32">
        <f t="shared" ref="E55:E58" si="22">IF(ISNUMBER(D55), (D55 - $B55) / $B55, "")</f>
        <v>-4.8034934497816505E-2</v>
      </c>
      <c r="F55" s="18">
        <f>IF(ISNUMBER(D55), $B64 * E55, "")</f>
        <v>-7205.2401746724754</v>
      </c>
      <c r="G55" s="31">
        <v>21.7</v>
      </c>
      <c r="H55" s="32">
        <f t="shared" ref="H55:H58" si="23">IF(ISNUMBER(G55), (G55 - $B55) / $B55, "")</f>
        <v>-5.2401746724890799E-2</v>
      </c>
      <c r="I55" s="101">
        <f>IF(ISNUMBER(G55), $B64 * H55, "")</f>
        <v>-7860.26200873362</v>
      </c>
      <c r="J55" s="15">
        <v>21.4</v>
      </c>
      <c r="K55" s="32">
        <f t="shared" ref="K55:K58" si="24">IF(ISNUMBER(J55), (J55 - $B55) / $B55, "")</f>
        <v>-6.5502183406113537E-2</v>
      </c>
      <c r="L55" s="18">
        <f>IF(ISNUMBER(J55), $B64 * K55, "")</f>
        <v>-9825.3275109170299</v>
      </c>
      <c r="M55" s="31">
        <v>20.9</v>
      </c>
      <c r="N55" s="32">
        <f t="shared" ref="N55:N58" si="25">IF(ISNUMBER(M55), (M55 - $B55) / $B55, "")</f>
        <v>-8.7336244541484725E-2</v>
      </c>
      <c r="O55" s="18">
        <f>IF(ISNUMBER(M55), $B64 * N55, "")</f>
        <v>-13100.436681222709</v>
      </c>
      <c r="Q55" s="306"/>
      <c r="R55" s="307"/>
      <c r="S55" s="308"/>
    </row>
    <row r="56" spans="1:19" ht="17.25" customHeight="1" thickBot="1">
      <c r="A56" s="125" t="s">
        <v>64</v>
      </c>
      <c r="B56" s="126">
        <v>56.5</v>
      </c>
      <c r="C56" s="77">
        <v>1.61870504E-2</v>
      </c>
      <c r="D56" s="15">
        <v>55.5</v>
      </c>
      <c r="E56" s="32">
        <f t="shared" si="22"/>
        <v>-1.7699115044247787E-2</v>
      </c>
      <c r="F56" s="18">
        <f>IF(ISNUMBER(D56), $B64 * E56, "")</f>
        <v>-2654.8672566371679</v>
      </c>
      <c r="G56" s="31">
        <v>55</v>
      </c>
      <c r="H56" s="32">
        <f t="shared" si="23"/>
        <v>-2.6548672566371681E-2</v>
      </c>
      <c r="I56" s="101">
        <f>IF(ISNUMBER(G56), $B64 * H56, "")</f>
        <v>-3982.3008849557523</v>
      </c>
      <c r="J56" s="15">
        <v>54.5</v>
      </c>
      <c r="K56" s="32">
        <f t="shared" si="24"/>
        <v>-3.5398230088495575E-2</v>
      </c>
      <c r="L56" s="18">
        <f>IF(ISNUMBER(J56), $B64 * K56, "")</f>
        <v>-5309.7345132743358</v>
      </c>
      <c r="M56" s="31">
        <v>52.1</v>
      </c>
      <c r="N56" s="32">
        <f t="shared" si="25"/>
        <v>-7.7876106194690237E-2</v>
      </c>
      <c r="O56" s="18">
        <f>IF(ISNUMBER(M56), $B64 * N56, "")</f>
        <v>-11681.415929203535</v>
      </c>
      <c r="Q56" s="291"/>
      <c r="R56" s="291"/>
      <c r="S56" s="291"/>
    </row>
    <row r="57" spans="1:19" ht="17.25" customHeight="1" thickBot="1">
      <c r="A57" s="125" t="s">
        <v>333</v>
      </c>
      <c r="B57" s="126">
        <v>0.22</v>
      </c>
      <c r="C57" s="77">
        <v>9.1743119000000008E-3</v>
      </c>
      <c r="D57" s="15">
        <v>0.20799999999999999</v>
      </c>
      <c r="E57" s="32">
        <f t="shared" si="22"/>
        <v>-5.4545454545454591E-2</v>
      </c>
      <c r="F57" s="18">
        <f>IF(ISNUMBER(D57), $B64 * E57, "")</f>
        <v>-8181.8181818181884</v>
      </c>
      <c r="G57" s="31">
        <v>0.20799999999999999</v>
      </c>
      <c r="H57" s="32">
        <f t="shared" si="23"/>
        <v>-5.4545454545454591E-2</v>
      </c>
      <c r="I57" s="101">
        <f>IF(ISNUMBER(G57), $B64 * H57, "")</f>
        <v>-8181.8181818181884</v>
      </c>
      <c r="J57" s="15">
        <v>0.20599999999999999</v>
      </c>
      <c r="K57" s="32">
        <f t="shared" si="24"/>
        <v>-6.3636363636363699E-2</v>
      </c>
      <c r="L57" s="18">
        <f>IF(ISNUMBER(J57), $B64 * K57, "")</f>
        <v>-9545.454545454555</v>
      </c>
      <c r="M57" s="31">
        <v>0.20599999999999999</v>
      </c>
      <c r="N57" s="32">
        <f t="shared" si="25"/>
        <v>-6.3636363636363699E-2</v>
      </c>
      <c r="O57" s="18">
        <f>IF(ISNUMBER(M57), $B64 * N57, "")</f>
        <v>-9545.454545454555</v>
      </c>
      <c r="Q57" s="286"/>
      <c r="R57" s="286"/>
      <c r="S57" s="286"/>
    </row>
    <row r="58" spans="1:19" ht="17.25" customHeight="1" thickBot="1">
      <c r="A58" s="127" t="s">
        <v>97</v>
      </c>
      <c r="B58" s="128">
        <v>4.3600000000000003</v>
      </c>
      <c r="C58" s="78">
        <v>6.9284065000000004E-3</v>
      </c>
      <c r="D58" s="20">
        <v>4.3099999999999996</v>
      </c>
      <c r="E58" s="21">
        <f t="shared" si="22"/>
        <v>-1.1467889908257043E-2</v>
      </c>
      <c r="F58" s="22">
        <f>IF(ISNUMBER(D58), $B64 * E58, "")</f>
        <v>-1720.1834862385565</v>
      </c>
      <c r="G58" s="30">
        <v>4.25</v>
      </c>
      <c r="H58" s="21">
        <f t="shared" si="23"/>
        <v>-2.5229357798165208E-2</v>
      </c>
      <c r="I58" s="105">
        <f>IF(ISNUMBER(G58), $B64 * H58, "")</f>
        <v>-3784.4036697247811</v>
      </c>
      <c r="J58" s="20">
        <v>4.2300000000000004</v>
      </c>
      <c r="K58" s="21">
        <f t="shared" si="24"/>
        <v>-2.9816513761467864E-2</v>
      </c>
      <c r="L58" s="22">
        <f>IF(ISNUMBER(J58), $B64 * K58, "")</f>
        <v>-4472.4770642201793</v>
      </c>
      <c r="M58" s="30">
        <v>4.16</v>
      </c>
      <c r="N58" s="21">
        <f t="shared" si="25"/>
        <v>-4.587155963302756E-2</v>
      </c>
      <c r="O58" s="22">
        <f>IF(ISNUMBER(M58), $B64 * N58, "")</f>
        <v>-6880.7339449541341</v>
      </c>
      <c r="Q58" s="286"/>
      <c r="R58" s="286"/>
      <c r="S58" s="286"/>
    </row>
    <row r="59" spans="1:19" ht="17.25" customHeight="1" thickBot="1">
      <c r="A59" s="125"/>
      <c r="B59" s="129"/>
      <c r="C59" s="80"/>
      <c r="D59" s="106" t="s">
        <v>339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339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339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339</v>
      </c>
      <c r="N59" s="107" t="str">
        <f>IF(ISNUMBER(M59), (M59 - $B59) / $B59, "")</f>
        <v/>
      </c>
      <c r="O59" s="108" t="str">
        <f>IF(ISNUMBER(M59), $B64 * N59, "")</f>
        <v/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-4.0714486667297156E-2</v>
      </c>
      <c r="F64" s="28">
        <f>SUM(F44:F63)</f>
        <v>-91607.595001418609</v>
      </c>
      <c r="G64" s="26" t="s">
        <v>268</v>
      </c>
      <c r="H64" s="27">
        <f>IF(COUNT(H44:H63), SUM(H44:H63) / COUNT(H44:H63), 0)</f>
        <v>-5.2271838191831614E-2</v>
      </c>
      <c r="I64" s="28">
        <f>SUM(I44:I63)</f>
        <v>-117611.63593162115</v>
      </c>
      <c r="J64" s="26" t="s">
        <v>268</v>
      </c>
      <c r="K64" s="27">
        <f>IF(COUNT(K44:K63), SUM(K44:K63) / COUNT(K44:K63), 0)</f>
        <v>-5.3689500882839684E-2</v>
      </c>
      <c r="L64" s="28">
        <f>SUM(L44:L63)</f>
        <v>-120801.37698638932</v>
      </c>
      <c r="M64" s="26" t="s">
        <v>268</v>
      </c>
      <c r="N64" s="27">
        <f>IF(COUNT(N44:N63), SUM(N44:N63) / COUNT(N44:N63), 0)</f>
        <v>-6.9713063554269039E-2</v>
      </c>
      <c r="O64" s="28">
        <f>SUM(O44:O63)</f>
        <v>-156854.39299710534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33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2021-11-18(목) 오전 00:00</v>
      </c>
      <c r="C69" s="329"/>
      <c r="D69" s="288" t="str">
        <f>TEXT($G$1, "[$-ko-KR]yyyy-mm-dd(ddd) ") &amp; "오후 14:00"</f>
        <v>2021-11-18(목) 오후 14:00</v>
      </c>
      <c r="E69" s="289"/>
      <c r="F69" s="290"/>
      <c r="G69" s="288" t="str">
        <f>TEXT($G$1, "[$-ko-KR]yyyy-mm-dd(ddd) ") &amp; "오후 19:00"</f>
        <v>2021-11-18(목) 오후 19:00</v>
      </c>
      <c r="H69" s="289"/>
      <c r="I69" s="290"/>
      <c r="J69" s="288" t="str">
        <f>TEXT($G$1, "[$-ko-KR]yyyy-mm-dd(ddd) ") &amp; "오후 21:00"</f>
        <v>2021-11-18(목) 오후 21:00</v>
      </c>
      <c r="K69" s="289"/>
      <c r="L69" s="290"/>
      <c r="M69" s="288" t="str">
        <f>TEXT($G$1+1, "[$-ko-KR]yyyy-mm-dd(ddd) ") &amp; "오전 00:00"</f>
        <v>2021-11-19(금)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34" t="s">
        <v>57</v>
      </c>
      <c r="H70" s="235" t="s">
        <v>265</v>
      </c>
      <c r="I70" s="23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215</v>
      </c>
      <c r="B71" s="124">
        <v>656</v>
      </c>
      <c r="C71" s="76">
        <v>0.62376237619999997</v>
      </c>
      <c r="D71" s="13">
        <v>676</v>
      </c>
      <c r="E71" s="14">
        <f>IF(ISNUMBER(D71), (D71 - $B71) / $B71, "")</f>
        <v>3.048780487804878E-2</v>
      </c>
      <c r="F71" s="16">
        <f>IF(ISNUMBER(D71), $B91 * E71, "")</f>
        <v>4573.1707317073169</v>
      </c>
      <c r="G71" s="29">
        <v>650</v>
      </c>
      <c r="H71" s="14">
        <f>IF(ISNUMBER(G71), (G71 - $B71) / $B71, "")</f>
        <v>-9.1463414634146336E-3</v>
      </c>
      <c r="I71" s="100">
        <f>IF(ISNUMBER(G71), $B91 * H71, "")</f>
        <v>-1371.9512195121949</v>
      </c>
      <c r="J71" s="13">
        <v>618</v>
      </c>
      <c r="K71" s="14">
        <f>IF(ISNUMBER(J71), (J71 - $B71) / $B71, "")</f>
        <v>-5.7926829268292686E-2</v>
      </c>
      <c r="L71" s="16">
        <f>IF(ISNUMBER(J71), $B91 * K71, "")</f>
        <v>-8689.0243902439033</v>
      </c>
      <c r="M71" s="29">
        <v>622</v>
      </c>
      <c r="N71" s="14">
        <f>IF(ISNUMBER(M71), (M71 - $B71) / $B71, "")</f>
        <v>-5.1829268292682924E-2</v>
      </c>
      <c r="O71" s="16">
        <f>IF(ISNUMBER(M71), $B91 * N71, "")</f>
        <v>-7774.3902439024387</v>
      </c>
      <c r="Q71" s="286"/>
      <c r="R71" s="286"/>
      <c r="S71" s="286"/>
    </row>
    <row r="72" spans="1:19" ht="17.25" thickBot="1">
      <c r="A72" s="125" t="s">
        <v>219</v>
      </c>
      <c r="B72" s="126">
        <v>360</v>
      </c>
      <c r="C72" s="77">
        <v>0.46938775510000003</v>
      </c>
      <c r="D72" s="15">
        <v>340</v>
      </c>
      <c r="E72" s="32">
        <f t="shared" ref="E72:E75" si="30">IF(ISNUMBER(D72), (D72 - $B72) / $B72, "")</f>
        <v>-5.5555555555555552E-2</v>
      </c>
      <c r="F72" s="18">
        <f>IF(ISNUMBER(D72), $B91 * E72, "")</f>
        <v>-8333.3333333333321</v>
      </c>
      <c r="G72" s="31">
        <v>333</v>
      </c>
      <c r="H72" s="32">
        <f t="shared" ref="H72:H75" si="31">IF(ISNUMBER(G72), (G72 - $B72) / $B72, "")</f>
        <v>-7.4999999999999997E-2</v>
      </c>
      <c r="I72" s="101">
        <f>IF(ISNUMBER(G72), $B91 * H72, "")</f>
        <v>-11250</v>
      </c>
      <c r="J72" s="15">
        <v>317</v>
      </c>
      <c r="K72" s="32">
        <f t="shared" ref="K72:K75" si="32">IF(ISNUMBER(J72), (J72 - $B72) / $B72, "")</f>
        <v>-0.11944444444444445</v>
      </c>
      <c r="L72" s="18">
        <f>IF(ISNUMBER(J72), $B91 * K72, "")</f>
        <v>-17916.666666666668</v>
      </c>
      <c r="M72" s="31">
        <v>305</v>
      </c>
      <c r="N72" s="32">
        <f t="shared" ref="N72:N75" si="33">IF(ISNUMBER(M72), (M72 - $B72) / $B72, "")</f>
        <v>-0.15277777777777779</v>
      </c>
      <c r="O72" s="18">
        <f>IF(ISNUMBER(M72), $B91 * N72, "")</f>
        <v>-22916.666666666668</v>
      </c>
      <c r="Q72" s="286"/>
      <c r="R72" s="286"/>
      <c r="S72" s="286"/>
    </row>
    <row r="73" spans="1:19" ht="17.25" thickBot="1">
      <c r="A73" s="125" t="s">
        <v>115</v>
      </c>
      <c r="B73" s="126">
        <v>594</v>
      </c>
      <c r="C73" s="77">
        <v>0.17623762379999999</v>
      </c>
      <c r="D73" s="15">
        <v>720</v>
      </c>
      <c r="E73" s="32">
        <f t="shared" si="30"/>
        <v>0.21212121212121213</v>
      </c>
      <c r="F73" s="18">
        <f>IF(ISNUMBER(D73), $B91 * E73, "")</f>
        <v>31818.18181818182</v>
      </c>
      <c r="G73" s="31">
        <v>706</v>
      </c>
      <c r="H73" s="32">
        <f t="shared" si="31"/>
        <v>0.18855218855218855</v>
      </c>
      <c r="I73" s="101">
        <f>IF(ISNUMBER(G73), $B91 * H73, "")</f>
        <v>28282.828282828283</v>
      </c>
      <c r="J73" s="15">
        <v>686</v>
      </c>
      <c r="K73" s="32">
        <f t="shared" si="32"/>
        <v>0.15488215488215487</v>
      </c>
      <c r="L73" s="18">
        <f>IF(ISNUMBER(J73), $B91 * K73, "")</f>
        <v>23232.32323232323</v>
      </c>
      <c r="M73" s="31">
        <v>639</v>
      </c>
      <c r="N73" s="32">
        <f t="shared" si="33"/>
        <v>7.575757575757576E-2</v>
      </c>
      <c r="O73" s="18">
        <f>IF(ISNUMBER(M73), $B91 * N73, "")</f>
        <v>11363.636363636364</v>
      </c>
      <c r="Q73" s="291"/>
      <c r="R73" s="291"/>
      <c r="S73" s="291"/>
    </row>
    <row r="74" spans="1:19" ht="17.25" thickBot="1">
      <c r="A74" s="125" t="s">
        <v>239</v>
      </c>
      <c r="B74" s="126">
        <v>693</v>
      </c>
      <c r="C74" s="77">
        <v>8.4507042300000002E-2</v>
      </c>
      <c r="D74" s="15">
        <v>658</v>
      </c>
      <c r="E74" s="32">
        <f t="shared" si="30"/>
        <v>-5.0505050505050504E-2</v>
      </c>
      <c r="F74" s="18">
        <f>IF(ISNUMBER(D74), $B91 * E74, "")</f>
        <v>-7575.757575757576</v>
      </c>
      <c r="G74" s="31">
        <v>647</v>
      </c>
      <c r="H74" s="32">
        <f t="shared" si="31"/>
        <v>-6.6378066378066383E-2</v>
      </c>
      <c r="I74" s="101">
        <f>IF(ISNUMBER(G74), $B91 * H74, "")</f>
        <v>-9956.7099567099576</v>
      </c>
      <c r="J74" s="15">
        <v>648</v>
      </c>
      <c r="K74" s="32">
        <f t="shared" si="32"/>
        <v>-6.4935064935064929E-2</v>
      </c>
      <c r="L74" s="18">
        <f>IF(ISNUMBER(J74), $B91 * K74, "")</f>
        <v>-9740.2597402597385</v>
      </c>
      <c r="M74" s="31">
        <v>651</v>
      </c>
      <c r="N74" s="32">
        <f t="shared" si="33"/>
        <v>-6.0606060606060608E-2</v>
      </c>
      <c r="O74" s="18">
        <f>IF(ISNUMBER(M74), $B91 * N74, "")</f>
        <v>-9090.9090909090919</v>
      </c>
      <c r="Q74" s="291"/>
      <c r="R74" s="291"/>
      <c r="S74" s="291"/>
    </row>
    <row r="75" spans="1:19" ht="17.25" thickBot="1">
      <c r="A75" s="127" t="s">
        <v>121</v>
      </c>
      <c r="B75" s="128">
        <v>614</v>
      </c>
      <c r="C75" s="78">
        <v>7.5306479900000001E-2</v>
      </c>
      <c r="D75" s="20">
        <v>582</v>
      </c>
      <c r="E75" s="21">
        <f t="shared" si="30"/>
        <v>-5.2117263843648211E-2</v>
      </c>
      <c r="F75" s="22">
        <f>IF(ISNUMBER(D75), $B91 * E75, "")</f>
        <v>-7817.5895765472314</v>
      </c>
      <c r="G75" s="30">
        <v>575</v>
      </c>
      <c r="H75" s="21">
        <f t="shared" si="31"/>
        <v>-6.3517915309446255E-2</v>
      </c>
      <c r="I75" s="105">
        <f>IF(ISNUMBER(G75), $B91 * H75, "")</f>
        <v>-9527.6872964169379</v>
      </c>
      <c r="J75" s="20">
        <v>580</v>
      </c>
      <c r="K75" s="21">
        <f t="shared" si="32"/>
        <v>-5.5374592833876218E-2</v>
      </c>
      <c r="L75" s="22">
        <f>IF(ISNUMBER(J75), $B91 * K75, "")</f>
        <v>-8306.1889250814329</v>
      </c>
      <c r="M75" s="30">
        <v>588</v>
      </c>
      <c r="N75" s="21">
        <f t="shared" si="33"/>
        <v>-4.2345276872964167E-2</v>
      </c>
      <c r="O75" s="22">
        <f>IF(ISNUMBER(M75), $B91 * N75, "")</f>
        <v>-6351.7915309446253</v>
      </c>
      <c r="Q75" s="291"/>
      <c r="R75" s="291"/>
      <c r="S75" s="291"/>
    </row>
    <row r="76" spans="1:19" ht="17.25" thickBot="1">
      <c r="A76" s="125" t="s">
        <v>237</v>
      </c>
      <c r="B76" s="129">
        <v>178</v>
      </c>
      <c r="C76" s="80">
        <v>7.2289156600000001E-2</v>
      </c>
      <c r="D76" s="106">
        <v>163</v>
      </c>
      <c r="E76" s="107">
        <f>IF(ISNUMBER(D76), (D76 - $B76) / $B76, "")</f>
        <v>-8.4269662921348312E-2</v>
      </c>
      <c r="F76" s="108">
        <f>IF(ISNUMBER(D76), $B91 * E76, "")</f>
        <v>-12640.449438202248</v>
      </c>
      <c r="G76" s="109">
        <v>162</v>
      </c>
      <c r="H76" s="107">
        <f>IF(ISNUMBER(G76), (G76 - $B76) / $B76, "")</f>
        <v>-8.98876404494382E-2</v>
      </c>
      <c r="I76" s="110">
        <f>IF(ISNUMBER(G76), $B91 * H76, "")</f>
        <v>-13483.14606741573</v>
      </c>
      <c r="J76" s="106">
        <v>162</v>
      </c>
      <c r="K76" s="107">
        <f>IF(ISNUMBER(J76), (J76 - $B76) / $B76, "")</f>
        <v>-8.98876404494382E-2</v>
      </c>
      <c r="L76" s="108">
        <f>IF(ISNUMBER(J76), $B91 * K76, "")</f>
        <v>-13483.14606741573</v>
      </c>
      <c r="M76" s="109">
        <v>158</v>
      </c>
      <c r="N76" s="107">
        <f>IF(ISNUMBER(M76), (M76 - $B76) / $B76, "")</f>
        <v>-0.11235955056179775</v>
      </c>
      <c r="O76" s="108">
        <f>IF(ISNUMBER(M76), $B91 * N76, "")</f>
        <v>-16853.932584269663</v>
      </c>
      <c r="Q76" s="291"/>
      <c r="R76" s="291"/>
      <c r="S76" s="291"/>
    </row>
    <row r="77" spans="1:19" ht="17.25" thickBot="1">
      <c r="A77" s="125" t="s">
        <v>217</v>
      </c>
      <c r="B77" s="126">
        <v>265</v>
      </c>
      <c r="C77" s="77">
        <v>0.06</v>
      </c>
      <c r="D77" s="15">
        <v>248</v>
      </c>
      <c r="E77" s="32">
        <f t="shared" ref="E77:E80" si="34">IF(ISNUMBER(D77), (D77 - $B77) / $B77, "")</f>
        <v>-6.4150943396226415E-2</v>
      </c>
      <c r="F77" s="18">
        <f>IF(ISNUMBER(D77), $B91 * E77, "")</f>
        <v>-9622.6415094339627</v>
      </c>
      <c r="G77" s="31">
        <v>248</v>
      </c>
      <c r="H77" s="32">
        <f t="shared" ref="H77:H80" si="35">IF(ISNUMBER(G77), (G77 - $B77) / $B77, "")</f>
        <v>-6.4150943396226415E-2</v>
      </c>
      <c r="I77" s="101">
        <f>IF(ISNUMBER(G77), $B91 * H77, "")</f>
        <v>-9622.6415094339627</v>
      </c>
      <c r="J77" s="15">
        <v>245</v>
      </c>
      <c r="K77" s="32">
        <f t="shared" ref="K77:K80" si="36">IF(ISNUMBER(J77), (J77 - $B77) / $B77, "")</f>
        <v>-7.5471698113207544E-2</v>
      </c>
      <c r="L77" s="18">
        <f>IF(ISNUMBER(J77), $B91 * K77, "")</f>
        <v>-11320.754716981131</v>
      </c>
      <c r="M77" s="31">
        <v>241</v>
      </c>
      <c r="N77" s="32">
        <f t="shared" ref="N77:N80" si="37">IF(ISNUMBER(M77), (M77 - $B77) / $B77, "")</f>
        <v>-9.056603773584905E-2</v>
      </c>
      <c r="O77" s="18">
        <f>IF(ISNUMBER(M77), $B91 * N77, "")</f>
        <v>-13584.905660377357</v>
      </c>
      <c r="Q77" s="291"/>
      <c r="R77" s="291"/>
      <c r="S77" s="291"/>
    </row>
    <row r="78" spans="1:19" ht="17.25" thickBot="1">
      <c r="A78" s="125" t="s">
        <v>197</v>
      </c>
      <c r="B78" s="126">
        <v>244</v>
      </c>
      <c r="C78" s="77">
        <v>5.6277056300000003E-2</v>
      </c>
      <c r="D78" s="15">
        <v>229</v>
      </c>
      <c r="E78" s="32">
        <f t="shared" si="34"/>
        <v>-6.1475409836065573E-2</v>
      </c>
      <c r="F78" s="18">
        <f>IF(ISNUMBER(D78), $B91 * E78, "")</f>
        <v>-9221.3114754098351</v>
      </c>
      <c r="G78" s="31">
        <v>228</v>
      </c>
      <c r="H78" s="32">
        <f t="shared" si="35"/>
        <v>-6.5573770491803282E-2</v>
      </c>
      <c r="I78" s="101">
        <f>IF(ISNUMBER(G78), $B91 * H78, "")</f>
        <v>-9836.0655737704928</v>
      </c>
      <c r="J78" s="15">
        <v>228</v>
      </c>
      <c r="K78" s="32">
        <f t="shared" si="36"/>
        <v>-6.5573770491803282E-2</v>
      </c>
      <c r="L78" s="18">
        <f>IF(ISNUMBER(J78), $B91 * K78, "")</f>
        <v>-9836.0655737704928</v>
      </c>
      <c r="M78" s="31">
        <v>219</v>
      </c>
      <c r="N78" s="32">
        <f t="shared" si="37"/>
        <v>-0.10245901639344263</v>
      </c>
      <c r="O78" s="18">
        <f>IF(ISNUMBER(M78), $B91 * N78, "")</f>
        <v>-15368.852459016394</v>
      </c>
      <c r="Q78" s="291"/>
      <c r="R78" s="291"/>
      <c r="S78" s="291"/>
    </row>
    <row r="79" spans="1:19" ht="17.25" thickBot="1">
      <c r="A79" s="125" t="s">
        <v>191</v>
      </c>
      <c r="B79" s="126">
        <v>153</v>
      </c>
      <c r="C79" s="77">
        <v>4.7945205499999997E-2</v>
      </c>
      <c r="D79" s="15">
        <v>146</v>
      </c>
      <c r="E79" s="32">
        <f t="shared" si="34"/>
        <v>-4.5751633986928102E-2</v>
      </c>
      <c r="F79" s="18">
        <f>IF(ISNUMBER(D79), $B91 * E79, "")</f>
        <v>-6862.745098039215</v>
      </c>
      <c r="G79" s="31">
        <v>144</v>
      </c>
      <c r="H79" s="32">
        <f t="shared" si="35"/>
        <v>-5.8823529411764705E-2</v>
      </c>
      <c r="I79" s="101">
        <f>IF(ISNUMBER(G79), $B91 * H79, "")</f>
        <v>-8823.5294117647063</v>
      </c>
      <c r="J79" s="15">
        <v>145</v>
      </c>
      <c r="K79" s="32">
        <f t="shared" si="36"/>
        <v>-5.2287581699346407E-2</v>
      </c>
      <c r="L79" s="18">
        <f>IF(ISNUMBER(J79), $B91 * K79, "")</f>
        <v>-7843.1372549019607</v>
      </c>
      <c r="M79" s="31">
        <v>142</v>
      </c>
      <c r="N79" s="32">
        <f t="shared" si="37"/>
        <v>-7.1895424836601302E-2</v>
      </c>
      <c r="O79" s="18">
        <f>IF(ISNUMBER(M79), $B91 * N79, "")</f>
        <v>-10784.313725490196</v>
      </c>
      <c r="Q79" s="33"/>
      <c r="R79" s="33"/>
    </row>
    <row r="80" spans="1:19" ht="17.25" thickBot="1">
      <c r="A80" s="130" t="s">
        <v>127</v>
      </c>
      <c r="B80" s="131">
        <v>153</v>
      </c>
      <c r="C80" s="79">
        <v>4.08163265E-2</v>
      </c>
      <c r="D80" s="24">
        <v>151</v>
      </c>
      <c r="E80" s="25">
        <f t="shared" si="34"/>
        <v>-1.3071895424836602E-2</v>
      </c>
      <c r="F80" s="104">
        <f>IF(ISNUMBER(D80), $B91 * E80, "")</f>
        <v>-1960.7843137254902</v>
      </c>
      <c r="G80" s="102">
        <v>150</v>
      </c>
      <c r="H80" s="25">
        <f t="shared" si="35"/>
        <v>-1.9607843137254902E-2</v>
      </c>
      <c r="I80" s="103">
        <f>IF(ISNUMBER(G80), $B91 * H80, "")</f>
        <v>-2941.1764705882351</v>
      </c>
      <c r="J80" s="24">
        <v>148</v>
      </c>
      <c r="K80" s="25">
        <f t="shared" si="36"/>
        <v>-3.2679738562091505E-2</v>
      </c>
      <c r="L80" s="104">
        <f>IF(ISNUMBER(J80), $B91 * K80, "")</f>
        <v>-4901.9607843137255</v>
      </c>
      <c r="M80" s="102">
        <v>147</v>
      </c>
      <c r="N80" s="25">
        <f t="shared" si="37"/>
        <v>-3.9215686274509803E-2</v>
      </c>
      <c r="O80" s="104">
        <f>IF(ISNUMBER(M80), $B91 * N80, "")</f>
        <v>-5882.3529411764703</v>
      </c>
      <c r="Q80" s="300"/>
      <c r="R80" s="301"/>
      <c r="S80" s="302"/>
    </row>
    <row r="81" spans="1:19">
      <c r="A81" s="123" t="s">
        <v>56</v>
      </c>
      <c r="B81" s="124">
        <v>230</v>
      </c>
      <c r="C81" s="76">
        <v>4.0723981899999998E-2</v>
      </c>
      <c r="D81" s="13">
        <v>229</v>
      </c>
      <c r="E81" s="14">
        <f>IF(ISNUMBER(D81), (D81 - $B81) / $B81, "")</f>
        <v>-4.3478260869565218E-3</v>
      </c>
      <c r="F81" s="16">
        <f>IF(ISNUMBER(D81), $B91 * E81, "")</f>
        <v>-652.17391304347825</v>
      </c>
      <c r="G81" s="29">
        <v>225</v>
      </c>
      <c r="H81" s="14">
        <f>IF(ISNUMBER(G81), (G81 - $B81) / $B81, "")</f>
        <v>-2.1739130434782608E-2</v>
      </c>
      <c r="I81" s="100">
        <f>IF(ISNUMBER(G81), $B91 * H81, "")</f>
        <v>-3260.869565217391</v>
      </c>
      <c r="J81" s="13">
        <v>223</v>
      </c>
      <c r="K81" s="14">
        <f>IF(ISNUMBER(J81), (J81 - $B81) / $B81, "")</f>
        <v>-3.0434782608695653E-2</v>
      </c>
      <c r="L81" s="16">
        <f>IF(ISNUMBER(J81), $B91 * K81, "")</f>
        <v>-4565.217391304348</v>
      </c>
      <c r="M81" s="29">
        <v>219</v>
      </c>
      <c r="N81" s="14">
        <f>IF(ISNUMBER(M81), (M81 - $B81) / $B81, "")</f>
        <v>-4.7826086956521741E-2</v>
      </c>
      <c r="O81" s="16">
        <f>IF(ISNUMBER(M81), $B91 * N81, "")</f>
        <v>-7173.913043478261</v>
      </c>
      <c r="Q81" s="303"/>
      <c r="R81" s="304"/>
      <c r="S81" s="305"/>
    </row>
    <row r="82" spans="1:19" ht="17.25" thickBot="1">
      <c r="A82" s="125" t="s">
        <v>159</v>
      </c>
      <c r="B82" s="126">
        <v>112</v>
      </c>
      <c r="C82" s="77">
        <v>2.7522935799999999E-2</v>
      </c>
      <c r="D82" s="15">
        <v>109</v>
      </c>
      <c r="E82" s="32">
        <f t="shared" ref="E82:E85" si="38">IF(ISNUMBER(D82), (D82 - $B82) / $B82, "")</f>
        <v>-2.6785714285714284E-2</v>
      </c>
      <c r="F82" s="18">
        <f>IF(ISNUMBER(D82), $B91 * E82, "")</f>
        <v>-4017.8571428571427</v>
      </c>
      <c r="G82" s="31">
        <v>108</v>
      </c>
      <c r="H82" s="32">
        <f t="shared" ref="H82:H85" si="39">IF(ISNUMBER(G82), (G82 - $B82) / $B82, "")</f>
        <v>-3.5714285714285712E-2</v>
      </c>
      <c r="I82" s="101">
        <f>IF(ISNUMBER(G82), $B91 * H82, "")</f>
        <v>-5357.1428571428569</v>
      </c>
      <c r="J82" s="15">
        <v>108</v>
      </c>
      <c r="K82" s="32">
        <f t="shared" ref="K82:K85" si="40">IF(ISNUMBER(J82), (J82 - $B82) / $B82, "")</f>
        <v>-3.5714285714285712E-2</v>
      </c>
      <c r="L82" s="18">
        <f>IF(ISNUMBER(J82), $B91 * K82, "")</f>
        <v>-5357.1428571428569</v>
      </c>
      <c r="M82" s="31">
        <v>107</v>
      </c>
      <c r="N82" s="32">
        <f t="shared" ref="N82:N85" si="41">IF(ISNUMBER(M82), (M82 - $B82) / $B82, "")</f>
        <v>-4.4642857142857144E-2</v>
      </c>
      <c r="O82" s="18">
        <f>IF(ISNUMBER(M82), $B91 * N82, "")</f>
        <v>-6696.4285714285716</v>
      </c>
      <c r="Q82" s="306"/>
      <c r="R82" s="307"/>
      <c r="S82" s="308"/>
    </row>
    <row r="83" spans="1:19" ht="17.25" thickBot="1">
      <c r="A83" s="125" t="s">
        <v>334</v>
      </c>
      <c r="B83" s="126">
        <v>498</v>
      </c>
      <c r="C83" s="77">
        <v>2.4691358E-2</v>
      </c>
      <c r="D83" s="15">
        <v>491</v>
      </c>
      <c r="E83" s="32">
        <f t="shared" si="38"/>
        <v>-1.4056224899598393E-2</v>
      </c>
      <c r="F83" s="18">
        <f>IF(ISNUMBER(D83), $B91 * E83, "")</f>
        <v>-2108.4337349397588</v>
      </c>
      <c r="G83" s="31">
        <v>484</v>
      </c>
      <c r="H83" s="32">
        <f t="shared" si="39"/>
        <v>-2.8112449799196786E-2</v>
      </c>
      <c r="I83" s="101">
        <f>IF(ISNUMBER(G83), $B91 * H83, "")</f>
        <v>-4216.8674698795176</v>
      </c>
      <c r="J83" s="15">
        <v>482</v>
      </c>
      <c r="K83" s="32">
        <f t="shared" si="40"/>
        <v>-3.2128514056224897E-2</v>
      </c>
      <c r="L83" s="18">
        <f>IF(ISNUMBER(J83), $B91 * K83, "")</f>
        <v>-4819.2771084337346</v>
      </c>
      <c r="M83" s="31">
        <v>460</v>
      </c>
      <c r="N83" s="32">
        <f t="shared" si="41"/>
        <v>-7.6305220883534142E-2</v>
      </c>
      <c r="O83" s="18">
        <f>IF(ISNUMBER(M83), $B91 * N83, "")</f>
        <v>-11445.783132530121</v>
      </c>
      <c r="Q83" s="291"/>
      <c r="R83" s="291"/>
      <c r="S83" s="291"/>
    </row>
    <row r="84" spans="1:19" ht="17.25" thickBot="1">
      <c r="A84" s="125" t="s">
        <v>189</v>
      </c>
      <c r="B84" s="126">
        <v>429</v>
      </c>
      <c r="C84" s="77">
        <v>2.3866348400000001E-2</v>
      </c>
      <c r="D84" s="15">
        <v>463</v>
      </c>
      <c r="E84" s="32">
        <f t="shared" si="38"/>
        <v>7.9254079254079249E-2</v>
      </c>
      <c r="F84" s="18">
        <f>IF(ISNUMBER(D84), $B91 * E84, "")</f>
        <v>11888.111888111887</v>
      </c>
      <c r="G84" s="31">
        <v>465</v>
      </c>
      <c r="H84" s="32">
        <f t="shared" si="39"/>
        <v>8.3916083916083919E-2</v>
      </c>
      <c r="I84" s="101">
        <f>IF(ISNUMBER(G84), $B91 * H84, "")</f>
        <v>12587.412587412588</v>
      </c>
      <c r="J84" s="15">
        <v>476</v>
      </c>
      <c r="K84" s="32">
        <f t="shared" si="40"/>
        <v>0.10955710955710955</v>
      </c>
      <c r="L84" s="18">
        <f>IF(ISNUMBER(J84), $B91 * K84, "")</f>
        <v>16433.566433566433</v>
      </c>
      <c r="M84" s="31">
        <v>451</v>
      </c>
      <c r="N84" s="32">
        <f t="shared" si="41"/>
        <v>5.128205128205128E-2</v>
      </c>
      <c r="O84" s="18">
        <f>IF(ISNUMBER(M84), $B91 * N84, "")</f>
        <v>7692.3076923076924</v>
      </c>
      <c r="Q84" s="286"/>
      <c r="R84" s="286"/>
      <c r="S84" s="286"/>
    </row>
    <row r="85" spans="1:19" ht="17.25" thickBot="1">
      <c r="A85" s="127" t="s">
        <v>235</v>
      </c>
      <c r="B85" s="128">
        <v>139</v>
      </c>
      <c r="C85" s="78">
        <v>2.2058823500000001E-2</v>
      </c>
      <c r="D85" s="20">
        <v>134</v>
      </c>
      <c r="E85" s="21">
        <f t="shared" si="38"/>
        <v>-3.5971223021582732E-2</v>
      </c>
      <c r="F85" s="22">
        <f>IF(ISNUMBER(D85), $B91 * E85, "")</f>
        <v>-5395.6834532374096</v>
      </c>
      <c r="G85" s="30">
        <v>130</v>
      </c>
      <c r="H85" s="21">
        <f t="shared" si="39"/>
        <v>-6.4748201438848921E-2</v>
      </c>
      <c r="I85" s="105">
        <f>IF(ISNUMBER(G85), $B91 * H85, "")</f>
        <v>-9712.2302158273378</v>
      </c>
      <c r="J85" s="20">
        <v>129</v>
      </c>
      <c r="K85" s="21">
        <f t="shared" si="40"/>
        <v>-7.1942446043165464E-2</v>
      </c>
      <c r="L85" s="22">
        <f>IF(ISNUMBER(J85), $B91 * K85, "")</f>
        <v>-10791.366906474819</v>
      </c>
      <c r="M85" s="30">
        <v>128</v>
      </c>
      <c r="N85" s="21">
        <f t="shared" si="41"/>
        <v>-7.9136690647482008E-2</v>
      </c>
      <c r="O85" s="22">
        <f>IF(ISNUMBER(M85), $B91 * N85, "")</f>
        <v>-11870.503597122301</v>
      </c>
      <c r="Q85" s="286"/>
      <c r="R85" s="286"/>
      <c r="S85" s="286"/>
    </row>
    <row r="86" spans="1:19" ht="17.25" thickBot="1">
      <c r="A86" s="125" t="s">
        <v>141</v>
      </c>
      <c r="B86" s="129">
        <v>158</v>
      </c>
      <c r="C86" s="80">
        <v>1.9354838700000002E-2</v>
      </c>
      <c r="D86" s="106">
        <v>157</v>
      </c>
      <c r="E86" s="107">
        <f>IF(ISNUMBER(D86), (D86 - $B86) / $B86, "")</f>
        <v>-6.3291139240506328E-3</v>
      </c>
      <c r="F86" s="108">
        <f>IF(ISNUMBER(D86), $B91 * E86, "")</f>
        <v>-949.36708860759495</v>
      </c>
      <c r="G86" s="109">
        <v>153</v>
      </c>
      <c r="H86" s="107">
        <f>IF(ISNUMBER(G86), (G86 - $B86) / $B86, "")</f>
        <v>-3.1645569620253167E-2</v>
      </c>
      <c r="I86" s="110">
        <f>IF(ISNUMBER(G86), $B91 * H86, "")</f>
        <v>-4746.835443037975</v>
      </c>
      <c r="J86" s="106">
        <v>153</v>
      </c>
      <c r="K86" s="107">
        <f>IF(ISNUMBER(J86), (J86 - $B86) / $B86, "")</f>
        <v>-3.1645569620253167E-2</v>
      </c>
      <c r="L86" s="108">
        <f>IF(ISNUMBER(J86), $B91 * K86, "")</f>
        <v>-4746.835443037975</v>
      </c>
      <c r="M86" s="109">
        <v>165</v>
      </c>
      <c r="N86" s="107">
        <f>IF(ISNUMBER(M86), (M86 - $B86) / $B86, "")</f>
        <v>4.4303797468354431E-2</v>
      </c>
      <c r="O86" s="108">
        <f>IF(ISNUMBER(M86), $B91 * N86, "")</f>
        <v>6645.5696202531644</v>
      </c>
      <c r="Q86" s="291"/>
      <c r="R86" s="291"/>
      <c r="S86" s="291"/>
    </row>
    <row r="87" spans="1:19" ht="17.25" thickBot="1">
      <c r="A87" s="125" t="s">
        <v>129</v>
      </c>
      <c r="B87" s="126">
        <v>116</v>
      </c>
      <c r="C87" s="77">
        <v>1.75438596E-2</v>
      </c>
      <c r="D87" s="15">
        <v>116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113</v>
      </c>
      <c r="H87" s="32">
        <f t="shared" ref="H87:H90" si="43">IF(ISNUMBER(G87), (G87 - $B87) / $B87, "")</f>
        <v>-2.5862068965517241E-2</v>
      </c>
      <c r="I87" s="101">
        <f>IF(ISNUMBER(G87), $B91 * H87, "")</f>
        <v>-3879.3103448275861</v>
      </c>
      <c r="J87" s="15">
        <v>113</v>
      </c>
      <c r="K87" s="32">
        <f t="shared" ref="K87:K90" si="44">IF(ISNUMBER(J87), (J87 - $B87) / $B87, "")</f>
        <v>-2.5862068965517241E-2</v>
      </c>
      <c r="L87" s="18">
        <f>IF(ISNUMBER(J87), $B91 * K87, "")</f>
        <v>-3879.3103448275861</v>
      </c>
      <c r="M87" s="31">
        <v>111</v>
      </c>
      <c r="N87" s="32">
        <f t="shared" ref="N87:N90" si="45">IF(ISNUMBER(M87), (M87 - $B87) / $B87, "")</f>
        <v>-4.3103448275862072E-2</v>
      </c>
      <c r="O87" s="18">
        <f>IF(ISNUMBER(M87), $B91 * N87, "")</f>
        <v>-6465.5172413793107</v>
      </c>
      <c r="Q87" s="291"/>
      <c r="R87" s="291"/>
      <c r="S87" s="291"/>
    </row>
    <row r="88" spans="1:19" ht="17.25" thickBot="1">
      <c r="A88" s="125" t="s">
        <v>247</v>
      </c>
      <c r="B88" s="126">
        <v>100</v>
      </c>
      <c r="C88" s="77">
        <v>1.2145749000000001E-2</v>
      </c>
      <c r="D88" s="15">
        <v>98.9</v>
      </c>
      <c r="E88" s="32">
        <f t="shared" si="42"/>
        <v>-1.0999999999999944E-2</v>
      </c>
      <c r="F88" s="18">
        <f>IF(ISNUMBER(D88), $B91 * E88, "")</f>
        <v>-1649.9999999999916</v>
      </c>
      <c r="G88" s="31">
        <v>97.4</v>
      </c>
      <c r="H88" s="32">
        <f t="shared" si="43"/>
        <v>-2.5999999999999943E-2</v>
      </c>
      <c r="I88" s="101">
        <f>IF(ISNUMBER(G88), $B91 * H88, "")</f>
        <v>-3899.9999999999914</v>
      </c>
      <c r="J88" s="15">
        <v>97.1</v>
      </c>
      <c r="K88" s="32">
        <f t="shared" si="44"/>
        <v>-2.9000000000000057E-2</v>
      </c>
      <c r="L88" s="18">
        <f>IF(ISNUMBER(J88), $B91 * K88, "")</f>
        <v>-4350.0000000000082</v>
      </c>
      <c r="M88" s="31">
        <v>95.6</v>
      </c>
      <c r="N88" s="32">
        <f t="shared" si="45"/>
        <v>-4.400000000000006E-2</v>
      </c>
      <c r="O88" s="18">
        <f>IF(ISNUMBER(M88), $B91 * N88, "")</f>
        <v>-6600.0000000000091</v>
      </c>
      <c r="Q88" s="291"/>
      <c r="R88" s="291"/>
      <c r="S88" s="291"/>
    </row>
    <row r="89" spans="1:19">
      <c r="A89" s="125" t="s">
        <v>161</v>
      </c>
      <c r="B89" s="126">
        <v>695</v>
      </c>
      <c r="C89" s="77">
        <v>1.01744186E-2</v>
      </c>
      <c r="D89" s="15">
        <v>668</v>
      </c>
      <c r="E89" s="32">
        <f t="shared" si="42"/>
        <v>-3.884892086330935E-2</v>
      </c>
      <c r="F89" s="18">
        <f>IF(ISNUMBER(D89), $B91 * E89, "")</f>
        <v>-5827.3381294964029</v>
      </c>
      <c r="G89" s="31">
        <v>661</v>
      </c>
      <c r="H89" s="32">
        <f t="shared" si="43"/>
        <v>-4.8920863309352518E-2</v>
      </c>
      <c r="I89" s="101">
        <f>IF(ISNUMBER(G89), $B91 * H89, "")</f>
        <v>-7338.1294964028775</v>
      </c>
      <c r="J89" s="15">
        <v>654</v>
      </c>
      <c r="K89" s="32">
        <f t="shared" si="44"/>
        <v>-5.8992805755395686E-2</v>
      </c>
      <c r="L89" s="18">
        <f>IF(ISNUMBER(J89), $B91 * K89, "")</f>
        <v>-8848.9208633093531</v>
      </c>
      <c r="M89" s="31">
        <v>646</v>
      </c>
      <c r="N89" s="32">
        <f t="shared" si="45"/>
        <v>-7.0503597122302156E-2</v>
      </c>
      <c r="O89" s="18">
        <f>IF(ISNUMBER(M89), $B91 * N89, "")</f>
        <v>-10575.539568345323</v>
      </c>
      <c r="Q89" s="313"/>
      <c r="R89" s="314"/>
      <c r="S89" s="315"/>
    </row>
    <row r="90" spans="1:19" ht="17.25" thickBot="1">
      <c r="A90" s="130" t="s">
        <v>135</v>
      </c>
      <c r="B90" s="131">
        <v>409</v>
      </c>
      <c r="C90" s="79">
        <v>9.8765432000000007E-3</v>
      </c>
      <c r="D90" s="24">
        <v>397</v>
      </c>
      <c r="E90" s="25">
        <f t="shared" si="42"/>
        <v>-2.9339853300733496E-2</v>
      </c>
      <c r="F90" s="104">
        <f>IF(ISNUMBER(D90), $B91 * E90, "")</f>
        <v>-4400.9779951100245</v>
      </c>
      <c r="G90" s="102">
        <v>394</v>
      </c>
      <c r="H90" s="25">
        <f t="shared" si="43"/>
        <v>-3.6674816625916873E-2</v>
      </c>
      <c r="I90" s="103">
        <f>IF(ISNUMBER(G90), $B91 * H90, "")</f>
        <v>-5501.2224938875306</v>
      </c>
      <c r="J90" s="24">
        <v>393</v>
      </c>
      <c r="K90" s="25">
        <f t="shared" si="44"/>
        <v>-3.9119804400977995E-2</v>
      </c>
      <c r="L90" s="104">
        <f>IF(ISNUMBER(J90), $B91 * K90, "")</f>
        <v>-5867.9706601466996</v>
      </c>
      <c r="M90" s="102">
        <v>388</v>
      </c>
      <c r="N90" s="25">
        <f t="shared" si="45"/>
        <v>-5.1344743276283619E-2</v>
      </c>
      <c r="O90" s="104">
        <f>IF(ISNUMBER(M90), $B91 * N90, "")</f>
        <v>-7701.7114914425429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-1.3585659779913226E-2</v>
      </c>
      <c r="F91" s="28">
        <f>SUM(F71:F90)</f>
        <v>-40756.979339739672</v>
      </c>
      <c r="G91" s="26" t="s">
        <v>268</v>
      </c>
      <c r="H91" s="27">
        <f>IF(COUNT(H71:H90), SUM(H71:H90) / COUNT(H71:H90), 0)</f>
        <v>-2.7951758173864805E-2</v>
      </c>
      <c r="I91" s="28">
        <f>SUM(I71:I90)</f>
        <v>-83855.274521594401</v>
      </c>
      <c r="J91" s="26" t="s">
        <v>268</v>
      </c>
      <c r="K91" s="27">
        <f>IF(COUNT(K71:K90), SUM(K71:K90) / COUNT(K71:K90), 0)</f>
        <v>-3.5199118676140825E-2</v>
      </c>
      <c r="L91" s="28">
        <f>SUM(L71:L90)</f>
        <v>-105597.3560284225</v>
      </c>
      <c r="M91" s="26" t="s">
        <v>268</v>
      </c>
      <c r="N91" s="27">
        <f>IF(COUNT(N71:N90), SUM(N71:N90) / COUNT(N71:N90), 0)</f>
        <v>-5.0478665957427359E-2</v>
      </c>
      <c r="O91" s="28">
        <f>SUM(O71:O90)</f>
        <v>-151435.99787228211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33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2021-11-18(목) 오전 00:00</v>
      </c>
      <c r="C96" s="329"/>
      <c r="D96" s="288" t="str">
        <f>TEXT($G$1, "[$-ko-KR]yyyy-mm-dd(ddd) ") &amp; "오후 14:00"</f>
        <v>2021-11-18(목) 오후 14:00</v>
      </c>
      <c r="E96" s="289"/>
      <c r="F96" s="290"/>
      <c r="G96" s="288" t="str">
        <f>TEXT($G$1, "[$-ko-KR]yyyy-mm-dd(ddd) ") &amp; "오후 19:00"</f>
        <v>2021-11-18(목) 오후 19:00</v>
      </c>
      <c r="H96" s="289"/>
      <c r="I96" s="290"/>
      <c r="J96" s="288" t="str">
        <f>TEXT($G$1, "[$-ko-KR]yyyy-mm-dd(ddd) ") &amp; "오후 21:00"</f>
        <v>2021-11-18(목) 오후 21:00</v>
      </c>
      <c r="K96" s="289"/>
      <c r="L96" s="290"/>
      <c r="M96" s="288" t="str">
        <f>TEXT($G$1+1, "[$-ko-KR]yyyy-mm-dd(ddd) ") &amp; "오전 00:00"</f>
        <v>2021-11-19(금)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34" t="s">
        <v>57</v>
      </c>
      <c r="H97" s="235" t="s">
        <v>265</v>
      </c>
      <c r="I97" s="23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215</v>
      </c>
      <c r="B98" s="124">
        <v>656</v>
      </c>
      <c r="C98" s="76">
        <v>0.62376237619999997</v>
      </c>
      <c r="D98" s="13">
        <v>676</v>
      </c>
      <c r="E98" s="14">
        <f>IF(ISNUMBER(D98), (D98 - $B98) / $B98, "")</f>
        <v>3.048780487804878E-2</v>
      </c>
      <c r="F98" s="16">
        <f>IF(ISNUMBER(D98), $B118 * E98, "")</f>
        <v>4573.1707317073169</v>
      </c>
      <c r="G98" s="29">
        <v>650</v>
      </c>
      <c r="H98" s="14">
        <f>IF(ISNUMBER(G98), (G98 - $B98) / $B98, "")</f>
        <v>-9.1463414634146336E-3</v>
      </c>
      <c r="I98" s="100">
        <f>IF(ISNUMBER(G98), $B118 * H98, "")</f>
        <v>-1371.9512195121949</v>
      </c>
      <c r="J98" s="13">
        <v>618</v>
      </c>
      <c r="K98" s="14">
        <f>IF(ISNUMBER(J98), (J98 - $B98) / $B98, "")</f>
        <v>-5.7926829268292686E-2</v>
      </c>
      <c r="L98" s="16">
        <f>IF(ISNUMBER(J98), $B118 * K98, "")</f>
        <v>-8689.0243902439033</v>
      </c>
      <c r="M98" s="29">
        <v>622</v>
      </c>
      <c r="N98" s="14">
        <f>IF(ISNUMBER(M98), (M98 - $B98) / $B98, "")</f>
        <v>-5.1829268292682924E-2</v>
      </c>
      <c r="O98" s="16">
        <f>IF(ISNUMBER(M98), $B118 * N98, "")</f>
        <v>-7774.3902439024387</v>
      </c>
      <c r="Q98" s="286"/>
      <c r="R98" s="286"/>
      <c r="S98" s="286"/>
    </row>
    <row r="99" spans="1:19" ht="17.25" thickBot="1">
      <c r="A99" s="125" t="s">
        <v>219</v>
      </c>
      <c r="B99" s="126">
        <v>360</v>
      </c>
      <c r="C99" s="77">
        <v>0.46938775510000003</v>
      </c>
      <c r="D99" s="15">
        <v>340</v>
      </c>
      <c r="E99" s="32">
        <f t="shared" ref="E99:E102" si="46">IF(ISNUMBER(D99), (D99 - $B99) / $B99, "")</f>
        <v>-5.5555555555555552E-2</v>
      </c>
      <c r="F99" s="18">
        <f>IF(ISNUMBER(D99), $B118 * E99, "")</f>
        <v>-8333.3333333333321</v>
      </c>
      <c r="G99" s="31">
        <v>333</v>
      </c>
      <c r="H99" s="32">
        <f t="shared" ref="H99:H102" si="47">IF(ISNUMBER(G99), (G99 - $B99) / $B99, "")</f>
        <v>-7.4999999999999997E-2</v>
      </c>
      <c r="I99" s="101">
        <f>IF(ISNUMBER(G99), $B118 * H99, "")</f>
        <v>-11250</v>
      </c>
      <c r="J99" s="15">
        <v>317</v>
      </c>
      <c r="K99" s="32">
        <f t="shared" ref="K99:K102" si="48">IF(ISNUMBER(J99), (J99 - $B99) / $B99, "")</f>
        <v>-0.11944444444444445</v>
      </c>
      <c r="L99" s="18">
        <f>IF(ISNUMBER(J99), $B118 * K99, "")</f>
        <v>-17916.666666666668</v>
      </c>
      <c r="M99" s="31">
        <v>305</v>
      </c>
      <c r="N99" s="32">
        <f t="shared" ref="N99:N102" si="49">IF(ISNUMBER(M99), (M99 - $B99) / $B99, "")</f>
        <v>-0.15277777777777779</v>
      </c>
      <c r="O99" s="18">
        <f>IF(ISNUMBER(M99), $B118 * N99, "")</f>
        <v>-22916.666666666668</v>
      </c>
      <c r="Q99" s="286"/>
      <c r="R99" s="286"/>
      <c r="S99" s="286"/>
    </row>
    <row r="100" spans="1:19" ht="17.25" thickBot="1">
      <c r="A100" s="125" t="s">
        <v>213</v>
      </c>
      <c r="B100" s="126">
        <v>15.2</v>
      </c>
      <c r="C100" s="77">
        <v>0.17829457360000001</v>
      </c>
      <c r="D100" s="15">
        <v>13.8</v>
      </c>
      <c r="E100" s="32">
        <f t="shared" si="46"/>
        <v>-9.2105263157894648E-2</v>
      </c>
      <c r="F100" s="18">
        <f>IF(ISNUMBER(D100), $B118 * E100, "")</f>
        <v>-13815.789473684197</v>
      </c>
      <c r="G100" s="31">
        <v>13.5</v>
      </c>
      <c r="H100" s="32">
        <f t="shared" si="47"/>
        <v>-0.11184210526315785</v>
      </c>
      <c r="I100" s="101">
        <f>IF(ISNUMBER(G100), $B118 * H100, "")</f>
        <v>-16776.31578947368</v>
      </c>
      <c r="J100" s="15">
        <v>13.6</v>
      </c>
      <c r="K100" s="32">
        <f t="shared" si="48"/>
        <v>-0.10526315789473682</v>
      </c>
      <c r="L100" s="18">
        <f>IF(ISNUMBER(J100), $B118 * K100, "")</f>
        <v>-15789.473684210523</v>
      </c>
      <c r="M100" s="31">
        <v>13.2</v>
      </c>
      <c r="N100" s="32">
        <f t="shared" si="49"/>
        <v>-0.13157894736842105</v>
      </c>
      <c r="O100" s="18">
        <f>IF(ISNUMBER(M100), $B118 * N100, "")</f>
        <v>-19736.842105263157</v>
      </c>
      <c r="Q100" s="291"/>
      <c r="R100" s="291"/>
      <c r="S100" s="291"/>
    </row>
    <row r="101" spans="1:19" ht="17.25" thickBot="1">
      <c r="A101" s="125" t="s">
        <v>115</v>
      </c>
      <c r="B101" s="126">
        <v>594</v>
      </c>
      <c r="C101" s="77">
        <v>0.17623762379999999</v>
      </c>
      <c r="D101" s="15">
        <v>720</v>
      </c>
      <c r="E101" s="32">
        <f t="shared" si="46"/>
        <v>0.21212121212121213</v>
      </c>
      <c r="F101" s="18">
        <f>IF(ISNUMBER(D101), $B118 * E101, "")</f>
        <v>31818.18181818182</v>
      </c>
      <c r="G101" s="31">
        <v>706</v>
      </c>
      <c r="H101" s="32">
        <f t="shared" si="47"/>
        <v>0.18855218855218855</v>
      </c>
      <c r="I101" s="101">
        <f>IF(ISNUMBER(G101), $B118 * H101, "")</f>
        <v>28282.828282828283</v>
      </c>
      <c r="J101" s="15">
        <v>686</v>
      </c>
      <c r="K101" s="32">
        <f t="shared" si="48"/>
        <v>0.15488215488215487</v>
      </c>
      <c r="L101" s="18">
        <f>IF(ISNUMBER(J101), $B118 * K101, "")</f>
        <v>23232.32323232323</v>
      </c>
      <c r="M101" s="31">
        <v>639</v>
      </c>
      <c r="N101" s="32">
        <f t="shared" si="49"/>
        <v>7.575757575757576E-2</v>
      </c>
      <c r="O101" s="18">
        <f>IF(ISNUMBER(M101), $B118 * N101, "")</f>
        <v>11363.636363636364</v>
      </c>
      <c r="Q101" s="291"/>
      <c r="R101" s="291"/>
      <c r="S101" s="291"/>
    </row>
    <row r="102" spans="1:19" ht="17.25" thickBot="1">
      <c r="A102" s="127" t="s">
        <v>117</v>
      </c>
      <c r="B102" s="128">
        <v>6170</v>
      </c>
      <c r="C102" s="78">
        <v>0.13211009169999999</v>
      </c>
      <c r="D102" s="20">
        <v>5450</v>
      </c>
      <c r="E102" s="21">
        <f t="shared" si="46"/>
        <v>-0.1166936790923825</v>
      </c>
      <c r="F102" s="22">
        <f>IF(ISNUMBER(D102), $B118 * E102, "")</f>
        <v>-17504.051863857374</v>
      </c>
      <c r="G102" s="30">
        <v>5435</v>
      </c>
      <c r="H102" s="21">
        <f t="shared" si="47"/>
        <v>-0.11912479740680713</v>
      </c>
      <c r="I102" s="105">
        <f>IF(ISNUMBER(G102), $B118 * H102, "")</f>
        <v>-17868.719611021072</v>
      </c>
      <c r="J102" s="20">
        <v>5550</v>
      </c>
      <c r="K102" s="21">
        <f t="shared" si="48"/>
        <v>-0.10048622366288493</v>
      </c>
      <c r="L102" s="22">
        <f>IF(ISNUMBER(J102), $B118 * K102, "")</f>
        <v>-15072.933549432739</v>
      </c>
      <c r="M102" s="30">
        <v>5495</v>
      </c>
      <c r="N102" s="21">
        <f t="shared" si="49"/>
        <v>-0.10940032414910859</v>
      </c>
      <c r="O102" s="22">
        <f>IF(ISNUMBER(M102), $B118 * N102, "")</f>
        <v>-16410.048622366288</v>
      </c>
      <c r="Q102" s="291"/>
      <c r="R102" s="291"/>
      <c r="S102" s="291"/>
    </row>
    <row r="103" spans="1:19" ht="17.25" thickBot="1">
      <c r="A103" s="125" t="s">
        <v>207</v>
      </c>
      <c r="B103" s="129">
        <v>22</v>
      </c>
      <c r="C103" s="80">
        <v>0.116751269</v>
      </c>
      <c r="D103" s="106">
        <v>21</v>
      </c>
      <c r="E103" s="107">
        <f>IF(ISNUMBER(D103), (D103 - $B103) / $B103, "")</f>
        <v>-4.5454545454545456E-2</v>
      </c>
      <c r="F103" s="108">
        <f>IF(ISNUMBER(D103), $B118 * E103, "")</f>
        <v>-6818.181818181818</v>
      </c>
      <c r="G103" s="109">
        <v>20.8</v>
      </c>
      <c r="H103" s="107">
        <f>IF(ISNUMBER(G103), (G103 - $B103) / $B103, "")</f>
        <v>-5.4545454545454515E-2</v>
      </c>
      <c r="I103" s="110">
        <f>IF(ISNUMBER(G103), $B118 * H103, "")</f>
        <v>-8181.8181818181774</v>
      </c>
      <c r="J103" s="106">
        <v>20.3</v>
      </c>
      <c r="K103" s="107">
        <f>IF(ISNUMBER(J103), (J103 - $B103) / $B103, "")</f>
        <v>-7.7272727272727243E-2</v>
      </c>
      <c r="L103" s="108">
        <f>IF(ISNUMBER(J103), $B118 * K103, "")</f>
        <v>-11590.909090909086</v>
      </c>
      <c r="M103" s="109">
        <v>20.3</v>
      </c>
      <c r="N103" s="107">
        <f>IF(ISNUMBER(M103), (M103 - $B103) / $B103, "")</f>
        <v>-7.7272727272727243E-2</v>
      </c>
      <c r="O103" s="108">
        <f>IF(ISNUMBER(M103), $B118 * N103, "")</f>
        <v>-11590.909090909086</v>
      </c>
      <c r="Q103" s="291"/>
      <c r="R103" s="291"/>
      <c r="S103" s="291"/>
    </row>
    <row r="104" spans="1:19" ht="17.25" thickBot="1">
      <c r="A104" s="125" t="s">
        <v>187</v>
      </c>
      <c r="B104" s="126">
        <v>21.2</v>
      </c>
      <c r="C104" s="77">
        <v>0.10416666669999999</v>
      </c>
      <c r="D104" s="15">
        <v>19.399999999999999</v>
      </c>
      <c r="E104" s="32">
        <f t="shared" ref="E104:E107" si="50">IF(ISNUMBER(D104), (D104 - $B104) / $B104, "")</f>
        <v>-8.4905660377358527E-2</v>
      </c>
      <c r="F104" s="18">
        <f>IF(ISNUMBER(D104), $B118 * E104, "")</f>
        <v>-12735.84905660378</v>
      </c>
      <c r="G104" s="31">
        <v>19.2</v>
      </c>
      <c r="H104" s="32">
        <f t="shared" ref="H104:H107" si="51">IF(ISNUMBER(G104), (G104 - $B104) / $B104, "")</f>
        <v>-9.4339622641509441E-2</v>
      </c>
      <c r="I104" s="101">
        <f>IF(ISNUMBER(G104), $B118 * H104, "")</f>
        <v>-14150.943396226416</v>
      </c>
      <c r="J104" s="15">
        <v>19.399999999999999</v>
      </c>
      <c r="K104" s="32">
        <f t="shared" ref="K104:K107" si="52">IF(ISNUMBER(J104), (J104 - $B104) / $B104, "")</f>
        <v>-8.4905660377358527E-2</v>
      </c>
      <c r="L104" s="18">
        <f>IF(ISNUMBER(J104), $B118 * K104, "")</f>
        <v>-12735.84905660378</v>
      </c>
      <c r="M104" s="31">
        <v>19</v>
      </c>
      <c r="N104" s="32">
        <f t="shared" ref="N104:N107" si="53">IF(ISNUMBER(M104), (M104 - $B104) / $B104, "")</f>
        <v>-0.10377358490566034</v>
      </c>
      <c r="O104" s="18">
        <f>IF(ISNUMBER(M104), $B118 * N104, "")</f>
        <v>-15566.037735849051</v>
      </c>
      <c r="Q104" s="291"/>
      <c r="R104" s="291"/>
      <c r="S104" s="291"/>
    </row>
    <row r="105" spans="1:19" ht="17.25" thickBot="1">
      <c r="A105" s="125" t="s">
        <v>245</v>
      </c>
      <c r="B105" s="126">
        <v>2690</v>
      </c>
      <c r="C105" s="77">
        <v>9.12778905E-2</v>
      </c>
      <c r="D105" s="15">
        <v>2480</v>
      </c>
      <c r="E105" s="32">
        <f t="shared" si="50"/>
        <v>-7.8066914498141265E-2</v>
      </c>
      <c r="F105" s="18">
        <f>IF(ISNUMBER(D105), $B118 * E105, "")</f>
        <v>-11710.03717472119</v>
      </c>
      <c r="G105" s="31">
        <v>2475</v>
      </c>
      <c r="H105" s="32">
        <f t="shared" si="51"/>
        <v>-7.9925650557620811E-2</v>
      </c>
      <c r="I105" s="101">
        <f>IF(ISNUMBER(G105), $B118 * H105, "")</f>
        <v>-11988.847583643123</v>
      </c>
      <c r="J105" s="15">
        <v>2480</v>
      </c>
      <c r="K105" s="32">
        <f t="shared" si="52"/>
        <v>-7.8066914498141265E-2</v>
      </c>
      <c r="L105" s="18">
        <f>IF(ISNUMBER(J105), $B118 * K105, "")</f>
        <v>-11710.03717472119</v>
      </c>
      <c r="M105" s="31">
        <v>2500</v>
      </c>
      <c r="N105" s="32">
        <f t="shared" si="53"/>
        <v>-7.0631970260223054E-2</v>
      </c>
      <c r="O105" s="18">
        <f>IF(ISNUMBER(M105), $B118 * N105, "")</f>
        <v>-10594.795539033457</v>
      </c>
      <c r="Q105" s="291"/>
      <c r="R105" s="291"/>
      <c r="S105" s="291"/>
    </row>
    <row r="106" spans="1:19" ht="17.25" thickBot="1">
      <c r="A106" s="125" t="s">
        <v>227</v>
      </c>
      <c r="B106" s="126">
        <v>1090</v>
      </c>
      <c r="C106" s="77">
        <v>0.09</v>
      </c>
      <c r="D106" s="15">
        <v>1055</v>
      </c>
      <c r="E106" s="32">
        <f t="shared" si="50"/>
        <v>-3.2110091743119268E-2</v>
      </c>
      <c r="F106" s="18">
        <f>IF(ISNUMBER(D106), $B118 * E106, "")</f>
        <v>-4816.5137614678906</v>
      </c>
      <c r="G106" s="31">
        <v>1085</v>
      </c>
      <c r="H106" s="32">
        <f t="shared" si="51"/>
        <v>-4.5871559633027525E-3</v>
      </c>
      <c r="I106" s="101">
        <f>IF(ISNUMBER(G106), $B118 * H106, "")</f>
        <v>-688.07339449541291</v>
      </c>
      <c r="J106" s="15">
        <v>1160</v>
      </c>
      <c r="K106" s="32">
        <f t="shared" si="52"/>
        <v>6.4220183486238536E-2</v>
      </c>
      <c r="L106" s="18">
        <f>IF(ISNUMBER(J106), $B118 * K106, "")</f>
        <v>9633.0275229357812</v>
      </c>
      <c r="M106" s="31">
        <v>1110</v>
      </c>
      <c r="N106" s="32">
        <f t="shared" si="53"/>
        <v>1.834862385321101E-2</v>
      </c>
      <c r="O106" s="18">
        <f>IF(ISNUMBER(M106), $B118 * N106, "")</f>
        <v>2752.2935779816517</v>
      </c>
      <c r="Q106" s="33"/>
      <c r="R106" s="33"/>
    </row>
    <row r="107" spans="1:19" ht="17.25" thickBot="1">
      <c r="A107" s="130" t="s">
        <v>201</v>
      </c>
      <c r="B107" s="131">
        <v>22.1</v>
      </c>
      <c r="C107" s="79">
        <v>8.86699507E-2</v>
      </c>
      <c r="D107" s="24">
        <v>21.3</v>
      </c>
      <c r="E107" s="25">
        <f t="shared" si="50"/>
        <v>-3.6199095022624465E-2</v>
      </c>
      <c r="F107" s="104">
        <f>IF(ISNUMBER(D107), $B118 * E107, "")</f>
        <v>-5429.86425339367</v>
      </c>
      <c r="G107" s="102">
        <v>20.8</v>
      </c>
      <c r="H107" s="25">
        <f t="shared" si="51"/>
        <v>-5.8823529411764733E-2</v>
      </c>
      <c r="I107" s="103">
        <f>IF(ISNUMBER(G107), $B118 * H107, "")</f>
        <v>-8823.5294117647099</v>
      </c>
      <c r="J107" s="24">
        <v>20.6</v>
      </c>
      <c r="K107" s="25">
        <f t="shared" si="52"/>
        <v>-6.7873303167420809E-2</v>
      </c>
      <c r="L107" s="104">
        <f>IF(ISNUMBER(J107), $B118 * K107, "")</f>
        <v>-10180.995475113121</v>
      </c>
      <c r="M107" s="102">
        <v>20.5</v>
      </c>
      <c r="N107" s="25">
        <f t="shared" si="53"/>
        <v>-7.2398190045248931E-2</v>
      </c>
      <c r="O107" s="104">
        <f>IF(ISNUMBER(M107), $B118 * N107, "")</f>
        <v>-10859.72850678734</v>
      </c>
      <c r="Q107" s="300"/>
      <c r="R107" s="301"/>
      <c r="S107" s="302"/>
    </row>
    <row r="108" spans="1:19">
      <c r="A108" s="123" t="s">
        <v>147</v>
      </c>
      <c r="B108" s="124">
        <v>15.2</v>
      </c>
      <c r="C108" s="76">
        <v>8.5714285700000004E-2</v>
      </c>
      <c r="D108" s="13">
        <v>14.5</v>
      </c>
      <c r="E108" s="14">
        <f>IF(ISNUMBER(D108), (D108 - $B108) / $B108, "")</f>
        <v>-4.6052631578947324E-2</v>
      </c>
      <c r="F108" s="16">
        <f>IF(ISNUMBER(D108), $B118 * E108, "")</f>
        <v>-6907.8947368420986</v>
      </c>
      <c r="G108" s="29">
        <v>14.1</v>
      </c>
      <c r="H108" s="14">
        <f>IF(ISNUMBER(G108), (G108 - $B108) / $B108, "")</f>
        <v>-7.2368421052631554E-2</v>
      </c>
      <c r="I108" s="100">
        <f>IF(ISNUMBER(G108), $B118 * H108, "")</f>
        <v>-10855.263157894733</v>
      </c>
      <c r="J108" s="13">
        <v>14.3</v>
      </c>
      <c r="K108" s="14">
        <f>IF(ISNUMBER(J108), (J108 - $B108) / $B108, "")</f>
        <v>-5.921052631578938E-2</v>
      </c>
      <c r="L108" s="16">
        <f>IF(ISNUMBER(J108), $B118 * K108, "")</f>
        <v>-8881.5789473684072</v>
      </c>
      <c r="M108" s="29">
        <v>14</v>
      </c>
      <c r="N108" s="14">
        <f>IF(ISNUMBER(M108), (M108 - $B108) / $B108, "")</f>
        <v>-7.8947368421052586E-2</v>
      </c>
      <c r="O108" s="16">
        <f>IF(ISNUMBER(M108), $B118 * N108, "")</f>
        <v>-11842.105263157888</v>
      </c>
      <c r="Q108" s="303"/>
      <c r="R108" s="304"/>
      <c r="S108" s="305"/>
    </row>
    <row r="109" spans="1:19" ht="17.25" thickBot="1">
      <c r="A109" s="125" t="s">
        <v>239</v>
      </c>
      <c r="B109" s="126">
        <v>693</v>
      </c>
      <c r="C109" s="77">
        <v>8.4507042300000002E-2</v>
      </c>
      <c r="D109" s="15">
        <v>658</v>
      </c>
      <c r="E109" s="32">
        <f t="shared" ref="E109:E112" si="54">IF(ISNUMBER(D109), (D109 - $B109) / $B109, "")</f>
        <v>-5.0505050505050504E-2</v>
      </c>
      <c r="F109" s="18">
        <f>IF(ISNUMBER(D109), $B118 * E109, "")</f>
        <v>-7575.757575757576</v>
      </c>
      <c r="G109" s="31">
        <v>647</v>
      </c>
      <c r="H109" s="32">
        <f t="shared" ref="H109:H112" si="55">IF(ISNUMBER(G109), (G109 - $B109) / $B109, "")</f>
        <v>-6.6378066378066383E-2</v>
      </c>
      <c r="I109" s="101">
        <f>IF(ISNUMBER(G109), $B118 * H109, "")</f>
        <v>-9956.7099567099576</v>
      </c>
      <c r="J109" s="15">
        <v>648</v>
      </c>
      <c r="K109" s="32">
        <f t="shared" ref="K109:K112" si="56">IF(ISNUMBER(J109), (J109 - $B109) / $B109, "")</f>
        <v>-6.4935064935064929E-2</v>
      </c>
      <c r="L109" s="18">
        <f>IF(ISNUMBER(J109), $B118 * K109, "")</f>
        <v>-9740.2597402597385</v>
      </c>
      <c r="M109" s="31">
        <v>651</v>
      </c>
      <c r="N109" s="32">
        <f t="shared" ref="N109:N112" si="57">IF(ISNUMBER(M109), (M109 - $B109) / $B109, "")</f>
        <v>-6.0606060606060608E-2</v>
      </c>
      <c r="O109" s="18">
        <f>IF(ISNUMBER(M109), $B118 * N109, "")</f>
        <v>-9090.9090909090919</v>
      </c>
      <c r="Q109" s="306"/>
      <c r="R109" s="307"/>
      <c r="S109" s="308"/>
    </row>
    <row r="110" spans="1:19" ht="17.25" thickBot="1">
      <c r="A110" s="125" t="s">
        <v>121</v>
      </c>
      <c r="B110" s="126">
        <v>614</v>
      </c>
      <c r="C110" s="77">
        <v>7.5306479900000001E-2</v>
      </c>
      <c r="D110" s="15">
        <v>582</v>
      </c>
      <c r="E110" s="32">
        <f t="shared" si="54"/>
        <v>-5.2117263843648211E-2</v>
      </c>
      <c r="F110" s="18">
        <f>IF(ISNUMBER(D110), $B118 * E110, "")</f>
        <v>-7817.5895765472314</v>
      </c>
      <c r="G110" s="31">
        <v>575</v>
      </c>
      <c r="H110" s="32">
        <f t="shared" si="55"/>
        <v>-6.3517915309446255E-2</v>
      </c>
      <c r="I110" s="101">
        <f>IF(ISNUMBER(G110), $B118 * H110, "")</f>
        <v>-9527.6872964169379</v>
      </c>
      <c r="J110" s="15">
        <v>580</v>
      </c>
      <c r="K110" s="32">
        <f t="shared" si="56"/>
        <v>-5.5374592833876218E-2</v>
      </c>
      <c r="L110" s="18">
        <f>IF(ISNUMBER(J110), $B118 * K110, "")</f>
        <v>-8306.1889250814329</v>
      </c>
      <c r="M110" s="31">
        <v>588</v>
      </c>
      <c r="N110" s="32">
        <f t="shared" si="57"/>
        <v>-4.2345276872964167E-2</v>
      </c>
      <c r="O110" s="18">
        <f>IF(ISNUMBER(M110), $B118 * N110, "")</f>
        <v>-6351.7915309446253</v>
      </c>
      <c r="Q110" s="291"/>
      <c r="R110" s="291"/>
      <c r="S110" s="291"/>
    </row>
    <row r="111" spans="1:19" ht="17.25" thickBot="1">
      <c r="A111" s="125" t="s">
        <v>185</v>
      </c>
      <c r="B111" s="126">
        <v>17.399999999999999</v>
      </c>
      <c r="C111" s="77">
        <v>7.4074074099999998E-2</v>
      </c>
      <c r="D111" s="15">
        <v>16.3</v>
      </c>
      <c r="E111" s="32">
        <f t="shared" si="54"/>
        <v>-6.3218390804597582E-2</v>
      </c>
      <c r="F111" s="18">
        <f>IF(ISNUMBER(D111), $B118 * E111, "")</f>
        <v>-9482.7586206896376</v>
      </c>
      <c r="G111" s="31">
        <v>16.2</v>
      </c>
      <c r="H111" s="32">
        <f t="shared" si="55"/>
        <v>-6.8965517241379282E-2</v>
      </c>
      <c r="I111" s="101">
        <f>IF(ISNUMBER(G111), $B118 * H111, "")</f>
        <v>-10344.827586206893</v>
      </c>
      <c r="J111" s="15">
        <v>16.399999999999999</v>
      </c>
      <c r="K111" s="32">
        <f t="shared" si="56"/>
        <v>-5.7471264367816098E-2</v>
      </c>
      <c r="L111" s="18">
        <f>IF(ISNUMBER(J111), $B118 * K111, "")</f>
        <v>-8620.6896551724149</v>
      </c>
      <c r="M111" s="31">
        <v>15.8</v>
      </c>
      <c r="N111" s="32">
        <f t="shared" si="57"/>
        <v>-9.1954022988505635E-2</v>
      </c>
      <c r="O111" s="18">
        <f>IF(ISNUMBER(M111), $B118 * N111, "")</f>
        <v>-13793.103448275846</v>
      </c>
      <c r="Q111" s="286"/>
      <c r="R111" s="286"/>
      <c r="S111" s="286"/>
    </row>
    <row r="112" spans="1:19" ht="17.25" thickBot="1">
      <c r="A112" s="127" t="s">
        <v>237</v>
      </c>
      <c r="B112" s="128">
        <v>178</v>
      </c>
      <c r="C112" s="78">
        <v>7.2289156600000001E-2</v>
      </c>
      <c r="D112" s="20">
        <v>163</v>
      </c>
      <c r="E112" s="21">
        <f t="shared" si="54"/>
        <v>-8.4269662921348312E-2</v>
      </c>
      <c r="F112" s="22">
        <f>IF(ISNUMBER(D112), $B118 * E112, "")</f>
        <v>-12640.449438202248</v>
      </c>
      <c r="G112" s="30">
        <v>162</v>
      </c>
      <c r="H112" s="21">
        <f t="shared" si="55"/>
        <v>-8.98876404494382E-2</v>
      </c>
      <c r="I112" s="105">
        <f>IF(ISNUMBER(G112), $B118 * H112, "")</f>
        <v>-13483.14606741573</v>
      </c>
      <c r="J112" s="20">
        <v>162</v>
      </c>
      <c r="K112" s="21">
        <f t="shared" si="56"/>
        <v>-8.98876404494382E-2</v>
      </c>
      <c r="L112" s="22">
        <f>IF(ISNUMBER(J112), $B118 * K112, "")</f>
        <v>-13483.14606741573</v>
      </c>
      <c r="M112" s="30">
        <v>158</v>
      </c>
      <c r="N112" s="21">
        <f t="shared" si="57"/>
        <v>-0.11235955056179775</v>
      </c>
      <c r="O112" s="22">
        <f>IF(ISNUMBER(M112), $B118 * N112, "")</f>
        <v>-16853.932584269663</v>
      </c>
      <c r="Q112" s="286"/>
      <c r="R112" s="286"/>
      <c r="S112" s="286"/>
    </row>
    <row r="113" spans="1:19" ht="17.25" thickBot="1">
      <c r="A113" s="125" t="s">
        <v>205</v>
      </c>
      <c r="B113" s="129">
        <v>16.5</v>
      </c>
      <c r="C113" s="80">
        <v>7.1428571400000002E-2</v>
      </c>
      <c r="D113" s="106">
        <v>15.9</v>
      </c>
      <c r="E113" s="107">
        <f>IF(ISNUMBER(D113), (D113 - $B113) / $B113, "")</f>
        <v>-3.6363636363636341E-2</v>
      </c>
      <c r="F113" s="108">
        <f>IF(ISNUMBER(D113), $B118 * E113, "")</f>
        <v>-5454.5454545454513</v>
      </c>
      <c r="G113" s="109">
        <v>15.7</v>
      </c>
      <c r="H113" s="107">
        <f>IF(ISNUMBER(G113), (G113 - $B113) / $B113, "")</f>
        <v>-4.8484848484848526E-2</v>
      </c>
      <c r="I113" s="110">
        <f>IF(ISNUMBER(G113), $B118 * H113, "")</f>
        <v>-7272.7272727272793</v>
      </c>
      <c r="J113" s="106">
        <v>15.6</v>
      </c>
      <c r="K113" s="107">
        <f>IF(ISNUMBER(J113), (J113 - $B113) / $B113, "")</f>
        <v>-5.4545454545454564E-2</v>
      </c>
      <c r="L113" s="108">
        <f>IF(ISNUMBER(J113), $B118 * K113, "")</f>
        <v>-8181.8181818181847</v>
      </c>
      <c r="M113" s="109">
        <v>15.2</v>
      </c>
      <c r="N113" s="107">
        <f>IF(ISNUMBER(M113), (M113 - $B113) / $B113, "")</f>
        <v>-7.8787878787878837E-2</v>
      </c>
      <c r="O113" s="108">
        <f>IF(ISNUMBER(M113), $B118 * N113, "")</f>
        <v>-11818.181818181825</v>
      </c>
      <c r="Q113" s="291"/>
      <c r="R113" s="291"/>
      <c r="S113" s="291"/>
    </row>
    <row r="114" spans="1:19" ht="17.25" thickBot="1">
      <c r="A114" s="125" t="s">
        <v>119</v>
      </c>
      <c r="B114" s="126">
        <v>38.799999999999997</v>
      </c>
      <c r="C114" s="77">
        <v>6.8870523399999994E-2</v>
      </c>
      <c r="D114" s="15">
        <v>37.200000000000003</v>
      </c>
      <c r="E114" s="32">
        <f t="shared" ref="E114:E117" si="58">IF(ISNUMBER(D114), (D114 - $B114) / $B114, "")</f>
        <v>-4.1237113402061709E-2</v>
      </c>
      <c r="F114" s="18">
        <f>IF(ISNUMBER(D114), $B118 * E114, "")</f>
        <v>-6185.5670103092561</v>
      </c>
      <c r="G114" s="31">
        <v>37</v>
      </c>
      <c r="H114" s="32">
        <f t="shared" ref="H114:H117" si="59">IF(ISNUMBER(G114), (G114 - $B114) / $B114, "")</f>
        <v>-4.639175257731952E-2</v>
      </c>
      <c r="I114" s="101">
        <f>IF(ISNUMBER(G114), $B118 * H114, "")</f>
        <v>-6958.7628865979277</v>
      </c>
      <c r="J114" s="15">
        <v>36.9</v>
      </c>
      <c r="K114" s="32">
        <f t="shared" ref="K114:K117" si="60">IF(ISNUMBER(J114), (J114 - $B114) / $B114, "")</f>
        <v>-4.8969072164948418E-2</v>
      </c>
      <c r="L114" s="18">
        <f>IF(ISNUMBER(J114), $B118 * K114, "")</f>
        <v>-7345.3608247422626</v>
      </c>
      <c r="M114" s="31">
        <v>36.5</v>
      </c>
      <c r="N114" s="32">
        <f t="shared" ref="N114:N117" si="61">IF(ISNUMBER(M114), (M114 - $B114) / $B114, "")</f>
        <v>-5.9278350515463846E-2</v>
      </c>
      <c r="O114" s="18">
        <f>IF(ISNUMBER(M114), $B118 * N114, "")</f>
        <v>-8891.7525773195775</v>
      </c>
      <c r="Q114" s="291"/>
      <c r="R114" s="291"/>
      <c r="S114" s="291"/>
    </row>
    <row r="115" spans="1:19" ht="17.25" thickBot="1">
      <c r="A115" s="125" t="s">
        <v>217</v>
      </c>
      <c r="B115" s="126">
        <v>265</v>
      </c>
      <c r="C115" s="77">
        <v>0.06</v>
      </c>
      <c r="D115" s="15">
        <v>248</v>
      </c>
      <c r="E115" s="32">
        <f t="shared" si="58"/>
        <v>-6.4150943396226415E-2</v>
      </c>
      <c r="F115" s="18">
        <f>IF(ISNUMBER(D115), $B118 * E115, "")</f>
        <v>-9622.6415094339627</v>
      </c>
      <c r="G115" s="31">
        <v>248</v>
      </c>
      <c r="H115" s="32">
        <f t="shared" si="59"/>
        <v>-6.4150943396226415E-2</v>
      </c>
      <c r="I115" s="101">
        <f>IF(ISNUMBER(G115), $B118 * H115, "")</f>
        <v>-9622.6415094339627</v>
      </c>
      <c r="J115" s="15">
        <v>245</v>
      </c>
      <c r="K115" s="32">
        <f t="shared" si="60"/>
        <v>-7.5471698113207544E-2</v>
      </c>
      <c r="L115" s="18">
        <f>IF(ISNUMBER(J115), $B118 * K115, "")</f>
        <v>-11320.754716981131</v>
      </c>
      <c r="M115" s="31">
        <v>241</v>
      </c>
      <c r="N115" s="32">
        <f t="shared" si="61"/>
        <v>-9.056603773584905E-2</v>
      </c>
      <c r="O115" s="18">
        <f>IF(ISNUMBER(M115), $B118 * N115, "")</f>
        <v>-13584.905660377357</v>
      </c>
      <c r="Q115" s="291"/>
      <c r="R115" s="291"/>
      <c r="S115" s="291"/>
    </row>
    <row r="116" spans="1:19">
      <c r="A116" s="125" t="s">
        <v>66</v>
      </c>
      <c r="B116" s="126">
        <v>5745</v>
      </c>
      <c r="C116" s="77">
        <v>5.8011049699999997E-2</v>
      </c>
      <c r="D116" s="15">
        <v>5340</v>
      </c>
      <c r="E116" s="32">
        <f t="shared" si="58"/>
        <v>-7.0496083550913843E-2</v>
      </c>
      <c r="F116" s="18">
        <f>IF(ISNUMBER(D116), $B118 * E116, "")</f>
        <v>-10574.412532637076</v>
      </c>
      <c r="G116" s="31">
        <v>5295</v>
      </c>
      <c r="H116" s="32">
        <f t="shared" si="59"/>
        <v>-7.8328981723237601E-2</v>
      </c>
      <c r="I116" s="101">
        <f>IF(ISNUMBER(G116), $B118 * H116, "")</f>
        <v>-11749.347258485641</v>
      </c>
      <c r="J116" s="15">
        <v>5310</v>
      </c>
      <c r="K116" s="32">
        <f t="shared" si="60"/>
        <v>-7.5718015665796348E-2</v>
      </c>
      <c r="L116" s="18">
        <f>IF(ISNUMBER(J116), $B118 * K116, "")</f>
        <v>-11357.702349869453</v>
      </c>
      <c r="M116" s="31">
        <v>5235</v>
      </c>
      <c r="N116" s="32">
        <f t="shared" si="61"/>
        <v>-8.877284595300261E-2</v>
      </c>
      <c r="O116" s="18">
        <f>IF(ISNUMBER(M116), $B118 * N116, "")</f>
        <v>-13315.926892950392</v>
      </c>
      <c r="Q116" s="313"/>
      <c r="R116" s="314"/>
      <c r="S116" s="315"/>
    </row>
    <row r="117" spans="1:19" ht="17.25" thickBot="1">
      <c r="A117" s="130" t="s">
        <v>199</v>
      </c>
      <c r="B117" s="131">
        <v>93.5</v>
      </c>
      <c r="C117" s="79">
        <v>5.6497175099999998E-2</v>
      </c>
      <c r="D117" s="24">
        <v>88.5</v>
      </c>
      <c r="E117" s="25">
        <f t="shared" si="58"/>
        <v>-5.3475935828877004E-2</v>
      </c>
      <c r="F117" s="104">
        <f>IF(ISNUMBER(D117), $B118 * E117, "")</f>
        <v>-8021.3903743315504</v>
      </c>
      <c r="G117" s="102">
        <v>87.2</v>
      </c>
      <c r="H117" s="25">
        <f t="shared" si="59"/>
        <v>-6.7379679144385002E-2</v>
      </c>
      <c r="I117" s="103">
        <f>IF(ISNUMBER(G117), $B118 * H117, "")</f>
        <v>-10106.95187165775</v>
      </c>
      <c r="J117" s="24">
        <v>87.6</v>
      </c>
      <c r="K117" s="25">
        <f t="shared" si="60"/>
        <v>-6.310160427807493E-2</v>
      </c>
      <c r="L117" s="104">
        <f>IF(ISNUMBER(J117), $B118 * K117, "")</f>
        <v>-9465.2406417112397</v>
      </c>
      <c r="M117" s="102">
        <v>86.5</v>
      </c>
      <c r="N117" s="25">
        <f t="shared" si="61"/>
        <v>-7.4866310160427801E-2</v>
      </c>
      <c r="O117" s="104">
        <f>IF(ISNUMBER(M117), $B118 * N117, "")</f>
        <v>-11229.946524064169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-4.3018425004883405E-2</v>
      </c>
      <c r="F118" s="28">
        <f>SUM(F98:F117)</f>
        <v>-129055.27501465021</v>
      </c>
      <c r="G118" s="26" t="s">
        <v>268</v>
      </c>
      <c r="H118" s="27">
        <f>IF(COUNT(H98:H117), SUM(H98:H117) / COUNT(H98:H117), 0)</f>
        <v>-5.4231811722891113E-2</v>
      </c>
      <c r="I118" s="28">
        <f>SUM(I98:I117)</f>
        <v>-162695.43516867331</v>
      </c>
      <c r="J118" s="26" t="s">
        <v>268</v>
      </c>
      <c r="K118" s="27">
        <f>IF(COUNT(K98:K117), SUM(K98:K117) / COUNT(K98:K117), 0)</f>
        <v>-5.5841092794353994E-2</v>
      </c>
      <c r="L118" s="28">
        <f>SUM(L98:L117)</f>
        <v>-167523.27838306202</v>
      </c>
      <c r="M118" s="26" t="s">
        <v>268</v>
      </c>
      <c r="N118" s="27">
        <f>IF(COUNT(N98:N117), SUM(N98:N117) / COUNT(N98:N117), 0)</f>
        <v>-7.270201465320332E-2</v>
      </c>
      <c r="O118" s="28">
        <f>SUM(O98:O117)</f>
        <v>-218106.04395960993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33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2021-11-18(목) 오전 00:00</v>
      </c>
      <c r="C123" s="329"/>
      <c r="D123" s="288" t="str">
        <f>TEXT($G$1, "[$-ko-KR]yyyy-mm-dd(ddd) ") &amp; "오후 14:00"</f>
        <v>2021-11-18(목) 오후 14:00</v>
      </c>
      <c r="E123" s="289"/>
      <c r="F123" s="290"/>
      <c r="G123" s="288" t="str">
        <f>TEXT($G$1, "[$-ko-KR]yyyy-mm-dd(ddd) ") &amp; "오후 19:00"</f>
        <v>2021-11-18(목) 오후 19:00</v>
      </c>
      <c r="H123" s="289"/>
      <c r="I123" s="290"/>
      <c r="J123" s="288" t="str">
        <f>TEXT($G$1, "[$-ko-KR]yyyy-mm-dd(ddd) ") &amp; "오후 21:00"</f>
        <v>2021-11-18(목) 오후 21:00</v>
      </c>
      <c r="K123" s="289"/>
      <c r="L123" s="290"/>
      <c r="M123" s="288" t="str">
        <f>TEXT($G$1+1, "[$-ko-KR]yyyy-mm-dd(ddd) ") &amp; "오전 00:00"</f>
        <v>2021-11-19(금)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34" t="s">
        <v>57</v>
      </c>
      <c r="H124" s="235" t="s">
        <v>265</v>
      </c>
      <c r="I124" s="23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213</v>
      </c>
      <c r="B125" s="124">
        <v>15.2</v>
      </c>
      <c r="C125" s="76">
        <v>0.17829457360000001</v>
      </c>
      <c r="D125" s="13">
        <v>13.8</v>
      </c>
      <c r="E125" s="14">
        <f>IF(ISNUMBER(D125), (D125 - $B125) / $B125, "")</f>
        <v>-9.2105263157894648E-2</v>
      </c>
      <c r="F125" s="16">
        <f>IF(ISNUMBER(D125), $B145 * E125, "")</f>
        <v>-13815.789473684197</v>
      </c>
      <c r="G125" s="29">
        <v>13.5</v>
      </c>
      <c r="H125" s="14">
        <f>IF(ISNUMBER(G125), (G125 - $B125) / $B125, "")</f>
        <v>-0.11184210526315785</v>
      </c>
      <c r="I125" s="100">
        <f>IF(ISNUMBER(G125), $B145 * H125, "")</f>
        <v>-16776.31578947368</v>
      </c>
      <c r="J125" s="13">
        <v>13.6</v>
      </c>
      <c r="K125" s="14">
        <f>IF(ISNUMBER(J125), (J125 - $B125) / $B125, "")</f>
        <v>-0.10526315789473682</v>
      </c>
      <c r="L125" s="16">
        <f>IF(ISNUMBER(J125), $B145 * K125, "")</f>
        <v>-15789.473684210523</v>
      </c>
      <c r="M125" s="29">
        <v>13.2</v>
      </c>
      <c r="N125" s="14">
        <f>IF(ISNUMBER(M125), (M125 - $B125) / $B125, "")</f>
        <v>-0.13157894736842105</v>
      </c>
      <c r="O125" s="16">
        <f>IF(ISNUMBER(M125), $B145 * N125, "")</f>
        <v>-19736.842105263157</v>
      </c>
      <c r="Q125" s="286"/>
      <c r="R125" s="286"/>
      <c r="S125" s="286"/>
    </row>
    <row r="126" spans="1:19" ht="17.25" thickBot="1">
      <c r="A126" s="125" t="s">
        <v>207</v>
      </c>
      <c r="B126" s="126">
        <v>22</v>
      </c>
      <c r="C126" s="77">
        <v>0.116751269</v>
      </c>
      <c r="D126" s="15">
        <v>21</v>
      </c>
      <c r="E126" s="32">
        <f t="shared" ref="E126:E129" si="62">IF(ISNUMBER(D126), (D126 - $B126) / $B126, "")</f>
        <v>-4.5454545454545456E-2</v>
      </c>
      <c r="F126" s="18">
        <f>IF(ISNUMBER(D126), $B145 * E126, "")</f>
        <v>-6818.181818181818</v>
      </c>
      <c r="G126" s="31">
        <v>20.8</v>
      </c>
      <c r="H126" s="32">
        <f t="shared" ref="H126:H129" si="63">IF(ISNUMBER(G126), (G126 - $B126) / $B126, "")</f>
        <v>-5.4545454545454515E-2</v>
      </c>
      <c r="I126" s="101">
        <f>IF(ISNUMBER(G126), $B145 * H126, "")</f>
        <v>-8181.8181818181774</v>
      </c>
      <c r="J126" s="15">
        <v>20.3</v>
      </c>
      <c r="K126" s="32">
        <f t="shared" ref="K126:K129" si="64">IF(ISNUMBER(J126), (J126 - $B126) / $B126, "")</f>
        <v>-7.7272727272727243E-2</v>
      </c>
      <c r="L126" s="18">
        <f>IF(ISNUMBER(J126), $B145 * K126, "")</f>
        <v>-11590.909090909086</v>
      </c>
      <c r="M126" s="31">
        <v>20.3</v>
      </c>
      <c r="N126" s="32">
        <f t="shared" ref="N126:N129" si="65">IF(ISNUMBER(M126), (M126 - $B126) / $B126, "")</f>
        <v>-7.7272727272727243E-2</v>
      </c>
      <c r="O126" s="18">
        <f>IF(ISNUMBER(M126), $B145 * N126, "")</f>
        <v>-11590.909090909086</v>
      </c>
      <c r="Q126" s="286"/>
      <c r="R126" s="286"/>
      <c r="S126" s="286"/>
    </row>
    <row r="127" spans="1:19" ht="17.25" thickBot="1">
      <c r="A127" s="125" t="s">
        <v>187</v>
      </c>
      <c r="B127" s="126">
        <v>21.2</v>
      </c>
      <c r="C127" s="77">
        <v>0.10416666669999999</v>
      </c>
      <c r="D127" s="15">
        <v>19.399999999999999</v>
      </c>
      <c r="E127" s="32">
        <f t="shared" si="62"/>
        <v>-8.4905660377358527E-2</v>
      </c>
      <c r="F127" s="18">
        <f>IF(ISNUMBER(D127), $B145 * E127, "")</f>
        <v>-12735.84905660378</v>
      </c>
      <c r="G127" s="31">
        <v>19.2</v>
      </c>
      <c r="H127" s="32">
        <f t="shared" si="63"/>
        <v>-9.4339622641509441E-2</v>
      </c>
      <c r="I127" s="101">
        <f>IF(ISNUMBER(G127), $B145 * H127, "")</f>
        <v>-14150.943396226416</v>
      </c>
      <c r="J127" s="15">
        <v>19.399999999999999</v>
      </c>
      <c r="K127" s="32">
        <f t="shared" si="64"/>
        <v>-8.4905660377358527E-2</v>
      </c>
      <c r="L127" s="18">
        <f>IF(ISNUMBER(J127), $B145 * K127, "")</f>
        <v>-12735.84905660378</v>
      </c>
      <c r="M127" s="31">
        <v>19</v>
      </c>
      <c r="N127" s="32">
        <f t="shared" si="65"/>
        <v>-0.10377358490566034</v>
      </c>
      <c r="O127" s="18">
        <f>IF(ISNUMBER(M127), $B145 * N127, "")</f>
        <v>-15566.037735849051</v>
      </c>
      <c r="Q127" s="291"/>
      <c r="R127" s="291"/>
      <c r="S127" s="291"/>
    </row>
    <row r="128" spans="1:19" ht="17.25" thickBot="1">
      <c r="A128" s="125" t="s">
        <v>201</v>
      </c>
      <c r="B128" s="126">
        <v>22.1</v>
      </c>
      <c r="C128" s="77">
        <v>8.86699507E-2</v>
      </c>
      <c r="D128" s="15">
        <v>21.3</v>
      </c>
      <c r="E128" s="32">
        <f t="shared" si="62"/>
        <v>-3.6199095022624465E-2</v>
      </c>
      <c r="F128" s="18">
        <f>IF(ISNUMBER(D128), $B145 * E128, "")</f>
        <v>-5429.86425339367</v>
      </c>
      <c r="G128" s="31">
        <v>20.8</v>
      </c>
      <c r="H128" s="32">
        <f t="shared" si="63"/>
        <v>-5.8823529411764733E-2</v>
      </c>
      <c r="I128" s="101">
        <f>IF(ISNUMBER(G128), $B145 * H128, "")</f>
        <v>-8823.5294117647099</v>
      </c>
      <c r="J128" s="15">
        <v>20.6</v>
      </c>
      <c r="K128" s="32">
        <f t="shared" si="64"/>
        <v>-6.7873303167420809E-2</v>
      </c>
      <c r="L128" s="18">
        <f>IF(ISNUMBER(J128), $B145 * K128, "")</f>
        <v>-10180.995475113121</v>
      </c>
      <c r="M128" s="31">
        <v>20.5</v>
      </c>
      <c r="N128" s="32">
        <f t="shared" si="65"/>
        <v>-7.2398190045248931E-2</v>
      </c>
      <c r="O128" s="18">
        <f>IF(ISNUMBER(M128), $B145 * N128, "")</f>
        <v>-10859.72850678734</v>
      </c>
      <c r="Q128" s="291"/>
      <c r="R128" s="291"/>
      <c r="S128" s="291"/>
    </row>
    <row r="129" spans="1:19" ht="17.25" thickBot="1">
      <c r="A129" s="127" t="s">
        <v>147</v>
      </c>
      <c r="B129" s="128">
        <v>15.2</v>
      </c>
      <c r="C129" s="78">
        <v>8.5714285700000004E-2</v>
      </c>
      <c r="D129" s="20">
        <v>14.5</v>
      </c>
      <c r="E129" s="21">
        <f t="shared" si="62"/>
        <v>-4.6052631578947324E-2</v>
      </c>
      <c r="F129" s="22">
        <f>IF(ISNUMBER(D129), $B145 * E129, "")</f>
        <v>-6907.8947368420986</v>
      </c>
      <c r="G129" s="30">
        <v>14.1</v>
      </c>
      <c r="H129" s="21">
        <f t="shared" si="63"/>
        <v>-7.2368421052631554E-2</v>
      </c>
      <c r="I129" s="105">
        <f>IF(ISNUMBER(G129), $B145 * H129, "")</f>
        <v>-10855.263157894733</v>
      </c>
      <c r="J129" s="20">
        <v>14.3</v>
      </c>
      <c r="K129" s="21">
        <f t="shared" si="64"/>
        <v>-5.921052631578938E-2</v>
      </c>
      <c r="L129" s="22">
        <f>IF(ISNUMBER(J129), $B145 * K129, "")</f>
        <v>-8881.5789473684072</v>
      </c>
      <c r="M129" s="30">
        <v>14</v>
      </c>
      <c r="N129" s="21">
        <f t="shared" si="65"/>
        <v>-7.8947368421052586E-2</v>
      </c>
      <c r="O129" s="22">
        <f>IF(ISNUMBER(M129), $B145 * N129, "")</f>
        <v>-11842.105263157888</v>
      </c>
      <c r="Q129" s="291"/>
      <c r="R129" s="291"/>
      <c r="S129" s="291"/>
    </row>
    <row r="130" spans="1:19" ht="17.25" thickBot="1">
      <c r="A130" s="125" t="s">
        <v>185</v>
      </c>
      <c r="B130" s="129">
        <v>17.399999999999999</v>
      </c>
      <c r="C130" s="80">
        <v>7.4074074099999998E-2</v>
      </c>
      <c r="D130" s="106">
        <v>16.3</v>
      </c>
      <c r="E130" s="107">
        <f>IF(ISNUMBER(D130), (D130 - $B130) / $B130, "")</f>
        <v>-6.3218390804597582E-2</v>
      </c>
      <c r="F130" s="108">
        <f>IF(ISNUMBER(D130), $B145 * E130, "")</f>
        <v>-9482.7586206896376</v>
      </c>
      <c r="G130" s="109">
        <v>16.2</v>
      </c>
      <c r="H130" s="107">
        <f>IF(ISNUMBER(G130), (G130 - $B130) / $B130, "")</f>
        <v>-6.8965517241379282E-2</v>
      </c>
      <c r="I130" s="110">
        <f>IF(ISNUMBER(G130), $B145 * H130, "")</f>
        <v>-10344.827586206893</v>
      </c>
      <c r="J130" s="106">
        <v>16.399999999999999</v>
      </c>
      <c r="K130" s="107">
        <f>IF(ISNUMBER(J130), (J130 - $B130) / $B130, "")</f>
        <v>-5.7471264367816098E-2</v>
      </c>
      <c r="L130" s="108">
        <f>IF(ISNUMBER(J130), $B145 * K130, "")</f>
        <v>-8620.6896551724149</v>
      </c>
      <c r="M130" s="109">
        <v>15.8</v>
      </c>
      <c r="N130" s="107">
        <f>IF(ISNUMBER(M130), (M130 - $B130) / $B130, "")</f>
        <v>-9.1954022988505635E-2</v>
      </c>
      <c r="O130" s="108">
        <f>IF(ISNUMBER(M130), $B145 * N130, "")</f>
        <v>-13793.103448275846</v>
      </c>
      <c r="Q130" s="291"/>
      <c r="R130" s="291"/>
      <c r="S130" s="291"/>
    </row>
    <row r="131" spans="1:19" ht="17.25" thickBot="1">
      <c r="A131" s="125" t="s">
        <v>205</v>
      </c>
      <c r="B131" s="126">
        <v>16.5</v>
      </c>
      <c r="C131" s="77">
        <v>7.1428571400000002E-2</v>
      </c>
      <c r="D131" s="15">
        <v>15.9</v>
      </c>
      <c r="E131" s="32">
        <f t="shared" ref="E131:E134" si="66">IF(ISNUMBER(D131), (D131 - $B131) / $B131, "")</f>
        <v>-3.6363636363636341E-2</v>
      </c>
      <c r="F131" s="18">
        <f>IF(ISNUMBER(D131), $B145 * E131, "")</f>
        <v>-5454.5454545454513</v>
      </c>
      <c r="G131" s="31">
        <v>15.7</v>
      </c>
      <c r="H131" s="32">
        <f t="shared" ref="H131:H134" si="67">IF(ISNUMBER(G131), (G131 - $B131) / $B131, "")</f>
        <v>-4.8484848484848526E-2</v>
      </c>
      <c r="I131" s="101">
        <f>IF(ISNUMBER(G131), $B145 * H131, "")</f>
        <v>-7272.7272727272793</v>
      </c>
      <c r="J131" s="15">
        <v>15.6</v>
      </c>
      <c r="K131" s="32">
        <f t="shared" ref="K131:K134" si="68">IF(ISNUMBER(J131), (J131 - $B131) / $B131, "")</f>
        <v>-5.4545454545454564E-2</v>
      </c>
      <c r="L131" s="18">
        <f>IF(ISNUMBER(J131), $B145 * K131, "")</f>
        <v>-8181.8181818181847</v>
      </c>
      <c r="M131" s="31">
        <v>15.2</v>
      </c>
      <c r="N131" s="32">
        <f t="shared" ref="N131:N134" si="69">IF(ISNUMBER(M131), (M131 - $B131) / $B131, "")</f>
        <v>-7.8787878787878837E-2</v>
      </c>
      <c r="O131" s="18">
        <f>IF(ISNUMBER(M131), $B145 * N131, "")</f>
        <v>-11818.181818181825</v>
      </c>
      <c r="Q131" s="291"/>
      <c r="R131" s="291"/>
      <c r="S131" s="291"/>
    </row>
    <row r="132" spans="1:19" ht="17.25" thickBot="1">
      <c r="A132" s="125" t="s">
        <v>119</v>
      </c>
      <c r="B132" s="126">
        <v>38.799999999999997</v>
      </c>
      <c r="C132" s="77">
        <v>6.8870523399999994E-2</v>
      </c>
      <c r="D132" s="15">
        <v>37.200000000000003</v>
      </c>
      <c r="E132" s="32">
        <f t="shared" si="66"/>
        <v>-4.1237113402061709E-2</v>
      </c>
      <c r="F132" s="18">
        <f>IF(ISNUMBER(D132), $B145 * E132, "")</f>
        <v>-6185.5670103092561</v>
      </c>
      <c r="G132" s="31">
        <v>37</v>
      </c>
      <c r="H132" s="32">
        <f t="shared" si="67"/>
        <v>-4.639175257731952E-2</v>
      </c>
      <c r="I132" s="101">
        <f>IF(ISNUMBER(G132), $B145 * H132, "")</f>
        <v>-6958.7628865979277</v>
      </c>
      <c r="J132" s="15">
        <v>36.9</v>
      </c>
      <c r="K132" s="32">
        <f t="shared" si="68"/>
        <v>-4.8969072164948418E-2</v>
      </c>
      <c r="L132" s="18">
        <f>IF(ISNUMBER(J132), $B145 * K132, "")</f>
        <v>-7345.3608247422626</v>
      </c>
      <c r="M132" s="31">
        <v>36.5</v>
      </c>
      <c r="N132" s="32">
        <f t="shared" si="69"/>
        <v>-5.9278350515463846E-2</v>
      </c>
      <c r="O132" s="18">
        <f>IF(ISNUMBER(M132), $B145 * N132, "")</f>
        <v>-8891.7525773195775</v>
      </c>
      <c r="Q132" s="291"/>
      <c r="R132" s="291"/>
      <c r="S132" s="291"/>
    </row>
    <row r="133" spans="1:19" ht="17.25" thickBot="1">
      <c r="A133" s="125" t="s">
        <v>199</v>
      </c>
      <c r="B133" s="126">
        <v>93.5</v>
      </c>
      <c r="C133" s="77">
        <v>5.6497175099999998E-2</v>
      </c>
      <c r="D133" s="15">
        <v>88.5</v>
      </c>
      <c r="E133" s="32">
        <f t="shared" si="66"/>
        <v>-5.3475935828877004E-2</v>
      </c>
      <c r="F133" s="18">
        <f>IF(ISNUMBER(D133), $B145 * E133, "")</f>
        <v>-8021.3903743315504</v>
      </c>
      <c r="G133" s="31">
        <v>87.2</v>
      </c>
      <c r="H133" s="32">
        <f t="shared" si="67"/>
        <v>-6.7379679144385002E-2</v>
      </c>
      <c r="I133" s="101">
        <f>IF(ISNUMBER(G133), $B145 * H133, "")</f>
        <v>-10106.95187165775</v>
      </c>
      <c r="J133" s="15">
        <v>87.6</v>
      </c>
      <c r="K133" s="32">
        <f t="shared" si="68"/>
        <v>-6.310160427807493E-2</v>
      </c>
      <c r="L133" s="18">
        <f>IF(ISNUMBER(J133), $B145 * K133, "")</f>
        <v>-9465.2406417112397</v>
      </c>
      <c r="M133" s="31">
        <v>86.5</v>
      </c>
      <c r="N133" s="32">
        <f t="shared" si="69"/>
        <v>-7.4866310160427801E-2</v>
      </c>
      <c r="O133" s="18">
        <f>IF(ISNUMBER(M133), $B145 * N133, "")</f>
        <v>-11229.946524064169</v>
      </c>
      <c r="Q133" s="33"/>
      <c r="R133" s="33"/>
    </row>
    <row r="134" spans="1:19" ht="17.25" thickBot="1">
      <c r="A134" s="130" t="s">
        <v>71</v>
      </c>
      <c r="B134" s="131">
        <v>36.1</v>
      </c>
      <c r="C134" s="79">
        <v>4.0345821300000001E-2</v>
      </c>
      <c r="D134" s="24">
        <v>34.700000000000003</v>
      </c>
      <c r="E134" s="25">
        <f t="shared" si="66"/>
        <v>-3.8781163434903003E-2</v>
      </c>
      <c r="F134" s="104">
        <f>IF(ISNUMBER(D134), $B145 * E134, "")</f>
        <v>-5817.1745152354506</v>
      </c>
      <c r="G134" s="102">
        <v>34.200000000000003</v>
      </c>
      <c r="H134" s="25">
        <f t="shared" si="67"/>
        <v>-5.2631578947368376E-2</v>
      </c>
      <c r="I134" s="103">
        <f>IF(ISNUMBER(G134), $B145 * H134, "")</f>
        <v>-7894.7368421052561</v>
      </c>
      <c r="J134" s="24">
        <v>34.1</v>
      </c>
      <c r="K134" s="25">
        <f t="shared" si="68"/>
        <v>-5.5401662049861494E-2</v>
      </c>
      <c r="L134" s="104">
        <f>IF(ISNUMBER(J134), $B145 * K134, "")</f>
        <v>-8310.2493074792237</v>
      </c>
      <c r="M134" s="102">
        <v>33.9</v>
      </c>
      <c r="N134" s="25">
        <f t="shared" si="69"/>
        <v>-6.0941828254847723E-2</v>
      </c>
      <c r="O134" s="104">
        <f>IF(ISNUMBER(M134), $B145 * N134, "")</f>
        <v>-9141.274238227159</v>
      </c>
      <c r="Q134" s="300"/>
      <c r="R134" s="301"/>
      <c r="S134" s="302"/>
    </row>
    <row r="135" spans="1:19">
      <c r="A135" s="123" t="s">
        <v>145</v>
      </c>
      <c r="B135" s="124">
        <v>23.8</v>
      </c>
      <c r="C135" s="76">
        <v>3.9301309999999999E-2</v>
      </c>
      <c r="D135" s="13">
        <v>25.2</v>
      </c>
      <c r="E135" s="14">
        <f>IF(ISNUMBER(D135), (D135 - $B135) / $B135, "")</f>
        <v>5.8823529411764643E-2</v>
      </c>
      <c r="F135" s="16">
        <f>IF(ISNUMBER(D135), $B145 * E135, "")</f>
        <v>8823.5294117646972</v>
      </c>
      <c r="G135" s="29">
        <v>25</v>
      </c>
      <c r="H135" s="14">
        <f>IF(ISNUMBER(G135), (G135 - $B135) / $B135, "")</f>
        <v>5.0420168067226857E-2</v>
      </c>
      <c r="I135" s="100">
        <f>IF(ISNUMBER(G135), $B145 * H135, "")</f>
        <v>7563.0252100840289</v>
      </c>
      <c r="J135" s="13">
        <v>25.3</v>
      </c>
      <c r="K135" s="14">
        <f>IF(ISNUMBER(J135), (J135 - $B135) / $B135, "")</f>
        <v>6.3025210084033612E-2</v>
      </c>
      <c r="L135" s="16">
        <f>IF(ISNUMBER(J135), $B145 * K135, "")</f>
        <v>9453.7815126050409</v>
      </c>
      <c r="M135" s="29">
        <v>25.2</v>
      </c>
      <c r="N135" s="14">
        <f>IF(ISNUMBER(M135), (M135 - $B135) / $B135, "")</f>
        <v>5.8823529411764643E-2</v>
      </c>
      <c r="O135" s="16">
        <f>IF(ISNUMBER(M135), $B145 * N135, "")</f>
        <v>8823.5294117646972</v>
      </c>
      <c r="Q135" s="303"/>
      <c r="R135" s="304"/>
      <c r="S135" s="305"/>
    </row>
    <row r="136" spans="1:19" ht="17.25" thickBot="1">
      <c r="A136" s="125" t="s">
        <v>175</v>
      </c>
      <c r="B136" s="126">
        <v>22.9</v>
      </c>
      <c r="C136" s="77">
        <v>2.69058296E-2</v>
      </c>
      <c r="D136" s="15">
        <v>21.8</v>
      </c>
      <c r="E136" s="32">
        <f t="shared" ref="E136:E139" si="70">IF(ISNUMBER(D136), (D136 - $B136) / $B136, "")</f>
        <v>-4.8034934497816505E-2</v>
      </c>
      <c r="F136" s="18">
        <f>IF(ISNUMBER(D136), $B145 * E136, "")</f>
        <v>-7205.2401746724754</v>
      </c>
      <c r="G136" s="31">
        <v>21.7</v>
      </c>
      <c r="H136" s="32">
        <f t="shared" ref="H136:H139" si="71">IF(ISNUMBER(G136), (G136 - $B136) / $B136, "")</f>
        <v>-5.2401746724890799E-2</v>
      </c>
      <c r="I136" s="101">
        <f>IF(ISNUMBER(G136), $B145 * H136, "")</f>
        <v>-7860.26200873362</v>
      </c>
      <c r="J136" s="15">
        <v>21.4</v>
      </c>
      <c r="K136" s="32">
        <f t="shared" ref="K136:K139" si="72">IF(ISNUMBER(J136), (J136 - $B136) / $B136, "")</f>
        <v>-6.5502183406113537E-2</v>
      </c>
      <c r="L136" s="18">
        <f>IF(ISNUMBER(J136), $B145 * K136, "")</f>
        <v>-9825.3275109170299</v>
      </c>
      <c r="M136" s="31">
        <v>20.9</v>
      </c>
      <c r="N136" s="32">
        <f t="shared" ref="N136:N139" si="73">IF(ISNUMBER(M136), (M136 - $B136) / $B136, "")</f>
        <v>-8.7336244541484725E-2</v>
      </c>
      <c r="O136" s="18">
        <f>IF(ISNUMBER(M136), $B145 * N136, "")</f>
        <v>-13100.436681222709</v>
      </c>
      <c r="Q136" s="306"/>
      <c r="R136" s="307"/>
      <c r="S136" s="308"/>
    </row>
    <row r="137" spans="1:19" ht="17.25" thickBot="1">
      <c r="A137" s="125" t="s">
        <v>64</v>
      </c>
      <c r="B137" s="126">
        <v>56.5</v>
      </c>
      <c r="C137" s="77">
        <v>1.61870504E-2</v>
      </c>
      <c r="D137" s="15">
        <v>55.5</v>
      </c>
      <c r="E137" s="32">
        <f t="shared" si="70"/>
        <v>-1.7699115044247787E-2</v>
      </c>
      <c r="F137" s="18">
        <f>IF(ISNUMBER(D137), $B145 * E137, "")</f>
        <v>-2654.8672566371679</v>
      </c>
      <c r="G137" s="31">
        <v>55</v>
      </c>
      <c r="H137" s="32">
        <f t="shared" si="71"/>
        <v>-2.6548672566371681E-2</v>
      </c>
      <c r="I137" s="101">
        <f>IF(ISNUMBER(G137), $B145 * H137, "")</f>
        <v>-3982.3008849557523</v>
      </c>
      <c r="J137" s="15">
        <v>54.5</v>
      </c>
      <c r="K137" s="32">
        <f t="shared" si="72"/>
        <v>-3.5398230088495575E-2</v>
      </c>
      <c r="L137" s="18">
        <f>IF(ISNUMBER(J137), $B145 * K137, "")</f>
        <v>-5309.7345132743358</v>
      </c>
      <c r="M137" s="31">
        <v>52.1</v>
      </c>
      <c r="N137" s="32">
        <f t="shared" si="73"/>
        <v>-7.7876106194690237E-2</v>
      </c>
      <c r="O137" s="18">
        <f>IF(ISNUMBER(M137), $B145 * N137, "")</f>
        <v>-11681.415929203535</v>
      </c>
      <c r="Q137" s="291"/>
      <c r="R137" s="291"/>
      <c r="S137" s="291"/>
    </row>
    <row r="138" spans="1:19" ht="17.25" thickBot="1">
      <c r="A138" s="125" t="s">
        <v>333</v>
      </c>
      <c r="B138" s="126">
        <v>0.22</v>
      </c>
      <c r="C138" s="77">
        <v>9.1743119000000008E-3</v>
      </c>
      <c r="D138" s="15">
        <v>0.20799999999999999</v>
      </c>
      <c r="E138" s="32">
        <f t="shared" si="70"/>
        <v>-5.4545454545454591E-2</v>
      </c>
      <c r="F138" s="18">
        <f>IF(ISNUMBER(D138), $B145 * E138, "")</f>
        <v>-8181.8181818181884</v>
      </c>
      <c r="G138" s="31">
        <v>0.20799999999999999</v>
      </c>
      <c r="H138" s="32">
        <f t="shared" si="71"/>
        <v>-5.4545454545454591E-2</v>
      </c>
      <c r="I138" s="101">
        <f>IF(ISNUMBER(G138), $B145 * H138, "")</f>
        <v>-8181.8181818181884</v>
      </c>
      <c r="J138" s="15">
        <v>0.20599999999999999</v>
      </c>
      <c r="K138" s="32">
        <f t="shared" si="72"/>
        <v>-6.3636363636363699E-2</v>
      </c>
      <c r="L138" s="18">
        <f>IF(ISNUMBER(J138), $B145 * K138, "")</f>
        <v>-9545.454545454555</v>
      </c>
      <c r="M138" s="31">
        <v>0.20599999999999999</v>
      </c>
      <c r="N138" s="32">
        <f t="shared" si="73"/>
        <v>-6.3636363636363699E-2</v>
      </c>
      <c r="O138" s="18">
        <f>IF(ISNUMBER(M138), $B145 * N138, "")</f>
        <v>-9545.454545454555</v>
      </c>
      <c r="Q138" s="286"/>
      <c r="R138" s="286"/>
      <c r="S138" s="286"/>
    </row>
    <row r="139" spans="1:19" ht="17.25" thickBot="1">
      <c r="A139" s="127" t="s">
        <v>97</v>
      </c>
      <c r="B139" s="128">
        <v>4.3600000000000003</v>
      </c>
      <c r="C139" s="78">
        <v>6.9284065000000004E-3</v>
      </c>
      <c r="D139" s="20">
        <v>4.3099999999999996</v>
      </c>
      <c r="E139" s="21">
        <f t="shared" si="70"/>
        <v>-1.1467889908257043E-2</v>
      </c>
      <c r="F139" s="22">
        <f>IF(ISNUMBER(D139), $B145 * E139, "")</f>
        <v>-1720.1834862385565</v>
      </c>
      <c r="G139" s="30">
        <v>4.25</v>
      </c>
      <c r="H139" s="21">
        <f t="shared" si="71"/>
        <v>-2.5229357798165208E-2</v>
      </c>
      <c r="I139" s="105">
        <f>IF(ISNUMBER(G139), $B145 * H139, "")</f>
        <v>-3784.4036697247811</v>
      </c>
      <c r="J139" s="20">
        <v>4.2300000000000004</v>
      </c>
      <c r="K139" s="21">
        <f t="shared" si="72"/>
        <v>-2.9816513761467864E-2</v>
      </c>
      <c r="L139" s="22">
        <f>IF(ISNUMBER(J139), $B145 * K139, "")</f>
        <v>-4472.4770642201793</v>
      </c>
      <c r="M139" s="30">
        <v>4.16</v>
      </c>
      <c r="N139" s="21">
        <f t="shared" si="73"/>
        <v>-4.587155963302756E-2</v>
      </c>
      <c r="O139" s="22">
        <f>IF(ISNUMBER(M139), $B145 * N139, "")</f>
        <v>-6880.7339449541341</v>
      </c>
      <c r="Q139" s="286"/>
      <c r="R139" s="286"/>
      <c r="S139" s="286"/>
    </row>
    <row r="140" spans="1:19" ht="17.25" thickBot="1">
      <c r="A140" s="125"/>
      <c r="B140" s="129"/>
      <c r="C140" s="80"/>
      <c r="D140" s="106" t="s">
        <v>339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339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339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339</v>
      </c>
      <c r="N140" s="107" t="str">
        <f>IF(ISNUMBER(M140), (M140 - $B140) / $B140, "")</f>
        <v/>
      </c>
      <c r="O140" s="108" t="str">
        <f>IF(ISNUMBER(M140), $B145 * N140, "")</f>
        <v/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-4.0714486667297156E-2</v>
      </c>
      <c r="F145" s="28">
        <f>SUM(F125:F144)</f>
        <v>-91607.595001418609</v>
      </c>
      <c r="G145" s="26" t="s">
        <v>268</v>
      </c>
      <c r="H145" s="27">
        <f>IF(COUNT(H125:H144), SUM(H125:H144) / COUNT(H125:H144), 0)</f>
        <v>-5.2271838191831614E-2</v>
      </c>
      <c r="I145" s="28">
        <f>SUM(I125:I144)</f>
        <v>-117611.63593162115</v>
      </c>
      <c r="J145" s="26" t="s">
        <v>268</v>
      </c>
      <c r="K145" s="27">
        <f>IF(COUNT(K125:K144), SUM(K125:K144) / COUNT(K125:K144), 0)</f>
        <v>-5.3689500882839684E-2</v>
      </c>
      <c r="L145" s="28">
        <f>SUM(L125:L144)</f>
        <v>-120801.37698638932</v>
      </c>
      <c r="M145" s="26" t="s">
        <v>268</v>
      </c>
      <c r="N145" s="27">
        <f>IF(COUNT(N125:N144), SUM(N125:N144) / COUNT(N125:N144), 0)</f>
        <v>-6.9713063554269039E-2</v>
      </c>
      <c r="O145" s="28">
        <f>SUM(O125:O144)</f>
        <v>-156854.39299710534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33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2021-11-18(목) 오전 00:00</v>
      </c>
      <c r="C150" s="329"/>
      <c r="D150" s="288" t="str">
        <f>TEXT($G$1, "[$-ko-KR]yyyy-mm-dd(ddd) ") &amp; "오후 14:00"</f>
        <v>2021-11-18(목) 오후 14:00</v>
      </c>
      <c r="E150" s="289"/>
      <c r="F150" s="290"/>
      <c r="G150" s="288" t="str">
        <f>TEXT($G$1, "[$-ko-KR]yyyy-mm-dd(ddd) ") &amp; "오후 19:00"</f>
        <v>2021-11-18(목) 오후 19:00</v>
      </c>
      <c r="H150" s="289"/>
      <c r="I150" s="290"/>
      <c r="J150" s="288" t="str">
        <f>TEXT($G$1, "[$-ko-KR]yyyy-mm-dd(ddd) ") &amp; "오후 21:00"</f>
        <v>2021-11-18(목) 오후 21:00</v>
      </c>
      <c r="K150" s="289"/>
      <c r="L150" s="290"/>
      <c r="M150" s="288" t="str">
        <f>TEXT($G$1+1, "[$-ko-KR]yyyy-mm-dd(ddd) ") &amp; "오전 00:00"</f>
        <v>2021-11-19(금)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34" t="s">
        <v>57</v>
      </c>
      <c r="H151" s="235" t="s">
        <v>265</v>
      </c>
      <c r="I151" s="23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159</v>
      </c>
      <c r="B152" s="124">
        <v>112</v>
      </c>
      <c r="C152" s="76">
        <v>2.7522935799999999E-2</v>
      </c>
      <c r="D152" s="13">
        <v>109</v>
      </c>
      <c r="E152" s="14">
        <f>IF(ISNUMBER(D152), (D152 - $B152) / $B152, "")</f>
        <v>-2.6785714285714284E-2</v>
      </c>
      <c r="F152" s="16">
        <f>IF(ISNUMBER(D152), $B172 * E152, "")</f>
        <v>-4017.8571428571427</v>
      </c>
      <c r="G152" s="29">
        <v>108</v>
      </c>
      <c r="H152" s="14">
        <f>IF(ISNUMBER(G152), (G152 - $B152) / $B152, "")</f>
        <v>-3.5714285714285712E-2</v>
      </c>
      <c r="I152" s="100">
        <f>IF(ISNUMBER(G152), $B172 * H152, "")</f>
        <v>-5357.1428571428569</v>
      </c>
      <c r="J152" s="13">
        <v>108</v>
      </c>
      <c r="K152" s="14">
        <f>IF(ISNUMBER(J152), (J152 - $B152) / $B152, "")</f>
        <v>-3.5714285714285712E-2</v>
      </c>
      <c r="L152" s="16">
        <f>IF(ISNUMBER(J152), $B172 * K152, "")</f>
        <v>-5357.1428571428569</v>
      </c>
      <c r="M152" s="29">
        <v>107</v>
      </c>
      <c r="N152" s="14">
        <f>IF(ISNUMBER(M152), (M152 - $B152) / $B152, "")</f>
        <v>-4.4642857142857144E-2</v>
      </c>
      <c r="O152" s="16">
        <f>IF(ISNUMBER(M152), $B172 * N152, "")</f>
        <v>-6696.4285714285716</v>
      </c>
      <c r="Q152" s="286"/>
      <c r="R152" s="286"/>
      <c r="S152" s="286"/>
    </row>
    <row r="153" spans="1:19" ht="17.25" thickBot="1">
      <c r="A153" s="125" t="s">
        <v>334</v>
      </c>
      <c r="B153" s="126">
        <v>498</v>
      </c>
      <c r="C153" s="77">
        <v>2.4691358E-2</v>
      </c>
      <c r="D153" s="15">
        <v>491</v>
      </c>
      <c r="E153" s="32">
        <f t="shared" ref="E153:E156" si="78">IF(ISNUMBER(D153), (D153 - $B153) / $B153, "")</f>
        <v>-1.4056224899598393E-2</v>
      </c>
      <c r="F153" s="18">
        <f>IF(ISNUMBER(D153), $B172 * E153, "")</f>
        <v>-2108.4337349397588</v>
      </c>
      <c r="G153" s="31">
        <v>484</v>
      </c>
      <c r="H153" s="32">
        <f t="shared" ref="H153:H156" si="79">IF(ISNUMBER(G153), (G153 - $B153) / $B153, "")</f>
        <v>-2.8112449799196786E-2</v>
      </c>
      <c r="I153" s="101">
        <f>IF(ISNUMBER(G153), $B172 * H153, "")</f>
        <v>-4216.8674698795176</v>
      </c>
      <c r="J153" s="15">
        <v>482</v>
      </c>
      <c r="K153" s="32">
        <f t="shared" ref="K153:K156" si="80">IF(ISNUMBER(J153), (J153 - $B153) / $B153, "")</f>
        <v>-3.2128514056224897E-2</v>
      </c>
      <c r="L153" s="18">
        <f>IF(ISNUMBER(J153), $B172 * K153, "")</f>
        <v>-4819.2771084337346</v>
      </c>
      <c r="M153" s="31">
        <v>460</v>
      </c>
      <c r="N153" s="32">
        <f t="shared" ref="N153:N156" si="81">IF(ISNUMBER(M153), (M153 - $B153) / $B153, "")</f>
        <v>-7.6305220883534142E-2</v>
      </c>
      <c r="O153" s="18">
        <f>IF(ISNUMBER(M153), $B172 * N153, "")</f>
        <v>-11445.783132530121</v>
      </c>
      <c r="Q153" s="286"/>
      <c r="R153" s="286"/>
      <c r="S153" s="286"/>
    </row>
    <row r="154" spans="1:19" ht="17.25" thickBot="1">
      <c r="A154" s="125" t="s">
        <v>189</v>
      </c>
      <c r="B154" s="126">
        <v>429</v>
      </c>
      <c r="C154" s="77">
        <v>2.3866348400000001E-2</v>
      </c>
      <c r="D154" s="15">
        <v>463</v>
      </c>
      <c r="E154" s="32">
        <f t="shared" si="78"/>
        <v>7.9254079254079249E-2</v>
      </c>
      <c r="F154" s="18">
        <f>IF(ISNUMBER(D154), $B172 * E154, "")</f>
        <v>11888.111888111887</v>
      </c>
      <c r="G154" s="31">
        <v>465</v>
      </c>
      <c r="H154" s="32">
        <f t="shared" si="79"/>
        <v>8.3916083916083919E-2</v>
      </c>
      <c r="I154" s="101">
        <f>IF(ISNUMBER(G154), $B172 * H154, "")</f>
        <v>12587.412587412588</v>
      </c>
      <c r="J154" s="15">
        <v>476</v>
      </c>
      <c r="K154" s="32">
        <f t="shared" si="80"/>
        <v>0.10955710955710955</v>
      </c>
      <c r="L154" s="18">
        <f>IF(ISNUMBER(J154), $B172 * K154, "")</f>
        <v>16433.566433566433</v>
      </c>
      <c r="M154" s="31">
        <v>451</v>
      </c>
      <c r="N154" s="32">
        <f t="shared" si="81"/>
        <v>5.128205128205128E-2</v>
      </c>
      <c r="O154" s="18">
        <f>IF(ISNUMBER(M154), $B172 * N154, "")</f>
        <v>7692.3076923076924</v>
      </c>
      <c r="Q154" s="291"/>
      <c r="R154" s="291"/>
      <c r="S154" s="291"/>
    </row>
    <row r="155" spans="1:19" ht="17.25" thickBot="1">
      <c r="A155" s="125" t="s">
        <v>235</v>
      </c>
      <c r="B155" s="126">
        <v>139</v>
      </c>
      <c r="C155" s="77">
        <v>2.2058823500000001E-2</v>
      </c>
      <c r="D155" s="15">
        <v>134</v>
      </c>
      <c r="E155" s="32">
        <f t="shared" si="78"/>
        <v>-3.5971223021582732E-2</v>
      </c>
      <c r="F155" s="18">
        <f>IF(ISNUMBER(D155), $B172 * E155, "")</f>
        <v>-5395.6834532374096</v>
      </c>
      <c r="G155" s="31">
        <v>130</v>
      </c>
      <c r="H155" s="32">
        <f t="shared" si="79"/>
        <v>-6.4748201438848921E-2</v>
      </c>
      <c r="I155" s="101">
        <f>IF(ISNUMBER(G155), $B172 * H155, "")</f>
        <v>-9712.2302158273378</v>
      </c>
      <c r="J155" s="15">
        <v>129</v>
      </c>
      <c r="K155" s="32">
        <f t="shared" si="80"/>
        <v>-7.1942446043165464E-2</v>
      </c>
      <c r="L155" s="18">
        <f>IF(ISNUMBER(J155), $B172 * K155, "")</f>
        <v>-10791.366906474819</v>
      </c>
      <c r="M155" s="31">
        <v>128</v>
      </c>
      <c r="N155" s="32">
        <f t="shared" si="81"/>
        <v>-7.9136690647482008E-2</v>
      </c>
      <c r="O155" s="18">
        <f>IF(ISNUMBER(M155), $B172 * N155, "")</f>
        <v>-11870.503597122301</v>
      </c>
      <c r="Q155" s="291"/>
      <c r="R155" s="291"/>
      <c r="S155" s="291"/>
    </row>
    <row r="156" spans="1:19" ht="17.25" thickBot="1">
      <c r="A156" s="127" t="s">
        <v>141</v>
      </c>
      <c r="B156" s="128">
        <v>158</v>
      </c>
      <c r="C156" s="78">
        <v>1.9354838700000002E-2</v>
      </c>
      <c r="D156" s="20">
        <v>157</v>
      </c>
      <c r="E156" s="21">
        <f t="shared" si="78"/>
        <v>-6.3291139240506328E-3</v>
      </c>
      <c r="F156" s="22">
        <f>IF(ISNUMBER(D156), $B172 * E156, "")</f>
        <v>-949.36708860759495</v>
      </c>
      <c r="G156" s="30">
        <v>153</v>
      </c>
      <c r="H156" s="21">
        <f t="shared" si="79"/>
        <v>-3.1645569620253167E-2</v>
      </c>
      <c r="I156" s="105">
        <f>IF(ISNUMBER(G156), $B172 * H156, "")</f>
        <v>-4746.835443037975</v>
      </c>
      <c r="J156" s="20">
        <v>153</v>
      </c>
      <c r="K156" s="21">
        <f t="shared" si="80"/>
        <v>-3.1645569620253167E-2</v>
      </c>
      <c r="L156" s="22">
        <f>IF(ISNUMBER(J156), $B172 * K156, "")</f>
        <v>-4746.835443037975</v>
      </c>
      <c r="M156" s="30">
        <v>165</v>
      </c>
      <c r="N156" s="21">
        <f t="shared" si="81"/>
        <v>4.4303797468354431E-2</v>
      </c>
      <c r="O156" s="22">
        <f>IF(ISNUMBER(M156), $B172 * N156, "")</f>
        <v>6645.5696202531644</v>
      </c>
      <c r="Q156" s="291"/>
      <c r="R156" s="291"/>
      <c r="S156" s="291"/>
    </row>
    <row r="157" spans="1:19" ht="17.25" thickBot="1">
      <c r="A157" s="125" t="s">
        <v>129</v>
      </c>
      <c r="B157" s="129">
        <v>116</v>
      </c>
      <c r="C157" s="80">
        <v>1.75438596E-2</v>
      </c>
      <c r="D157" s="106">
        <v>116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113</v>
      </c>
      <c r="H157" s="107">
        <f>IF(ISNUMBER(G157), (G157 - $B157) / $B157, "")</f>
        <v>-2.5862068965517241E-2</v>
      </c>
      <c r="I157" s="110">
        <f>IF(ISNUMBER(G157), $B172 * H157, "")</f>
        <v>-3879.3103448275861</v>
      </c>
      <c r="J157" s="106">
        <v>113</v>
      </c>
      <c r="K157" s="107">
        <f>IF(ISNUMBER(J157), (J157 - $B157) / $B157, "")</f>
        <v>-2.5862068965517241E-2</v>
      </c>
      <c r="L157" s="108">
        <f>IF(ISNUMBER(J157), $B172 * K157, "")</f>
        <v>-3879.3103448275861</v>
      </c>
      <c r="M157" s="109">
        <v>111</v>
      </c>
      <c r="N157" s="107">
        <f>IF(ISNUMBER(M157), (M157 - $B157) / $B157, "")</f>
        <v>-4.3103448275862072E-2</v>
      </c>
      <c r="O157" s="108">
        <f>IF(ISNUMBER(M157), $B172 * N157, "")</f>
        <v>-6465.5172413793107</v>
      </c>
      <c r="Q157" s="291"/>
      <c r="R157" s="291"/>
      <c r="S157" s="291"/>
    </row>
    <row r="158" spans="1:19" ht="17.25" thickBot="1">
      <c r="A158" s="125" t="s">
        <v>247</v>
      </c>
      <c r="B158" s="126">
        <v>100</v>
      </c>
      <c r="C158" s="77">
        <v>1.2145749000000001E-2</v>
      </c>
      <c r="D158" s="15">
        <v>98.9</v>
      </c>
      <c r="E158" s="32">
        <f t="shared" ref="E158:E161" si="82">IF(ISNUMBER(D158), (D158 - $B158) / $B158, "")</f>
        <v>-1.0999999999999944E-2</v>
      </c>
      <c r="F158" s="18">
        <f>IF(ISNUMBER(D158), $B172 * E158, "")</f>
        <v>-1649.9999999999916</v>
      </c>
      <c r="G158" s="31">
        <v>97.4</v>
      </c>
      <c r="H158" s="32">
        <f t="shared" ref="H158:H161" si="83">IF(ISNUMBER(G158), (G158 - $B158) / $B158, "")</f>
        <v>-2.5999999999999943E-2</v>
      </c>
      <c r="I158" s="101">
        <f>IF(ISNUMBER(G158), $B172 * H158, "")</f>
        <v>-3899.9999999999914</v>
      </c>
      <c r="J158" s="15">
        <v>97.1</v>
      </c>
      <c r="K158" s="32">
        <f t="shared" ref="K158:K161" si="84">IF(ISNUMBER(J158), (J158 - $B158) / $B158, "")</f>
        <v>-2.9000000000000057E-2</v>
      </c>
      <c r="L158" s="18">
        <f>IF(ISNUMBER(J158), $B172 * K158, "")</f>
        <v>-4350.0000000000082</v>
      </c>
      <c r="M158" s="31">
        <v>95.6</v>
      </c>
      <c r="N158" s="32">
        <f t="shared" ref="N158:N161" si="85">IF(ISNUMBER(M158), (M158 - $B158) / $B158, "")</f>
        <v>-4.400000000000006E-2</v>
      </c>
      <c r="O158" s="18">
        <f>IF(ISNUMBER(M158), $B172 * N158, "")</f>
        <v>-6600.0000000000091</v>
      </c>
      <c r="Q158" s="291"/>
      <c r="R158" s="291"/>
      <c r="S158" s="291"/>
    </row>
    <row r="159" spans="1:19" ht="17.25" thickBot="1">
      <c r="A159" s="125" t="s">
        <v>161</v>
      </c>
      <c r="B159" s="126">
        <v>695</v>
      </c>
      <c r="C159" s="77">
        <v>1.01744186E-2</v>
      </c>
      <c r="D159" s="15">
        <v>668</v>
      </c>
      <c r="E159" s="32">
        <f t="shared" si="82"/>
        <v>-3.884892086330935E-2</v>
      </c>
      <c r="F159" s="18">
        <f>IF(ISNUMBER(D159), $B172 * E159, "")</f>
        <v>-5827.3381294964029</v>
      </c>
      <c r="G159" s="31">
        <v>661</v>
      </c>
      <c r="H159" s="32">
        <f t="shared" si="83"/>
        <v>-4.8920863309352518E-2</v>
      </c>
      <c r="I159" s="101">
        <f>IF(ISNUMBER(G159), $B172 * H159, "")</f>
        <v>-7338.1294964028775</v>
      </c>
      <c r="J159" s="15">
        <v>654</v>
      </c>
      <c r="K159" s="32">
        <f t="shared" si="84"/>
        <v>-5.8992805755395686E-2</v>
      </c>
      <c r="L159" s="18">
        <f>IF(ISNUMBER(J159), $B172 * K159, "")</f>
        <v>-8848.9208633093531</v>
      </c>
      <c r="M159" s="31">
        <v>646</v>
      </c>
      <c r="N159" s="32">
        <f t="shared" si="85"/>
        <v>-7.0503597122302156E-2</v>
      </c>
      <c r="O159" s="18">
        <f>IF(ISNUMBER(M159), $B172 * N159, "")</f>
        <v>-10575.539568345323</v>
      </c>
      <c r="Q159" s="291"/>
      <c r="R159" s="291"/>
      <c r="S159" s="291"/>
    </row>
    <row r="160" spans="1:19" ht="17.25" thickBot="1">
      <c r="A160" s="125" t="s">
        <v>135</v>
      </c>
      <c r="B160" s="126">
        <v>409</v>
      </c>
      <c r="C160" s="77">
        <v>9.8765432000000007E-3</v>
      </c>
      <c r="D160" s="15">
        <v>397</v>
      </c>
      <c r="E160" s="32">
        <f t="shared" si="82"/>
        <v>-2.9339853300733496E-2</v>
      </c>
      <c r="F160" s="18">
        <f>IF(ISNUMBER(D160), $B172 * E160, "")</f>
        <v>-4400.9779951100245</v>
      </c>
      <c r="G160" s="31">
        <v>394</v>
      </c>
      <c r="H160" s="32">
        <f t="shared" si="83"/>
        <v>-3.6674816625916873E-2</v>
      </c>
      <c r="I160" s="101">
        <f>IF(ISNUMBER(G160), $B172 * H160, "")</f>
        <v>-5501.2224938875306</v>
      </c>
      <c r="J160" s="15">
        <v>393</v>
      </c>
      <c r="K160" s="32">
        <f t="shared" si="84"/>
        <v>-3.9119804400977995E-2</v>
      </c>
      <c r="L160" s="18">
        <f>IF(ISNUMBER(J160), $B172 * K160, "")</f>
        <v>-5867.9706601466996</v>
      </c>
      <c r="M160" s="31">
        <v>388</v>
      </c>
      <c r="N160" s="32">
        <f t="shared" si="85"/>
        <v>-5.1344743276283619E-2</v>
      </c>
      <c r="O160" s="18">
        <f>IF(ISNUMBER(M160), $B172 * N160, "")</f>
        <v>-7701.7114914425429</v>
      </c>
      <c r="Q160" s="33"/>
      <c r="R160" s="33"/>
    </row>
    <row r="161" spans="1:19" ht="17.25" thickBot="1">
      <c r="A161" s="130" t="s">
        <v>251</v>
      </c>
      <c r="B161" s="131">
        <v>427</v>
      </c>
      <c r="C161" s="79">
        <v>7.0754716999999996E-3</v>
      </c>
      <c r="D161" s="24">
        <v>402</v>
      </c>
      <c r="E161" s="25">
        <f t="shared" si="82"/>
        <v>-5.8548009367681501E-2</v>
      </c>
      <c r="F161" s="104">
        <f>IF(ISNUMBER(D161), $B172 * E161, "")</f>
        <v>-8782.2014051522256</v>
      </c>
      <c r="G161" s="102">
        <v>395</v>
      </c>
      <c r="H161" s="25">
        <f t="shared" si="83"/>
        <v>-7.4941451990632318E-2</v>
      </c>
      <c r="I161" s="103">
        <f>IF(ISNUMBER(G161), $B172 * H161, "")</f>
        <v>-11241.217798594847</v>
      </c>
      <c r="J161" s="24">
        <v>396</v>
      </c>
      <c r="K161" s="25">
        <f t="shared" si="84"/>
        <v>-7.2599531615925056E-2</v>
      </c>
      <c r="L161" s="104">
        <f>IF(ISNUMBER(J161), $B172 * K161, "")</f>
        <v>-10889.929742388758</v>
      </c>
      <c r="M161" s="102">
        <v>393</v>
      </c>
      <c r="N161" s="25">
        <f t="shared" si="85"/>
        <v>-7.9625292740046844E-2</v>
      </c>
      <c r="O161" s="104">
        <f>IF(ISNUMBER(M161), $B172 * N161, "")</f>
        <v>-11943.793911007027</v>
      </c>
      <c r="Q161" s="300"/>
      <c r="R161" s="301"/>
      <c r="S161" s="302"/>
    </row>
    <row r="162" spans="1:19">
      <c r="A162" s="123" t="s">
        <v>233</v>
      </c>
      <c r="B162" s="124">
        <v>755</v>
      </c>
      <c r="C162" s="76">
        <v>5.3262316999999997E-3</v>
      </c>
      <c r="D162" s="13">
        <v>739</v>
      </c>
      <c r="E162" s="14">
        <f>IF(ISNUMBER(D162), (D162 - $B162) / $B162, "")</f>
        <v>-2.119205298013245E-2</v>
      </c>
      <c r="F162" s="16">
        <f>IF(ISNUMBER(D162), $B172 * E162, "")</f>
        <v>-3178.8079470198677</v>
      </c>
      <c r="G162" s="29">
        <v>728</v>
      </c>
      <c r="H162" s="14">
        <f>IF(ISNUMBER(G162), (G162 - $B162) / $B162, "")</f>
        <v>-3.5761589403973511E-2</v>
      </c>
      <c r="I162" s="100">
        <f>IF(ISNUMBER(G162), $B172 * H162, "")</f>
        <v>-5364.2384105960264</v>
      </c>
      <c r="J162" s="13">
        <v>728</v>
      </c>
      <c r="K162" s="14">
        <f>IF(ISNUMBER(J162), (J162 - $B162) / $B162, "")</f>
        <v>-3.5761589403973511E-2</v>
      </c>
      <c r="L162" s="16">
        <f>IF(ISNUMBER(J162), $B172 * K162, "")</f>
        <v>-5364.2384105960264</v>
      </c>
      <c r="M162" s="29">
        <v>724</v>
      </c>
      <c r="N162" s="14">
        <f>IF(ISNUMBER(M162), (M162 - $B162) / $B162, "")</f>
        <v>-4.105960264900662E-2</v>
      </c>
      <c r="O162" s="16">
        <f>IF(ISNUMBER(M162), $B172 * N162, "")</f>
        <v>-6158.9403973509934</v>
      </c>
      <c r="Q162" s="303"/>
      <c r="R162" s="304"/>
      <c r="S162" s="305"/>
    </row>
    <row r="163" spans="1:19" ht="17.25" thickBot="1">
      <c r="A163" s="125" t="s">
        <v>149</v>
      </c>
      <c r="B163" s="126">
        <v>135</v>
      </c>
      <c r="C163" s="77">
        <v>0</v>
      </c>
      <c r="D163" s="15">
        <v>134</v>
      </c>
      <c r="E163" s="32">
        <f t="shared" ref="E163:E166" si="86">IF(ISNUMBER(D163), (D163 - $B163) / $B163, "")</f>
        <v>-7.4074074074074077E-3</v>
      </c>
      <c r="F163" s="18">
        <f>IF(ISNUMBER(D163), $B172 * E163, "")</f>
        <v>-1111.1111111111111</v>
      </c>
      <c r="G163" s="31">
        <v>132</v>
      </c>
      <c r="H163" s="32">
        <f t="shared" ref="H163:H166" si="87">IF(ISNUMBER(G163), (G163 - $B163) / $B163, "")</f>
        <v>-2.2222222222222223E-2</v>
      </c>
      <c r="I163" s="101">
        <f>IF(ISNUMBER(G163), $B172 * H163, "")</f>
        <v>-3333.3333333333335</v>
      </c>
      <c r="J163" s="15">
        <v>132</v>
      </c>
      <c r="K163" s="32">
        <f t="shared" ref="K163:K166" si="88">IF(ISNUMBER(J163), (J163 - $B163) / $B163, "")</f>
        <v>-2.2222222222222223E-2</v>
      </c>
      <c r="L163" s="18">
        <f>IF(ISNUMBER(J163), $B172 * K163, "")</f>
        <v>-3333.3333333333335</v>
      </c>
      <c r="M163" s="31">
        <v>129</v>
      </c>
      <c r="N163" s="32">
        <f t="shared" ref="N163:N166" si="89">IF(ISNUMBER(M163), (M163 - $B163) / $B163, "")</f>
        <v>-4.4444444444444446E-2</v>
      </c>
      <c r="O163" s="18">
        <f>IF(ISNUMBER(M163), $B172 * N163, "")</f>
        <v>-6666.666666666667</v>
      </c>
      <c r="Q163" s="306"/>
      <c r="R163" s="307"/>
      <c r="S163" s="308"/>
    </row>
    <row r="164" spans="1:19" ht="17.25" thickBot="1">
      <c r="A164" s="125" t="s">
        <v>51</v>
      </c>
      <c r="B164" s="126">
        <v>420</v>
      </c>
      <c r="C164" s="77">
        <v>-4.7393365E-3</v>
      </c>
      <c r="D164" s="15">
        <v>423</v>
      </c>
      <c r="E164" s="32">
        <f t="shared" si="86"/>
        <v>7.1428571428571426E-3</v>
      </c>
      <c r="F164" s="18">
        <f>IF(ISNUMBER(D164), $B172 * E164, "")</f>
        <v>1071.4285714285713</v>
      </c>
      <c r="G164" s="31">
        <v>419</v>
      </c>
      <c r="H164" s="32">
        <f t="shared" si="87"/>
        <v>-2.3809523809523812E-3</v>
      </c>
      <c r="I164" s="101">
        <f>IF(ISNUMBER(G164), $B172 * H164, "")</f>
        <v>-357.14285714285717</v>
      </c>
      <c r="J164" s="15">
        <v>416</v>
      </c>
      <c r="K164" s="32">
        <f t="shared" si="88"/>
        <v>-9.5238095238095247E-3</v>
      </c>
      <c r="L164" s="18">
        <f>IF(ISNUMBER(J164), $B172 * K164, "")</f>
        <v>-1428.5714285714287</v>
      </c>
      <c r="M164" s="31">
        <v>412</v>
      </c>
      <c r="N164" s="32">
        <f t="shared" si="89"/>
        <v>-1.9047619047619049E-2</v>
      </c>
      <c r="O164" s="18">
        <f>IF(ISNUMBER(M164), $B172 * N164, "")</f>
        <v>-2857.1428571428573</v>
      </c>
      <c r="Q164" s="291"/>
      <c r="R164" s="291"/>
      <c r="S164" s="291"/>
    </row>
    <row r="165" spans="1:19" ht="17.25" thickBot="1">
      <c r="A165" s="125" t="s">
        <v>263</v>
      </c>
      <c r="B165" s="126">
        <v>291</v>
      </c>
      <c r="C165" s="77">
        <v>-6.8259386000000003E-3</v>
      </c>
      <c r="D165" s="15">
        <v>288</v>
      </c>
      <c r="E165" s="32">
        <f t="shared" si="86"/>
        <v>-1.0309278350515464E-2</v>
      </c>
      <c r="F165" s="18">
        <f>IF(ISNUMBER(D165), $B172 * E165, "")</f>
        <v>-1546.3917525773195</v>
      </c>
      <c r="G165" s="31">
        <v>285</v>
      </c>
      <c r="H165" s="32">
        <f t="shared" si="87"/>
        <v>-2.0618556701030927E-2</v>
      </c>
      <c r="I165" s="101">
        <f>IF(ISNUMBER(G165), $B172 * H165, "")</f>
        <v>-3092.783505154639</v>
      </c>
      <c r="J165" s="15">
        <v>285</v>
      </c>
      <c r="K165" s="32">
        <f t="shared" si="88"/>
        <v>-2.0618556701030927E-2</v>
      </c>
      <c r="L165" s="18">
        <f>IF(ISNUMBER(J165), $B172 * K165, "")</f>
        <v>-3092.783505154639</v>
      </c>
      <c r="M165" s="31">
        <v>282</v>
      </c>
      <c r="N165" s="32">
        <f t="shared" si="89"/>
        <v>-3.0927835051546393E-2</v>
      </c>
      <c r="O165" s="18">
        <f>IF(ISNUMBER(M165), $B172 * N165, "")</f>
        <v>-4639.1752577319585</v>
      </c>
      <c r="Q165" s="286"/>
      <c r="R165" s="286"/>
      <c r="S165" s="286"/>
    </row>
    <row r="166" spans="1:19" ht="17.25" thickBot="1">
      <c r="A166" s="127" t="s">
        <v>85</v>
      </c>
      <c r="B166" s="128">
        <v>596</v>
      </c>
      <c r="C166" s="78">
        <v>-1.3245033099999999E-2</v>
      </c>
      <c r="D166" s="20">
        <v>582</v>
      </c>
      <c r="E166" s="21">
        <f t="shared" si="86"/>
        <v>-2.3489932885906041E-2</v>
      </c>
      <c r="F166" s="22">
        <f>IF(ISNUMBER(D166), $B172 * E166, "")</f>
        <v>-3523.489932885906</v>
      </c>
      <c r="G166" s="30">
        <v>564</v>
      </c>
      <c r="H166" s="21">
        <f t="shared" si="87"/>
        <v>-5.3691275167785234E-2</v>
      </c>
      <c r="I166" s="105">
        <f>IF(ISNUMBER(G166), $B172 * H166, "")</f>
        <v>-8053.6912751677846</v>
      </c>
      <c r="J166" s="20">
        <v>587</v>
      </c>
      <c r="K166" s="21">
        <f t="shared" si="88"/>
        <v>-1.5100671140939598E-2</v>
      </c>
      <c r="L166" s="22">
        <f>IF(ISNUMBER(J166), $B172 * K166, "")</f>
        <v>-2265.1006711409395</v>
      </c>
      <c r="M166" s="30">
        <v>554</v>
      </c>
      <c r="N166" s="21">
        <f t="shared" si="89"/>
        <v>-7.0469798657718116E-2</v>
      </c>
      <c r="O166" s="22">
        <f>IF(ISNUMBER(M166), $B172 * N166, "")</f>
        <v>-10570.469798657718</v>
      </c>
      <c r="Q166" s="286"/>
      <c r="R166" s="286"/>
      <c r="S166" s="286"/>
    </row>
    <row r="167" spans="1:19" ht="17.25" thickBot="1">
      <c r="A167" s="125" t="s">
        <v>125</v>
      </c>
      <c r="B167" s="129">
        <v>177</v>
      </c>
      <c r="C167" s="80">
        <v>-1.6666666699999999E-2</v>
      </c>
      <c r="D167" s="106">
        <v>173</v>
      </c>
      <c r="E167" s="107">
        <f>IF(ISNUMBER(D167), (D167 - $B167) / $B167, "")</f>
        <v>-2.2598870056497175E-2</v>
      </c>
      <c r="F167" s="108">
        <f>IF(ISNUMBER(D167), $B172 * E167, "")</f>
        <v>-3389.8305084745762</v>
      </c>
      <c r="G167" s="109">
        <v>170</v>
      </c>
      <c r="H167" s="107">
        <f>IF(ISNUMBER(G167), (G167 - $B167) / $B167, "")</f>
        <v>-3.954802259887006E-2</v>
      </c>
      <c r="I167" s="110">
        <f>IF(ISNUMBER(G167), $B172 * H167, "")</f>
        <v>-5932.203389830509</v>
      </c>
      <c r="J167" s="106">
        <v>168</v>
      </c>
      <c r="K167" s="107">
        <f>IF(ISNUMBER(J167), (J167 - $B167) / $B167, "")</f>
        <v>-5.0847457627118647E-2</v>
      </c>
      <c r="L167" s="108">
        <f>IF(ISNUMBER(J167), $B172 * K167, "")</f>
        <v>-7627.1186440677975</v>
      </c>
      <c r="M167" s="109">
        <v>164</v>
      </c>
      <c r="N167" s="107">
        <f>IF(ISNUMBER(M167), (M167 - $B167) / $B167, "")</f>
        <v>-7.3446327683615822E-2</v>
      </c>
      <c r="O167" s="108">
        <f>IF(ISNUMBER(M167), $B172 * N167, "")</f>
        <v>-11016.949152542373</v>
      </c>
      <c r="Q167" s="291"/>
      <c r="R167" s="291"/>
      <c r="S167" s="291"/>
    </row>
    <row r="168" spans="1:19" ht="17.25" thickBot="1">
      <c r="A168" s="125" t="s">
        <v>107</v>
      </c>
      <c r="B168" s="126">
        <v>208</v>
      </c>
      <c r="C168" s="77">
        <v>-2.8037383200000002E-2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4326.9230769230771</v>
      </c>
      <c r="G168" s="31">
        <v>215</v>
      </c>
      <c r="H168" s="32">
        <f t="shared" ref="H168:H171" si="91">IF(ISNUMBER(G168), (G168 - $B168) / $B168, "")</f>
        <v>3.3653846153846152E-2</v>
      </c>
      <c r="I168" s="101">
        <f>IF(ISNUMBER(G168), $B172 * H168, "")</f>
        <v>5048.0769230769229</v>
      </c>
      <c r="J168" s="15">
        <v>224</v>
      </c>
      <c r="K168" s="32">
        <f t="shared" ref="K168:K171" si="92">IF(ISNUMBER(J168), (J168 - $B168) / $B168, "")</f>
        <v>7.6923076923076927E-2</v>
      </c>
      <c r="L168" s="18">
        <f>IF(ISNUMBER(J168), $B172 * K168, "")</f>
        <v>11538.461538461539</v>
      </c>
      <c r="M168" s="31">
        <v>210</v>
      </c>
      <c r="N168" s="32">
        <f t="shared" ref="N168:N171" si="93">IF(ISNUMBER(M168), (M168 - $B168) / $B168, "")</f>
        <v>9.6153846153846159E-3</v>
      </c>
      <c r="O168" s="18">
        <f>IF(ISNUMBER(M168), $B172 * N168, "")</f>
        <v>1442.3076923076924</v>
      </c>
      <c r="Q168" s="291"/>
      <c r="R168" s="291"/>
      <c r="S168" s="291"/>
    </row>
    <row r="169" spans="1:19" ht="17.25" thickBot="1">
      <c r="A169" s="125" t="s">
        <v>171</v>
      </c>
      <c r="B169" s="126">
        <v>843</v>
      </c>
      <c r="C169" s="77">
        <v>-3.5469107600000001E-2</v>
      </c>
      <c r="D169" s="15">
        <v>714</v>
      </c>
      <c r="E169" s="32">
        <f t="shared" si="90"/>
        <v>-0.15302491103202848</v>
      </c>
      <c r="F169" s="18">
        <f>IF(ISNUMBER(D169), $B172 * E169, "")</f>
        <v>-22953.73665480427</v>
      </c>
      <c r="G169" s="31">
        <v>697</v>
      </c>
      <c r="H169" s="32">
        <f t="shared" si="91"/>
        <v>-0.17319098457888493</v>
      </c>
      <c r="I169" s="101">
        <f>IF(ISNUMBER(G169), $B172 * H169, "")</f>
        <v>-25978.647686832741</v>
      </c>
      <c r="J169" s="15">
        <v>698</v>
      </c>
      <c r="K169" s="32">
        <f t="shared" si="92"/>
        <v>-0.17200474495848161</v>
      </c>
      <c r="L169" s="18">
        <f>IF(ISNUMBER(J169), $B172 * K169, "")</f>
        <v>-25800.711743772241</v>
      </c>
      <c r="M169" s="31">
        <v>686</v>
      </c>
      <c r="N169" s="32">
        <f t="shared" si="93"/>
        <v>-0.18623962040332148</v>
      </c>
      <c r="O169" s="18">
        <f>IF(ISNUMBER(M169), $B172 * N169, "")</f>
        <v>-27935.943060498223</v>
      </c>
      <c r="Q169" s="291"/>
      <c r="R169" s="291"/>
      <c r="S169" s="291"/>
    </row>
    <row r="170" spans="1:19">
      <c r="A170" s="125" t="s">
        <v>231</v>
      </c>
      <c r="B170" s="126">
        <v>101</v>
      </c>
      <c r="C170" s="77">
        <v>-3.8095238099999998E-2</v>
      </c>
      <c r="D170" s="15">
        <v>94.9</v>
      </c>
      <c r="E170" s="32">
        <f t="shared" si="90"/>
        <v>-6.0396039603960339E-2</v>
      </c>
      <c r="F170" s="18">
        <f>IF(ISNUMBER(D170), $B172 * E170, "")</f>
        <v>-9059.4059405940516</v>
      </c>
      <c r="G170" s="31">
        <v>93.2</v>
      </c>
      <c r="H170" s="32">
        <f t="shared" si="91"/>
        <v>-7.7227722772277199E-2</v>
      </c>
      <c r="I170" s="101">
        <f>IF(ISNUMBER(G170), $B172 * H170, "")</f>
        <v>-11584.158415841579</v>
      </c>
      <c r="J170" s="15">
        <v>95.6</v>
      </c>
      <c r="K170" s="32">
        <f t="shared" si="92"/>
        <v>-5.346534653465352E-2</v>
      </c>
      <c r="L170" s="18">
        <f>IF(ISNUMBER(J170), $B172 * K170, "")</f>
        <v>-8019.8019801980281</v>
      </c>
      <c r="M170" s="31">
        <v>91.3</v>
      </c>
      <c r="N170" s="32">
        <f t="shared" si="93"/>
        <v>-9.6039603960396069E-2</v>
      </c>
      <c r="O170" s="18">
        <f>IF(ISNUMBER(M170), $B172 * N170, "")</f>
        <v>-14405.94059405941</v>
      </c>
      <c r="Q170" s="313"/>
      <c r="R170" s="314"/>
      <c r="S170" s="315"/>
    </row>
    <row r="171" spans="1:19" ht="17.25" thickBot="1">
      <c r="A171" s="130" t="s">
        <v>203</v>
      </c>
      <c r="B171" s="131">
        <v>884</v>
      </c>
      <c r="C171" s="79">
        <v>-9.1469681400000002E-2</v>
      </c>
      <c r="D171" s="24">
        <v>820</v>
      </c>
      <c r="E171" s="25">
        <f t="shared" si="90"/>
        <v>-7.2398190045248875E-2</v>
      </c>
      <c r="F171" s="104">
        <f>IF(ISNUMBER(D171), $B172 * E171, "")</f>
        <v>-10859.728506787331</v>
      </c>
      <c r="G171" s="102">
        <v>813</v>
      </c>
      <c r="H171" s="25">
        <f t="shared" si="91"/>
        <v>-8.031674208144797E-2</v>
      </c>
      <c r="I171" s="103">
        <f>IF(ISNUMBER(G171), $B172 * H171, "")</f>
        <v>-12047.511312217195</v>
      </c>
      <c r="J171" s="24">
        <v>810</v>
      </c>
      <c r="K171" s="25">
        <f t="shared" si="92"/>
        <v>-8.3710407239818999E-2</v>
      </c>
      <c r="L171" s="104">
        <f>IF(ISNUMBER(J171), $B172 * K171, "")</f>
        <v>-12556.561085972849</v>
      </c>
      <c r="M171" s="102">
        <v>810</v>
      </c>
      <c r="N171" s="25">
        <f t="shared" si="93"/>
        <v>-8.3710407239818999E-2</v>
      </c>
      <c r="O171" s="104">
        <f>IF(ISNUMBER(M171), $B172 * N171, "")</f>
        <v>-12556.561085972849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-2.3822632589063815E-2</v>
      </c>
      <c r="F172" s="28">
        <f>SUM(F152:F171)</f>
        <v>-71467.897767191433</v>
      </c>
      <c r="G172" s="26" t="s">
        <v>268</v>
      </c>
      <c r="H172" s="27">
        <f>IF(COUNT(H152:H171), SUM(H152:H171) / COUNT(H152:H171), 0)</f>
        <v>-3.8000392265075886E-2</v>
      </c>
      <c r="I172" s="28">
        <f>SUM(I152:I171)</f>
        <v>-114001.17679522767</v>
      </c>
      <c r="J172" s="26" t="s">
        <v>268</v>
      </c>
      <c r="K172" s="27">
        <f>IF(COUNT(K152:K171), SUM(K152:K171) / COUNT(K152:K171), 0)</f>
        <v>-3.3688982252180373E-2</v>
      </c>
      <c r="L172" s="28">
        <f>SUM(L152:L171)</f>
        <v>-101066.9467565411</v>
      </c>
      <c r="M172" s="26" t="s">
        <v>268</v>
      </c>
      <c r="N172" s="27">
        <f>IF(COUNT(N152:N171), SUM(N152:N171) / COUNT(N152:N171), 0)</f>
        <v>-5.1442293793003233E-2</v>
      </c>
      <c r="O172" s="28">
        <f>SUM(O152:O171)</f>
        <v>-154326.88137900972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33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2021-11-18(목) 오전 00:00</v>
      </c>
      <c r="C177" s="329"/>
      <c r="D177" s="288" t="str">
        <f>TEXT($G$1, "[$-ko-KR]yyyy-mm-dd(ddd) ") &amp; "오후 14:00"</f>
        <v>2021-11-18(목) 오후 14:00</v>
      </c>
      <c r="E177" s="289"/>
      <c r="F177" s="290"/>
      <c r="G177" s="288" t="str">
        <f>TEXT($G$1, "[$-ko-KR]yyyy-mm-dd(ddd) ") &amp; "오후 19:00"</f>
        <v>2021-11-18(목) 오후 19:00</v>
      </c>
      <c r="H177" s="289"/>
      <c r="I177" s="290"/>
      <c r="J177" s="288" t="str">
        <f>TEXT($G$1, "[$-ko-KR]yyyy-mm-dd(ddd) ") &amp; "오후 21:00"</f>
        <v>2021-11-18(목) 오후 21:00</v>
      </c>
      <c r="K177" s="289"/>
      <c r="L177" s="290"/>
      <c r="M177" s="288" t="str">
        <f>TEXT($G$1+1, "[$-ko-KR]yyyy-mm-dd(ddd) ") &amp; "오전 00:00"</f>
        <v>2021-11-19(금)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34" t="s">
        <v>57</v>
      </c>
      <c r="H178" s="235" t="s">
        <v>265</v>
      </c>
      <c r="I178" s="23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195</v>
      </c>
      <c r="B179" s="124">
        <v>15220</v>
      </c>
      <c r="C179" s="76">
        <v>-1.6160310300000001E-2</v>
      </c>
      <c r="D179" s="13">
        <v>14680</v>
      </c>
      <c r="E179" s="14">
        <f>IF(ISNUMBER(D179), (D179 - $B179) / $B179, "")</f>
        <v>-3.5479632063074903E-2</v>
      </c>
      <c r="F179" s="16">
        <f>IF(ISNUMBER(D179), $B199 * E179, "")</f>
        <v>-5321.9448094612353</v>
      </c>
      <c r="G179" s="29">
        <v>14730</v>
      </c>
      <c r="H179" s="14">
        <f>IF(ISNUMBER(G179), (G179 - $B179) / $B179, "")</f>
        <v>-3.2194480946123524E-2</v>
      </c>
      <c r="I179" s="100">
        <f>IF(ISNUMBER(G179), $B199 * H179, "")</f>
        <v>-4829.1721419185287</v>
      </c>
      <c r="J179" s="13">
        <v>14720</v>
      </c>
      <c r="K179" s="14">
        <f>IF(ISNUMBER(J179), (J179 - $B179) / $B179, "")</f>
        <v>-3.2851511169513799E-2</v>
      </c>
      <c r="L179" s="16">
        <f>IF(ISNUMBER(J179), $B199 * K179, "")</f>
        <v>-4927.7266754270695</v>
      </c>
      <c r="M179" s="29">
        <v>14780</v>
      </c>
      <c r="N179" s="14">
        <f>IF(ISNUMBER(M179), (M179 - $B179) / $B179, "")</f>
        <v>-2.8909329829172142E-2</v>
      </c>
      <c r="O179" s="16">
        <f>IF(ISNUMBER(M179), $B199 * N179, "")</f>
        <v>-4336.3994743758212</v>
      </c>
      <c r="Q179" s="286"/>
      <c r="R179" s="286"/>
      <c r="S179" s="286"/>
    </row>
    <row r="180" spans="1:19" ht="17.25" thickBot="1">
      <c r="A180" s="125" t="s">
        <v>125</v>
      </c>
      <c r="B180" s="126">
        <v>177</v>
      </c>
      <c r="C180" s="77">
        <v>-1.6666666699999999E-2</v>
      </c>
      <c r="D180" s="15">
        <v>173</v>
      </c>
      <c r="E180" s="32">
        <f t="shared" ref="E180:E183" si="94">IF(ISNUMBER(D180), (D180 - $B180) / $B180, "")</f>
        <v>-2.2598870056497175E-2</v>
      </c>
      <c r="F180" s="18">
        <f>IF(ISNUMBER(D180), $B199 * E180, "")</f>
        <v>-3389.8305084745762</v>
      </c>
      <c r="G180" s="31">
        <v>170</v>
      </c>
      <c r="H180" s="32">
        <f t="shared" ref="H180:H183" si="95">IF(ISNUMBER(G180), (G180 - $B180) / $B180, "")</f>
        <v>-3.954802259887006E-2</v>
      </c>
      <c r="I180" s="101">
        <f>IF(ISNUMBER(G180), $B199 * H180, "")</f>
        <v>-5932.203389830509</v>
      </c>
      <c r="J180" s="15">
        <v>168</v>
      </c>
      <c r="K180" s="32">
        <f t="shared" ref="K180:K183" si="96">IF(ISNUMBER(J180), (J180 - $B180) / $B180, "")</f>
        <v>-5.0847457627118647E-2</v>
      </c>
      <c r="L180" s="18">
        <f>IF(ISNUMBER(J180), $B199 * K180, "")</f>
        <v>-7627.1186440677975</v>
      </c>
      <c r="M180" s="31">
        <v>164</v>
      </c>
      <c r="N180" s="32">
        <f t="shared" ref="N180:N183" si="97">IF(ISNUMBER(M180), (M180 - $B180) / $B180, "")</f>
        <v>-7.3446327683615822E-2</v>
      </c>
      <c r="O180" s="18">
        <f>IF(ISNUMBER(M180), $B199 * N180, "")</f>
        <v>-11016.949152542373</v>
      </c>
      <c r="Q180" s="286"/>
      <c r="R180" s="286"/>
      <c r="S180" s="286"/>
    </row>
    <row r="181" spans="1:19" ht="17.25" thickBot="1">
      <c r="A181" s="125" t="s">
        <v>68</v>
      </c>
      <c r="B181" s="126">
        <v>7650</v>
      </c>
      <c r="C181" s="77">
        <v>-1.6709511600000001E-2</v>
      </c>
      <c r="D181" s="15">
        <v>7510</v>
      </c>
      <c r="E181" s="32">
        <f t="shared" si="94"/>
        <v>-1.8300653594771243E-2</v>
      </c>
      <c r="F181" s="18">
        <f>IF(ISNUMBER(D181), $B199 * E181, "")</f>
        <v>-2745.0980392156862</v>
      </c>
      <c r="G181" s="31">
        <v>7435</v>
      </c>
      <c r="H181" s="32">
        <f t="shared" si="95"/>
        <v>-2.8104575163398694E-2</v>
      </c>
      <c r="I181" s="101">
        <f>IF(ISNUMBER(G181), $B199 * H181, "")</f>
        <v>-4215.6862745098042</v>
      </c>
      <c r="J181" s="15">
        <v>7400</v>
      </c>
      <c r="K181" s="32">
        <f t="shared" si="96"/>
        <v>-3.2679738562091505E-2</v>
      </c>
      <c r="L181" s="18">
        <f>IF(ISNUMBER(J181), $B199 * K181, "")</f>
        <v>-4901.9607843137255</v>
      </c>
      <c r="M181" s="31">
        <v>7195</v>
      </c>
      <c r="N181" s="32">
        <f t="shared" si="97"/>
        <v>-5.9477124183006533E-2</v>
      </c>
      <c r="O181" s="18">
        <f>IF(ISNUMBER(M181), $B199 * N181, "")</f>
        <v>-8921.5686274509808</v>
      </c>
      <c r="Q181" s="291"/>
      <c r="R181" s="291"/>
      <c r="S181" s="291"/>
    </row>
    <row r="182" spans="1:19" ht="17.25" thickBot="1">
      <c r="A182" s="125" t="s">
        <v>95</v>
      </c>
      <c r="B182" s="126">
        <v>6320</v>
      </c>
      <c r="C182" s="77">
        <v>-1.7107309500000001E-2</v>
      </c>
      <c r="D182" s="15">
        <v>6260</v>
      </c>
      <c r="E182" s="32">
        <f t="shared" si="94"/>
        <v>-9.4936708860759497E-3</v>
      </c>
      <c r="F182" s="18">
        <f>IF(ISNUMBER(D182), $B199 * E182, "")</f>
        <v>-1424.0506329113925</v>
      </c>
      <c r="G182" s="31">
        <v>6215</v>
      </c>
      <c r="H182" s="32">
        <f t="shared" si="95"/>
        <v>-1.661392405063291E-2</v>
      </c>
      <c r="I182" s="101">
        <f>IF(ISNUMBER(G182), $B199 * H182, "")</f>
        <v>-2492.0886075949365</v>
      </c>
      <c r="J182" s="15">
        <v>6215</v>
      </c>
      <c r="K182" s="32">
        <f t="shared" si="96"/>
        <v>-1.661392405063291E-2</v>
      </c>
      <c r="L182" s="18">
        <f>IF(ISNUMBER(J182), $B199 * K182, "")</f>
        <v>-2492.0886075949365</v>
      </c>
      <c r="M182" s="31">
        <v>6055</v>
      </c>
      <c r="N182" s="32">
        <f t="shared" si="97"/>
        <v>-4.1930379746835444E-2</v>
      </c>
      <c r="O182" s="18">
        <f>IF(ISNUMBER(M182), $B199 * N182, "")</f>
        <v>-6289.5569620253164</v>
      </c>
      <c r="Q182" s="291"/>
      <c r="R182" s="291"/>
      <c r="S182" s="291"/>
    </row>
    <row r="183" spans="1:19" ht="17.25" thickBot="1">
      <c r="A183" s="127" t="s">
        <v>123</v>
      </c>
      <c r="B183" s="128">
        <v>278800</v>
      </c>
      <c r="C183" s="78">
        <v>-1.7791086800000001E-2</v>
      </c>
      <c r="D183" s="20">
        <v>270750</v>
      </c>
      <c r="E183" s="21">
        <f t="shared" si="94"/>
        <v>-2.8873744619799139E-2</v>
      </c>
      <c r="F183" s="22">
        <f>IF(ISNUMBER(D183), $B199 * E183, "")</f>
        <v>-4331.0616929698708</v>
      </c>
      <c r="G183" s="30">
        <v>266500</v>
      </c>
      <c r="H183" s="21">
        <f t="shared" si="95"/>
        <v>-4.4117647058823532E-2</v>
      </c>
      <c r="I183" s="105">
        <f>IF(ISNUMBER(G183), $B199 * H183, "")</f>
        <v>-6617.6470588235297</v>
      </c>
      <c r="J183" s="20">
        <v>269100</v>
      </c>
      <c r="K183" s="21">
        <f t="shared" si="96"/>
        <v>-3.4791965566714489E-2</v>
      </c>
      <c r="L183" s="22">
        <f>IF(ISNUMBER(J183), $B199 * K183, "")</f>
        <v>-5218.7948350071738</v>
      </c>
      <c r="M183" s="30">
        <v>265650</v>
      </c>
      <c r="N183" s="21">
        <f t="shared" si="97"/>
        <v>-4.7166427546628406E-2</v>
      </c>
      <c r="O183" s="22">
        <f>IF(ISNUMBER(M183), $B199 * N183, "")</f>
        <v>-7074.9641319942612</v>
      </c>
      <c r="Q183" s="291"/>
      <c r="R183" s="291"/>
      <c r="S183" s="291"/>
    </row>
    <row r="184" spans="1:19" ht="17.25" thickBot="1">
      <c r="A184" s="125" t="s">
        <v>109</v>
      </c>
      <c r="B184" s="129">
        <v>7975</v>
      </c>
      <c r="C184" s="80">
        <v>-1.7857142900000001E-2</v>
      </c>
      <c r="D184" s="106">
        <v>7990</v>
      </c>
      <c r="E184" s="107">
        <f>IF(ISNUMBER(D184), (D184 - $B184) / $B184, "")</f>
        <v>1.8808777429467085E-3</v>
      </c>
      <c r="F184" s="108">
        <f>IF(ISNUMBER(D184), $B199 * E184, "")</f>
        <v>282.13166144200625</v>
      </c>
      <c r="G184" s="109">
        <v>8025</v>
      </c>
      <c r="H184" s="107">
        <f>IF(ISNUMBER(G184), (G184 - $B184) / $B184, "")</f>
        <v>6.269592476489028E-3</v>
      </c>
      <c r="I184" s="110">
        <f>IF(ISNUMBER(G184), $B199 * H184, "")</f>
        <v>940.4388714733542</v>
      </c>
      <c r="J184" s="106">
        <v>7980</v>
      </c>
      <c r="K184" s="107">
        <f>IF(ISNUMBER(J184), (J184 - $B184) / $B184, "")</f>
        <v>6.2695924764890286E-4</v>
      </c>
      <c r="L184" s="108">
        <f>IF(ISNUMBER(J184), $B199 * K184, "")</f>
        <v>94.043887147335425</v>
      </c>
      <c r="M184" s="109">
        <v>7665</v>
      </c>
      <c r="N184" s="107">
        <f>IF(ISNUMBER(M184), (M184 - $B184) / $B184, "")</f>
        <v>-3.8871473354231974E-2</v>
      </c>
      <c r="O184" s="108">
        <f>IF(ISNUMBER(M184), $B199 * N184, "")</f>
        <v>-5830.7210031347959</v>
      </c>
      <c r="Q184" s="291"/>
      <c r="R184" s="291"/>
      <c r="S184" s="291"/>
    </row>
    <row r="185" spans="1:19" ht="17.25" thickBot="1">
      <c r="A185" s="125" t="s">
        <v>177</v>
      </c>
      <c r="B185" s="126">
        <v>18260</v>
      </c>
      <c r="C185" s="77">
        <v>-2.0911528200000001E-2</v>
      </c>
      <c r="D185" s="15">
        <v>17910</v>
      </c>
      <c r="E185" s="32">
        <f t="shared" ref="E185:E188" si="98">IF(ISNUMBER(D185), (D185 - $B185) / $B185, "")</f>
        <v>-1.9167579408543262E-2</v>
      </c>
      <c r="F185" s="18">
        <f>IF(ISNUMBER(D185), $B199 * E185, "")</f>
        <v>-2875.1369112814891</v>
      </c>
      <c r="G185" s="31">
        <v>17650</v>
      </c>
      <c r="H185" s="32">
        <f t="shared" ref="H185:H188" si="99">IF(ISNUMBER(G185), (G185 - $B185) / $B185, "")</f>
        <v>-3.3406352683461114E-2</v>
      </c>
      <c r="I185" s="101">
        <f>IF(ISNUMBER(G185), $B199 * H185, "")</f>
        <v>-5010.9529025191669</v>
      </c>
      <c r="J185" s="15">
        <v>17710</v>
      </c>
      <c r="K185" s="32">
        <f t="shared" ref="K185:K188" si="100">IF(ISNUMBER(J185), (J185 - $B185) / $B185, "")</f>
        <v>-3.0120481927710843E-2</v>
      </c>
      <c r="L185" s="18">
        <f>IF(ISNUMBER(J185), $B199 * K185, "")</f>
        <v>-4518.0722891566265</v>
      </c>
      <c r="M185" s="31">
        <v>17470</v>
      </c>
      <c r="N185" s="32">
        <f t="shared" ref="N185:N188" si="101">IF(ISNUMBER(M185), (M185 - $B185) / $B185, "")</f>
        <v>-4.3263964950711942E-2</v>
      </c>
      <c r="O185" s="18">
        <f>IF(ISNUMBER(M185), $B199 * N185, "")</f>
        <v>-6489.5947426067914</v>
      </c>
      <c r="Q185" s="291"/>
      <c r="R185" s="291"/>
      <c r="S185" s="291"/>
    </row>
    <row r="186" spans="1:19" ht="17.25" thickBot="1">
      <c r="A186" s="125" t="s">
        <v>60</v>
      </c>
      <c r="B186" s="126">
        <v>3900</v>
      </c>
      <c r="C186" s="77">
        <v>-2.1329987500000001E-2</v>
      </c>
      <c r="D186" s="15">
        <v>4350</v>
      </c>
      <c r="E186" s="32">
        <f t="shared" si="98"/>
        <v>0.11538461538461539</v>
      </c>
      <c r="F186" s="18">
        <f>IF(ISNUMBER(D186), $B199 * E186, "")</f>
        <v>17307.692307692309</v>
      </c>
      <c r="G186" s="31">
        <v>4375</v>
      </c>
      <c r="H186" s="32">
        <f t="shared" si="99"/>
        <v>0.12179487179487179</v>
      </c>
      <c r="I186" s="101">
        <f>IF(ISNUMBER(G186), $B199 * H186, "")</f>
        <v>18269.23076923077</v>
      </c>
      <c r="J186" s="15">
        <v>4600</v>
      </c>
      <c r="K186" s="32">
        <f t="shared" si="100"/>
        <v>0.17948717948717949</v>
      </c>
      <c r="L186" s="18">
        <f>IF(ISNUMBER(J186), $B199 * K186, "")</f>
        <v>26923.076923076922</v>
      </c>
      <c r="M186" s="31">
        <v>4405</v>
      </c>
      <c r="N186" s="32">
        <f t="shared" si="101"/>
        <v>0.1294871794871795</v>
      </c>
      <c r="O186" s="18">
        <f>IF(ISNUMBER(M186), $B199 * N186, "")</f>
        <v>19423.076923076926</v>
      </c>
      <c r="Q186" s="291"/>
      <c r="R186" s="291"/>
      <c r="S186" s="291"/>
    </row>
    <row r="187" spans="1:19" ht="17.25" thickBot="1">
      <c r="A187" s="125" t="s">
        <v>77</v>
      </c>
      <c r="B187" s="126">
        <v>722600</v>
      </c>
      <c r="C187" s="77">
        <v>-2.19274499E-2</v>
      </c>
      <c r="D187" s="15">
        <v>717100</v>
      </c>
      <c r="E187" s="32">
        <f t="shared" si="98"/>
        <v>-7.6114032659839468E-3</v>
      </c>
      <c r="F187" s="18">
        <f>IF(ISNUMBER(D187), $B199 * E187, "")</f>
        <v>-1141.710489897592</v>
      </c>
      <c r="G187" s="31">
        <v>710500</v>
      </c>
      <c r="H187" s="32">
        <f t="shared" si="99"/>
        <v>-1.6745087185164684E-2</v>
      </c>
      <c r="I187" s="101">
        <f>IF(ISNUMBER(G187), $B199 * H187, "")</f>
        <v>-2511.7630777747027</v>
      </c>
      <c r="J187" s="15">
        <v>712500</v>
      </c>
      <c r="K187" s="32">
        <f t="shared" si="100"/>
        <v>-1.3977304179352338E-2</v>
      </c>
      <c r="L187" s="18">
        <f>IF(ISNUMBER(J187), $B199 * K187, "")</f>
        <v>-2096.5956269028507</v>
      </c>
      <c r="M187" s="31">
        <v>700000</v>
      </c>
      <c r="N187" s="32">
        <f t="shared" si="101"/>
        <v>-3.1275947965679493E-2</v>
      </c>
      <c r="O187" s="18">
        <f>IF(ISNUMBER(M187), $B199 * N187, "")</f>
        <v>-4691.3921948519237</v>
      </c>
      <c r="Q187" s="33"/>
      <c r="R187" s="33"/>
    </row>
    <row r="188" spans="1:19" ht="17.25" thickBot="1">
      <c r="A188" s="130" t="s">
        <v>155</v>
      </c>
      <c r="B188" s="131">
        <v>25760</v>
      </c>
      <c r="C188" s="79">
        <v>-2.7557568899999999E-2</v>
      </c>
      <c r="D188" s="24">
        <v>27490</v>
      </c>
      <c r="E188" s="25">
        <f t="shared" si="98"/>
        <v>6.7158385093167697E-2</v>
      </c>
      <c r="F188" s="104">
        <f>IF(ISNUMBER(D188), $B199 * E188, "")</f>
        <v>10073.757763975154</v>
      </c>
      <c r="G188" s="102">
        <v>28630</v>
      </c>
      <c r="H188" s="25">
        <f t="shared" si="99"/>
        <v>0.11141304347826086</v>
      </c>
      <c r="I188" s="103">
        <f>IF(ISNUMBER(G188), $B199 * H188, "")</f>
        <v>16711.956521739128</v>
      </c>
      <c r="J188" s="24">
        <v>29110</v>
      </c>
      <c r="K188" s="25">
        <f t="shared" si="100"/>
        <v>0.13004658385093168</v>
      </c>
      <c r="L188" s="104">
        <f>IF(ISNUMBER(J188), $B199 * K188, "")</f>
        <v>19506.987577639753</v>
      </c>
      <c r="M188" s="102">
        <v>27300</v>
      </c>
      <c r="N188" s="25">
        <f t="shared" si="101"/>
        <v>5.9782608695652176E-2</v>
      </c>
      <c r="O188" s="104">
        <f>IF(ISNUMBER(M188), $B199 * N188, "")</f>
        <v>8967.391304347826</v>
      </c>
      <c r="Q188" s="300"/>
      <c r="R188" s="301"/>
      <c r="S188" s="302"/>
    </row>
    <row r="189" spans="1:19">
      <c r="A189" s="123" t="s">
        <v>107</v>
      </c>
      <c r="B189" s="124">
        <v>208</v>
      </c>
      <c r="C189" s="76">
        <v>-2.8037383200000002E-2</v>
      </c>
      <c r="D189" s="13">
        <v>214</v>
      </c>
      <c r="E189" s="14">
        <f>IF(ISNUMBER(D189), (D189 - $B189) / $B189, "")</f>
        <v>2.8846153846153848E-2</v>
      </c>
      <c r="F189" s="16">
        <f>IF(ISNUMBER(D189), $B199 * E189, "")</f>
        <v>4326.9230769230771</v>
      </c>
      <c r="G189" s="29">
        <v>215</v>
      </c>
      <c r="H189" s="14">
        <f>IF(ISNUMBER(G189), (G189 - $B189) / $B189, "")</f>
        <v>3.3653846153846152E-2</v>
      </c>
      <c r="I189" s="100">
        <f>IF(ISNUMBER(G189), $B199 * H189, "")</f>
        <v>5048.0769230769229</v>
      </c>
      <c r="J189" s="13">
        <v>224</v>
      </c>
      <c r="K189" s="14">
        <f>IF(ISNUMBER(J189), (J189 - $B189) / $B189, "")</f>
        <v>7.6923076923076927E-2</v>
      </c>
      <c r="L189" s="16">
        <f>IF(ISNUMBER(J189), $B199 * K189, "")</f>
        <v>11538.461538461539</v>
      </c>
      <c r="M189" s="29">
        <v>210</v>
      </c>
      <c r="N189" s="14">
        <f>IF(ISNUMBER(M189), (M189 - $B189) / $B189, "")</f>
        <v>9.6153846153846159E-3</v>
      </c>
      <c r="O189" s="16">
        <f>IF(ISNUMBER(M189), $B199 * N189, "")</f>
        <v>1442.3076923076924</v>
      </c>
      <c r="Q189" s="303"/>
      <c r="R189" s="304"/>
      <c r="S189" s="305"/>
    </row>
    <row r="190" spans="1:19" ht="17.25" thickBot="1">
      <c r="A190" s="125" t="s">
        <v>327</v>
      </c>
      <c r="B190" s="126">
        <v>261600</v>
      </c>
      <c r="C190" s="77">
        <v>-3.1649083799999998E-2</v>
      </c>
      <c r="D190" s="15">
        <v>262300</v>
      </c>
      <c r="E190" s="32">
        <f t="shared" ref="E190:E193" si="102">IF(ISNUMBER(D190), (D190 - $B190) / $B190, "")</f>
        <v>2.675840978593272E-3</v>
      </c>
      <c r="F190" s="18">
        <f>IF(ISNUMBER(D190), $B199 * E190, "")</f>
        <v>401.37614678899081</v>
      </c>
      <c r="G190" s="31">
        <v>258350</v>
      </c>
      <c r="H190" s="32">
        <f t="shared" ref="H190:H193" si="103">IF(ISNUMBER(G190), (G190 - $B190) / $B190, "")</f>
        <v>-1.242354740061162E-2</v>
      </c>
      <c r="I190" s="101">
        <f>IF(ISNUMBER(G190), $B199 * H190, "")</f>
        <v>-1863.5321100917431</v>
      </c>
      <c r="J190" s="15">
        <v>256700</v>
      </c>
      <c r="K190" s="32">
        <f t="shared" ref="K190:K193" si="104">IF(ISNUMBER(J190), (J190 - $B190) / $B190, "")</f>
        <v>-1.8730886850152905E-2</v>
      </c>
      <c r="L190" s="18">
        <f>IF(ISNUMBER(J190), $B199 * K190, "")</f>
        <v>-2809.6330275229357</v>
      </c>
      <c r="M190" s="31">
        <v>246850</v>
      </c>
      <c r="N190" s="32">
        <f t="shared" ref="N190:N193" si="105">IF(ISNUMBER(M190), (M190 - $B190) / $B190, "")</f>
        <v>-5.6383792048929661E-2</v>
      </c>
      <c r="O190" s="18">
        <f>IF(ISNUMBER(M190), $B199 * N190, "")</f>
        <v>-8457.5688073394485</v>
      </c>
      <c r="Q190" s="306"/>
      <c r="R190" s="307"/>
      <c r="S190" s="308"/>
    </row>
    <row r="191" spans="1:19" ht="17.25" thickBot="1">
      <c r="A191" s="125" t="s">
        <v>171</v>
      </c>
      <c r="B191" s="126">
        <v>843</v>
      </c>
      <c r="C191" s="77">
        <v>-3.5469107600000001E-2</v>
      </c>
      <c r="D191" s="15">
        <v>714</v>
      </c>
      <c r="E191" s="32">
        <f t="shared" si="102"/>
        <v>-0.15302491103202848</v>
      </c>
      <c r="F191" s="18">
        <f>IF(ISNUMBER(D191), $B199 * E191, "")</f>
        <v>-22953.73665480427</v>
      </c>
      <c r="G191" s="31">
        <v>697</v>
      </c>
      <c r="H191" s="32">
        <f t="shared" si="103"/>
        <v>-0.17319098457888493</v>
      </c>
      <c r="I191" s="101">
        <f>IF(ISNUMBER(G191), $B199 * H191, "")</f>
        <v>-25978.647686832741</v>
      </c>
      <c r="J191" s="15">
        <v>698</v>
      </c>
      <c r="K191" s="32">
        <f t="shared" si="104"/>
        <v>-0.17200474495848161</v>
      </c>
      <c r="L191" s="18">
        <f>IF(ISNUMBER(J191), $B199 * K191, "")</f>
        <v>-25800.711743772241</v>
      </c>
      <c r="M191" s="31">
        <v>686</v>
      </c>
      <c r="N191" s="32">
        <f t="shared" si="105"/>
        <v>-0.18623962040332148</v>
      </c>
      <c r="O191" s="18">
        <f>IF(ISNUMBER(M191), $B199 * N191, "")</f>
        <v>-27935.943060498223</v>
      </c>
      <c r="Q191" s="291"/>
      <c r="R191" s="291"/>
      <c r="S191" s="291"/>
    </row>
    <row r="192" spans="1:19" ht="17.25" thickBot="1">
      <c r="A192" s="125" t="s">
        <v>165</v>
      </c>
      <c r="B192" s="126">
        <v>2570</v>
      </c>
      <c r="C192" s="77">
        <v>-3.5647279499999997E-2</v>
      </c>
      <c r="D192" s="15">
        <v>2455</v>
      </c>
      <c r="E192" s="32">
        <f t="shared" si="102"/>
        <v>-4.4747081712062257E-2</v>
      </c>
      <c r="F192" s="18">
        <f>IF(ISNUMBER(D192), $B199 * E192, "")</f>
        <v>-6712.0622568093386</v>
      </c>
      <c r="G192" s="31">
        <v>2450</v>
      </c>
      <c r="H192" s="32">
        <f t="shared" si="103"/>
        <v>-4.6692607003891051E-2</v>
      </c>
      <c r="I192" s="101">
        <f>IF(ISNUMBER(G192), $B199 * H192, "")</f>
        <v>-7003.8910505836575</v>
      </c>
      <c r="J192" s="15">
        <v>2455</v>
      </c>
      <c r="K192" s="32">
        <f t="shared" si="104"/>
        <v>-4.4747081712062257E-2</v>
      </c>
      <c r="L192" s="18">
        <f>IF(ISNUMBER(J192), $B199 * K192, "")</f>
        <v>-6712.0622568093386</v>
      </c>
      <c r="M192" s="31">
        <v>2415</v>
      </c>
      <c r="N192" s="32">
        <f t="shared" si="105"/>
        <v>-6.0311284046692608E-2</v>
      </c>
      <c r="O192" s="18">
        <f>IF(ISNUMBER(M192), $B199 * N192, "")</f>
        <v>-9046.6926070038917</v>
      </c>
      <c r="Q192" s="286"/>
      <c r="R192" s="286"/>
      <c r="S192" s="286"/>
    </row>
    <row r="193" spans="1:19" ht="17.25" thickBot="1">
      <c r="A193" s="127" t="s">
        <v>231</v>
      </c>
      <c r="B193" s="128">
        <v>101</v>
      </c>
      <c r="C193" s="78">
        <v>-3.8095238099999998E-2</v>
      </c>
      <c r="D193" s="20">
        <v>94.9</v>
      </c>
      <c r="E193" s="21">
        <f t="shared" si="102"/>
        <v>-6.0396039603960339E-2</v>
      </c>
      <c r="F193" s="22">
        <f>IF(ISNUMBER(D193), $B199 * E193, "")</f>
        <v>-9059.4059405940516</v>
      </c>
      <c r="G193" s="30">
        <v>93.2</v>
      </c>
      <c r="H193" s="21">
        <f t="shared" si="103"/>
        <v>-7.7227722772277199E-2</v>
      </c>
      <c r="I193" s="105">
        <f>IF(ISNUMBER(G193), $B199 * H193, "")</f>
        <v>-11584.158415841579</v>
      </c>
      <c r="J193" s="20">
        <v>95.6</v>
      </c>
      <c r="K193" s="21">
        <f t="shared" si="104"/>
        <v>-5.346534653465352E-2</v>
      </c>
      <c r="L193" s="22">
        <f>IF(ISNUMBER(J193), $B199 * K193, "")</f>
        <v>-8019.8019801980281</v>
      </c>
      <c r="M193" s="30">
        <v>91.3</v>
      </c>
      <c r="N193" s="21">
        <f t="shared" si="105"/>
        <v>-9.6039603960396069E-2</v>
      </c>
      <c r="O193" s="22">
        <f>IF(ISNUMBER(M193), $B199 * N193, "")</f>
        <v>-14405.94059405941</v>
      </c>
      <c r="Q193" s="286"/>
      <c r="R193" s="286"/>
      <c r="S193" s="286"/>
    </row>
    <row r="194" spans="1:19" ht="17.25" thickBot="1">
      <c r="A194" s="125" t="s">
        <v>143</v>
      </c>
      <c r="B194" s="129">
        <v>3070</v>
      </c>
      <c r="C194" s="80">
        <v>-4.2121684899999998E-2</v>
      </c>
      <c r="D194" s="106">
        <v>3015</v>
      </c>
      <c r="E194" s="107">
        <f>IF(ISNUMBER(D194), (D194 - $B194) / $B194, "")</f>
        <v>-1.7915309446254073E-2</v>
      </c>
      <c r="F194" s="108">
        <f>IF(ISNUMBER(D194), $B199 * E194, "")</f>
        <v>-2687.2964169381107</v>
      </c>
      <c r="G194" s="109">
        <v>2980</v>
      </c>
      <c r="H194" s="107">
        <f>IF(ISNUMBER(G194), (G194 - $B194) / $B194, "")</f>
        <v>-2.9315960912052116E-2</v>
      </c>
      <c r="I194" s="110">
        <f>IF(ISNUMBER(G194), $B199 * H194, "")</f>
        <v>-4397.3941368078176</v>
      </c>
      <c r="J194" s="106">
        <v>2950</v>
      </c>
      <c r="K194" s="107">
        <f>IF(ISNUMBER(J194), (J194 - $B194) / $B194, "")</f>
        <v>-3.9087947882736153E-2</v>
      </c>
      <c r="L194" s="108">
        <f>IF(ISNUMBER(J194), $B199 * K194, "")</f>
        <v>-5863.1921824104229</v>
      </c>
      <c r="M194" s="109">
        <v>2900</v>
      </c>
      <c r="N194" s="107">
        <f>IF(ISNUMBER(M194), (M194 - $B194) / $B194, "")</f>
        <v>-5.5374592833876218E-2</v>
      </c>
      <c r="O194" s="108">
        <f>IF(ISNUMBER(M194), $B199 * N194, "")</f>
        <v>-8306.1889250814329</v>
      </c>
      <c r="Q194" s="291"/>
      <c r="R194" s="291"/>
      <c r="S194" s="291"/>
    </row>
    <row r="195" spans="1:19" ht="17.25" thickBot="1">
      <c r="A195" s="125" t="s">
        <v>105</v>
      </c>
      <c r="B195" s="126">
        <v>2710</v>
      </c>
      <c r="C195" s="77">
        <v>-5.24475524E-2</v>
      </c>
      <c r="D195" s="15">
        <v>2695</v>
      </c>
      <c r="E195" s="32">
        <f t="shared" ref="E195:E198" si="106">IF(ISNUMBER(D195), (D195 - $B195) / $B195, "")</f>
        <v>-5.5350553505535052E-3</v>
      </c>
      <c r="F195" s="18">
        <f>IF(ISNUMBER(D195), $B199 * E195, "")</f>
        <v>-830.25830258302574</v>
      </c>
      <c r="G195" s="31">
        <v>2685</v>
      </c>
      <c r="H195" s="32">
        <f t="shared" ref="H195:H198" si="107">IF(ISNUMBER(G195), (G195 - $B195) / $B195, "")</f>
        <v>-9.2250922509225092E-3</v>
      </c>
      <c r="I195" s="101">
        <f>IF(ISNUMBER(G195), $B199 * H195, "")</f>
        <v>-1383.7638376383763</v>
      </c>
      <c r="J195" s="15">
        <v>2655</v>
      </c>
      <c r="K195" s="32">
        <f t="shared" ref="K195:K198" si="108">IF(ISNUMBER(J195), (J195 - $B195) / $B195, "")</f>
        <v>-2.0295202952029519E-2</v>
      </c>
      <c r="L195" s="18">
        <f>IF(ISNUMBER(J195), $B199 * K195, "")</f>
        <v>-3044.2804428044278</v>
      </c>
      <c r="M195" s="31">
        <v>2620</v>
      </c>
      <c r="N195" s="32">
        <f t="shared" ref="N195:N198" si="109">IF(ISNUMBER(M195), (M195 - $B195) / $B195, "")</f>
        <v>-3.3210332103321034E-2</v>
      </c>
      <c r="O195" s="18">
        <f>IF(ISNUMBER(M195), $B199 * N195, "")</f>
        <v>-4981.5498154981551</v>
      </c>
      <c r="Q195" s="291"/>
      <c r="R195" s="291"/>
      <c r="S195" s="291"/>
    </row>
    <row r="196" spans="1:19" ht="17.25" thickBot="1">
      <c r="A196" s="125" t="s">
        <v>225</v>
      </c>
      <c r="B196" s="126">
        <v>1060</v>
      </c>
      <c r="C196" s="77">
        <v>-5.3571428599999998E-2</v>
      </c>
      <c r="D196" s="15">
        <v>1020</v>
      </c>
      <c r="E196" s="32">
        <f t="shared" si="106"/>
        <v>-3.7735849056603772E-2</v>
      </c>
      <c r="F196" s="18">
        <f>IF(ISNUMBER(D196), $B199 * E196, "")</f>
        <v>-5660.3773584905657</v>
      </c>
      <c r="G196" s="31">
        <v>1010</v>
      </c>
      <c r="H196" s="32">
        <f t="shared" si="107"/>
        <v>-4.716981132075472E-2</v>
      </c>
      <c r="I196" s="101">
        <f>IF(ISNUMBER(G196), $B199 * H196, "")</f>
        <v>-7075.4716981132078</v>
      </c>
      <c r="J196" s="15">
        <v>1015</v>
      </c>
      <c r="K196" s="32">
        <f t="shared" si="108"/>
        <v>-4.2452830188679243E-2</v>
      </c>
      <c r="L196" s="18">
        <f>IF(ISNUMBER(J196), $B199 * K196, "")</f>
        <v>-6367.9245283018863</v>
      </c>
      <c r="M196" s="31">
        <v>978</v>
      </c>
      <c r="N196" s="32">
        <f t="shared" si="109"/>
        <v>-7.7358490566037733E-2</v>
      </c>
      <c r="O196" s="18">
        <f>IF(ISNUMBER(M196), $B199 * N196, "")</f>
        <v>-11603.773584905661</v>
      </c>
      <c r="Q196" s="291"/>
      <c r="R196" s="291"/>
      <c r="S196" s="291"/>
    </row>
    <row r="197" spans="1:19">
      <c r="A197" s="125" t="s">
        <v>229</v>
      </c>
      <c r="B197" s="126">
        <v>1285</v>
      </c>
      <c r="C197" s="77">
        <v>-8.8652482300000002E-2</v>
      </c>
      <c r="D197" s="15">
        <v>1175</v>
      </c>
      <c r="E197" s="32">
        <f t="shared" si="106"/>
        <v>-8.5603112840466927E-2</v>
      </c>
      <c r="F197" s="18">
        <f>IF(ISNUMBER(D197), $B199 * E197, "")</f>
        <v>-12840.466926070039</v>
      </c>
      <c r="G197" s="31">
        <v>1170</v>
      </c>
      <c r="H197" s="32">
        <f t="shared" si="107"/>
        <v>-8.9494163424124515E-2</v>
      </c>
      <c r="I197" s="101">
        <f>IF(ISNUMBER(G197), $B199 * H197, "")</f>
        <v>-13424.124513618677</v>
      </c>
      <c r="J197" s="15">
        <v>1190</v>
      </c>
      <c r="K197" s="32">
        <f t="shared" si="108"/>
        <v>-7.3929961089494164E-2</v>
      </c>
      <c r="L197" s="18">
        <f>IF(ISNUMBER(J197), $B199 * K197, "")</f>
        <v>-11089.494163424124</v>
      </c>
      <c r="M197" s="31">
        <v>1130</v>
      </c>
      <c r="N197" s="32">
        <f t="shared" si="109"/>
        <v>-0.12062256809338522</v>
      </c>
      <c r="O197" s="18">
        <f>IF(ISNUMBER(M197), $B199 * N197, "")</f>
        <v>-18093.385214007783</v>
      </c>
      <c r="Q197" s="313"/>
      <c r="R197" s="314"/>
      <c r="S197" s="315"/>
    </row>
    <row r="198" spans="1:19" ht="17.25" thickBot="1">
      <c r="A198" s="130" t="s">
        <v>203</v>
      </c>
      <c r="B198" s="131">
        <v>884</v>
      </c>
      <c r="C198" s="79">
        <v>-9.1469681400000002E-2</v>
      </c>
      <c r="D198" s="24">
        <v>820</v>
      </c>
      <c r="E198" s="25">
        <f t="shared" si="106"/>
        <v>-7.2398190045248875E-2</v>
      </c>
      <c r="F198" s="104">
        <f>IF(ISNUMBER(D198), $B199 * E198, "")</f>
        <v>-10859.728506787331</v>
      </c>
      <c r="G198" s="102">
        <v>813</v>
      </c>
      <c r="H198" s="25">
        <f t="shared" si="107"/>
        <v>-8.031674208144797E-2</v>
      </c>
      <c r="I198" s="103">
        <f>IF(ISNUMBER(G198), $B199 * H198, "")</f>
        <v>-12047.511312217195</v>
      </c>
      <c r="J198" s="24">
        <v>810</v>
      </c>
      <c r="K198" s="25">
        <f t="shared" si="108"/>
        <v>-8.3710407239818999E-2</v>
      </c>
      <c r="L198" s="104">
        <f>IF(ISNUMBER(J198), $B199 * K198, "")</f>
        <v>-12556.561085972849</v>
      </c>
      <c r="M198" s="102">
        <v>810</v>
      </c>
      <c r="N198" s="25">
        <f t="shared" si="109"/>
        <v>-8.3710407239818999E-2</v>
      </c>
      <c r="O198" s="104">
        <f>IF(ISNUMBER(M198), $B199 * N198, "")</f>
        <v>-12556.561085972849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-2.014676149682235E-2</v>
      </c>
      <c r="F199" s="28">
        <f>SUM(F179:F198)</f>
        <v>-60440.284490467035</v>
      </c>
      <c r="G199" s="26" t="s">
        <v>268</v>
      </c>
      <c r="H199" s="27">
        <f>IF(COUNT(H179:H198), SUM(H179:H198) / COUNT(H179:H198), 0)</f>
        <v>-2.5132768376398669E-2</v>
      </c>
      <c r="I199" s="28">
        <f>SUM(I179:I198)</f>
        <v>-75398.305129196</v>
      </c>
      <c r="J199" s="26" t="s">
        <v>268</v>
      </c>
      <c r="K199" s="27">
        <f>IF(COUNT(K179:K198), SUM(K179:K198) / COUNT(K179:K198), 0)</f>
        <v>-1.8661149649120294E-2</v>
      </c>
      <c r="L199" s="28">
        <f>SUM(L179:L198)</f>
        <v>-55983.448947360885</v>
      </c>
      <c r="M199" s="26" t="s">
        <v>268</v>
      </c>
      <c r="N199" s="27">
        <f>IF(COUNT(N179:N198), SUM(N179:N198) / COUNT(N179:N198), 0)</f>
        <v>-4.6735324687872226E-2</v>
      </c>
      <c r="O199" s="28">
        <f>SUM(O179:O198)</f>
        <v>-140205.97406361668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7F95-44BA-46E1-ACDE-319528E06DAD}">
  <sheetPr codeName="Sheet25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20.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44519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62,596 KRW (2.09%)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15,908 KRW (0.62%)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34,477 KRW (1.15%)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41,001 KRW (1.37%)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3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2021-11-19(금) 오전 00:00</v>
      </c>
      <c r="C15" s="332"/>
      <c r="D15" s="288" t="str">
        <f>TEXT($G$1, "[$-ko-KR]yyyy-mm-dd(ddd) ") &amp; "오후 14:00"</f>
        <v>2021-11-19(금) 오후 14:00</v>
      </c>
      <c r="E15" s="289"/>
      <c r="F15" s="290"/>
      <c r="G15" s="288" t="str">
        <f>TEXT($G$1, "[$-ko-KR]yyyy-mm-dd(ddd) ") &amp; "오후 19:00"</f>
        <v>2021-11-19(금) 오후 19:00</v>
      </c>
      <c r="H15" s="289"/>
      <c r="I15" s="290"/>
      <c r="J15" s="288" t="str">
        <f>TEXT($G$1, "[$-ko-KR]yyyy-mm-dd(ddd) ") &amp; "오후 21:00"</f>
        <v>2021-11-19(금) 오후 21:00</v>
      </c>
      <c r="K15" s="289"/>
      <c r="L15" s="290"/>
      <c r="M15" s="288" t="str">
        <f>TEXT($G$1+1, "[$-ko-KR]yyyy-mm-dd(ddd) ") &amp; "오전 00:00"</f>
        <v>2021-11-20(토)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37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2021-11-19(금) 오전 00:00</v>
      </c>
      <c r="C42" s="329"/>
      <c r="D42" s="288" t="str">
        <f>TEXT($G$1, "[$-ko-KR]yyyy-mm-dd(ddd) ") &amp; "오후 14:00"</f>
        <v>2021-11-19(금) 오후 14:00</v>
      </c>
      <c r="E42" s="289"/>
      <c r="F42" s="290"/>
      <c r="G42" s="288" t="str">
        <f>TEXT($G$1, "[$-ko-KR]yyyy-mm-dd(ddd) ") &amp; "오후 19:00"</f>
        <v>2021-11-19(금) 오후 19:00</v>
      </c>
      <c r="H42" s="289"/>
      <c r="I42" s="290"/>
      <c r="J42" s="288" t="str">
        <f>TEXT($G$1, "[$-ko-KR]yyyy-mm-dd(ddd) ") &amp; "오후 21:00"</f>
        <v>2021-11-19(금) 오후 21:00</v>
      </c>
      <c r="K42" s="289"/>
      <c r="L42" s="290"/>
      <c r="M42" s="288" t="str">
        <f>TEXT($G$1+1, "[$-ko-KR]yyyy-mm-dd(ddd) ") &amp; "오전 00:00"</f>
        <v>2021-11-20(토)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38" t="s">
        <v>57</v>
      </c>
      <c r="H43" s="239" t="s">
        <v>265</v>
      </c>
      <c r="I43" s="24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145</v>
      </c>
      <c r="B44" s="124">
        <v>25.2</v>
      </c>
      <c r="C44" s="76">
        <v>4.1322313999999999E-2</v>
      </c>
      <c r="D44" s="13">
        <v>24.1</v>
      </c>
      <c r="E44" s="14">
        <f>IF(ISNUMBER(D44), (D44 - $B44) / $B44, "")</f>
        <v>-4.3650793650793565E-2</v>
      </c>
      <c r="F44" s="16">
        <f>IF(ISNUMBER(D44), $B64 * E44, "")</f>
        <v>-6547.619047619035</v>
      </c>
      <c r="G44" s="29">
        <v>24.9</v>
      </c>
      <c r="H44" s="14">
        <f>IF(ISNUMBER(G44), (G44 - $B44) / $B44, "")</f>
        <v>-1.1904761904761934E-2</v>
      </c>
      <c r="I44" s="100">
        <f>IF(ISNUMBER(G44), $B64 * H44, "")</f>
        <v>-1785.7142857142901</v>
      </c>
      <c r="J44" s="13">
        <v>25</v>
      </c>
      <c r="K44" s="14">
        <f>IF(ISNUMBER(J44), (J44 - $B44) / $B44, "")</f>
        <v>-7.9365079365079083E-3</v>
      </c>
      <c r="L44" s="16">
        <f>IF(ISNUMBER(J44), $B64 * K44, "")</f>
        <v>-1190.4761904761863</v>
      </c>
      <c r="M44" s="29">
        <v>24.8</v>
      </c>
      <c r="N44" s="14">
        <f>IF(ISNUMBER(M44), (M44 - $B44) / $B44, "")</f>
        <v>-1.5873015873015817E-2</v>
      </c>
      <c r="O44" s="16">
        <f>IF(ISNUMBER(M44), $B64 * N44, "")</f>
        <v>-2380.9523809523726</v>
      </c>
      <c r="Q44" s="286"/>
      <c r="R44" s="286"/>
      <c r="S44" s="286"/>
    </row>
    <row r="45" spans="1:19" ht="17.25" customHeight="1" thickBot="1">
      <c r="A45" s="125" t="s">
        <v>333</v>
      </c>
      <c r="B45" s="126">
        <v>0.20599999999999999</v>
      </c>
      <c r="C45" s="77">
        <v>-5.5045871599999997E-2</v>
      </c>
      <c r="D45" s="15">
        <v>0.20499999999999999</v>
      </c>
      <c r="E45" s="32">
        <f t="shared" ref="E45:E48" si="14">IF(ISNUMBER(D45), (D45 - $B45) / $B45, "")</f>
        <v>-4.8543689320388397E-3</v>
      </c>
      <c r="F45" s="18">
        <f>IF(ISNUMBER(D45), $B64 * E45, "")</f>
        <v>-728.15533980582597</v>
      </c>
      <c r="G45" s="31">
        <v>0.2</v>
      </c>
      <c r="H45" s="32">
        <f t="shared" ref="H45:H48" si="15">IF(ISNUMBER(G45), (G45 - $B45) / $B45, "")</f>
        <v>-2.9126213592232903E-2</v>
      </c>
      <c r="I45" s="101">
        <f>IF(ISNUMBER(G45), $B64 * H45, "")</f>
        <v>-4368.9320388349352</v>
      </c>
      <c r="J45" s="15">
        <v>0.20899999999999999</v>
      </c>
      <c r="K45" s="32">
        <f t="shared" ref="K45:K48" si="16">IF(ISNUMBER(J45), (J45 - $B45) / $B45, "")</f>
        <v>1.4563106796116519E-2</v>
      </c>
      <c r="L45" s="18">
        <f>IF(ISNUMBER(J45), $B64 * K45, "")</f>
        <v>2184.466019417478</v>
      </c>
      <c r="M45" s="31">
        <v>0.21299999999999999</v>
      </c>
      <c r="N45" s="32">
        <f t="shared" ref="N45:N48" si="17">IF(ISNUMBER(M45), (M45 - $B45) / $B45, "")</f>
        <v>3.3980582524271878E-2</v>
      </c>
      <c r="O45" s="18">
        <f>IF(ISNUMBER(M45), $B64 * N45, "")</f>
        <v>5097.0873786407819</v>
      </c>
      <c r="Q45" s="286"/>
      <c r="R45" s="286"/>
      <c r="S45" s="286"/>
    </row>
    <row r="46" spans="1:19" ht="17.25" customHeight="1" thickBot="1">
      <c r="A46" s="125" t="s">
        <v>97</v>
      </c>
      <c r="B46" s="126">
        <v>4.16</v>
      </c>
      <c r="C46" s="77">
        <v>-5.8823529399999998E-2</v>
      </c>
      <c r="D46" s="15">
        <v>4.1500000000000004</v>
      </c>
      <c r="E46" s="32">
        <f t="shared" si="14"/>
        <v>-2.4038461538461024E-3</v>
      </c>
      <c r="F46" s="18">
        <f>IF(ISNUMBER(D46), $B64 * E46, "")</f>
        <v>-360.57692307691536</v>
      </c>
      <c r="G46" s="31">
        <v>4.16</v>
      </c>
      <c r="H46" s="32">
        <f t="shared" si="15"/>
        <v>0</v>
      </c>
      <c r="I46" s="101">
        <f>IF(ISNUMBER(G46), $B64 * H46, "")</f>
        <v>0</v>
      </c>
      <c r="J46" s="15">
        <v>4.1900000000000004</v>
      </c>
      <c r="K46" s="32">
        <f t="shared" si="16"/>
        <v>7.2115384615385209E-3</v>
      </c>
      <c r="L46" s="18">
        <f>IF(ISNUMBER(J46), $B64 * K46, "")</f>
        <v>1081.7307692307782</v>
      </c>
      <c r="M46" s="31">
        <v>4.24</v>
      </c>
      <c r="N46" s="32">
        <f t="shared" si="17"/>
        <v>1.9230769230769246E-2</v>
      </c>
      <c r="O46" s="18">
        <f>IF(ISNUMBER(M46), $B64 * N46, "")</f>
        <v>2884.615384615387</v>
      </c>
      <c r="Q46" s="291"/>
      <c r="R46" s="291"/>
      <c r="S46" s="291"/>
    </row>
    <row r="47" spans="1:19" ht="17.25" customHeight="1" thickBot="1">
      <c r="A47" s="125" t="s">
        <v>247</v>
      </c>
      <c r="B47" s="126">
        <v>95.6</v>
      </c>
      <c r="C47" s="77">
        <v>-6.2745097999999999E-2</v>
      </c>
      <c r="D47" s="15">
        <v>93.4</v>
      </c>
      <c r="E47" s="32">
        <f t="shared" si="14"/>
        <v>-2.3012552301255113E-2</v>
      </c>
      <c r="F47" s="18">
        <f>IF(ISNUMBER(D47), $B64 * E47, "")</f>
        <v>-3451.8828451882669</v>
      </c>
      <c r="G47" s="31">
        <v>94.9</v>
      </c>
      <c r="H47" s="32">
        <f t="shared" si="15"/>
        <v>-7.3221757322174544E-3</v>
      </c>
      <c r="I47" s="101">
        <f>IF(ISNUMBER(G47), $B64 * H47, "")</f>
        <v>-1098.3263598326182</v>
      </c>
      <c r="J47" s="15">
        <v>95</v>
      </c>
      <c r="K47" s="32">
        <f t="shared" si="16"/>
        <v>-6.2761506276150037E-3</v>
      </c>
      <c r="L47" s="18">
        <f>IF(ISNUMBER(J47), $B64 * K47, "")</f>
        <v>-941.42259414225055</v>
      </c>
      <c r="M47" s="31">
        <v>97</v>
      </c>
      <c r="N47" s="32">
        <f t="shared" si="17"/>
        <v>1.4644351464435207E-2</v>
      </c>
      <c r="O47" s="18">
        <f>IF(ISNUMBER(M47), $B64 * N47, "")</f>
        <v>2196.652719665281</v>
      </c>
      <c r="Q47" s="291"/>
      <c r="R47" s="291"/>
      <c r="S47" s="291"/>
    </row>
    <row r="48" spans="1:19" ht="17.25" customHeight="1" thickBot="1">
      <c r="A48" s="127" t="s">
        <v>119</v>
      </c>
      <c r="B48" s="128">
        <v>36.5</v>
      </c>
      <c r="C48" s="78">
        <v>-7.12468193E-2</v>
      </c>
      <c r="D48" s="20">
        <v>35.6</v>
      </c>
      <c r="E48" s="21">
        <f t="shared" si="14"/>
        <v>-2.4657534246575304E-2</v>
      </c>
      <c r="F48" s="22">
        <f>IF(ISNUMBER(D48), $B64 * E48, "")</f>
        <v>-3698.6301369862954</v>
      </c>
      <c r="G48" s="30">
        <v>36.299999999999997</v>
      </c>
      <c r="H48" s="21">
        <f t="shared" si="15"/>
        <v>-5.4794520547945987E-3</v>
      </c>
      <c r="I48" s="105">
        <f>IF(ISNUMBER(G48), $B64 * H48, "")</f>
        <v>-821.91780821918985</v>
      </c>
      <c r="J48" s="20">
        <v>36.4</v>
      </c>
      <c r="K48" s="21">
        <f t="shared" si="16"/>
        <v>-2.7397260273972993E-3</v>
      </c>
      <c r="L48" s="22">
        <f>IF(ISNUMBER(J48), $B64 * K48, "")</f>
        <v>-410.95890410959493</v>
      </c>
      <c r="M48" s="30">
        <v>36.700000000000003</v>
      </c>
      <c r="N48" s="21">
        <f t="shared" si="17"/>
        <v>5.4794520547945987E-3</v>
      </c>
      <c r="O48" s="22">
        <f>IF(ISNUMBER(M48), $B64 * N48, "")</f>
        <v>821.91780821918985</v>
      </c>
      <c r="Q48" s="291"/>
      <c r="R48" s="291"/>
      <c r="S48" s="291"/>
    </row>
    <row r="49" spans="1:19" ht="17.25" customHeight="1" thickBot="1">
      <c r="A49" s="125" t="s">
        <v>185</v>
      </c>
      <c r="B49" s="129">
        <v>15.8</v>
      </c>
      <c r="C49" s="80">
        <v>-9.7142857099999994E-2</v>
      </c>
      <c r="D49" s="106">
        <v>15.7</v>
      </c>
      <c r="E49" s="107">
        <f>IF(ISNUMBER(D49), (D49 - $B49) / $B49, "")</f>
        <v>-6.3291139240507222E-3</v>
      </c>
      <c r="F49" s="108">
        <f>IF(ISNUMBER(D49), $B64 * E49, "")</f>
        <v>-949.36708860760837</v>
      </c>
      <c r="G49" s="109">
        <v>16</v>
      </c>
      <c r="H49" s="107">
        <f>IF(ISNUMBER(G49), (G49 - $B49) / $B49, "")</f>
        <v>1.2658227848101221E-2</v>
      </c>
      <c r="I49" s="110">
        <f>IF(ISNUMBER(G49), $B64 * H49, "")</f>
        <v>1898.7341772151831</v>
      </c>
      <c r="J49" s="106">
        <v>16</v>
      </c>
      <c r="K49" s="107">
        <f>IF(ISNUMBER(J49), (J49 - $B49) / $B49, "")</f>
        <v>1.2658227848101221E-2</v>
      </c>
      <c r="L49" s="108">
        <f>IF(ISNUMBER(J49), $B64 * K49, "")</f>
        <v>1898.7341772151831</v>
      </c>
      <c r="M49" s="109">
        <v>15.9</v>
      </c>
      <c r="N49" s="107">
        <f>IF(ISNUMBER(M49), (M49 - $B49) / $B49, "")</f>
        <v>6.3291139240506103E-3</v>
      </c>
      <c r="O49" s="108">
        <f>IF(ISNUMBER(M49), $B64 * N49, "")</f>
        <v>949.36708860759154</v>
      </c>
      <c r="Q49" s="291"/>
      <c r="R49" s="291"/>
      <c r="S49" s="291"/>
    </row>
    <row r="50" spans="1:19" ht="17.25" customHeight="1" thickBot="1">
      <c r="A50" s="125" t="s">
        <v>187</v>
      </c>
      <c r="B50" s="126">
        <v>19</v>
      </c>
      <c r="C50" s="77">
        <v>-9.9526066400000002E-2</v>
      </c>
      <c r="D50" s="15">
        <v>18.600000000000001</v>
      </c>
      <c r="E50" s="32">
        <f t="shared" ref="E50:E53" si="18">IF(ISNUMBER(D50), (D50 - $B50) / $B50, "")</f>
        <v>-2.1052631578947295E-2</v>
      </c>
      <c r="F50" s="18">
        <f>IF(ISNUMBER(D50), $B64 * E50, "")</f>
        <v>-3157.8947368420941</v>
      </c>
      <c r="G50" s="31">
        <v>18.7</v>
      </c>
      <c r="H50" s="32">
        <f t="shared" ref="H50:H53" si="19">IF(ISNUMBER(G50), (G50 - $B50) / $B50, "")</f>
        <v>-1.5789473684210565E-2</v>
      </c>
      <c r="I50" s="101">
        <f>IF(ISNUMBER(G50), $B64 * H50, "")</f>
        <v>-2368.4210526315846</v>
      </c>
      <c r="J50" s="15">
        <v>19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19.100000000000001</v>
      </c>
      <c r="N50" s="32">
        <f t="shared" ref="N50:N53" si="21">IF(ISNUMBER(M50), (M50 - $B50) / $B50, "")</f>
        <v>5.2631578947369166E-3</v>
      </c>
      <c r="O50" s="18">
        <f>IF(ISNUMBER(M50), $B64 * N50, "")</f>
        <v>789.4736842105375</v>
      </c>
      <c r="Q50" s="291"/>
      <c r="R50" s="291"/>
      <c r="S50" s="291"/>
    </row>
    <row r="51" spans="1:19" ht="17.25" customHeight="1" thickBot="1">
      <c r="A51" s="125" t="s">
        <v>64</v>
      </c>
      <c r="B51" s="126">
        <v>52.1</v>
      </c>
      <c r="C51" s="77">
        <v>-0.1017241379</v>
      </c>
      <c r="D51" s="15">
        <v>52.5</v>
      </c>
      <c r="E51" s="32">
        <f t="shared" si="18"/>
        <v>7.6775431861803951E-3</v>
      </c>
      <c r="F51" s="18">
        <f>IF(ISNUMBER(D51), $B64 * E51, "")</f>
        <v>1151.6314779270592</v>
      </c>
      <c r="G51" s="31">
        <v>52.7</v>
      </c>
      <c r="H51" s="32">
        <f t="shared" si="19"/>
        <v>1.151631477927066E-2</v>
      </c>
      <c r="I51" s="101">
        <f>IF(ISNUMBER(G51), $B64 * H51, "")</f>
        <v>1727.4472168905991</v>
      </c>
      <c r="J51" s="15">
        <v>52.9</v>
      </c>
      <c r="K51" s="32">
        <f t="shared" si="20"/>
        <v>1.535508637236079E-2</v>
      </c>
      <c r="L51" s="18">
        <f>IF(ISNUMBER(J51), $B64 * K51, "")</f>
        <v>2303.2629558541184</v>
      </c>
      <c r="M51" s="31">
        <v>54.2</v>
      </c>
      <c r="N51" s="32">
        <f t="shared" si="21"/>
        <v>4.0307101727447246E-2</v>
      </c>
      <c r="O51" s="18">
        <f>IF(ISNUMBER(M51), $B64 * N51, "")</f>
        <v>6046.0652591170865</v>
      </c>
      <c r="Q51" s="291"/>
      <c r="R51" s="291"/>
      <c r="S51" s="291"/>
    </row>
    <row r="52" spans="1:19" ht="17.25" customHeight="1" thickBot="1">
      <c r="A52" s="125" t="s">
        <v>175</v>
      </c>
      <c r="B52" s="126">
        <v>20.9</v>
      </c>
      <c r="C52" s="77">
        <v>-0.1106382979</v>
      </c>
      <c r="D52" s="15">
        <v>19.899999999999999</v>
      </c>
      <c r="E52" s="32">
        <f t="shared" si="18"/>
        <v>-4.784688995215311E-2</v>
      </c>
      <c r="F52" s="18">
        <f>IF(ISNUMBER(D52), $B64 * E52, "")</f>
        <v>-7177.0334928229668</v>
      </c>
      <c r="G52" s="31">
        <v>20.2</v>
      </c>
      <c r="H52" s="32">
        <f t="shared" si="19"/>
        <v>-3.3492822966507144E-2</v>
      </c>
      <c r="I52" s="101">
        <f>IF(ISNUMBER(G52), $B64 * H52, "")</f>
        <v>-5023.9234449760716</v>
      </c>
      <c r="J52" s="15">
        <v>20.3</v>
      </c>
      <c r="K52" s="32">
        <f t="shared" si="20"/>
        <v>-2.8708133971291766E-2</v>
      </c>
      <c r="L52" s="18">
        <f>IF(ISNUMBER(J52), $B64 * K52, "")</f>
        <v>-4306.220095693765</v>
      </c>
      <c r="M52" s="31">
        <v>20.399999999999999</v>
      </c>
      <c r="N52" s="32">
        <f t="shared" si="21"/>
        <v>-2.3923444976076555E-2</v>
      </c>
      <c r="O52" s="18">
        <f>IF(ISNUMBER(M52), $B64 * N52, "")</f>
        <v>-3588.5167464114834</v>
      </c>
      <c r="Q52" s="33"/>
      <c r="R52" s="33"/>
    </row>
    <row r="53" spans="1:19" ht="17.25" customHeight="1" thickBot="1">
      <c r="A53" s="130" t="s">
        <v>71</v>
      </c>
      <c r="B53" s="131">
        <v>33.9</v>
      </c>
      <c r="C53" s="79">
        <v>-0.1148825065</v>
      </c>
      <c r="D53" s="24">
        <v>32.799999999999997</v>
      </c>
      <c r="E53" s="25">
        <f t="shared" si="18"/>
        <v>-3.2448377581120985E-2</v>
      </c>
      <c r="F53" s="104">
        <f>IF(ISNUMBER(D53), $B64 * E53, "")</f>
        <v>-4867.2566371681478</v>
      </c>
      <c r="G53" s="102">
        <v>33.4</v>
      </c>
      <c r="H53" s="25">
        <f t="shared" si="19"/>
        <v>-1.4749262536873156E-2</v>
      </c>
      <c r="I53" s="103">
        <f>IF(ISNUMBER(G53), $B64 * H53, "")</f>
        <v>-2212.3893805309735</v>
      </c>
      <c r="J53" s="24">
        <v>33.700000000000003</v>
      </c>
      <c r="K53" s="25">
        <f t="shared" si="20"/>
        <v>-5.8997050147491367E-3</v>
      </c>
      <c r="L53" s="104">
        <f>IF(ISNUMBER(J53), $B64 * K53, "")</f>
        <v>-884.9557522123705</v>
      </c>
      <c r="M53" s="102">
        <v>33.700000000000003</v>
      </c>
      <c r="N53" s="25">
        <f t="shared" si="21"/>
        <v>-5.8997050147491367E-3</v>
      </c>
      <c r="O53" s="104">
        <f>IF(ISNUMBER(M53), $B64 * N53, "")</f>
        <v>-884.9557522123705</v>
      </c>
      <c r="Q53" s="300"/>
      <c r="R53" s="301"/>
      <c r="S53" s="302"/>
    </row>
    <row r="54" spans="1:19" ht="17.25" customHeight="1">
      <c r="A54" s="123" t="s">
        <v>201</v>
      </c>
      <c r="B54" s="124">
        <v>20.5</v>
      </c>
      <c r="C54" s="76">
        <v>-0.1163793103</v>
      </c>
      <c r="D54" s="13">
        <v>19.8</v>
      </c>
      <c r="E54" s="14">
        <f>IF(ISNUMBER(D54), (D54 - $B54) / $B54, "")</f>
        <v>-3.4146341463414602E-2</v>
      </c>
      <c r="F54" s="16">
        <f>IF(ISNUMBER(D54), $B64 * E54, "")</f>
        <v>-5121.9512195121906</v>
      </c>
      <c r="G54" s="29">
        <v>20.100000000000001</v>
      </c>
      <c r="H54" s="14">
        <f>IF(ISNUMBER(G54), (G54 - $B54) / $B54, "")</f>
        <v>-1.951219512195115E-2</v>
      </c>
      <c r="I54" s="100">
        <f>IF(ISNUMBER(G54), $B64 * H54, "")</f>
        <v>-2926.8292682926726</v>
      </c>
      <c r="J54" s="13">
        <v>20.2</v>
      </c>
      <c r="K54" s="14">
        <f>IF(ISNUMBER(J54), (J54 - $B54) / $B54, "")</f>
        <v>-1.4634146341463448E-2</v>
      </c>
      <c r="L54" s="16">
        <f>IF(ISNUMBER(J54), $B64 * K54, "")</f>
        <v>-2195.1219512195171</v>
      </c>
      <c r="M54" s="29">
        <v>20.3</v>
      </c>
      <c r="N54" s="14">
        <f>IF(ISNUMBER(M54), (M54 - $B54) / $B54, "")</f>
        <v>-9.7560975609755751E-3</v>
      </c>
      <c r="O54" s="16">
        <f>IF(ISNUMBER(M54), $B64 * N54, "")</f>
        <v>-1463.4146341463363</v>
      </c>
      <c r="Q54" s="303"/>
      <c r="R54" s="304"/>
      <c r="S54" s="305"/>
    </row>
    <row r="55" spans="1:19" ht="17.25" customHeight="1" thickBot="1">
      <c r="A55" s="125" t="s">
        <v>147</v>
      </c>
      <c r="B55" s="126">
        <v>14</v>
      </c>
      <c r="C55" s="77">
        <v>-0.1194968553</v>
      </c>
      <c r="D55" s="15">
        <v>13.3</v>
      </c>
      <c r="E55" s="32">
        <f t="shared" ref="E55:E58" si="22">IF(ISNUMBER(D55), (D55 - $B55) / $B55, "")</f>
        <v>-4.9999999999999947E-2</v>
      </c>
      <c r="F55" s="18">
        <f>IF(ISNUMBER(D55), $B64 * E55, "")</f>
        <v>-7499.9999999999918</v>
      </c>
      <c r="G55" s="31">
        <v>13.4</v>
      </c>
      <c r="H55" s="32">
        <f t="shared" ref="H55:H58" si="23">IF(ISNUMBER(G55), (G55 - $B55) / $B55, "")</f>
        <v>-4.285714285714283E-2</v>
      </c>
      <c r="I55" s="101">
        <f>IF(ISNUMBER(G55), $B64 * H55, "")</f>
        <v>-6428.5714285714248</v>
      </c>
      <c r="J55" s="15">
        <v>13.9</v>
      </c>
      <c r="K55" s="32">
        <f t="shared" ref="K55:K58" si="24">IF(ISNUMBER(J55), (J55 - $B55) / $B55, "")</f>
        <v>-7.1428571428571175E-3</v>
      </c>
      <c r="L55" s="18">
        <f>IF(ISNUMBER(J55), $B64 * K55, "")</f>
        <v>-1071.4285714285677</v>
      </c>
      <c r="M55" s="31">
        <v>13.9</v>
      </c>
      <c r="N55" s="32">
        <f t="shared" ref="N55:N58" si="25">IF(ISNUMBER(M55), (M55 - $B55) / $B55, "")</f>
        <v>-7.1428571428571175E-3</v>
      </c>
      <c r="O55" s="18">
        <f>IF(ISNUMBER(M55), $B64 * N55, "")</f>
        <v>-1071.4285714285677</v>
      </c>
      <c r="Q55" s="306"/>
      <c r="R55" s="307"/>
      <c r="S55" s="308"/>
    </row>
    <row r="56" spans="1:19" ht="17.25" customHeight="1" thickBot="1">
      <c r="A56" s="125" t="s">
        <v>205</v>
      </c>
      <c r="B56" s="126">
        <v>15.2</v>
      </c>
      <c r="C56" s="77">
        <v>-0.1314285714</v>
      </c>
      <c r="D56" s="15">
        <v>14.9</v>
      </c>
      <c r="E56" s="32">
        <f t="shared" si="22"/>
        <v>-1.9736842105263087E-2</v>
      </c>
      <c r="F56" s="18">
        <f>IF(ISNUMBER(D56), $B64 * E56, "")</f>
        <v>-2960.5263157894633</v>
      </c>
      <c r="G56" s="31">
        <v>14.9</v>
      </c>
      <c r="H56" s="32">
        <f t="shared" si="23"/>
        <v>-1.9736842105263087E-2</v>
      </c>
      <c r="I56" s="101">
        <f>IF(ISNUMBER(G56), $B64 * H56, "")</f>
        <v>-2960.5263157894633</v>
      </c>
      <c r="J56" s="15">
        <v>15</v>
      </c>
      <c r="K56" s="32">
        <f t="shared" si="24"/>
        <v>-1.3157894736842059E-2</v>
      </c>
      <c r="L56" s="18">
        <f>IF(ISNUMBER(J56), $B64 * K56, "")</f>
        <v>-1973.684210526309</v>
      </c>
      <c r="M56" s="31">
        <v>15.2</v>
      </c>
      <c r="N56" s="32">
        <f t="shared" si="25"/>
        <v>0</v>
      </c>
      <c r="O56" s="18">
        <f>IF(ISNUMBER(M56), $B64 * N56, "")</f>
        <v>0</v>
      </c>
      <c r="Q56" s="291"/>
      <c r="R56" s="291"/>
      <c r="S56" s="291"/>
    </row>
    <row r="57" spans="1:19" ht="17.25" customHeight="1" thickBot="1">
      <c r="A57" s="125" t="s">
        <v>207</v>
      </c>
      <c r="B57" s="126">
        <v>20.3</v>
      </c>
      <c r="C57" s="77">
        <v>-0.1324786325</v>
      </c>
      <c r="D57" s="15">
        <v>20.3</v>
      </c>
      <c r="E57" s="32">
        <f t="shared" si="22"/>
        <v>0</v>
      </c>
      <c r="F57" s="18">
        <f>IF(ISNUMBER(D57), $B64 * E57, "")</f>
        <v>0</v>
      </c>
      <c r="G57" s="31">
        <v>21.3</v>
      </c>
      <c r="H57" s="32">
        <f t="shared" si="23"/>
        <v>4.926108374384236E-2</v>
      </c>
      <c r="I57" s="101">
        <f>IF(ISNUMBER(G57), $B64 * H57, "")</f>
        <v>7389.1625615763542</v>
      </c>
      <c r="J57" s="15">
        <v>21.5</v>
      </c>
      <c r="K57" s="32">
        <f t="shared" si="24"/>
        <v>5.91133004926108E-2</v>
      </c>
      <c r="L57" s="18">
        <f>IF(ISNUMBER(J57), $B64 * K57, "")</f>
        <v>8866.9950738916195</v>
      </c>
      <c r="M57" s="31">
        <v>21.5</v>
      </c>
      <c r="N57" s="32">
        <f t="shared" si="25"/>
        <v>5.91133004926108E-2</v>
      </c>
      <c r="O57" s="18">
        <f>IF(ISNUMBER(M57), $B64 * N57, "")</f>
        <v>8866.9950738916195</v>
      </c>
      <c r="Q57" s="286"/>
      <c r="R57" s="286"/>
      <c r="S57" s="286"/>
    </row>
    <row r="58" spans="1:19" ht="17.25" customHeight="1" thickBot="1">
      <c r="A58" s="127" t="s">
        <v>199</v>
      </c>
      <c r="B58" s="128">
        <v>86.5</v>
      </c>
      <c r="C58" s="78">
        <v>-0.1332665331</v>
      </c>
      <c r="D58" s="20">
        <v>83.8</v>
      </c>
      <c r="E58" s="21">
        <f t="shared" si="22"/>
        <v>-3.1213872832369975E-2</v>
      </c>
      <c r="F58" s="22">
        <f>IF(ISNUMBER(D58), $B64 * E58, "")</f>
        <v>-4682.0809248554961</v>
      </c>
      <c r="G58" s="30">
        <v>84.9</v>
      </c>
      <c r="H58" s="21">
        <f t="shared" si="23"/>
        <v>-1.8497109826589531E-2</v>
      </c>
      <c r="I58" s="105">
        <f>IF(ISNUMBER(G58), $B64 * H58, "")</f>
        <v>-2774.5664739884296</v>
      </c>
      <c r="J58" s="20">
        <v>85</v>
      </c>
      <c r="K58" s="21">
        <f t="shared" si="24"/>
        <v>-1.7341040462427744E-2</v>
      </c>
      <c r="L58" s="22">
        <f>IF(ISNUMBER(J58), $B64 * K58, "")</f>
        <v>-2601.1560693641618</v>
      </c>
      <c r="M58" s="30">
        <v>85.9</v>
      </c>
      <c r="N58" s="21">
        <f t="shared" si="25"/>
        <v>-6.9364161849710324E-3</v>
      </c>
      <c r="O58" s="22">
        <f>IF(ISNUMBER(M58), $B64 * N58, "")</f>
        <v>-1040.4624277456548</v>
      </c>
      <c r="Q58" s="286"/>
      <c r="R58" s="286"/>
      <c r="S58" s="286"/>
    </row>
    <row r="59" spans="1:19" ht="17.25" customHeight="1" thickBot="1">
      <c r="A59" s="125" t="s">
        <v>213</v>
      </c>
      <c r="B59" s="129">
        <v>13.2</v>
      </c>
      <c r="C59" s="80">
        <v>-0.164556962</v>
      </c>
      <c r="D59" s="106">
        <v>12.6</v>
      </c>
      <c r="E59" s="107">
        <f>IF(ISNUMBER(D59), (D59 - $B59) / $B59, "")</f>
        <v>-4.5454545454545428E-2</v>
      </c>
      <c r="F59" s="108">
        <f>IF(ISNUMBER(D59), $B64 * E59, "")</f>
        <v>-6818.1818181818144</v>
      </c>
      <c r="G59" s="109">
        <v>12.8</v>
      </c>
      <c r="H59" s="107">
        <f>IF(ISNUMBER(G59), (G59 - $B59) / $B59, "")</f>
        <v>-3.0303030303030196E-2</v>
      </c>
      <c r="I59" s="110">
        <f>IF(ISNUMBER(G59), $B64 * H59, "")</f>
        <v>-4545.4545454545296</v>
      </c>
      <c r="J59" s="106">
        <v>13</v>
      </c>
      <c r="K59" s="107">
        <f>IF(ISNUMBER(J59), (J59 - $B59) / $B59, "")</f>
        <v>-1.5151515151515098E-2</v>
      </c>
      <c r="L59" s="108">
        <f>IF(ISNUMBER(J59), $B64 * K59, "")</f>
        <v>-2272.7272727272648</v>
      </c>
      <c r="M59" s="109">
        <v>13.2</v>
      </c>
      <c r="N59" s="107">
        <f>IF(ISNUMBER(M59), (M59 - $B59) / $B59, "")</f>
        <v>0</v>
      </c>
      <c r="O59" s="108">
        <f>IF(ISNUMBER(M59), $B64 * N59, "")</f>
        <v>0</v>
      </c>
      <c r="Q59" s="291"/>
      <c r="R59" s="291"/>
      <c r="S59" s="291"/>
    </row>
    <row r="60" spans="1:19" ht="17.25" customHeight="1" thickBot="1">
      <c r="A60" s="125" t="s">
        <v>231</v>
      </c>
      <c r="B60" s="126">
        <v>91.3</v>
      </c>
      <c r="C60" s="77">
        <v>-0.17</v>
      </c>
      <c r="D60" s="15">
        <v>88.1</v>
      </c>
      <c r="E60" s="32">
        <f t="shared" ref="E60:E63" si="26">IF(ISNUMBER(D60), (D60 - $B60) / $B60, "")</f>
        <v>-3.5049288061336288E-2</v>
      </c>
      <c r="F60" s="18">
        <f>IF(ISNUMBER(D60), $B64 * E60, "")</f>
        <v>-5257.3932092004434</v>
      </c>
      <c r="G60" s="31">
        <v>89.1</v>
      </c>
      <c r="H60" s="32">
        <f t="shared" ref="H60:H63" si="27">IF(ISNUMBER(G60), (G60 - $B60) / $B60, "")</f>
        <v>-2.4096385542168707E-2</v>
      </c>
      <c r="I60" s="101">
        <f>IF(ISNUMBER(G60), $B64 * H60, "")</f>
        <v>-3614.457831325306</v>
      </c>
      <c r="J60" s="15">
        <v>90.1</v>
      </c>
      <c r="K60" s="32">
        <f t="shared" ref="K60:K63" si="28">IF(ISNUMBER(J60), (J60 - $B60) / $B60, "")</f>
        <v>-1.3143483023001126E-2</v>
      </c>
      <c r="L60" s="18">
        <f>IF(ISNUMBER(J60), $B64 * K60, "")</f>
        <v>-1971.522453450169</v>
      </c>
      <c r="M60" s="31">
        <v>90.5</v>
      </c>
      <c r="N60" s="32">
        <f t="shared" ref="N60:N63" si="29">IF(ISNUMBER(M60), (M60 - $B60) / $B60, "")</f>
        <v>-8.7623220153340321E-3</v>
      </c>
      <c r="O60" s="18">
        <f>IF(ISNUMBER(M60), $B64 * N60, "")</f>
        <v>-1314.3483023001047</v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-2.436349735597235E-2</v>
      </c>
      <c r="F64" s="28">
        <f>SUM(F44:F63)</f>
        <v>-62126.9182577295</v>
      </c>
      <c r="G64" s="26" t="s">
        <v>268</v>
      </c>
      <c r="H64" s="27">
        <f>IF(COUNT(H44:H63), SUM(H44:H63) / COUNT(H44:H63), 0)</f>
        <v>-1.1731249520972294E-2</v>
      </c>
      <c r="I64" s="28">
        <f>SUM(I44:I63)</f>
        <v>-29914.686278479348</v>
      </c>
      <c r="J64" s="26" t="s">
        <v>268</v>
      </c>
      <c r="K64" s="27">
        <f>IF(COUNT(K44:K63), SUM(K44:K63) / COUNT(K44:K63), 0)</f>
        <v>-1.3664647332317565E-3</v>
      </c>
      <c r="L64" s="28">
        <f>SUM(L44:L63)</f>
        <v>-3484.4850697409784</v>
      </c>
      <c r="M64" s="26" t="s">
        <v>268</v>
      </c>
      <c r="N64" s="27">
        <f>IF(COUNT(N44:N63), SUM(N44:N63) / COUNT(N44:N63), 0)</f>
        <v>6.2384688555963078E-3</v>
      </c>
      <c r="O64" s="28">
        <f>SUM(O44:O63)</f>
        <v>15908.095581770589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37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2021-11-19(금) 오전 00:00</v>
      </c>
      <c r="C69" s="329"/>
      <c r="D69" s="288" t="str">
        <f>TEXT($G$1, "[$-ko-KR]yyyy-mm-dd(ddd) ") &amp; "오후 14:00"</f>
        <v>2021-11-19(금) 오후 14:00</v>
      </c>
      <c r="E69" s="289"/>
      <c r="F69" s="290"/>
      <c r="G69" s="288" t="str">
        <f>TEXT($G$1, "[$-ko-KR]yyyy-mm-dd(ddd) ") &amp; "오후 19:00"</f>
        <v>2021-11-19(금) 오후 19:00</v>
      </c>
      <c r="H69" s="289"/>
      <c r="I69" s="290"/>
      <c r="J69" s="288" t="str">
        <f>TEXT($G$1, "[$-ko-KR]yyyy-mm-dd(ddd) ") &amp; "오후 21:00"</f>
        <v>2021-11-19(금) 오후 21:00</v>
      </c>
      <c r="K69" s="289"/>
      <c r="L69" s="290"/>
      <c r="M69" s="288" t="str">
        <f>TEXT($G$1+1, "[$-ko-KR]yyyy-mm-dd(ddd) ") &amp; "오전 00:00"</f>
        <v>2021-11-20(토)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38" t="s">
        <v>57</v>
      </c>
      <c r="H70" s="239" t="s">
        <v>265</v>
      </c>
      <c r="I70" s="24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189</v>
      </c>
      <c r="B71" s="124">
        <v>451</v>
      </c>
      <c r="C71" s="76">
        <v>2.7334851899999998E-2</v>
      </c>
      <c r="D71" s="13">
        <v>411</v>
      </c>
      <c r="E71" s="14">
        <f>IF(ISNUMBER(D71), (D71 - $B71) / $B71, "")</f>
        <v>-8.8691796008869186E-2</v>
      </c>
      <c r="F71" s="16">
        <f>IF(ISNUMBER(D71), $B91 * E71, "")</f>
        <v>-13303.769401330377</v>
      </c>
      <c r="G71" s="29">
        <v>418</v>
      </c>
      <c r="H71" s="14">
        <f>IF(ISNUMBER(G71), (G71 - $B71) / $B71, "")</f>
        <v>-7.3170731707317069E-2</v>
      </c>
      <c r="I71" s="100">
        <f>IF(ISNUMBER(G71), $B91 * H71, "")</f>
        <v>-10975.60975609756</v>
      </c>
      <c r="J71" s="13">
        <v>426</v>
      </c>
      <c r="K71" s="14">
        <f>IF(ISNUMBER(J71), (J71 - $B71) / $B71, "")</f>
        <v>-5.543237250554324E-2</v>
      </c>
      <c r="L71" s="16">
        <f>IF(ISNUMBER(J71), $B91 * K71, "")</f>
        <v>-8314.8558758314866</v>
      </c>
      <c r="M71" s="29">
        <v>443</v>
      </c>
      <c r="N71" s="14">
        <f>IF(ISNUMBER(M71), (M71 - $B71) / $B71, "")</f>
        <v>-1.7738359201773836E-2</v>
      </c>
      <c r="O71" s="16">
        <f>IF(ISNUMBER(M71), $B91 * N71, "")</f>
        <v>-2660.7538802660756</v>
      </c>
      <c r="Q71" s="286"/>
      <c r="R71" s="286"/>
      <c r="S71" s="286"/>
    </row>
    <row r="72" spans="1:19" ht="17.25" thickBot="1">
      <c r="A72" s="125" t="s">
        <v>141</v>
      </c>
      <c r="B72" s="126">
        <v>165</v>
      </c>
      <c r="C72" s="77">
        <v>2.48447205E-2</v>
      </c>
      <c r="D72" s="15">
        <v>152</v>
      </c>
      <c r="E72" s="32">
        <f t="shared" ref="E72:E75" si="30">IF(ISNUMBER(D72), (D72 - $B72) / $B72, "")</f>
        <v>-7.8787878787878782E-2</v>
      </c>
      <c r="F72" s="18">
        <f>IF(ISNUMBER(D72), $B91 * E72, "")</f>
        <v>-11818.181818181818</v>
      </c>
      <c r="G72" s="31">
        <v>157</v>
      </c>
      <c r="H72" s="32">
        <f t="shared" ref="H72:H75" si="31">IF(ISNUMBER(G72), (G72 - $B72) / $B72, "")</f>
        <v>-4.8484848484848485E-2</v>
      </c>
      <c r="I72" s="101">
        <f>IF(ISNUMBER(G72), $B91 * H72, "")</f>
        <v>-7272.727272727273</v>
      </c>
      <c r="J72" s="15">
        <v>159</v>
      </c>
      <c r="K72" s="32">
        <f t="shared" ref="K72:K75" si="32">IF(ISNUMBER(J72), (J72 - $B72) / $B72, "")</f>
        <v>-3.6363636363636362E-2</v>
      </c>
      <c r="L72" s="18">
        <f>IF(ISNUMBER(J72), $B91 * K72, "")</f>
        <v>-5454.545454545454</v>
      </c>
      <c r="M72" s="31">
        <v>160</v>
      </c>
      <c r="N72" s="32">
        <f t="shared" ref="N72:N75" si="33">IF(ISNUMBER(M72), (M72 - $B72) / $B72, "")</f>
        <v>-3.0303030303030304E-2</v>
      </c>
      <c r="O72" s="18">
        <f>IF(ISNUMBER(M72), $B91 * N72, "")</f>
        <v>-4545.454545454546</v>
      </c>
      <c r="Q72" s="286"/>
      <c r="R72" s="286"/>
      <c r="S72" s="286"/>
    </row>
    <row r="73" spans="1:19" ht="17.25" thickBot="1">
      <c r="A73" s="125" t="s">
        <v>115</v>
      </c>
      <c r="B73" s="126">
        <v>639</v>
      </c>
      <c r="C73" s="77">
        <v>4.7169810999999999E-3</v>
      </c>
      <c r="D73" s="15">
        <v>645</v>
      </c>
      <c r="E73" s="32">
        <f t="shared" si="30"/>
        <v>9.3896713615023476E-3</v>
      </c>
      <c r="F73" s="18">
        <f>IF(ISNUMBER(D73), $B91 * E73, "")</f>
        <v>1408.4507042253522</v>
      </c>
      <c r="G73" s="31">
        <v>631</v>
      </c>
      <c r="H73" s="32">
        <f t="shared" si="31"/>
        <v>-1.2519561815336464E-2</v>
      </c>
      <c r="I73" s="101">
        <f>IF(ISNUMBER(G73), $B91 * H73, "")</f>
        <v>-1877.9342723004695</v>
      </c>
      <c r="J73" s="15">
        <v>633</v>
      </c>
      <c r="K73" s="32">
        <f t="shared" si="32"/>
        <v>-9.3896713615023476E-3</v>
      </c>
      <c r="L73" s="18">
        <f>IF(ISNUMBER(J73), $B91 * K73, "")</f>
        <v>-1408.4507042253522</v>
      </c>
      <c r="M73" s="31">
        <v>647</v>
      </c>
      <c r="N73" s="32">
        <f t="shared" si="33"/>
        <v>1.2519561815336464E-2</v>
      </c>
      <c r="O73" s="18">
        <f>IF(ISNUMBER(M73), $B91 * N73, "")</f>
        <v>1877.9342723004695</v>
      </c>
      <c r="Q73" s="291"/>
      <c r="R73" s="291"/>
      <c r="S73" s="291"/>
    </row>
    <row r="74" spans="1:19" ht="17.25" thickBot="1">
      <c r="A74" s="125" t="s">
        <v>51</v>
      </c>
      <c r="B74" s="126">
        <v>412</v>
      </c>
      <c r="C74" s="77">
        <v>-3.0588235299999999E-2</v>
      </c>
      <c r="D74" s="15">
        <v>423</v>
      </c>
      <c r="E74" s="32">
        <f t="shared" si="30"/>
        <v>2.6699029126213591E-2</v>
      </c>
      <c r="F74" s="18">
        <f>IF(ISNUMBER(D74), $B91 * E74, "")</f>
        <v>4004.8543689320386</v>
      </c>
      <c r="G74" s="31">
        <v>430</v>
      </c>
      <c r="H74" s="32">
        <f t="shared" si="31"/>
        <v>4.3689320388349516E-2</v>
      </c>
      <c r="I74" s="101">
        <f>IF(ISNUMBER(G74), $B91 * H74, "")</f>
        <v>6553.3980582524273</v>
      </c>
      <c r="J74" s="15">
        <v>432</v>
      </c>
      <c r="K74" s="32">
        <f t="shared" si="32"/>
        <v>4.8543689320388349E-2</v>
      </c>
      <c r="L74" s="18">
        <f>IF(ISNUMBER(J74), $B91 * K74, "")</f>
        <v>7281.5533980582522</v>
      </c>
      <c r="M74" s="31">
        <v>433</v>
      </c>
      <c r="N74" s="32">
        <f t="shared" si="33"/>
        <v>5.0970873786407765E-2</v>
      </c>
      <c r="O74" s="18">
        <f>IF(ISNUMBER(M74), $B91 * N74, "")</f>
        <v>7645.6310679611652</v>
      </c>
      <c r="Q74" s="291"/>
      <c r="R74" s="291"/>
      <c r="S74" s="291"/>
    </row>
    <row r="75" spans="1:19" ht="17.25" thickBot="1">
      <c r="A75" s="127" t="s">
        <v>263</v>
      </c>
      <c r="B75" s="128">
        <v>282</v>
      </c>
      <c r="C75" s="78">
        <v>-3.0927835099999999E-2</v>
      </c>
      <c r="D75" s="20">
        <v>280</v>
      </c>
      <c r="E75" s="21">
        <f t="shared" si="30"/>
        <v>-7.0921985815602835E-3</v>
      </c>
      <c r="F75" s="22">
        <f>IF(ISNUMBER(D75), $B91 * E75, "")</f>
        <v>-1063.8297872340424</v>
      </c>
      <c r="G75" s="30">
        <v>282</v>
      </c>
      <c r="H75" s="21">
        <f t="shared" si="31"/>
        <v>0</v>
      </c>
      <c r="I75" s="105">
        <f>IF(ISNUMBER(G75), $B91 * H75, "")</f>
        <v>0</v>
      </c>
      <c r="J75" s="20">
        <v>283</v>
      </c>
      <c r="K75" s="21">
        <f t="shared" si="32"/>
        <v>3.5460992907801418E-3</v>
      </c>
      <c r="L75" s="22">
        <f>IF(ISNUMBER(J75), $B91 * K75, "")</f>
        <v>531.91489361702122</v>
      </c>
      <c r="M75" s="30">
        <v>293</v>
      </c>
      <c r="N75" s="21">
        <f t="shared" si="33"/>
        <v>3.9007092198581561E-2</v>
      </c>
      <c r="O75" s="22">
        <f>IF(ISNUMBER(M75), $B91 * N75, "")</f>
        <v>5851.0638297872338</v>
      </c>
      <c r="Q75" s="291"/>
      <c r="R75" s="291"/>
      <c r="S75" s="291"/>
    </row>
    <row r="76" spans="1:19" ht="17.25" thickBot="1">
      <c r="A76" s="125" t="s">
        <v>121</v>
      </c>
      <c r="B76" s="129">
        <v>588</v>
      </c>
      <c r="C76" s="80">
        <v>-4.5454545499999999E-2</v>
      </c>
      <c r="D76" s="106">
        <v>564</v>
      </c>
      <c r="E76" s="107">
        <f>IF(ISNUMBER(D76), (D76 - $B76) / $B76, "")</f>
        <v>-4.0816326530612242E-2</v>
      </c>
      <c r="F76" s="108">
        <f>IF(ISNUMBER(D76), $B91 * E76, "")</f>
        <v>-6122.4489795918362</v>
      </c>
      <c r="G76" s="109">
        <v>575</v>
      </c>
      <c r="H76" s="107">
        <f>IF(ISNUMBER(G76), (G76 - $B76) / $B76, "")</f>
        <v>-2.2108843537414966E-2</v>
      </c>
      <c r="I76" s="110">
        <f>IF(ISNUMBER(G76), $B91 * H76, "")</f>
        <v>-3316.3265306122448</v>
      </c>
      <c r="J76" s="106">
        <v>582</v>
      </c>
      <c r="K76" s="107">
        <f>IF(ISNUMBER(J76), (J76 - $B76) / $B76, "")</f>
        <v>-1.020408163265306E-2</v>
      </c>
      <c r="L76" s="108">
        <f>IF(ISNUMBER(J76), $B91 * K76, "")</f>
        <v>-1530.612244897959</v>
      </c>
      <c r="M76" s="109">
        <v>584</v>
      </c>
      <c r="N76" s="107">
        <f>IF(ISNUMBER(M76), (M76 - $B76) / $B76, "")</f>
        <v>-6.8027210884353739E-3</v>
      </c>
      <c r="O76" s="108">
        <f>IF(ISNUMBER(M76), $B91 * N76, "")</f>
        <v>-1020.408163265306</v>
      </c>
      <c r="Q76" s="291"/>
      <c r="R76" s="291"/>
      <c r="S76" s="291"/>
    </row>
    <row r="77" spans="1:19" ht="17.25" thickBot="1">
      <c r="A77" s="125" t="s">
        <v>107</v>
      </c>
      <c r="B77" s="126">
        <v>210</v>
      </c>
      <c r="C77" s="77">
        <v>-5.4054054099999999E-2</v>
      </c>
      <c r="D77" s="15">
        <v>200</v>
      </c>
      <c r="E77" s="32">
        <f t="shared" ref="E77:E80" si="34">IF(ISNUMBER(D77), (D77 - $B77) / $B77, "")</f>
        <v>-4.7619047619047616E-2</v>
      </c>
      <c r="F77" s="18">
        <f>IF(ISNUMBER(D77), $B91 * E77, "")</f>
        <v>-7142.8571428571422</v>
      </c>
      <c r="G77" s="31">
        <v>201</v>
      </c>
      <c r="H77" s="32">
        <f t="shared" ref="H77:H80" si="35">IF(ISNUMBER(G77), (G77 - $B77) / $B77, "")</f>
        <v>-4.2857142857142858E-2</v>
      </c>
      <c r="I77" s="101">
        <f>IF(ISNUMBER(G77), $B91 * H77, "")</f>
        <v>-6428.5714285714284</v>
      </c>
      <c r="J77" s="15">
        <v>203</v>
      </c>
      <c r="K77" s="32">
        <f t="shared" ref="K77:K80" si="36">IF(ISNUMBER(J77), (J77 - $B77) / $B77, "")</f>
        <v>-3.3333333333333333E-2</v>
      </c>
      <c r="L77" s="18">
        <f>IF(ISNUMBER(J77), $B91 * K77, "")</f>
        <v>-5000</v>
      </c>
      <c r="M77" s="31">
        <v>205</v>
      </c>
      <c r="N77" s="32">
        <f t="shared" ref="N77:N80" si="37">IF(ISNUMBER(M77), (M77 - $B77) / $B77, "")</f>
        <v>-2.3809523809523808E-2</v>
      </c>
      <c r="O77" s="18">
        <f>IF(ISNUMBER(M77), $B91 * N77, "")</f>
        <v>-3571.4285714285711</v>
      </c>
      <c r="Q77" s="291"/>
      <c r="R77" s="291"/>
      <c r="S77" s="291"/>
    </row>
    <row r="78" spans="1:19" ht="17.25" thickBot="1">
      <c r="A78" s="125" t="s">
        <v>149</v>
      </c>
      <c r="B78" s="126">
        <v>129</v>
      </c>
      <c r="C78" s="77">
        <v>-5.8394160600000002E-2</v>
      </c>
      <c r="D78" s="15">
        <v>126</v>
      </c>
      <c r="E78" s="32">
        <f t="shared" si="34"/>
        <v>-2.3255813953488372E-2</v>
      </c>
      <c r="F78" s="18">
        <f>IF(ISNUMBER(D78), $B91 * E78, "")</f>
        <v>-3488.3720930232557</v>
      </c>
      <c r="G78" s="31">
        <v>128</v>
      </c>
      <c r="H78" s="32">
        <f t="shared" si="35"/>
        <v>-7.7519379844961239E-3</v>
      </c>
      <c r="I78" s="101">
        <f>IF(ISNUMBER(G78), $B91 * H78, "")</f>
        <v>-1162.7906976744187</v>
      </c>
      <c r="J78" s="15">
        <v>128</v>
      </c>
      <c r="K78" s="32">
        <f t="shared" si="36"/>
        <v>-7.7519379844961239E-3</v>
      </c>
      <c r="L78" s="18">
        <f>IF(ISNUMBER(J78), $B91 * K78, "")</f>
        <v>-1162.7906976744187</v>
      </c>
      <c r="M78" s="31">
        <v>131</v>
      </c>
      <c r="N78" s="32">
        <f t="shared" si="37"/>
        <v>1.5503875968992248E-2</v>
      </c>
      <c r="O78" s="18">
        <f>IF(ISNUMBER(M78), $B91 * N78, "")</f>
        <v>2325.5813953488373</v>
      </c>
      <c r="Q78" s="291"/>
      <c r="R78" s="291"/>
      <c r="S78" s="291"/>
    </row>
    <row r="79" spans="1:19" ht="17.25" thickBot="1">
      <c r="A79" s="125" t="s">
        <v>129</v>
      </c>
      <c r="B79" s="126">
        <v>111</v>
      </c>
      <c r="C79" s="77">
        <v>-5.9322033900000001E-2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113</v>
      </c>
      <c r="K79" s="32">
        <f t="shared" si="36"/>
        <v>1.8018018018018018E-2</v>
      </c>
      <c r="L79" s="18">
        <f>IF(ISNUMBER(J79), $B91 * K79, "")</f>
        <v>2702.7027027027025</v>
      </c>
      <c r="M79" s="31">
        <v>114</v>
      </c>
      <c r="N79" s="32">
        <f t="shared" si="37"/>
        <v>2.7027027027027029E-2</v>
      </c>
      <c r="O79" s="18">
        <f>IF(ISNUMBER(M79), $B91 * N79, "")</f>
        <v>4054.0540540540542</v>
      </c>
      <c r="Q79" s="33"/>
      <c r="R79" s="33"/>
    </row>
    <row r="80" spans="1:19" ht="17.25" thickBot="1">
      <c r="A80" s="130" t="s">
        <v>159</v>
      </c>
      <c r="B80" s="131">
        <v>107</v>
      </c>
      <c r="C80" s="79">
        <v>-6.1403508799999999E-2</v>
      </c>
      <c r="D80" s="24">
        <v>107</v>
      </c>
      <c r="E80" s="25">
        <f t="shared" si="34"/>
        <v>0</v>
      </c>
      <c r="F80" s="104">
        <f>IF(ISNUMBER(D80), $B91 * E80, "")</f>
        <v>0</v>
      </c>
      <c r="G80" s="102">
        <v>107</v>
      </c>
      <c r="H80" s="25">
        <f t="shared" si="35"/>
        <v>0</v>
      </c>
      <c r="I80" s="103">
        <f>IF(ISNUMBER(G80), $B91 * H80, "")</f>
        <v>0</v>
      </c>
      <c r="J80" s="24">
        <v>106</v>
      </c>
      <c r="K80" s="25">
        <f t="shared" si="36"/>
        <v>-9.3457943925233638E-3</v>
      </c>
      <c r="L80" s="104">
        <f>IF(ISNUMBER(J80), $B91 * K80, "")</f>
        <v>-1401.8691588785045</v>
      </c>
      <c r="M80" s="102">
        <v>108</v>
      </c>
      <c r="N80" s="25">
        <f t="shared" si="37"/>
        <v>9.3457943925233638E-3</v>
      </c>
      <c r="O80" s="104">
        <f>IF(ISNUMBER(M80), $B91 * N80, "")</f>
        <v>1401.8691588785045</v>
      </c>
      <c r="Q80" s="300"/>
      <c r="R80" s="301"/>
      <c r="S80" s="302"/>
    </row>
    <row r="81" spans="1:19">
      <c r="A81" s="123" t="s">
        <v>135</v>
      </c>
      <c r="B81" s="124">
        <v>388</v>
      </c>
      <c r="C81" s="76">
        <v>-6.2801932399999996E-2</v>
      </c>
      <c r="D81" s="13">
        <v>384</v>
      </c>
      <c r="E81" s="14">
        <f>IF(ISNUMBER(D81), (D81 - $B81) / $B81, "")</f>
        <v>-1.0309278350515464E-2</v>
      </c>
      <c r="F81" s="16">
        <f>IF(ISNUMBER(D81), $B91 * E81, "")</f>
        <v>-1546.3917525773195</v>
      </c>
      <c r="G81" s="29">
        <v>390</v>
      </c>
      <c r="H81" s="14">
        <f>IF(ISNUMBER(G81), (G81 - $B81) / $B81, "")</f>
        <v>5.1546391752577319E-3</v>
      </c>
      <c r="I81" s="100">
        <f>IF(ISNUMBER(G81), $B91 * H81, "")</f>
        <v>773.19587628865975</v>
      </c>
      <c r="J81" s="13">
        <v>390</v>
      </c>
      <c r="K81" s="14">
        <f>IF(ISNUMBER(J81), (J81 - $B81) / $B81, "")</f>
        <v>5.1546391752577319E-3</v>
      </c>
      <c r="L81" s="16">
        <f>IF(ISNUMBER(J81), $B91 * K81, "")</f>
        <v>773.19587628865975</v>
      </c>
      <c r="M81" s="29">
        <v>393</v>
      </c>
      <c r="N81" s="14">
        <f>IF(ISNUMBER(M81), (M81 - $B81) / $B81, "")</f>
        <v>1.2886597938144329E-2</v>
      </c>
      <c r="O81" s="16">
        <f>IF(ISNUMBER(M81), $B91 * N81, "")</f>
        <v>1932.9896907216494</v>
      </c>
      <c r="Q81" s="303"/>
      <c r="R81" s="304"/>
      <c r="S81" s="305"/>
    </row>
    <row r="82" spans="1:19" ht="17.25" thickBot="1">
      <c r="A82" s="125" t="s">
        <v>127</v>
      </c>
      <c r="B82" s="126">
        <v>147</v>
      </c>
      <c r="C82" s="77">
        <v>-6.3694267499999999E-2</v>
      </c>
      <c r="D82" s="15">
        <v>142</v>
      </c>
      <c r="E82" s="32">
        <f t="shared" ref="E82:E85" si="38">IF(ISNUMBER(D82), (D82 - $B82) / $B82, "")</f>
        <v>-3.4013605442176874E-2</v>
      </c>
      <c r="F82" s="18">
        <f>IF(ISNUMBER(D82), $B91 * E82, "")</f>
        <v>-5102.0408163265311</v>
      </c>
      <c r="G82" s="31">
        <v>142</v>
      </c>
      <c r="H82" s="32">
        <f t="shared" ref="H82:H85" si="39">IF(ISNUMBER(G82), (G82 - $B82) / $B82, "")</f>
        <v>-3.4013605442176874E-2</v>
      </c>
      <c r="I82" s="101">
        <f>IF(ISNUMBER(G82), $B91 * H82, "")</f>
        <v>-5102.0408163265311</v>
      </c>
      <c r="J82" s="15">
        <v>143</v>
      </c>
      <c r="K82" s="32">
        <f t="shared" ref="K82:K85" si="40">IF(ISNUMBER(J82), (J82 - $B82) / $B82, "")</f>
        <v>-2.7210884353741496E-2</v>
      </c>
      <c r="L82" s="18">
        <f>IF(ISNUMBER(J82), $B91 * K82, "")</f>
        <v>-4081.6326530612241</v>
      </c>
      <c r="M82" s="31">
        <v>146</v>
      </c>
      <c r="N82" s="32">
        <f t="shared" ref="N82:N85" si="41">IF(ISNUMBER(M82), (M82 - $B82) / $B82, "")</f>
        <v>-6.8027210884353739E-3</v>
      </c>
      <c r="O82" s="18">
        <f>IF(ISNUMBER(M82), $B91 * N82, "")</f>
        <v>-1020.408163265306</v>
      </c>
      <c r="Q82" s="306"/>
      <c r="R82" s="307"/>
      <c r="S82" s="308"/>
    </row>
    <row r="83" spans="1:19" ht="17.25" thickBot="1">
      <c r="A83" s="125" t="s">
        <v>56</v>
      </c>
      <c r="B83" s="126">
        <v>219</v>
      </c>
      <c r="C83" s="77">
        <v>-6.4102564099999995E-2</v>
      </c>
      <c r="D83" s="15">
        <v>215</v>
      </c>
      <c r="E83" s="32">
        <f t="shared" si="38"/>
        <v>-1.8264840182648401E-2</v>
      </c>
      <c r="F83" s="18">
        <f>IF(ISNUMBER(D83), $B91 * E83, "")</f>
        <v>-2739.7260273972602</v>
      </c>
      <c r="G83" s="31">
        <v>216</v>
      </c>
      <c r="H83" s="32">
        <f t="shared" si="39"/>
        <v>-1.3698630136986301E-2</v>
      </c>
      <c r="I83" s="101">
        <f>IF(ISNUMBER(G83), $B91 * H83, "")</f>
        <v>-2054.794520547945</v>
      </c>
      <c r="J83" s="15">
        <v>216</v>
      </c>
      <c r="K83" s="32">
        <f t="shared" si="40"/>
        <v>-1.3698630136986301E-2</v>
      </c>
      <c r="L83" s="18">
        <f>IF(ISNUMBER(J83), $B91 * K83, "")</f>
        <v>-2054.794520547945</v>
      </c>
      <c r="M83" s="31">
        <v>219</v>
      </c>
      <c r="N83" s="32">
        <f t="shared" si="41"/>
        <v>0</v>
      </c>
      <c r="O83" s="18">
        <f>IF(ISNUMBER(M83), $B91 * N83, "")</f>
        <v>0</v>
      </c>
      <c r="Q83" s="291"/>
      <c r="R83" s="291"/>
      <c r="S83" s="291"/>
    </row>
    <row r="84" spans="1:19" ht="17.25" thickBot="1">
      <c r="A84" s="125" t="s">
        <v>233</v>
      </c>
      <c r="B84" s="126">
        <v>724</v>
      </c>
      <c r="C84" s="77">
        <v>-7.4168797999999994E-2</v>
      </c>
      <c r="D84" s="15">
        <v>714</v>
      </c>
      <c r="E84" s="32">
        <f t="shared" si="38"/>
        <v>-1.3812154696132596E-2</v>
      </c>
      <c r="F84" s="18">
        <f>IF(ISNUMBER(D84), $B91 * E84, "")</f>
        <v>-2071.8232044198894</v>
      </c>
      <c r="G84" s="31">
        <v>720</v>
      </c>
      <c r="H84" s="32">
        <f t="shared" si="39"/>
        <v>-5.5248618784530384E-3</v>
      </c>
      <c r="I84" s="101">
        <f>IF(ISNUMBER(G84), $B91 * H84, "")</f>
        <v>-828.72928176795574</v>
      </c>
      <c r="J84" s="15">
        <v>724</v>
      </c>
      <c r="K84" s="32">
        <f t="shared" si="40"/>
        <v>0</v>
      </c>
      <c r="L84" s="18">
        <f>IF(ISNUMBER(J84), $B91 * K84, "")</f>
        <v>0</v>
      </c>
      <c r="M84" s="31">
        <v>728</v>
      </c>
      <c r="N84" s="32">
        <f t="shared" si="41"/>
        <v>5.5248618784530384E-3</v>
      </c>
      <c r="O84" s="18">
        <f>IF(ISNUMBER(M84), $B91 * N84, "")</f>
        <v>828.72928176795574</v>
      </c>
      <c r="Q84" s="286"/>
      <c r="R84" s="286"/>
      <c r="S84" s="286"/>
    </row>
    <row r="85" spans="1:19" ht="17.25" thickBot="1">
      <c r="A85" s="127" t="s">
        <v>334</v>
      </c>
      <c r="B85" s="128">
        <v>460</v>
      </c>
      <c r="C85" s="78">
        <v>-7.81563126E-2</v>
      </c>
      <c r="D85" s="20">
        <v>463</v>
      </c>
      <c r="E85" s="21">
        <f t="shared" si="38"/>
        <v>6.5217391304347823E-3</v>
      </c>
      <c r="F85" s="22">
        <f>IF(ISNUMBER(D85), $B91 * E85, "")</f>
        <v>978.26086956521738</v>
      </c>
      <c r="G85" s="30">
        <v>462</v>
      </c>
      <c r="H85" s="21">
        <f t="shared" si="39"/>
        <v>4.3478260869565218E-3</v>
      </c>
      <c r="I85" s="105">
        <f>IF(ISNUMBER(G85), $B91 * H85, "")</f>
        <v>652.17391304347825</v>
      </c>
      <c r="J85" s="20">
        <v>468</v>
      </c>
      <c r="K85" s="21">
        <f t="shared" si="40"/>
        <v>1.7391304347826087E-2</v>
      </c>
      <c r="L85" s="22">
        <f>IF(ISNUMBER(J85), $B91 * K85, "")</f>
        <v>2608.695652173913</v>
      </c>
      <c r="M85" s="30">
        <v>471</v>
      </c>
      <c r="N85" s="21">
        <f t="shared" si="41"/>
        <v>2.391304347826087E-2</v>
      </c>
      <c r="O85" s="22">
        <f>IF(ISNUMBER(M85), $B91 * N85, "")</f>
        <v>3586.9565217391305</v>
      </c>
      <c r="Q85" s="286"/>
      <c r="R85" s="286"/>
      <c r="S85" s="286"/>
    </row>
    <row r="86" spans="1:19" ht="17.25" thickBot="1">
      <c r="A86" s="125" t="s">
        <v>125</v>
      </c>
      <c r="B86" s="129">
        <v>164</v>
      </c>
      <c r="C86" s="80">
        <v>-7.8651685400000004E-2</v>
      </c>
      <c r="D86" s="106">
        <v>165</v>
      </c>
      <c r="E86" s="107">
        <f>IF(ISNUMBER(D86), (D86 - $B86) / $B86, "")</f>
        <v>6.0975609756097563E-3</v>
      </c>
      <c r="F86" s="108">
        <f>IF(ISNUMBER(D86), $B91 * E86, "")</f>
        <v>914.63414634146341</v>
      </c>
      <c r="G86" s="109">
        <v>167</v>
      </c>
      <c r="H86" s="107">
        <f>IF(ISNUMBER(G86), (G86 - $B86) / $B86, "")</f>
        <v>1.8292682926829267E-2</v>
      </c>
      <c r="I86" s="110">
        <f>IF(ISNUMBER(G86), $B91 * H86, "")</f>
        <v>2743.9024390243899</v>
      </c>
      <c r="J86" s="106">
        <v>168</v>
      </c>
      <c r="K86" s="107">
        <f>IF(ISNUMBER(J86), (J86 - $B86) / $B86, "")</f>
        <v>2.4390243902439025E-2</v>
      </c>
      <c r="L86" s="108">
        <f>IF(ISNUMBER(J86), $B91 * K86, "")</f>
        <v>3658.5365853658536</v>
      </c>
      <c r="M86" s="109">
        <v>173</v>
      </c>
      <c r="N86" s="107">
        <f>IF(ISNUMBER(M86), (M86 - $B86) / $B86, "")</f>
        <v>5.4878048780487805E-2</v>
      </c>
      <c r="O86" s="108">
        <f>IF(ISNUMBER(M86), $B91 * N86, "")</f>
        <v>8231.707317073171</v>
      </c>
      <c r="Q86" s="291"/>
      <c r="R86" s="291"/>
      <c r="S86" s="291"/>
    </row>
    <row r="87" spans="1:19" ht="17.25" thickBot="1">
      <c r="A87" s="125" t="s">
        <v>239</v>
      </c>
      <c r="B87" s="126">
        <v>651</v>
      </c>
      <c r="C87" s="77">
        <v>-8.82352941E-2</v>
      </c>
      <c r="D87" s="15">
        <v>627</v>
      </c>
      <c r="E87" s="32">
        <f t="shared" ref="E87:E90" si="42">IF(ISNUMBER(D87), (D87 - $B87) / $B87, "")</f>
        <v>-3.6866359447004608E-2</v>
      </c>
      <c r="F87" s="18">
        <f>IF(ISNUMBER(D87), $B91 * E87, "")</f>
        <v>-5529.9539170506914</v>
      </c>
      <c r="G87" s="31">
        <v>644</v>
      </c>
      <c r="H87" s="32">
        <f t="shared" ref="H87:H90" si="43">IF(ISNUMBER(G87), (G87 - $B87) / $B87, "")</f>
        <v>-1.0752688172043012E-2</v>
      </c>
      <c r="I87" s="101">
        <f>IF(ISNUMBER(G87), $B91 * H87, "")</f>
        <v>-1612.9032258064517</v>
      </c>
      <c r="J87" s="15">
        <v>646</v>
      </c>
      <c r="K87" s="32">
        <f t="shared" ref="K87:K90" si="44">IF(ISNUMBER(J87), (J87 - $B87) / $B87, "")</f>
        <v>-7.6804915514592934E-3</v>
      </c>
      <c r="L87" s="18">
        <f>IF(ISNUMBER(J87), $B91 * K87, "")</f>
        <v>-1152.073732718894</v>
      </c>
      <c r="M87" s="31">
        <v>664</v>
      </c>
      <c r="N87" s="32">
        <f t="shared" ref="N87:N90" si="45">IF(ISNUMBER(M87), (M87 - $B87) / $B87, "")</f>
        <v>1.9969278033794162E-2</v>
      </c>
      <c r="O87" s="18">
        <f>IF(ISNUMBER(M87), $B91 * N87, "")</f>
        <v>2995.3917050691243</v>
      </c>
      <c r="Q87" s="291"/>
      <c r="R87" s="291"/>
      <c r="S87" s="291"/>
    </row>
    <row r="88" spans="1:19" ht="17.25" thickBot="1">
      <c r="A88" s="125" t="s">
        <v>85</v>
      </c>
      <c r="B88" s="126">
        <v>554</v>
      </c>
      <c r="C88" s="77">
        <v>-9.0311986900000002E-2</v>
      </c>
      <c r="D88" s="15">
        <v>547</v>
      </c>
      <c r="E88" s="32">
        <f t="shared" si="42"/>
        <v>-1.263537906137184E-2</v>
      </c>
      <c r="F88" s="18">
        <f>IF(ISNUMBER(D88), $B91 * E88, "")</f>
        <v>-1895.3068592057759</v>
      </c>
      <c r="G88" s="31">
        <v>563</v>
      </c>
      <c r="H88" s="32">
        <f t="shared" si="43"/>
        <v>1.6245487364620937E-2</v>
      </c>
      <c r="I88" s="101">
        <f>IF(ISNUMBER(G88), $B91 * H88, "")</f>
        <v>2436.8231046931405</v>
      </c>
      <c r="J88" s="15">
        <v>563</v>
      </c>
      <c r="K88" s="32">
        <f t="shared" si="44"/>
        <v>1.6245487364620937E-2</v>
      </c>
      <c r="L88" s="18">
        <f>IF(ISNUMBER(J88), $B91 * K88, "")</f>
        <v>2436.8231046931405</v>
      </c>
      <c r="M88" s="31">
        <v>586</v>
      </c>
      <c r="N88" s="32">
        <f t="shared" si="45"/>
        <v>5.7761732851985562E-2</v>
      </c>
      <c r="O88" s="18">
        <f>IF(ISNUMBER(M88), $B91 * N88, "")</f>
        <v>8664.2599277978334</v>
      </c>
      <c r="Q88" s="291"/>
      <c r="R88" s="291"/>
      <c r="S88" s="291"/>
    </row>
    <row r="89" spans="1:19">
      <c r="A89" s="125" t="s">
        <v>235</v>
      </c>
      <c r="B89" s="126">
        <v>128</v>
      </c>
      <c r="C89" s="77">
        <v>-9.8591549299999998E-2</v>
      </c>
      <c r="D89" s="15">
        <v>123</v>
      </c>
      <c r="E89" s="32">
        <f t="shared" si="42"/>
        <v>-3.90625E-2</v>
      </c>
      <c r="F89" s="18">
        <f>IF(ISNUMBER(D89), $B91 * E89, "")</f>
        <v>-5859.375</v>
      </c>
      <c r="G89" s="31">
        <v>125</v>
      </c>
      <c r="H89" s="32">
        <f t="shared" si="43"/>
        <v>-2.34375E-2</v>
      </c>
      <c r="I89" s="101">
        <f>IF(ISNUMBER(G89), $B91 * H89, "")</f>
        <v>-3515.625</v>
      </c>
      <c r="J89" s="15">
        <v>125</v>
      </c>
      <c r="K89" s="32">
        <f t="shared" si="44"/>
        <v>-2.34375E-2</v>
      </c>
      <c r="L89" s="18">
        <f>IF(ISNUMBER(J89), $B91 * K89, "")</f>
        <v>-3515.625</v>
      </c>
      <c r="M89" s="31">
        <v>127</v>
      </c>
      <c r="N89" s="32">
        <f t="shared" si="45"/>
        <v>-7.8125E-3</v>
      </c>
      <c r="O89" s="18">
        <f>IF(ISNUMBER(M89), $B91 * N89, "")</f>
        <v>-1171.875</v>
      </c>
      <c r="Q89" s="313"/>
      <c r="R89" s="314"/>
      <c r="S89" s="315"/>
    </row>
    <row r="90" spans="1:19" ht="17.25" thickBot="1">
      <c r="A90" s="130" t="s">
        <v>161</v>
      </c>
      <c r="B90" s="131">
        <v>646</v>
      </c>
      <c r="C90" s="79">
        <v>-0.10402219140000001</v>
      </c>
      <c r="D90" s="24">
        <v>627</v>
      </c>
      <c r="E90" s="25">
        <f t="shared" si="42"/>
        <v>-2.9411764705882353E-2</v>
      </c>
      <c r="F90" s="104">
        <f>IF(ISNUMBER(D90), $B91 * E90, "")</f>
        <v>-4411.7647058823532</v>
      </c>
      <c r="G90" s="102">
        <v>634</v>
      </c>
      <c r="H90" s="25">
        <f t="shared" si="43"/>
        <v>-1.8575851393188854E-2</v>
      </c>
      <c r="I90" s="103">
        <f>IF(ISNUMBER(G90), $B91 * H90, "")</f>
        <v>-2786.377708978328</v>
      </c>
      <c r="J90" s="24">
        <v>637</v>
      </c>
      <c r="K90" s="25">
        <f t="shared" si="44"/>
        <v>-1.393188854489164E-2</v>
      </c>
      <c r="L90" s="104">
        <f>IF(ISNUMBER(J90), $B91 * K90, "")</f>
        <v>-2089.7832817337462</v>
      </c>
      <c r="M90" s="102">
        <v>642</v>
      </c>
      <c r="N90" s="25">
        <f t="shared" si="45"/>
        <v>-6.1919504643962852E-3</v>
      </c>
      <c r="O90" s="104">
        <f>IF(ISNUMBER(M90), $B91 * N90, "")</f>
        <v>-928.79256965944273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-2.2046997589121861E-2</v>
      </c>
      <c r="F91" s="28">
        <f>SUM(F71:F90)</f>
        <v>-66140.992767365577</v>
      </c>
      <c r="G91" s="26" t="s">
        <v>268</v>
      </c>
      <c r="H91" s="27">
        <f>IF(COUNT(H71:H90), SUM(H71:H90) / COUNT(H71:H90), 0)</f>
        <v>-9.9069610220181518E-3</v>
      </c>
      <c r="I91" s="28">
        <f>SUM(I71:I90)</f>
        <v>-29720.883066054455</v>
      </c>
      <c r="J91" s="26" t="s">
        <v>268</v>
      </c>
      <c r="K91" s="27">
        <f>IF(COUNT(K71:K90), SUM(K71:K90) / COUNT(K71:K90), 0)</f>
        <v>-5.7245370370718144E-3</v>
      </c>
      <c r="L91" s="28">
        <f>SUM(L71:L90)</f>
        <v>-17173.611111215439</v>
      </c>
      <c r="M91" s="26" t="s">
        <v>268</v>
      </c>
      <c r="N91" s="27">
        <f>IF(COUNT(N71:N90), SUM(N71:N90) / COUNT(N71:N90), 0)</f>
        <v>1.1492349109719961E-2</v>
      </c>
      <c r="O91" s="28">
        <f>SUM(O71:O90)</f>
        <v>34477.047329159883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37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2021-11-19(금) 오전 00:00</v>
      </c>
      <c r="C96" s="329"/>
      <c r="D96" s="288" t="str">
        <f>TEXT($G$1, "[$-ko-KR]yyyy-mm-dd(ddd) ") &amp; "오후 14:00"</f>
        <v>2021-11-19(금) 오후 14:00</v>
      </c>
      <c r="E96" s="289"/>
      <c r="F96" s="290"/>
      <c r="G96" s="288" t="str">
        <f>TEXT($G$1, "[$-ko-KR]yyyy-mm-dd(ddd) ") &amp; "오후 19:00"</f>
        <v>2021-11-19(금) 오후 19:00</v>
      </c>
      <c r="H96" s="289"/>
      <c r="I96" s="290"/>
      <c r="J96" s="288" t="str">
        <f>TEXT($G$1, "[$-ko-KR]yyyy-mm-dd(ddd) ") &amp; "오후 21:00"</f>
        <v>2021-11-19(금) 오후 21:00</v>
      </c>
      <c r="K96" s="289"/>
      <c r="L96" s="290"/>
      <c r="M96" s="288" t="str">
        <f>TEXT($G$1+1, "[$-ko-KR]yyyy-mm-dd(ddd) ") &amp; "오전 00:00"</f>
        <v>2021-11-20(토)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38" t="s">
        <v>57</v>
      </c>
      <c r="H97" s="239" t="s">
        <v>265</v>
      </c>
      <c r="I97" s="24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157</v>
      </c>
      <c r="B98" s="124">
        <v>2620</v>
      </c>
      <c r="C98" s="76">
        <v>0.25059665869999997</v>
      </c>
      <c r="D98" s="13">
        <v>2460</v>
      </c>
      <c r="E98" s="14">
        <f>IF(ISNUMBER(D98), (D98 - $B98) / $B98, "")</f>
        <v>-6.1068702290076333E-2</v>
      </c>
      <c r="F98" s="16">
        <f>IF(ISNUMBER(D98), $B118 * E98, "")</f>
        <v>-9160.3053435114507</v>
      </c>
      <c r="G98" s="29">
        <v>2645</v>
      </c>
      <c r="H98" s="14">
        <f>IF(ISNUMBER(G98), (G98 - $B98) / $B98, "")</f>
        <v>9.5419847328244278E-3</v>
      </c>
      <c r="I98" s="100">
        <f>IF(ISNUMBER(G98), $B118 * H98, "")</f>
        <v>1431.2977099236641</v>
      </c>
      <c r="J98" s="13">
        <v>2660</v>
      </c>
      <c r="K98" s="14">
        <f>IF(ISNUMBER(J98), (J98 - $B98) / $B98, "")</f>
        <v>1.5267175572519083E-2</v>
      </c>
      <c r="L98" s="16">
        <f>IF(ISNUMBER(J98), $B118 * K98, "")</f>
        <v>2290.0763358778627</v>
      </c>
      <c r="M98" s="29">
        <v>2425</v>
      </c>
      <c r="N98" s="14">
        <f>IF(ISNUMBER(M98), (M98 - $B98) / $B98, "")</f>
        <v>-7.4427480916030533E-2</v>
      </c>
      <c r="O98" s="16">
        <f>IF(ISNUMBER(M98), $B118 * N98, "")</f>
        <v>-11164.12213740458</v>
      </c>
      <c r="Q98" s="286"/>
      <c r="R98" s="286"/>
      <c r="S98" s="286"/>
    </row>
    <row r="99" spans="1:19" ht="17.25" thickBot="1">
      <c r="A99" s="125" t="s">
        <v>111</v>
      </c>
      <c r="B99" s="126">
        <v>5200</v>
      </c>
      <c r="C99" s="77">
        <v>0.12798264640000001</v>
      </c>
      <c r="D99" s="15">
        <v>5030</v>
      </c>
      <c r="E99" s="32">
        <f t="shared" ref="E99:E102" si="46">IF(ISNUMBER(D99), (D99 - $B99) / $B99, "")</f>
        <v>-3.2692307692307694E-2</v>
      </c>
      <c r="F99" s="18">
        <f>IF(ISNUMBER(D99), $B118 * E99, "")</f>
        <v>-4903.8461538461543</v>
      </c>
      <c r="G99" s="31">
        <v>5490</v>
      </c>
      <c r="H99" s="32">
        <f t="shared" ref="H99:H102" si="47">IF(ISNUMBER(G99), (G99 - $B99) / $B99, "")</f>
        <v>5.5769230769230772E-2</v>
      </c>
      <c r="I99" s="101">
        <f>IF(ISNUMBER(G99), $B118 * H99, "")</f>
        <v>8365.3846153846152</v>
      </c>
      <c r="J99" s="15">
        <v>5410</v>
      </c>
      <c r="K99" s="32">
        <f t="shared" ref="K99:K102" si="48">IF(ISNUMBER(J99), (J99 - $B99) / $B99, "")</f>
        <v>4.0384615384615387E-2</v>
      </c>
      <c r="L99" s="18">
        <f>IF(ISNUMBER(J99), $B118 * K99, "")</f>
        <v>6057.6923076923076</v>
      </c>
      <c r="M99" s="31">
        <v>5225</v>
      </c>
      <c r="N99" s="32">
        <f t="shared" ref="N99:N102" si="49">IF(ISNUMBER(M99), (M99 - $B99) / $B99, "")</f>
        <v>4.807692307692308E-3</v>
      </c>
      <c r="O99" s="18">
        <f>IF(ISNUMBER(M99), $B118 * N99, "")</f>
        <v>721.15384615384619</v>
      </c>
      <c r="Q99" s="286"/>
      <c r="R99" s="286"/>
      <c r="S99" s="286"/>
    </row>
    <row r="100" spans="1:19" ht="17.25" thickBot="1">
      <c r="A100" s="125" t="s">
        <v>60</v>
      </c>
      <c r="B100" s="126">
        <v>4405</v>
      </c>
      <c r="C100" s="77">
        <v>7.43902439E-2</v>
      </c>
      <c r="D100" s="15">
        <v>4905</v>
      </c>
      <c r="E100" s="32">
        <f t="shared" si="46"/>
        <v>0.11350737797956867</v>
      </c>
      <c r="F100" s="18">
        <f>IF(ISNUMBER(D100), $B118 * E100, "")</f>
        <v>17026.106696935301</v>
      </c>
      <c r="G100" s="31">
        <v>5115</v>
      </c>
      <c r="H100" s="32">
        <f t="shared" si="47"/>
        <v>0.16118047673098751</v>
      </c>
      <c r="I100" s="101">
        <f>IF(ISNUMBER(G100), $B118 * H100, "")</f>
        <v>24177.071509648125</v>
      </c>
      <c r="J100" s="15">
        <v>5070</v>
      </c>
      <c r="K100" s="32">
        <f t="shared" si="48"/>
        <v>0.15096481271282633</v>
      </c>
      <c r="L100" s="18">
        <f>IF(ISNUMBER(J100), $B118 * K100, "")</f>
        <v>22644.721906923951</v>
      </c>
      <c r="M100" s="31">
        <v>4895</v>
      </c>
      <c r="N100" s="32">
        <f t="shared" si="49"/>
        <v>0.1112372304199773</v>
      </c>
      <c r="O100" s="18">
        <f>IF(ISNUMBER(M100), $B118 * N100, "")</f>
        <v>16685.584562996595</v>
      </c>
      <c r="Q100" s="291"/>
      <c r="R100" s="291"/>
      <c r="S100" s="291"/>
    </row>
    <row r="101" spans="1:19" ht="17.25" thickBot="1">
      <c r="A101" s="125" t="s">
        <v>145</v>
      </c>
      <c r="B101" s="126">
        <v>25.2</v>
      </c>
      <c r="C101" s="77">
        <v>4.1322313999999999E-2</v>
      </c>
      <c r="D101" s="15">
        <v>24.1</v>
      </c>
      <c r="E101" s="32">
        <f t="shared" si="46"/>
        <v>-4.3650793650793565E-2</v>
      </c>
      <c r="F101" s="18">
        <f>IF(ISNUMBER(D101), $B118 * E101, "")</f>
        <v>-6547.619047619035</v>
      </c>
      <c r="G101" s="31">
        <v>24.9</v>
      </c>
      <c r="H101" s="32">
        <f t="shared" si="47"/>
        <v>-1.1904761904761934E-2</v>
      </c>
      <c r="I101" s="101">
        <f>IF(ISNUMBER(G101), $B118 * H101, "")</f>
        <v>-1785.7142857142901</v>
      </c>
      <c r="J101" s="15">
        <v>25</v>
      </c>
      <c r="K101" s="32">
        <f t="shared" si="48"/>
        <v>-7.9365079365079083E-3</v>
      </c>
      <c r="L101" s="18">
        <f>IF(ISNUMBER(J101), $B118 * K101, "")</f>
        <v>-1190.4761904761863</v>
      </c>
      <c r="M101" s="31">
        <v>24.8</v>
      </c>
      <c r="N101" s="32">
        <f t="shared" si="49"/>
        <v>-1.5873015873015817E-2</v>
      </c>
      <c r="O101" s="18">
        <f>IF(ISNUMBER(M101), $B118 * N101, "")</f>
        <v>-2380.9523809523726</v>
      </c>
      <c r="Q101" s="291"/>
      <c r="R101" s="291"/>
      <c r="S101" s="291"/>
    </row>
    <row r="102" spans="1:19" ht="17.25" thickBot="1">
      <c r="A102" s="127" t="s">
        <v>155</v>
      </c>
      <c r="B102" s="128">
        <v>27300</v>
      </c>
      <c r="C102" s="78">
        <v>3.3699356299999997E-2</v>
      </c>
      <c r="D102" s="20">
        <v>26530</v>
      </c>
      <c r="E102" s="21">
        <f t="shared" si="46"/>
        <v>-2.8205128205128206E-2</v>
      </c>
      <c r="F102" s="22">
        <f>IF(ISNUMBER(D102), $B118 * E102, "")</f>
        <v>-4230.7692307692305</v>
      </c>
      <c r="G102" s="30">
        <v>26850</v>
      </c>
      <c r="H102" s="21">
        <f t="shared" si="47"/>
        <v>-1.6483516483516484E-2</v>
      </c>
      <c r="I102" s="105">
        <f>IF(ISNUMBER(G102), $B118 * H102, "")</f>
        <v>-2472.5274725274726</v>
      </c>
      <c r="J102" s="20">
        <v>27110</v>
      </c>
      <c r="K102" s="21">
        <f t="shared" si="48"/>
        <v>-6.9597069597069601E-3</v>
      </c>
      <c r="L102" s="22">
        <f>IF(ISNUMBER(J102), $B118 * K102, "")</f>
        <v>-1043.9560439560439</v>
      </c>
      <c r="M102" s="30">
        <v>27380</v>
      </c>
      <c r="N102" s="21">
        <f t="shared" si="49"/>
        <v>2.9304029304029304E-3</v>
      </c>
      <c r="O102" s="22">
        <f>IF(ISNUMBER(M102), $B118 * N102, "")</f>
        <v>439.56043956043953</v>
      </c>
      <c r="Q102" s="291"/>
      <c r="R102" s="291"/>
      <c r="S102" s="291"/>
    </row>
    <row r="103" spans="1:19" ht="17.25" thickBot="1">
      <c r="A103" s="125" t="s">
        <v>189</v>
      </c>
      <c r="B103" s="129">
        <v>451</v>
      </c>
      <c r="C103" s="80">
        <v>2.7334851899999998E-2</v>
      </c>
      <c r="D103" s="106">
        <v>411</v>
      </c>
      <c r="E103" s="107">
        <f>IF(ISNUMBER(D103), (D103 - $B103) / $B103, "")</f>
        <v>-8.8691796008869186E-2</v>
      </c>
      <c r="F103" s="108">
        <f>IF(ISNUMBER(D103), $B118 * E103, "")</f>
        <v>-13303.769401330377</v>
      </c>
      <c r="G103" s="109">
        <v>418</v>
      </c>
      <c r="H103" s="107">
        <f>IF(ISNUMBER(G103), (G103 - $B103) / $B103, "")</f>
        <v>-7.3170731707317069E-2</v>
      </c>
      <c r="I103" s="110">
        <f>IF(ISNUMBER(G103), $B118 * H103, "")</f>
        <v>-10975.60975609756</v>
      </c>
      <c r="J103" s="106">
        <v>426</v>
      </c>
      <c r="K103" s="107">
        <f>IF(ISNUMBER(J103), (J103 - $B103) / $B103, "")</f>
        <v>-5.543237250554324E-2</v>
      </c>
      <c r="L103" s="108">
        <f>IF(ISNUMBER(J103), $B118 * K103, "")</f>
        <v>-8314.8558758314866</v>
      </c>
      <c r="M103" s="109">
        <v>443</v>
      </c>
      <c r="N103" s="107">
        <f>IF(ISNUMBER(M103), (M103 - $B103) / $B103, "")</f>
        <v>-1.7738359201773836E-2</v>
      </c>
      <c r="O103" s="108">
        <f>IF(ISNUMBER(M103), $B118 * N103, "")</f>
        <v>-2660.7538802660756</v>
      </c>
      <c r="Q103" s="291"/>
      <c r="R103" s="291"/>
      <c r="S103" s="291"/>
    </row>
    <row r="104" spans="1:19" ht="17.25" thickBot="1">
      <c r="A104" s="125" t="s">
        <v>141</v>
      </c>
      <c r="B104" s="126">
        <v>165</v>
      </c>
      <c r="C104" s="77">
        <v>2.48447205E-2</v>
      </c>
      <c r="D104" s="15">
        <v>152</v>
      </c>
      <c r="E104" s="32">
        <f t="shared" ref="E104:E107" si="50">IF(ISNUMBER(D104), (D104 - $B104) / $B104, "")</f>
        <v>-7.8787878787878782E-2</v>
      </c>
      <c r="F104" s="18">
        <f>IF(ISNUMBER(D104), $B118 * E104, "")</f>
        <v>-11818.181818181818</v>
      </c>
      <c r="G104" s="31">
        <v>157</v>
      </c>
      <c r="H104" s="32">
        <f t="shared" ref="H104:H107" si="51">IF(ISNUMBER(G104), (G104 - $B104) / $B104, "")</f>
        <v>-4.8484848484848485E-2</v>
      </c>
      <c r="I104" s="101">
        <f>IF(ISNUMBER(G104), $B118 * H104, "")</f>
        <v>-7272.727272727273</v>
      </c>
      <c r="J104" s="15">
        <v>159</v>
      </c>
      <c r="K104" s="32">
        <f t="shared" ref="K104:K107" si="52">IF(ISNUMBER(J104), (J104 - $B104) / $B104, "")</f>
        <v>-3.6363636363636362E-2</v>
      </c>
      <c r="L104" s="18">
        <f>IF(ISNUMBER(J104), $B118 * K104, "")</f>
        <v>-5454.545454545454</v>
      </c>
      <c r="M104" s="31">
        <v>160</v>
      </c>
      <c r="N104" s="32">
        <f t="shared" ref="N104:N107" si="53">IF(ISNUMBER(M104), (M104 - $B104) / $B104, "")</f>
        <v>-3.0303030303030304E-2</v>
      </c>
      <c r="O104" s="18">
        <f>IF(ISNUMBER(M104), $B118 * N104, "")</f>
        <v>-4545.454545454546</v>
      </c>
      <c r="Q104" s="291"/>
      <c r="R104" s="291"/>
      <c r="S104" s="291"/>
    </row>
    <row r="105" spans="1:19" ht="17.25" thickBot="1">
      <c r="A105" s="125" t="s">
        <v>115</v>
      </c>
      <c r="B105" s="126">
        <v>639</v>
      </c>
      <c r="C105" s="77">
        <v>4.7169810999999999E-3</v>
      </c>
      <c r="D105" s="15">
        <v>645</v>
      </c>
      <c r="E105" s="32">
        <f t="shared" si="50"/>
        <v>9.3896713615023476E-3</v>
      </c>
      <c r="F105" s="18">
        <f>IF(ISNUMBER(D105), $B118 * E105, "")</f>
        <v>1408.4507042253522</v>
      </c>
      <c r="G105" s="31">
        <v>631</v>
      </c>
      <c r="H105" s="32">
        <f t="shared" si="51"/>
        <v>-1.2519561815336464E-2</v>
      </c>
      <c r="I105" s="101">
        <f>IF(ISNUMBER(G105), $B118 * H105, "")</f>
        <v>-1877.9342723004695</v>
      </c>
      <c r="J105" s="15">
        <v>633</v>
      </c>
      <c r="K105" s="32">
        <f t="shared" si="52"/>
        <v>-9.3896713615023476E-3</v>
      </c>
      <c r="L105" s="18">
        <f>IF(ISNUMBER(J105), $B118 * K105, "")</f>
        <v>-1408.4507042253522</v>
      </c>
      <c r="M105" s="31">
        <v>647</v>
      </c>
      <c r="N105" s="32">
        <f t="shared" si="53"/>
        <v>1.2519561815336464E-2</v>
      </c>
      <c r="O105" s="18">
        <f>IF(ISNUMBER(M105), $B118 * N105, "")</f>
        <v>1877.9342723004695</v>
      </c>
      <c r="Q105" s="291"/>
      <c r="R105" s="291"/>
      <c r="S105" s="291"/>
    </row>
    <row r="106" spans="1:19" ht="17.25" thickBot="1">
      <c r="A106" s="125" t="s">
        <v>153</v>
      </c>
      <c r="B106" s="126">
        <v>3675</v>
      </c>
      <c r="C106" s="77">
        <v>-1.3586957000000001E-3</v>
      </c>
      <c r="D106" s="15">
        <v>3910</v>
      </c>
      <c r="E106" s="32">
        <f t="shared" si="50"/>
        <v>6.3945578231292516E-2</v>
      </c>
      <c r="F106" s="18">
        <f>IF(ISNUMBER(D106), $B118 * E106, "")</f>
        <v>9591.8367346938776</v>
      </c>
      <c r="G106" s="31">
        <v>3960</v>
      </c>
      <c r="H106" s="32">
        <f t="shared" si="51"/>
        <v>7.7551020408163265E-2</v>
      </c>
      <c r="I106" s="101">
        <f>IF(ISNUMBER(G106), $B118 * H106, "")</f>
        <v>11632.65306122449</v>
      </c>
      <c r="J106" s="15">
        <v>4050</v>
      </c>
      <c r="K106" s="32">
        <f t="shared" si="52"/>
        <v>0.10204081632653061</v>
      </c>
      <c r="L106" s="18">
        <f>IF(ISNUMBER(J106), $B118 * K106, "")</f>
        <v>15306.122448979591</v>
      </c>
      <c r="M106" s="31">
        <v>4360</v>
      </c>
      <c r="N106" s="32">
        <f t="shared" si="53"/>
        <v>0.18639455782312925</v>
      </c>
      <c r="O106" s="18">
        <f>IF(ISNUMBER(M106), $B118 * N106, "")</f>
        <v>27959.183673469386</v>
      </c>
      <c r="Q106" s="33"/>
      <c r="R106" s="33"/>
    </row>
    <row r="107" spans="1:19" ht="17.25" thickBot="1">
      <c r="A107" s="130" t="s">
        <v>211</v>
      </c>
      <c r="B107" s="131">
        <v>3000</v>
      </c>
      <c r="C107" s="79">
        <v>-9.9009900999999997E-3</v>
      </c>
      <c r="D107" s="24">
        <v>3030</v>
      </c>
      <c r="E107" s="25">
        <f t="shared" si="50"/>
        <v>0.01</v>
      </c>
      <c r="F107" s="104">
        <f>IF(ISNUMBER(D107), $B118 * E107, "")</f>
        <v>1500</v>
      </c>
      <c r="G107" s="102">
        <v>3080</v>
      </c>
      <c r="H107" s="25">
        <f t="shared" si="51"/>
        <v>2.6666666666666668E-2</v>
      </c>
      <c r="I107" s="103">
        <f>IF(ISNUMBER(G107), $B118 * H107, "")</f>
        <v>4000.0000000000005</v>
      </c>
      <c r="J107" s="24">
        <v>3135</v>
      </c>
      <c r="K107" s="25">
        <f t="shared" si="52"/>
        <v>4.4999999999999998E-2</v>
      </c>
      <c r="L107" s="104">
        <f>IF(ISNUMBER(J107), $B118 * K107, "")</f>
        <v>6750</v>
      </c>
      <c r="M107" s="102">
        <v>3060</v>
      </c>
      <c r="N107" s="25">
        <f t="shared" si="53"/>
        <v>0.02</v>
      </c>
      <c r="O107" s="104">
        <f>IF(ISNUMBER(M107), $B118 * N107, "")</f>
        <v>3000</v>
      </c>
      <c r="Q107" s="300"/>
      <c r="R107" s="301"/>
      <c r="S107" s="302"/>
    </row>
    <row r="108" spans="1:19">
      <c r="A108" s="123" t="s">
        <v>193</v>
      </c>
      <c r="B108" s="124">
        <v>3965</v>
      </c>
      <c r="C108" s="76">
        <v>-9.9875156E-3</v>
      </c>
      <c r="D108" s="13">
        <v>3925</v>
      </c>
      <c r="E108" s="14">
        <f>IF(ISNUMBER(D108), (D108 - $B108) / $B108, "")</f>
        <v>-1.0088272383354351E-2</v>
      </c>
      <c r="F108" s="16">
        <f>IF(ISNUMBER(D108), $B118 * E108, "")</f>
        <v>-1513.2408575031525</v>
      </c>
      <c r="G108" s="29">
        <v>3980</v>
      </c>
      <c r="H108" s="14">
        <f>IF(ISNUMBER(G108), (G108 - $B108) / $B108, "")</f>
        <v>3.7831021437578815E-3</v>
      </c>
      <c r="I108" s="100">
        <f>IF(ISNUMBER(G108), $B118 * H108, "")</f>
        <v>567.46532156368221</v>
      </c>
      <c r="J108" s="13">
        <v>4050</v>
      </c>
      <c r="K108" s="14">
        <f>IF(ISNUMBER(J108), (J108 - $B108) / $B108, "")</f>
        <v>2.1437578814627996E-2</v>
      </c>
      <c r="L108" s="16">
        <f>IF(ISNUMBER(J108), $B118 * K108, "")</f>
        <v>3215.6368221941993</v>
      </c>
      <c r="M108" s="29">
        <v>4030</v>
      </c>
      <c r="N108" s="14">
        <f>IF(ISNUMBER(M108), (M108 - $B108) / $B108, "")</f>
        <v>1.6393442622950821E-2</v>
      </c>
      <c r="O108" s="16">
        <f>IF(ISNUMBER(M108), $B118 * N108, "")</f>
        <v>2459.0163934426232</v>
      </c>
      <c r="Q108" s="303"/>
      <c r="R108" s="304"/>
      <c r="S108" s="305"/>
    </row>
    <row r="109" spans="1:19" ht="17.25" thickBot="1">
      <c r="A109" s="125" t="s">
        <v>89</v>
      </c>
      <c r="B109" s="126">
        <v>1325</v>
      </c>
      <c r="C109" s="77">
        <v>-1.1194029899999999E-2</v>
      </c>
      <c r="D109" s="15">
        <v>1310</v>
      </c>
      <c r="E109" s="32">
        <f t="shared" ref="E109:E112" si="54">IF(ISNUMBER(D109), (D109 - $B109) / $B109, "")</f>
        <v>-1.1320754716981131E-2</v>
      </c>
      <c r="F109" s="18">
        <f>IF(ISNUMBER(D109), $B118 * E109, "")</f>
        <v>-1698.1132075471696</v>
      </c>
      <c r="G109" s="31">
        <v>1315</v>
      </c>
      <c r="H109" s="32">
        <f t="shared" ref="H109:H112" si="55">IF(ISNUMBER(G109), (G109 - $B109) / $B109, "")</f>
        <v>-7.5471698113207548E-3</v>
      </c>
      <c r="I109" s="101">
        <f>IF(ISNUMBER(G109), $B118 * H109, "")</f>
        <v>-1132.0754716981132</v>
      </c>
      <c r="J109" s="15">
        <v>1315</v>
      </c>
      <c r="K109" s="32">
        <f t="shared" ref="K109:K112" si="56">IF(ISNUMBER(J109), (J109 - $B109) / $B109, "")</f>
        <v>-7.5471698113207548E-3</v>
      </c>
      <c r="L109" s="18">
        <f>IF(ISNUMBER(J109), $B118 * K109, "")</f>
        <v>-1132.0754716981132</v>
      </c>
      <c r="M109" s="31">
        <v>1355</v>
      </c>
      <c r="N109" s="32">
        <f t="shared" ref="N109:N112" si="57">IF(ISNUMBER(M109), (M109 - $B109) / $B109, "")</f>
        <v>2.2641509433962263E-2</v>
      </c>
      <c r="O109" s="18">
        <f>IF(ISNUMBER(M109), $B118 * N109, "")</f>
        <v>3396.2264150943392</v>
      </c>
      <c r="Q109" s="306"/>
      <c r="R109" s="307"/>
      <c r="S109" s="308"/>
    </row>
    <row r="110" spans="1:19" ht="17.25" thickBot="1">
      <c r="A110" s="125" t="s">
        <v>49</v>
      </c>
      <c r="B110" s="126">
        <v>72855000</v>
      </c>
      <c r="C110" s="77">
        <v>-1.46074254E-2</v>
      </c>
      <c r="D110" s="15">
        <v>70500000</v>
      </c>
      <c r="E110" s="32">
        <f t="shared" si="54"/>
        <v>-3.2324480131768585E-2</v>
      </c>
      <c r="F110" s="18">
        <f>IF(ISNUMBER(D110), $B118 * E110, "")</f>
        <v>-4848.6720197652876</v>
      </c>
      <c r="G110" s="31">
        <v>70896000</v>
      </c>
      <c r="H110" s="32">
        <f t="shared" si="55"/>
        <v>-2.6889026147827878E-2</v>
      </c>
      <c r="I110" s="101">
        <f>IF(ISNUMBER(G110), $B118 * H110, "")</f>
        <v>-4033.3539221741817</v>
      </c>
      <c r="J110" s="15">
        <v>71144000</v>
      </c>
      <c r="K110" s="32">
        <f t="shared" si="56"/>
        <v>-2.3485004460915518E-2</v>
      </c>
      <c r="L110" s="18">
        <f>IF(ISNUMBER(J110), $B118 * K110, "")</f>
        <v>-3522.7506691373278</v>
      </c>
      <c r="M110" s="31">
        <v>71876000</v>
      </c>
      <c r="N110" s="32">
        <f t="shared" si="57"/>
        <v>-1.3437650126964519E-2</v>
      </c>
      <c r="O110" s="18">
        <f>IF(ISNUMBER(M110), $B118 * N110, "")</f>
        <v>-2015.6475190446779</v>
      </c>
      <c r="Q110" s="291"/>
      <c r="R110" s="291"/>
      <c r="S110" s="291"/>
    </row>
    <row r="111" spans="1:19" ht="17.25" thickBot="1">
      <c r="A111" s="125" t="s">
        <v>241</v>
      </c>
      <c r="B111" s="126">
        <v>2290</v>
      </c>
      <c r="C111" s="77">
        <v>-1.9271948600000002E-2</v>
      </c>
      <c r="D111" s="15">
        <v>2185</v>
      </c>
      <c r="E111" s="32">
        <f t="shared" si="54"/>
        <v>-4.5851528384279479E-2</v>
      </c>
      <c r="F111" s="18">
        <f>IF(ISNUMBER(D111), $B118 * E111, "")</f>
        <v>-6877.7292576419222</v>
      </c>
      <c r="G111" s="31">
        <v>2210</v>
      </c>
      <c r="H111" s="32">
        <f t="shared" si="55"/>
        <v>-3.4934497816593885E-2</v>
      </c>
      <c r="I111" s="101">
        <f>IF(ISNUMBER(G111), $B118 * H111, "")</f>
        <v>-5240.1746724890827</v>
      </c>
      <c r="J111" s="15">
        <v>2245</v>
      </c>
      <c r="K111" s="32">
        <f t="shared" si="56"/>
        <v>-1.9650655021834062E-2</v>
      </c>
      <c r="L111" s="18">
        <f>IF(ISNUMBER(J111), $B118 * K111, "")</f>
        <v>-2947.5982532751091</v>
      </c>
      <c r="M111" s="31">
        <v>2285</v>
      </c>
      <c r="N111" s="32">
        <f t="shared" si="57"/>
        <v>-2.1834061135371178E-3</v>
      </c>
      <c r="O111" s="18">
        <f>IF(ISNUMBER(M111), $B118 * N111, "")</f>
        <v>-327.51091703056767</v>
      </c>
      <c r="Q111" s="286"/>
      <c r="R111" s="286"/>
      <c r="S111" s="286"/>
    </row>
    <row r="112" spans="1:19" ht="17.25" thickBot="1">
      <c r="A112" s="127" t="s">
        <v>227</v>
      </c>
      <c r="B112" s="128">
        <v>1110</v>
      </c>
      <c r="C112" s="78">
        <v>-2.6315789499999999E-2</v>
      </c>
      <c r="D112" s="20">
        <v>1125</v>
      </c>
      <c r="E112" s="21">
        <f t="shared" si="54"/>
        <v>1.3513513513513514E-2</v>
      </c>
      <c r="F112" s="22">
        <f>IF(ISNUMBER(D112), $B118 * E112, "")</f>
        <v>2027.0270270270271</v>
      </c>
      <c r="G112" s="30">
        <v>1155</v>
      </c>
      <c r="H112" s="21">
        <f t="shared" si="55"/>
        <v>4.0540540540540543E-2</v>
      </c>
      <c r="I112" s="105">
        <f>IF(ISNUMBER(G112), $B118 * H112, "")</f>
        <v>6081.0810810810817</v>
      </c>
      <c r="J112" s="20">
        <v>1155</v>
      </c>
      <c r="K112" s="21">
        <f t="shared" si="56"/>
        <v>4.0540540540540543E-2</v>
      </c>
      <c r="L112" s="22">
        <f>IF(ISNUMBER(J112), $B118 * K112, "")</f>
        <v>6081.0810810810817</v>
      </c>
      <c r="M112" s="30">
        <v>1115</v>
      </c>
      <c r="N112" s="21">
        <f t="shared" si="57"/>
        <v>4.5045045045045045E-3</v>
      </c>
      <c r="O112" s="22">
        <f>IF(ISNUMBER(M112), $B118 * N112, "")</f>
        <v>675.67567567567562</v>
      </c>
      <c r="Q112" s="286"/>
      <c r="R112" s="286"/>
      <c r="S112" s="286"/>
    </row>
    <row r="113" spans="1:19" ht="17.25" thickBot="1">
      <c r="A113" s="125" t="s">
        <v>81</v>
      </c>
      <c r="B113" s="129">
        <v>2235</v>
      </c>
      <c r="C113" s="80">
        <v>-2.8260869599999999E-2</v>
      </c>
      <c r="D113" s="106">
        <v>2265</v>
      </c>
      <c r="E113" s="107">
        <f>IF(ISNUMBER(D113), (D113 - $B113) / $B113, "")</f>
        <v>1.3422818791946308E-2</v>
      </c>
      <c r="F113" s="108">
        <f>IF(ISNUMBER(D113), $B118 * E113, "")</f>
        <v>2013.4228187919462</v>
      </c>
      <c r="G113" s="109">
        <v>2260</v>
      </c>
      <c r="H113" s="107">
        <f>IF(ISNUMBER(G113), (G113 - $B113) / $B113, "")</f>
        <v>1.1185682326621925E-2</v>
      </c>
      <c r="I113" s="110">
        <f>IF(ISNUMBER(G113), $B118 * H113, "")</f>
        <v>1677.8523489932886</v>
      </c>
      <c r="J113" s="106">
        <v>2265</v>
      </c>
      <c r="K113" s="107">
        <f>IF(ISNUMBER(J113), (J113 - $B113) / $B113, "")</f>
        <v>1.3422818791946308E-2</v>
      </c>
      <c r="L113" s="108">
        <f>IF(ISNUMBER(J113), $B118 * K113, "")</f>
        <v>2013.4228187919462</v>
      </c>
      <c r="M113" s="109">
        <v>2315</v>
      </c>
      <c r="N113" s="107">
        <f>IF(ISNUMBER(M113), (M113 - $B113) / $B113, "")</f>
        <v>3.5794183445190156E-2</v>
      </c>
      <c r="O113" s="108">
        <f>IF(ISNUMBER(M113), $B118 * N113, "")</f>
        <v>5369.1275167785234</v>
      </c>
      <c r="Q113" s="291"/>
      <c r="R113" s="291"/>
      <c r="S113" s="291"/>
    </row>
    <row r="114" spans="1:19" ht="17.25" thickBot="1">
      <c r="A114" s="125" t="s">
        <v>51</v>
      </c>
      <c r="B114" s="126">
        <v>412</v>
      </c>
      <c r="C114" s="77">
        <v>-3.0588235299999999E-2</v>
      </c>
      <c r="D114" s="15">
        <v>423</v>
      </c>
      <c r="E114" s="32">
        <f t="shared" ref="E114:E117" si="58">IF(ISNUMBER(D114), (D114 - $B114) / $B114, "")</f>
        <v>2.6699029126213591E-2</v>
      </c>
      <c r="F114" s="18">
        <f>IF(ISNUMBER(D114), $B118 * E114, "")</f>
        <v>4004.8543689320386</v>
      </c>
      <c r="G114" s="31">
        <v>430</v>
      </c>
      <c r="H114" s="32">
        <f t="shared" ref="H114:H117" si="59">IF(ISNUMBER(G114), (G114 - $B114) / $B114, "")</f>
        <v>4.3689320388349516E-2</v>
      </c>
      <c r="I114" s="101">
        <f>IF(ISNUMBER(G114), $B118 * H114, "")</f>
        <v>6553.3980582524273</v>
      </c>
      <c r="J114" s="15">
        <v>432</v>
      </c>
      <c r="K114" s="32">
        <f t="shared" ref="K114:K117" si="60">IF(ISNUMBER(J114), (J114 - $B114) / $B114, "")</f>
        <v>4.8543689320388349E-2</v>
      </c>
      <c r="L114" s="18">
        <f>IF(ISNUMBER(J114), $B118 * K114, "")</f>
        <v>7281.5533980582522</v>
      </c>
      <c r="M114" s="31">
        <v>433</v>
      </c>
      <c r="N114" s="32">
        <f t="shared" ref="N114:N117" si="61">IF(ISNUMBER(M114), (M114 - $B114) / $B114, "")</f>
        <v>5.0970873786407765E-2</v>
      </c>
      <c r="O114" s="18">
        <f>IF(ISNUMBER(M114), $B118 * N114, "")</f>
        <v>7645.6310679611652</v>
      </c>
      <c r="Q114" s="291"/>
      <c r="R114" s="291"/>
      <c r="S114" s="291"/>
    </row>
    <row r="115" spans="1:19" ht="17.25" thickBot="1">
      <c r="A115" s="125" t="s">
        <v>263</v>
      </c>
      <c r="B115" s="126">
        <v>282</v>
      </c>
      <c r="C115" s="77">
        <v>-3.0927835099999999E-2</v>
      </c>
      <c r="D115" s="15">
        <v>280</v>
      </c>
      <c r="E115" s="32">
        <f t="shared" si="58"/>
        <v>-7.0921985815602835E-3</v>
      </c>
      <c r="F115" s="18">
        <f>IF(ISNUMBER(D115), $B118 * E115, "")</f>
        <v>-1063.8297872340424</v>
      </c>
      <c r="G115" s="31">
        <v>282</v>
      </c>
      <c r="H115" s="32">
        <f t="shared" si="59"/>
        <v>0</v>
      </c>
      <c r="I115" s="101">
        <f>IF(ISNUMBER(G115), $B118 * H115, "")</f>
        <v>0</v>
      </c>
      <c r="J115" s="15">
        <v>283</v>
      </c>
      <c r="K115" s="32">
        <f t="shared" si="60"/>
        <v>3.5460992907801418E-3</v>
      </c>
      <c r="L115" s="18">
        <f>IF(ISNUMBER(J115), $B118 * K115, "")</f>
        <v>531.91489361702122</v>
      </c>
      <c r="M115" s="31">
        <v>293</v>
      </c>
      <c r="N115" s="32">
        <f t="shared" si="61"/>
        <v>3.9007092198581561E-2</v>
      </c>
      <c r="O115" s="18">
        <f>IF(ISNUMBER(M115), $B118 * N115, "")</f>
        <v>5851.0638297872338</v>
      </c>
      <c r="Q115" s="291"/>
      <c r="R115" s="291"/>
      <c r="S115" s="291"/>
    </row>
    <row r="116" spans="1:19">
      <c r="A116" s="125" t="s">
        <v>93</v>
      </c>
      <c r="B116" s="126">
        <v>5076000</v>
      </c>
      <c r="C116" s="77">
        <v>-3.3695031399999999E-2</v>
      </c>
      <c r="D116" s="15">
        <v>5090000</v>
      </c>
      <c r="E116" s="32">
        <f t="shared" si="58"/>
        <v>2.7580772261623326E-3</v>
      </c>
      <c r="F116" s="18">
        <f>IF(ISNUMBER(D116), $B118 * E116, "")</f>
        <v>413.7115839243499</v>
      </c>
      <c r="G116" s="31">
        <v>5163000</v>
      </c>
      <c r="H116" s="32">
        <f t="shared" si="59"/>
        <v>1.7139479905437353E-2</v>
      </c>
      <c r="I116" s="101">
        <f>IF(ISNUMBER(G116), $B118 * H116, "")</f>
        <v>2570.921985815603</v>
      </c>
      <c r="J116" s="15">
        <v>5174000</v>
      </c>
      <c r="K116" s="32">
        <f t="shared" si="60"/>
        <v>1.9306540583136328E-2</v>
      </c>
      <c r="L116" s="18">
        <f>IF(ISNUMBER(J116), $B118 * K116, "")</f>
        <v>2895.981087470449</v>
      </c>
      <c r="M116" s="31">
        <v>5238000</v>
      </c>
      <c r="N116" s="32">
        <f t="shared" si="61"/>
        <v>3.1914893617021274E-2</v>
      </c>
      <c r="O116" s="18">
        <f>IF(ISNUMBER(M116), $B118 * N116, "")</f>
        <v>4787.2340425531911</v>
      </c>
      <c r="Q116" s="313"/>
      <c r="R116" s="314"/>
      <c r="S116" s="315"/>
    </row>
    <row r="117" spans="1:19" ht="17.25" thickBot="1">
      <c r="A117" s="130" t="s">
        <v>99</v>
      </c>
      <c r="B117" s="131">
        <v>60650</v>
      </c>
      <c r="C117" s="79">
        <v>-3.6230732600000003E-2</v>
      </c>
      <c r="D117" s="24">
        <v>61450</v>
      </c>
      <c r="E117" s="25">
        <f t="shared" si="58"/>
        <v>1.3190436933223413E-2</v>
      </c>
      <c r="F117" s="104">
        <f>IF(ISNUMBER(D117), $B118 * E117, "")</f>
        <v>1978.5655399835121</v>
      </c>
      <c r="G117" s="102">
        <v>62110</v>
      </c>
      <c r="H117" s="25">
        <f t="shared" si="59"/>
        <v>2.4072547403132728E-2</v>
      </c>
      <c r="I117" s="103">
        <f>IF(ISNUMBER(G117), $B118 * H117, "")</f>
        <v>3610.8821104699091</v>
      </c>
      <c r="J117" s="24">
        <v>62390</v>
      </c>
      <c r="K117" s="25">
        <f t="shared" si="60"/>
        <v>2.8689200329760925E-2</v>
      </c>
      <c r="L117" s="104">
        <f>IF(ISNUMBER(J117), $B118 * K117, "")</f>
        <v>4303.3800494641391</v>
      </c>
      <c r="M117" s="102">
        <v>62600</v>
      </c>
      <c r="N117" s="25">
        <f t="shared" si="61"/>
        <v>3.2151690024732067E-2</v>
      </c>
      <c r="O117" s="104">
        <f>IF(ISNUMBER(M117), $B118 * N117, "")</f>
        <v>4822.7535037098105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-8.6673668834787443E-3</v>
      </c>
      <c r="F118" s="28">
        <f>SUM(F98:F117)</f>
        <v>-26002.100650436234</v>
      </c>
      <c r="G118" s="26" t="s">
        <v>268</v>
      </c>
      <c r="H118" s="27">
        <f>IF(COUNT(H98:H117), SUM(H98:H117) / COUNT(H98:H117), 0)</f>
        <v>1.1959296892209483E-2</v>
      </c>
      <c r="I118" s="28">
        <f>SUM(I98:I117)</f>
        <v>35877.890676628449</v>
      </c>
      <c r="J118" s="26" t="s">
        <v>268</v>
      </c>
      <c r="K118" s="27">
        <f>IF(COUNT(K98:K117), SUM(K98:K117) / COUNT(K98:K117), 0)</f>
        <v>1.8118958162335243E-2</v>
      </c>
      <c r="L118" s="28">
        <f>SUM(L98:L117)</f>
        <v>54356.874487005727</v>
      </c>
      <c r="M118" s="26" t="s">
        <v>268</v>
      </c>
      <c r="N118" s="27">
        <f>IF(COUNT(N98:N117), SUM(N98:N117) / COUNT(N98:N117), 0)</f>
        <v>2.0865234619776823E-2</v>
      </c>
      <c r="O118" s="28">
        <f>SUM(O98:O117)</f>
        <v>62595.703859330475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37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2021-11-19(금) 오전 00:00</v>
      </c>
      <c r="C123" s="329"/>
      <c r="D123" s="288" t="str">
        <f>TEXT($G$1, "[$-ko-KR]yyyy-mm-dd(ddd) ") &amp; "오후 14:00"</f>
        <v>2021-11-19(금) 오후 14:00</v>
      </c>
      <c r="E123" s="289"/>
      <c r="F123" s="290"/>
      <c r="G123" s="288" t="str">
        <f>TEXT($G$1, "[$-ko-KR]yyyy-mm-dd(ddd) ") &amp; "오후 19:00"</f>
        <v>2021-11-19(금) 오후 19:00</v>
      </c>
      <c r="H123" s="289"/>
      <c r="I123" s="290"/>
      <c r="J123" s="288" t="str">
        <f>TEXT($G$1, "[$-ko-KR]yyyy-mm-dd(ddd) ") &amp; "오후 21:00"</f>
        <v>2021-11-19(금) 오후 21:00</v>
      </c>
      <c r="K123" s="289"/>
      <c r="L123" s="290"/>
      <c r="M123" s="288" t="str">
        <f>TEXT($G$1+1, "[$-ko-KR]yyyy-mm-dd(ddd) ") &amp; "오전 00:00"</f>
        <v>2021-11-20(토)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38" t="s">
        <v>57</v>
      </c>
      <c r="H124" s="239" t="s">
        <v>265</v>
      </c>
      <c r="I124" s="24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145</v>
      </c>
      <c r="B125" s="124">
        <v>25.2</v>
      </c>
      <c r="C125" s="76">
        <v>4.1322313999999999E-2</v>
      </c>
      <c r="D125" s="13">
        <v>24.1</v>
      </c>
      <c r="E125" s="14">
        <f>IF(ISNUMBER(D125), (D125 - $B125) / $B125, "")</f>
        <v>-4.3650793650793565E-2</v>
      </c>
      <c r="F125" s="16">
        <f>IF(ISNUMBER(D125), $B145 * E125, "")</f>
        <v>-6547.619047619035</v>
      </c>
      <c r="G125" s="29">
        <v>24.9</v>
      </c>
      <c r="H125" s="14">
        <f>IF(ISNUMBER(G125), (G125 - $B125) / $B125, "")</f>
        <v>-1.1904761904761934E-2</v>
      </c>
      <c r="I125" s="100">
        <f>IF(ISNUMBER(G125), $B145 * H125, "")</f>
        <v>-1785.7142857142901</v>
      </c>
      <c r="J125" s="13">
        <v>25</v>
      </c>
      <c r="K125" s="14">
        <f>IF(ISNUMBER(J125), (J125 - $B125) / $B125, "")</f>
        <v>-7.9365079365079083E-3</v>
      </c>
      <c r="L125" s="16">
        <f>IF(ISNUMBER(J125), $B145 * K125, "")</f>
        <v>-1190.4761904761863</v>
      </c>
      <c r="M125" s="29">
        <v>24.8</v>
      </c>
      <c r="N125" s="14">
        <f>IF(ISNUMBER(M125), (M125 - $B125) / $B125, "")</f>
        <v>-1.5873015873015817E-2</v>
      </c>
      <c r="O125" s="16">
        <f>IF(ISNUMBER(M125), $B145 * N125, "")</f>
        <v>-2380.9523809523726</v>
      </c>
      <c r="Q125" s="286"/>
      <c r="R125" s="286"/>
      <c r="S125" s="286"/>
    </row>
    <row r="126" spans="1:19" ht="17.25" thickBot="1">
      <c r="A126" s="125" t="s">
        <v>333</v>
      </c>
      <c r="B126" s="126">
        <v>0.20599999999999999</v>
      </c>
      <c r="C126" s="77">
        <v>-5.5045871599999997E-2</v>
      </c>
      <c r="D126" s="15">
        <v>0.20499999999999999</v>
      </c>
      <c r="E126" s="32">
        <f t="shared" ref="E126:E129" si="62">IF(ISNUMBER(D126), (D126 - $B126) / $B126, "")</f>
        <v>-4.8543689320388397E-3</v>
      </c>
      <c r="F126" s="18">
        <f>IF(ISNUMBER(D126), $B145 * E126, "")</f>
        <v>-728.15533980582597</v>
      </c>
      <c r="G126" s="31">
        <v>0.2</v>
      </c>
      <c r="H126" s="32">
        <f t="shared" ref="H126:H129" si="63">IF(ISNUMBER(G126), (G126 - $B126) / $B126, "")</f>
        <v>-2.9126213592232903E-2</v>
      </c>
      <c r="I126" s="101">
        <f>IF(ISNUMBER(G126), $B145 * H126, "")</f>
        <v>-4368.9320388349352</v>
      </c>
      <c r="J126" s="15">
        <v>0.20899999999999999</v>
      </c>
      <c r="K126" s="32">
        <f t="shared" ref="K126:K129" si="64">IF(ISNUMBER(J126), (J126 - $B126) / $B126, "")</f>
        <v>1.4563106796116519E-2</v>
      </c>
      <c r="L126" s="18">
        <f>IF(ISNUMBER(J126), $B145 * K126, "")</f>
        <v>2184.466019417478</v>
      </c>
      <c r="M126" s="31">
        <v>0.21299999999999999</v>
      </c>
      <c r="N126" s="32">
        <f t="shared" ref="N126:N129" si="65">IF(ISNUMBER(M126), (M126 - $B126) / $B126, "")</f>
        <v>3.3980582524271878E-2</v>
      </c>
      <c r="O126" s="18">
        <f>IF(ISNUMBER(M126), $B145 * N126, "")</f>
        <v>5097.0873786407819</v>
      </c>
      <c r="Q126" s="286"/>
      <c r="R126" s="286"/>
      <c r="S126" s="286"/>
    </row>
    <row r="127" spans="1:19" ht="17.25" thickBot="1">
      <c r="A127" s="125" t="s">
        <v>97</v>
      </c>
      <c r="B127" s="126">
        <v>4.16</v>
      </c>
      <c r="C127" s="77">
        <v>-5.8823529399999998E-2</v>
      </c>
      <c r="D127" s="15">
        <v>4.1500000000000004</v>
      </c>
      <c r="E127" s="32">
        <f t="shared" si="62"/>
        <v>-2.4038461538461024E-3</v>
      </c>
      <c r="F127" s="18">
        <f>IF(ISNUMBER(D127), $B145 * E127, "")</f>
        <v>-360.57692307691536</v>
      </c>
      <c r="G127" s="31">
        <v>4.16</v>
      </c>
      <c r="H127" s="32">
        <f t="shared" si="63"/>
        <v>0</v>
      </c>
      <c r="I127" s="101">
        <f>IF(ISNUMBER(G127), $B145 * H127, "")</f>
        <v>0</v>
      </c>
      <c r="J127" s="15">
        <v>4.1900000000000004</v>
      </c>
      <c r="K127" s="32">
        <f t="shared" si="64"/>
        <v>7.2115384615385209E-3</v>
      </c>
      <c r="L127" s="18">
        <f>IF(ISNUMBER(J127), $B145 * K127, "")</f>
        <v>1081.7307692307782</v>
      </c>
      <c r="M127" s="31">
        <v>4.24</v>
      </c>
      <c r="N127" s="32">
        <f t="shared" si="65"/>
        <v>1.9230769230769246E-2</v>
      </c>
      <c r="O127" s="18">
        <f>IF(ISNUMBER(M127), $B145 * N127, "")</f>
        <v>2884.615384615387</v>
      </c>
      <c r="Q127" s="291"/>
      <c r="R127" s="291"/>
      <c r="S127" s="291"/>
    </row>
    <row r="128" spans="1:19" ht="17.25" thickBot="1">
      <c r="A128" s="125" t="s">
        <v>247</v>
      </c>
      <c r="B128" s="126">
        <v>95.6</v>
      </c>
      <c r="C128" s="77">
        <v>-6.2745097999999999E-2</v>
      </c>
      <c r="D128" s="15">
        <v>93.4</v>
      </c>
      <c r="E128" s="32">
        <f t="shared" si="62"/>
        <v>-2.3012552301255113E-2</v>
      </c>
      <c r="F128" s="18">
        <f>IF(ISNUMBER(D128), $B145 * E128, "")</f>
        <v>-3451.8828451882669</v>
      </c>
      <c r="G128" s="31">
        <v>94.9</v>
      </c>
      <c r="H128" s="32">
        <f t="shared" si="63"/>
        <v>-7.3221757322174544E-3</v>
      </c>
      <c r="I128" s="101">
        <f>IF(ISNUMBER(G128), $B145 * H128, "")</f>
        <v>-1098.3263598326182</v>
      </c>
      <c r="J128" s="15">
        <v>95</v>
      </c>
      <c r="K128" s="32">
        <f t="shared" si="64"/>
        <v>-6.2761506276150037E-3</v>
      </c>
      <c r="L128" s="18">
        <f>IF(ISNUMBER(J128), $B145 * K128, "")</f>
        <v>-941.42259414225055</v>
      </c>
      <c r="M128" s="31">
        <v>97</v>
      </c>
      <c r="N128" s="32">
        <f t="shared" si="65"/>
        <v>1.4644351464435207E-2</v>
      </c>
      <c r="O128" s="18">
        <f>IF(ISNUMBER(M128), $B145 * N128, "")</f>
        <v>2196.652719665281</v>
      </c>
      <c r="Q128" s="291"/>
      <c r="R128" s="291"/>
      <c r="S128" s="291"/>
    </row>
    <row r="129" spans="1:19" ht="17.25" thickBot="1">
      <c r="A129" s="127" t="s">
        <v>119</v>
      </c>
      <c r="B129" s="128">
        <v>36.5</v>
      </c>
      <c r="C129" s="78">
        <v>-7.12468193E-2</v>
      </c>
      <c r="D129" s="20">
        <v>35.6</v>
      </c>
      <c r="E129" s="21">
        <f t="shared" si="62"/>
        <v>-2.4657534246575304E-2</v>
      </c>
      <c r="F129" s="22">
        <f>IF(ISNUMBER(D129), $B145 * E129, "")</f>
        <v>-3698.6301369862954</v>
      </c>
      <c r="G129" s="30">
        <v>36.299999999999997</v>
      </c>
      <c r="H129" s="21">
        <f t="shared" si="63"/>
        <v>-5.4794520547945987E-3</v>
      </c>
      <c r="I129" s="105">
        <f>IF(ISNUMBER(G129), $B145 * H129, "")</f>
        <v>-821.91780821918985</v>
      </c>
      <c r="J129" s="20">
        <v>36.4</v>
      </c>
      <c r="K129" s="21">
        <f t="shared" si="64"/>
        <v>-2.7397260273972993E-3</v>
      </c>
      <c r="L129" s="22">
        <f>IF(ISNUMBER(J129), $B145 * K129, "")</f>
        <v>-410.95890410959493</v>
      </c>
      <c r="M129" s="30">
        <v>36.700000000000003</v>
      </c>
      <c r="N129" s="21">
        <f t="shared" si="65"/>
        <v>5.4794520547945987E-3</v>
      </c>
      <c r="O129" s="22">
        <f>IF(ISNUMBER(M129), $B145 * N129, "")</f>
        <v>821.91780821918985</v>
      </c>
      <c r="Q129" s="291"/>
      <c r="R129" s="291"/>
      <c r="S129" s="291"/>
    </row>
    <row r="130" spans="1:19" ht="17.25" thickBot="1">
      <c r="A130" s="125" t="s">
        <v>185</v>
      </c>
      <c r="B130" s="129">
        <v>15.8</v>
      </c>
      <c r="C130" s="80">
        <v>-9.7142857099999994E-2</v>
      </c>
      <c r="D130" s="106">
        <v>15.7</v>
      </c>
      <c r="E130" s="107">
        <f>IF(ISNUMBER(D130), (D130 - $B130) / $B130, "")</f>
        <v>-6.3291139240507222E-3</v>
      </c>
      <c r="F130" s="108">
        <f>IF(ISNUMBER(D130), $B145 * E130, "")</f>
        <v>-949.36708860760837</v>
      </c>
      <c r="G130" s="109">
        <v>16</v>
      </c>
      <c r="H130" s="107">
        <f>IF(ISNUMBER(G130), (G130 - $B130) / $B130, "")</f>
        <v>1.2658227848101221E-2</v>
      </c>
      <c r="I130" s="110">
        <f>IF(ISNUMBER(G130), $B145 * H130, "")</f>
        <v>1898.7341772151831</v>
      </c>
      <c r="J130" s="106">
        <v>16</v>
      </c>
      <c r="K130" s="107">
        <f>IF(ISNUMBER(J130), (J130 - $B130) / $B130, "")</f>
        <v>1.2658227848101221E-2</v>
      </c>
      <c r="L130" s="108">
        <f>IF(ISNUMBER(J130), $B145 * K130, "")</f>
        <v>1898.7341772151831</v>
      </c>
      <c r="M130" s="109">
        <v>15.9</v>
      </c>
      <c r="N130" s="107">
        <f>IF(ISNUMBER(M130), (M130 - $B130) / $B130, "")</f>
        <v>6.3291139240506103E-3</v>
      </c>
      <c r="O130" s="108">
        <f>IF(ISNUMBER(M130), $B145 * N130, "")</f>
        <v>949.36708860759154</v>
      </c>
      <c r="Q130" s="291"/>
      <c r="R130" s="291"/>
      <c r="S130" s="291"/>
    </row>
    <row r="131" spans="1:19" ht="17.25" thickBot="1">
      <c r="A131" s="125" t="s">
        <v>187</v>
      </c>
      <c r="B131" s="126">
        <v>19</v>
      </c>
      <c r="C131" s="77">
        <v>-9.9526066400000002E-2</v>
      </c>
      <c r="D131" s="15">
        <v>18.600000000000001</v>
      </c>
      <c r="E131" s="32">
        <f t="shared" ref="E131:E134" si="66">IF(ISNUMBER(D131), (D131 - $B131) / $B131, "")</f>
        <v>-2.1052631578947295E-2</v>
      </c>
      <c r="F131" s="18">
        <f>IF(ISNUMBER(D131), $B145 * E131, "")</f>
        <v>-3157.8947368420941</v>
      </c>
      <c r="G131" s="31">
        <v>18.7</v>
      </c>
      <c r="H131" s="32">
        <f t="shared" ref="H131:H134" si="67">IF(ISNUMBER(G131), (G131 - $B131) / $B131, "")</f>
        <v>-1.5789473684210565E-2</v>
      </c>
      <c r="I131" s="101">
        <f>IF(ISNUMBER(G131), $B145 * H131, "")</f>
        <v>-2368.4210526315846</v>
      </c>
      <c r="J131" s="15">
        <v>19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19.100000000000001</v>
      </c>
      <c r="N131" s="32">
        <f t="shared" ref="N131:N134" si="69">IF(ISNUMBER(M131), (M131 - $B131) / $B131, "")</f>
        <v>5.2631578947369166E-3</v>
      </c>
      <c r="O131" s="18">
        <f>IF(ISNUMBER(M131), $B145 * N131, "")</f>
        <v>789.4736842105375</v>
      </c>
      <c r="Q131" s="291"/>
      <c r="R131" s="291"/>
      <c r="S131" s="291"/>
    </row>
    <row r="132" spans="1:19" ht="17.25" thickBot="1">
      <c r="A132" s="125" t="s">
        <v>64</v>
      </c>
      <c r="B132" s="126">
        <v>52.1</v>
      </c>
      <c r="C132" s="77">
        <v>-0.1017241379</v>
      </c>
      <c r="D132" s="15">
        <v>52.5</v>
      </c>
      <c r="E132" s="32">
        <f t="shared" si="66"/>
        <v>7.6775431861803951E-3</v>
      </c>
      <c r="F132" s="18">
        <f>IF(ISNUMBER(D132), $B145 * E132, "")</f>
        <v>1151.6314779270592</v>
      </c>
      <c r="G132" s="31">
        <v>52.7</v>
      </c>
      <c r="H132" s="32">
        <f t="shared" si="67"/>
        <v>1.151631477927066E-2</v>
      </c>
      <c r="I132" s="101">
        <f>IF(ISNUMBER(G132), $B145 * H132, "")</f>
        <v>1727.4472168905991</v>
      </c>
      <c r="J132" s="15">
        <v>52.9</v>
      </c>
      <c r="K132" s="32">
        <f t="shared" si="68"/>
        <v>1.535508637236079E-2</v>
      </c>
      <c r="L132" s="18">
        <f>IF(ISNUMBER(J132), $B145 * K132, "")</f>
        <v>2303.2629558541184</v>
      </c>
      <c r="M132" s="31">
        <v>54.2</v>
      </c>
      <c r="N132" s="32">
        <f t="shared" si="69"/>
        <v>4.0307101727447246E-2</v>
      </c>
      <c r="O132" s="18">
        <f>IF(ISNUMBER(M132), $B145 * N132, "")</f>
        <v>6046.0652591170865</v>
      </c>
      <c r="Q132" s="291"/>
      <c r="R132" s="291"/>
      <c r="S132" s="291"/>
    </row>
    <row r="133" spans="1:19" ht="17.25" thickBot="1">
      <c r="A133" s="125" t="s">
        <v>175</v>
      </c>
      <c r="B133" s="126">
        <v>20.9</v>
      </c>
      <c r="C133" s="77">
        <v>-0.1106382979</v>
      </c>
      <c r="D133" s="15">
        <v>19.899999999999999</v>
      </c>
      <c r="E133" s="32">
        <f t="shared" si="66"/>
        <v>-4.784688995215311E-2</v>
      </c>
      <c r="F133" s="18">
        <f>IF(ISNUMBER(D133), $B145 * E133, "")</f>
        <v>-7177.0334928229668</v>
      </c>
      <c r="G133" s="31">
        <v>20.2</v>
      </c>
      <c r="H133" s="32">
        <f t="shared" si="67"/>
        <v>-3.3492822966507144E-2</v>
      </c>
      <c r="I133" s="101">
        <f>IF(ISNUMBER(G133), $B145 * H133, "")</f>
        <v>-5023.9234449760716</v>
      </c>
      <c r="J133" s="15">
        <v>20.3</v>
      </c>
      <c r="K133" s="32">
        <f t="shared" si="68"/>
        <v>-2.8708133971291766E-2</v>
      </c>
      <c r="L133" s="18">
        <f>IF(ISNUMBER(J133), $B145 * K133, "")</f>
        <v>-4306.220095693765</v>
      </c>
      <c r="M133" s="31">
        <v>20.399999999999999</v>
      </c>
      <c r="N133" s="32">
        <f t="shared" si="69"/>
        <v>-2.3923444976076555E-2</v>
      </c>
      <c r="O133" s="18">
        <f>IF(ISNUMBER(M133), $B145 * N133, "")</f>
        <v>-3588.5167464114834</v>
      </c>
      <c r="Q133" s="33"/>
      <c r="R133" s="33"/>
    </row>
    <row r="134" spans="1:19" ht="17.25" thickBot="1">
      <c r="A134" s="130" t="s">
        <v>71</v>
      </c>
      <c r="B134" s="131">
        <v>33.9</v>
      </c>
      <c r="C134" s="79">
        <v>-0.1148825065</v>
      </c>
      <c r="D134" s="24">
        <v>32.799999999999997</v>
      </c>
      <c r="E134" s="25">
        <f t="shared" si="66"/>
        <v>-3.2448377581120985E-2</v>
      </c>
      <c r="F134" s="104">
        <f>IF(ISNUMBER(D134), $B145 * E134, "")</f>
        <v>-4867.2566371681478</v>
      </c>
      <c r="G134" s="102">
        <v>33.4</v>
      </c>
      <c r="H134" s="25">
        <f t="shared" si="67"/>
        <v>-1.4749262536873156E-2</v>
      </c>
      <c r="I134" s="103">
        <f>IF(ISNUMBER(G134), $B145 * H134, "")</f>
        <v>-2212.3893805309735</v>
      </c>
      <c r="J134" s="24">
        <v>33.700000000000003</v>
      </c>
      <c r="K134" s="25">
        <f t="shared" si="68"/>
        <v>-5.8997050147491367E-3</v>
      </c>
      <c r="L134" s="104">
        <f>IF(ISNUMBER(J134), $B145 * K134, "")</f>
        <v>-884.9557522123705</v>
      </c>
      <c r="M134" s="102">
        <v>33.700000000000003</v>
      </c>
      <c r="N134" s="25">
        <f t="shared" si="69"/>
        <v>-5.8997050147491367E-3</v>
      </c>
      <c r="O134" s="104">
        <f>IF(ISNUMBER(M134), $B145 * N134, "")</f>
        <v>-884.9557522123705</v>
      </c>
      <c r="Q134" s="300"/>
      <c r="R134" s="301"/>
      <c r="S134" s="302"/>
    </row>
    <row r="135" spans="1:19">
      <c r="A135" s="123" t="s">
        <v>201</v>
      </c>
      <c r="B135" s="124">
        <v>20.5</v>
      </c>
      <c r="C135" s="76">
        <v>-0.1163793103</v>
      </c>
      <c r="D135" s="13">
        <v>19.8</v>
      </c>
      <c r="E135" s="14">
        <f>IF(ISNUMBER(D135), (D135 - $B135) / $B135, "")</f>
        <v>-3.4146341463414602E-2</v>
      </c>
      <c r="F135" s="16">
        <f>IF(ISNUMBER(D135), $B145 * E135, "")</f>
        <v>-5121.9512195121906</v>
      </c>
      <c r="G135" s="29">
        <v>20.100000000000001</v>
      </c>
      <c r="H135" s="14">
        <f>IF(ISNUMBER(G135), (G135 - $B135) / $B135, "")</f>
        <v>-1.951219512195115E-2</v>
      </c>
      <c r="I135" s="100">
        <f>IF(ISNUMBER(G135), $B145 * H135, "")</f>
        <v>-2926.8292682926726</v>
      </c>
      <c r="J135" s="13">
        <v>20.2</v>
      </c>
      <c r="K135" s="14">
        <f>IF(ISNUMBER(J135), (J135 - $B135) / $B135, "")</f>
        <v>-1.4634146341463448E-2</v>
      </c>
      <c r="L135" s="16">
        <f>IF(ISNUMBER(J135), $B145 * K135, "")</f>
        <v>-2195.1219512195171</v>
      </c>
      <c r="M135" s="29">
        <v>20.3</v>
      </c>
      <c r="N135" s="14">
        <f>IF(ISNUMBER(M135), (M135 - $B135) / $B135, "")</f>
        <v>-9.7560975609755751E-3</v>
      </c>
      <c r="O135" s="16">
        <f>IF(ISNUMBER(M135), $B145 * N135, "")</f>
        <v>-1463.4146341463363</v>
      </c>
      <c r="Q135" s="303"/>
      <c r="R135" s="304"/>
      <c r="S135" s="305"/>
    </row>
    <row r="136" spans="1:19" ht="17.25" thickBot="1">
      <c r="A136" s="125" t="s">
        <v>147</v>
      </c>
      <c r="B136" s="126">
        <v>14</v>
      </c>
      <c r="C136" s="77">
        <v>-0.1194968553</v>
      </c>
      <c r="D136" s="15">
        <v>13.3</v>
      </c>
      <c r="E136" s="32">
        <f t="shared" ref="E136:E139" si="70">IF(ISNUMBER(D136), (D136 - $B136) / $B136, "")</f>
        <v>-4.9999999999999947E-2</v>
      </c>
      <c r="F136" s="18">
        <f>IF(ISNUMBER(D136), $B145 * E136, "")</f>
        <v>-7499.9999999999918</v>
      </c>
      <c r="G136" s="31">
        <v>13.4</v>
      </c>
      <c r="H136" s="32">
        <f t="shared" ref="H136:H139" si="71">IF(ISNUMBER(G136), (G136 - $B136) / $B136, "")</f>
        <v>-4.285714285714283E-2</v>
      </c>
      <c r="I136" s="101">
        <f>IF(ISNUMBER(G136), $B145 * H136, "")</f>
        <v>-6428.5714285714248</v>
      </c>
      <c r="J136" s="15">
        <v>13.9</v>
      </c>
      <c r="K136" s="32">
        <f t="shared" ref="K136:K139" si="72">IF(ISNUMBER(J136), (J136 - $B136) / $B136, "")</f>
        <v>-7.1428571428571175E-3</v>
      </c>
      <c r="L136" s="18">
        <f>IF(ISNUMBER(J136), $B145 * K136, "")</f>
        <v>-1071.4285714285677</v>
      </c>
      <c r="M136" s="31">
        <v>13.9</v>
      </c>
      <c r="N136" s="32">
        <f t="shared" ref="N136:N139" si="73">IF(ISNUMBER(M136), (M136 - $B136) / $B136, "")</f>
        <v>-7.1428571428571175E-3</v>
      </c>
      <c r="O136" s="18">
        <f>IF(ISNUMBER(M136), $B145 * N136, "")</f>
        <v>-1071.4285714285677</v>
      </c>
      <c r="Q136" s="306"/>
      <c r="R136" s="307"/>
      <c r="S136" s="308"/>
    </row>
    <row r="137" spans="1:19" ht="17.25" thickBot="1">
      <c r="A137" s="125" t="s">
        <v>205</v>
      </c>
      <c r="B137" s="126">
        <v>15.2</v>
      </c>
      <c r="C137" s="77">
        <v>-0.1314285714</v>
      </c>
      <c r="D137" s="15">
        <v>14.9</v>
      </c>
      <c r="E137" s="32">
        <f t="shared" si="70"/>
        <v>-1.9736842105263087E-2</v>
      </c>
      <c r="F137" s="18">
        <f>IF(ISNUMBER(D137), $B145 * E137, "")</f>
        <v>-2960.5263157894633</v>
      </c>
      <c r="G137" s="31">
        <v>14.9</v>
      </c>
      <c r="H137" s="32">
        <f t="shared" si="71"/>
        <v>-1.9736842105263087E-2</v>
      </c>
      <c r="I137" s="101">
        <f>IF(ISNUMBER(G137), $B145 * H137, "")</f>
        <v>-2960.5263157894633</v>
      </c>
      <c r="J137" s="15">
        <v>15</v>
      </c>
      <c r="K137" s="32">
        <f t="shared" si="72"/>
        <v>-1.3157894736842059E-2</v>
      </c>
      <c r="L137" s="18">
        <f>IF(ISNUMBER(J137), $B145 * K137, "")</f>
        <v>-1973.684210526309</v>
      </c>
      <c r="M137" s="31">
        <v>15.2</v>
      </c>
      <c r="N137" s="32">
        <f t="shared" si="73"/>
        <v>0</v>
      </c>
      <c r="O137" s="18">
        <f>IF(ISNUMBER(M137), $B145 * N137, "")</f>
        <v>0</v>
      </c>
      <c r="Q137" s="291"/>
      <c r="R137" s="291"/>
      <c r="S137" s="291"/>
    </row>
    <row r="138" spans="1:19" ht="17.25" thickBot="1">
      <c r="A138" s="125" t="s">
        <v>207</v>
      </c>
      <c r="B138" s="126">
        <v>20.3</v>
      </c>
      <c r="C138" s="77">
        <v>-0.1324786325</v>
      </c>
      <c r="D138" s="15">
        <v>20.3</v>
      </c>
      <c r="E138" s="32">
        <f t="shared" si="70"/>
        <v>0</v>
      </c>
      <c r="F138" s="18">
        <f>IF(ISNUMBER(D138), $B145 * E138, "")</f>
        <v>0</v>
      </c>
      <c r="G138" s="31">
        <v>21.3</v>
      </c>
      <c r="H138" s="32">
        <f t="shared" si="71"/>
        <v>4.926108374384236E-2</v>
      </c>
      <c r="I138" s="101">
        <f>IF(ISNUMBER(G138), $B145 * H138, "")</f>
        <v>7389.1625615763542</v>
      </c>
      <c r="J138" s="15">
        <v>21.5</v>
      </c>
      <c r="K138" s="32">
        <f t="shared" si="72"/>
        <v>5.91133004926108E-2</v>
      </c>
      <c r="L138" s="18">
        <f>IF(ISNUMBER(J138), $B145 * K138, "")</f>
        <v>8866.9950738916195</v>
      </c>
      <c r="M138" s="31">
        <v>21.5</v>
      </c>
      <c r="N138" s="32">
        <f t="shared" si="73"/>
        <v>5.91133004926108E-2</v>
      </c>
      <c r="O138" s="18">
        <f>IF(ISNUMBER(M138), $B145 * N138, "")</f>
        <v>8866.9950738916195</v>
      </c>
      <c r="Q138" s="286"/>
      <c r="R138" s="286"/>
      <c r="S138" s="286"/>
    </row>
    <row r="139" spans="1:19" ht="17.25" thickBot="1">
      <c r="A139" s="127" t="s">
        <v>199</v>
      </c>
      <c r="B139" s="128">
        <v>86.5</v>
      </c>
      <c r="C139" s="78">
        <v>-0.1332665331</v>
      </c>
      <c r="D139" s="20">
        <v>83.8</v>
      </c>
      <c r="E139" s="21">
        <f t="shared" si="70"/>
        <v>-3.1213872832369975E-2</v>
      </c>
      <c r="F139" s="22">
        <f>IF(ISNUMBER(D139), $B145 * E139, "")</f>
        <v>-4682.0809248554961</v>
      </c>
      <c r="G139" s="30">
        <v>84.9</v>
      </c>
      <c r="H139" s="21">
        <f t="shared" si="71"/>
        <v>-1.8497109826589531E-2</v>
      </c>
      <c r="I139" s="105">
        <f>IF(ISNUMBER(G139), $B145 * H139, "")</f>
        <v>-2774.5664739884296</v>
      </c>
      <c r="J139" s="20">
        <v>85</v>
      </c>
      <c r="K139" s="21">
        <f t="shared" si="72"/>
        <v>-1.7341040462427744E-2</v>
      </c>
      <c r="L139" s="22">
        <f>IF(ISNUMBER(J139), $B145 * K139, "")</f>
        <v>-2601.1560693641618</v>
      </c>
      <c r="M139" s="30">
        <v>85.9</v>
      </c>
      <c r="N139" s="21">
        <f t="shared" si="73"/>
        <v>-6.9364161849710324E-3</v>
      </c>
      <c r="O139" s="22">
        <f>IF(ISNUMBER(M139), $B145 * N139, "")</f>
        <v>-1040.4624277456548</v>
      </c>
      <c r="Q139" s="286"/>
      <c r="R139" s="286"/>
      <c r="S139" s="286"/>
    </row>
    <row r="140" spans="1:19" ht="17.25" thickBot="1">
      <c r="A140" s="125" t="s">
        <v>213</v>
      </c>
      <c r="B140" s="129">
        <v>13.2</v>
      </c>
      <c r="C140" s="80">
        <v>-0.164556962</v>
      </c>
      <c r="D140" s="106">
        <v>12.6</v>
      </c>
      <c r="E140" s="107">
        <f>IF(ISNUMBER(D140), (D140 - $B140) / $B140, "")</f>
        <v>-4.5454545454545428E-2</v>
      </c>
      <c r="F140" s="108">
        <f>IF(ISNUMBER(D140), $B145 * E140, "")</f>
        <v>-6818.1818181818144</v>
      </c>
      <c r="G140" s="109">
        <v>12.8</v>
      </c>
      <c r="H140" s="107">
        <f>IF(ISNUMBER(G140), (G140 - $B140) / $B140, "")</f>
        <v>-3.0303030303030196E-2</v>
      </c>
      <c r="I140" s="110">
        <f>IF(ISNUMBER(G140), $B145 * H140, "")</f>
        <v>-4545.4545454545296</v>
      </c>
      <c r="J140" s="106">
        <v>13</v>
      </c>
      <c r="K140" s="107">
        <f>IF(ISNUMBER(J140), (J140 - $B140) / $B140, "")</f>
        <v>-1.5151515151515098E-2</v>
      </c>
      <c r="L140" s="108">
        <f>IF(ISNUMBER(J140), $B145 * K140, "")</f>
        <v>-2272.7272727272648</v>
      </c>
      <c r="M140" s="109">
        <v>13.2</v>
      </c>
      <c r="N140" s="107">
        <f>IF(ISNUMBER(M140), (M140 - $B140) / $B140, "")</f>
        <v>0</v>
      </c>
      <c r="O140" s="108">
        <f>IF(ISNUMBER(M140), $B145 * N140, "")</f>
        <v>0</v>
      </c>
      <c r="Q140" s="291"/>
      <c r="R140" s="291"/>
      <c r="S140" s="291"/>
    </row>
    <row r="141" spans="1:19" ht="17.25" thickBot="1">
      <c r="A141" s="125" t="s">
        <v>231</v>
      </c>
      <c r="B141" s="126">
        <v>91.3</v>
      </c>
      <c r="C141" s="77">
        <v>-0.17</v>
      </c>
      <c r="D141" s="15">
        <v>88.1</v>
      </c>
      <c r="E141" s="32">
        <f t="shared" ref="E141:E144" si="74">IF(ISNUMBER(D141), (D141 - $B141) / $B141, "")</f>
        <v>-3.5049288061336288E-2</v>
      </c>
      <c r="F141" s="18">
        <f>IF(ISNUMBER(D141), $B145 * E141, "")</f>
        <v>-5257.3932092004434</v>
      </c>
      <c r="G141" s="31">
        <v>89.1</v>
      </c>
      <c r="H141" s="32">
        <f t="shared" ref="H141:H144" si="75">IF(ISNUMBER(G141), (G141 - $B141) / $B141, "")</f>
        <v>-2.4096385542168707E-2</v>
      </c>
      <c r="I141" s="101">
        <f>IF(ISNUMBER(G141), $B145 * H141, "")</f>
        <v>-3614.457831325306</v>
      </c>
      <c r="J141" s="15">
        <v>90.1</v>
      </c>
      <c r="K141" s="32">
        <f t="shared" ref="K141:K144" si="76">IF(ISNUMBER(J141), (J141 - $B141) / $B141, "")</f>
        <v>-1.3143483023001126E-2</v>
      </c>
      <c r="L141" s="18">
        <f>IF(ISNUMBER(J141), $B145 * K141, "")</f>
        <v>-1971.522453450169</v>
      </c>
      <c r="M141" s="31">
        <v>90.5</v>
      </c>
      <c r="N141" s="32">
        <f t="shared" ref="N141:N144" si="77">IF(ISNUMBER(M141), (M141 - $B141) / $B141, "")</f>
        <v>-8.7623220153340321E-3</v>
      </c>
      <c r="O141" s="18">
        <f>IF(ISNUMBER(M141), $B145 * N141, "")</f>
        <v>-1314.3483023001047</v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-2.436349735597235E-2</v>
      </c>
      <c r="F145" s="28">
        <f>SUM(F125:F144)</f>
        <v>-62126.9182577295</v>
      </c>
      <c r="G145" s="26" t="s">
        <v>268</v>
      </c>
      <c r="H145" s="27">
        <f>IF(COUNT(H125:H144), SUM(H125:H144) / COUNT(H125:H144), 0)</f>
        <v>-1.1731249520972294E-2</v>
      </c>
      <c r="I145" s="28">
        <f>SUM(I125:I144)</f>
        <v>-29914.686278479348</v>
      </c>
      <c r="J145" s="26" t="s">
        <v>268</v>
      </c>
      <c r="K145" s="27">
        <f>IF(COUNT(K125:K144), SUM(K125:K144) / COUNT(K125:K144), 0)</f>
        <v>-1.3664647332317565E-3</v>
      </c>
      <c r="L145" s="28">
        <f>SUM(L125:L144)</f>
        <v>-3484.4850697409784</v>
      </c>
      <c r="M145" s="26" t="s">
        <v>268</v>
      </c>
      <c r="N145" s="27">
        <f>IF(COUNT(N125:N144), SUM(N125:N144) / COUNT(N125:N144), 0)</f>
        <v>6.2384688555963078E-3</v>
      </c>
      <c r="O145" s="28">
        <f>SUM(O125:O144)</f>
        <v>15908.095581770589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37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2021-11-19(금) 오전 00:00</v>
      </c>
      <c r="C150" s="329"/>
      <c r="D150" s="288" t="str">
        <f>TEXT($G$1, "[$-ko-KR]yyyy-mm-dd(ddd) ") &amp; "오후 14:00"</f>
        <v>2021-11-19(금) 오후 14:00</v>
      </c>
      <c r="E150" s="289"/>
      <c r="F150" s="290"/>
      <c r="G150" s="288" t="str">
        <f>TEXT($G$1, "[$-ko-KR]yyyy-mm-dd(ddd) ") &amp; "오후 19:00"</f>
        <v>2021-11-19(금) 오후 19:00</v>
      </c>
      <c r="H150" s="289"/>
      <c r="I150" s="290"/>
      <c r="J150" s="288" t="str">
        <f>TEXT($G$1, "[$-ko-KR]yyyy-mm-dd(ddd) ") &amp; "오후 21:00"</f>
        <v>2021-11-19(금) 오후 21:00</v>
      </c>
      <c r="K150" s="289"/>
      <c r="L150" s="290"/>
      <c r="M150" s="288" t="str">
        <f>TEXT($G$1+1, "[$-ko-KR]yyyy-mm-dd(ddd) ") &amp; "오전 00:00"</f>
        <v>2021-11-20(토)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38" t="s">
        <v>57</v>
      </c>
      <c r="H151" s="239" t="s">
        <v>265</v>
      </c>
      <c r="I151" s="24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135</v>
      </c>
      <c r="B152" s="124">
        <v>388</v>
      </c>
      <c r="C152" s="76">
        <v>-6.2801932399999996E-2</v>
      </c>
      <c r="D152" s="13">
        <v>384</v>
      </c>
      <c r="E152" s="14">
        <f>IF(ISNUMBER(D152), (D152 - $B152) / $B152, "")</f>
        <v>-1.0309278350515464E-2</v>
      </c>
      <c r="F152" s="16">
        <f>IF(ISNUMBER(D152), $B172 * E152, "")</f>
        <v>-1546.3917525773195</v>
      </c>
      <c r="G152" s="29">
        <v>390</v>
      </c>
      <c r="H152" s="14">
        <f>IF(ISNUMBER(G152), (G152 - $B152) / $B152, "")</f>
        <v>5.1546391752577319E-3</v>
      </c>
      <c r="I152" s="100">
        <f>IF(ISNUMBER(G152), $B172 * H152, "")</f>
        <v>773.19587628865975</v>
      </c>
      <c r="J152" s="13">
        <v>390</v>
      </c>
      <c r="K152" s="14">
        <f>IF(ISNUMBER(J152), (J152 - $B152) / $B152, "")</f>
        <v>5.1546391752577319E-3</v>
      </c>
      <c r="L152" s="16">
        <f>IF(ISNUMBER(J152), $B172 * K152, "")</f>
        <v>773.19587628865975</v>
      </c>
      <c r="M152" s="29">
        <v>393</v>
      </c>
      <c r="N152" s="14">
        <f>IF(ISNUMBER(M152), (M152 - $B152) / $B152, "")</f>
        <v>1.2886597938144329E-2</v>
      </c>
      <c r="O152" s="16">
        <f>IF(ISNUMBER(M152), $B172 * N152, "")</f>
        <v>1932.9896907216494</v>
      </c>
      <c r="Q152" s="286"/>
      <c r="R152" s="286"/>
      <c r="S152" s="286"/>
    </row>
    <row r="153" spans="1:19" ht="17.25" thickBot="1">
      <c r="A153" s="125" t="s">
        <v>127</v>
      </c>
      <c r="B153" s="126">
        <v>147</v>
      </c>
      <c r="C153" s="77">
        <v>-6.3694267499999999E-2</v>
      </c>
      <c r="D153" s="15">
        <v>142</v>
      </c>
      <c r="E153" s="32">
        <f t="shared" ref="E153:E156" si="78">IF(ISNUMBER(D153), (D153 - $B153) / $B153, "")</f>
        <v>-3.4013605442176874E-2</v>
      </c>
      <c r="F153" s="18">
        <f>IF(ISNUMBER(D153), $B172 * E153, "")</f>
        <v>-5102.0408163265311</v>
      </c>
      <c r="G153" s="31">
        <v>142</v>
      </c>
      <c r="H153" s="32">
        <f t="shared" ref="H153:H156" si="79">IF(ISNUMBER(G153), (G153 - $B153) / $B153, "")</f>
        <v>-3.4013605442176874E-2</v>
      </c>
      <c r="I153" s="101">
        <f>IF(ISNUMBER(G153), $B172 * H153, "")</f>
        <v>-5102.0408163265311</v>
      </c>
      <c r="J153" s="15">
        <v>143</v>
      </c>
      <c r="K153" s="32">
        <f t="shared" ref="K153:K156" si="80">IF(ISNUMBER(J153), (J153 - $B153) / $B153, "")</f>
        <v>-2.7210884353741496E-2</v>
      </c>
      <c r="L153" s="18">
        <f>IF(ISNUMBER(J153), $B172 * K153, "")</f>
        <v>-4081.6326530612241</v>
      </c>
      <c r="M153" s="31">
        <v>146</v>
      </c>
      <c r="N153" s="32">
        <f t="shared" ref="N153:N156" si="81">IF(ISNUMBER(M153), (M153 - $B153) / $B153, "")</f>
        <v>-6.8027210884353739E-3</v>
      </c>
      <c r="O153" s="18">
        <f>IF(ISNUMBER(M153), $B172 * N153, "")</f>
        <v>-1020.408163265306</v>
      </c>
      <c r="Q153" s="286"/>
      <c r="R153" s="286"/>
      <c r="S153" s="286"/>
    </row>
    <row r="154" spans="1:19" ht="17.25" thickBot="1">
      <c r="A154" s="125" t="s">
        <v>56</v>
      </c>
      <c r="B154" s="126">
        <v>219</v>
      </c>
      <c r="C154" s="77">
        <v>-6.4102564099999995E-2</v>
      </c>
      <c r="D154" s="15">
        <v>215</v>
      </c>
      <c r="E154" s="32">
        <f t="shared" si="78"/>
        <v>-1.8264840182648401E-2</v>
      </c>
      <c r="F154" s="18">
        <f>IF(ISNUMBER(D154), $B172 * E154, "")</f>
        <v>-2739.7260273972602</v>
      </c>
      <c r="G154" s="31">
        <v>216</v>
      </c>
      <c r="H154" s="32">
        <f t="shared" si="79"/>
        <v>-1.3698630136986301E-2</v>
      </c>
      <c r="I154" s="101">
        <f>IF(ISNUMBER(G154), $B172 * H154, "")</f>
        <v>-2054.794520547945</v>
      </c>
      <c r="J154" s="15">
        <v>216</v>
      </c>
      <c r="K154" s="32">
        <f t="shared" si="80"/>
        <v>-1.3698630136986301E-2</v>
      </c>
      <c r="L154" s="18">
        <f>IF(ISNUMBER(J154), $B172 * K154, "")</f>
        <v>-2054.794520547945</v>
      </c>
      <c r="M154" s="31">
        <v>219</v>
      </c>
      <c r="N154" s="32">
        <f t="shared" si="81"/>
        <v>0</v>
      </c>
      <c r="O154" s="18">
        <f>IF(ISNUMBER(M154), $B172 * N154, "")</f>
        <v>0</v>
      </c>
      <c r="Q154" s="291"/>
      <c r="R154" s="291"/>
      <c r="S154" s="291"/>
    </row>
    <row r="155" spans="1:19" ht="17.25" thickBot="1">
      <c r="A155" s="125" t="s">
        <v>233</v>
      </c>
      <c r="B155" s="126">
        <v>724</v>
      </c>
      <c r="C155" s="77">
        <v>-7.4168797999999994E-2</v>
      </c>
      <c r="D155" s="15">
        <v>714</v>
      </c>
      <c r="E155" s="32">
        <f t="shared" si="78"/>
        <v>-1.3812154696132596E-2</v>
      </c>
      <c r="F155" s="18">
        <f>IF(ISNUMBER(D155), $B172 * E155, "")</f>
        <v>-2071.8232044198894</v>
      </c>
      <c r="G155" s="31">
        <v>720</v>
      </c>
      <c r="H155" s="32">
        <f t="shared" si="79"/>
        <v>-5.5248618784530384E-3</v>
      </c>
      <c r="I155" s="101">
        <f>IF(ISNUMBER(G155), $B172 * H155, "")</f>
        <v>-828.72928176795574</v>
      </c>
      <c r="J155" s="15">
        <v>724</v>
      </c>
      <c r="K155" s="32">
        <f t="shared" si="80"/>
        <v>0</v>
      </c>
      <c r="L155" s="18">
        <f>IF(ISNUMBER(J155), $B172 * K155, "")</f>
        <v>0</v>
      </c>
      <c r="M155" s="31">
        <v>728</v>
      </c>
      <c r="N155" s="32">
        <f t="shared" si="81"/>
        <v>5.5248618784530384E-3</v>
      </c>
      <c r="O155" s="18">
        <f>IF(ISNUMBER(M155), $B172 * N155, "")</f>
        <v>828.72928176795574</v>
      </c>
      <c r="Q155" s="291"/>
      <c r="R155" s="291"/>
      <c r="S155" s="291"/>
    </row>
    <row r="156" spans="1:19" ht="17.25" thickBot="1">
      <c r="A156" s="127" t="s">
        <v>334</v>
      </c>
      <c r="B156" s="128">
        <v>460</v>
      </c>
      <c r="C156" s="78">
        <v>-7.81563126E-2</v>
      </c>
      <c r="D156" s="20">
        <v>463</v>
      </c>
      <c r="E156" s="21">
        <f t="shared" si="78"/>
        <v>6.5217391304347823E-3</v>
      </c>
      <c r="F156" s="22">
        <f>IF(ISNUMBER(D156), $B172 * E156, "")</f>
        <v>978.26086956521738</v>
      </c>
      <c r="G156" s="30">
        <v>462</v>
      </c>
      <c r="H156" s="21">
        <f t="shared" si="79"/>
        <v>4.3478260869565218E-3</v>
      </c>
      <c r="I156" s="105">
        <f>IF(ISNUMBER(G156), $B172 * H156, "")</f>
        <v>652.17391304347825</v>
      </c>
      <c r="J156" s="20">
        <v>468</v>
      </c>
      <c r="K156" s="21">
        <f t="shared" si="80"/>
        <v>1.7391304347826087E-2</v>
      </c>
      <c r="L156" s="22">
        <f>IF(ISNUMBER(J156), $B172 * K156, "")</f>
        <v>2608.695652173913</v>
      </c>
      <c r="M156" s="30">
        <v>471</v>
      </c>
      <c r="N156" s="21">
        <f t="shared" si="81"/>
        <v>2.391304347826087E-2</v>
      </c>
      <c r="O156" s="22">
        <f>IF(ISNUMBER(M156), $B172 * N156, "")</f>
        <v>3586.9565217391305</v>
      </c>
      <c r="Q156" s="291"/>
      <c r="R156" s="291"/>
      <c r="S156" s="291"/>
    </row>
    <row r="157" spans="1:19" ht="17.25" thickBot="1">
      <c r="A157" s="125" t="s">
        <v>125</v>
      </c>
      <c r="B157" s="129">
        <v>164</v>
      </c>
      <c r="C157" s="80">
        <v>-7.8651685400000004E-2</v>
      </c>
      <c r="D157" s="106">
        <v>165</v>
      </c>
      <c r="E157" s="107">
        <f>IF(ISNUMBER(D157), (D157 - $B157) / $B157, "")</f>
        <v>6.0975609756097563E-3</v>
      </c>
      <c r="F157" s="108">
        <f>IF(ISNUMBER(D157), $B172 * E157, "")</f>
        <v>914.63414634146341</v>
      </c>
      <c r="G157" s="109">
        <v>167</v>
      </c>
      <c r="H157" s="107">
        <f>IF(ISNUMBER(G157), (G157 - $B157) / $B157, "")</f>
        <v>1.8292682926829267E-2</v>
      </c>
      <c r="I157" s="110">
        <f>IF(ISNUMBER(G157), $B172 * H157, "")</f>
        <v>2743.9024390243899</v>
      </c>
      <c r="J157" s="106">
        <v>168</v>
      </c>
      <c r="K157" s="107">
        <f>IF(ISNUMBER(J157), (J157 - $B157) / $B157, "")</f>
        <v>2.4390243902439025E-2</v>
      </c>
      <c r="L157" s="108">
        <f>IF(ISNUMBER(J157), $B172 * K157, "")</f>
        <v>3658.5365853658536</v>
      </c>
      <c r="M157" s="109">
        <v>173</v>
      </c>
      <c r="N157" s="107">
        <f>IF(ISNUMBER(M157), (M157 - $B157) / $B157, "")</f>
        <v>5.4878048780487805E-2</v>
      </c>
      <c r="O157" s="108">
        <f>IF(ISNUMBER(M157), $B172 * N157, "")</f>
        <v>8231.707317073171</v>
      </c>
      <c r="Q157" s="291"/>
      <c r="R157" s="291"/>
      <c r="S157" s="291"/>
    </row>
    <row r="158" spans="1:19" ht="17.25" thickBot="1">
      <c r="A158" s="125" t="s">
        <v>239</v>
      </c>
      <c r="B158" s="126">
        <v>651</v>
      </c>
      <c r="C158" s="77">
        <v>-8.82352941E-2</v>
      </c>
      <c r="D158" s="15">
        <v>627</v>
      </c>
      <c r="E158" s="32">
        <f t="shared" ref="E158:E161" si="82">IF(ISNUMBER(D158), (D158 - $B158) / $B158, "")</f>
        <v>-3.6866359447004608E-2</v>
      </c>
      <c r="F158" s="18">
        <f>IF(ISNUMBER(D158), $B172 * E158, "")</f>
        <v>-5529.9539170506914</v>
      </c>
      <c r="G158" s="31">
        <v>644</v>
      </c>
      <c r="H158" s="32">
        <f t="shared" ref="H158:H161" si="83">IF(ISNUMBER(G158), (G158 - $B158) / $B158, "")</f>
        <v>-1.0752688172043012E-2</v>
      </c>
      <c r="I158" s="101">
        <f>IF(ISNUMBER(G158), $B172 * H158, "")</f>
        <v>-1612.9032258064517</v>
      </c>
      <c r="J158" s="15">
        <v>646</v>
      </c>
      <c r="K158" s="32">
        <f t="shared" ref="K158:K161" si="84">IF(ISNUMBER(J158), (J158 - $B158) / $B158, "")</f>
        <v>-7.6804915514592934E-3</v>
      </c>
      <c r="L158" s="18">
        <f>IF(ISNUMBER(J158), $B172 * K158, "")</f>
        <v>-1152.073732718894</v>
      </c>
      <c r="M158" s="31">
        <v>664</v>
      </c>
      <c r="N158" s="32">
        <f t="shared" ref="N158:N161" si="85">IF(ISNUMBER(M158), (M158 - $B158) / $B158, "")</f>
        <v>1.9969278033794162E-2</v>
      </c>
      <c r="O158" s="18">
        <f>IF(ISNUMBER(M158), $B172 * N158, "")</f>
        <v>2995.3917050691243</v>
      </c>
      <c r="Q158" s="291"/>
      <c r="R158" s="291"/>
      <c r="S158" s="291"/>
    </row>
    <row r="159" spans="1:19" ht="17.25" thickBot="1">
      <c r="A159" s="125" t="s">
        <v>85</v>
      </c>
      <c r="B159" s="126">
        <v>554</v>
      </c>
      <c r="C159" s="77">
        <v>-9.0311986900000002E-2</v>
      </c>
      <c r="D159" s="15">
        <v>547</v>
      </c>
      <c r="E159" s="32">
        <f t="shared" si="82"/>
        <v>-1.263537906137184E-2</v>
      </c>
      <c r="F159" s="18">
        <f>IF(ISNUMBER(D159), $B172 * E159, "")</f>
        <v>-1895.3068592057759</v>
      </c>
      <c r="G159" s="31">
        <v>563</v>
      </c>
      <c r="H159" s="32">
        <f t="shared" si="83"/>
        <v>1.6245487364620937E-2</v>
      </c>
      <c r="I159" s="101">
        <f>IF(ISNUMBER(G159), $B172 * H159, "")</f>
        <v>2436.8231046931405</v>
      </c>
      <c r="J159" s="15">
        <v>563</v>
      </c>
      <c r="K159" s="32">
        <f t="shared" si="84"/>
        <v>1.6245487364620937E-2</v>
      </c>
      <c r="L159" s="18">
        <f>IF(ISNUMBER(J159), $B172 * K159, "")</f>
        <v>2436.8231046931405</v>
      </c>
      <c r="M159" s="31">
        <v>586</v>
      </c>
      <c r="N159" s="32">
        <f t="shared" si="85"/>
        <v>5.7761732851985562E-2</v>
      </c>
      <c r="O159" s="18">
        <f>IF(ISNUMBER(M159), $B172 * N159, "")</f>
        <v>8664.2599277978334</v>
      </c>
      <c r="Q159" s="291"/>
      <c r="R159" s="291"/>
      <c r="S159" s="291"/>
    </row>
    <row r="160" spans="1:19" ht="17.25" thickBot="1">
      <c r="A160" s="125" t="s">
        <v>235</v>
      </c>
      <c r="B160" s="126">
        <v>128</v>
      </c>
      <c r="C160" s="77">
        <v>-9.8591549299999998E-2</v>
      </c>
      <c r="D160" s="15">
        <v>123</v>
      </c>
      <c r="E160" s="32">
        <f t="shared" si="82"/>
        <v>-3.90625E-2</v>
      </c>
      <c r="F160" s="18">
        <f>IF(ISNUMBER(D160), $B172 * E160, "")</f>
        <v>-5859.375</v>
      </c>
      <c r="G160" s="31">
        <v>125</v>
      </c>
      <c r="H160" s="32">
        <f t="shared" si="83"/>
        <v>-2.34375E-2</v>
      </c>
      <c r="I160" s="101">
        <f>IF(ISNUMBER(G160), $B172 * H160, "")</f>
        <v>-3515.625</v>
      </c>
      <c r="J160" s="15">
        <v>125</v>
      </c>
      <c r="K160" s="32">
        <f t="shared" si="84"/>
        <v>-2.34375E-2</v>
      </c>
      <c r="L160" s="18">
        <f>IF(ISNUMBER(J160), $B172 * K160, "")</f>
        <v>-3515.625</v>
      </c>
      <c r="M160" s="31">
        <v>127</v>
      </c>
      <c r="N160" s="32">
        <f t="shared" si="85"/>
        <v>-7.8125E-3</v>
      </c>
      <c r="O160" s="18">
        <f>IF(ISNUMBER(M160), $B172 * N160, "")</f>
        <v>-1171.875</v>
      </c>
      <c r="Q160" s="33"/>
      <c r="R160" s="33"/>
    </row>
    <row r="161" spans="1:19" ht="17.25" thickBot="1">
      <c r="A161" s="130" t="s">
        <v>161</v>
      </c>
      <c r="B161" s="131">
        <v>646</v>
      </c>
      <c r="C161" s="79">
        <v>-0.10402219140000001</v>
      </c>
      <c r="D161" s="24">
        <v>627</v>
      </c>
      <c r="E161" s="25">
        <f t="shared" si="82"/>
        <v>-2.9411764705882353E-2</v>
      </c>
      <c r="F161" s="104">
        <f>IF(ISNUMBER(D161), $B172 * E161, "")</f>
        <v>-4411.7647058823532</v>
      </c>
      <c r="G161" s="102">
        <v>634</v>
      </c>
      <c r="H161" s="25">
        <f t="shared" si="83"/>
        <v>-1.8575851393188854E-2</v>
      </c>
      <c r="I161" s="103">
        <f>IF(ISNUMBER(G161), $B172 * H161, "")</f>
        <v>-2786.377708978328</v>
      </c>
      <c r="J161" s="24">
        <v>637</v>
      </c>
      <c r="K161" s="25">
        <f t="shared" si="84"/>
        <v>-1.393188854489164E-2</v>
      </c>
      <c r="L161" s="104">
        <f>IF(ISNUMBER(J161), $B172 * K161, "")</f>
        <v>-2089.7832817337462</v>
      </c>
      <c r="M161" s="102">
        <v>642</v>
      </c>
      <c r="N161" s="25">
        <f t="shared" si="85"/>
        <v>-6.1919504643962852E-3</v>
      </c>
      <c r="O161" s="104">
        <f>IF(ISNUMBER(M161), $B172 * N161, "")</f>
        <v>-928.79256965944273</v>
      </c>
      <c r="Q161" s="300"/>
      <c r="R161" s="301"/>
      <c r="S161" s="302"/>
    </row>
    <row r="162" spans="1:19">
      <c r="A162" s="123" t="s">
        <v>203</v>
      </c>
      <c r="B162" s="124">
        <v>810</v>
      </c>
      <c r="C162" s="76">
        <v>-0.1069459757</v>
      </c>
      <c r="D162" s="13">
        <v>790</v>
      </c>
      <c r="E162" s="14">
        <f>IF(ISNUMBER(D162), (D162 - $B162) / $B162, "")</f>
        <v>-2.4691358024691357E-2</v>
      </c>
      <c r="F162" s="16">
        <f>IF(ISNUMBER(D162), $B172 * E162, "")</f>
        <v>-3703.7037037037035</v>
      </c>
      <c r="G162" s="29">
        <v>807</v>
      </c>
      <c r="H162" s="14">
        <f>IF(ISNUMBER(G162), (G162 - $B162) / $B162, "")</f>
        <v>-3.7037037037037038E-3</v>
      </c>
      <c r="I162" s="100">
        <f>IF(ISNUMBER(G162), $B172 * H162, "")</f>
        <v>-555.55555555555554</v>
      </c>
      <c r="J162" s="13">
        <v>813</v>
      </c>
      <c r="K162" s="14">
        <f>IF(ISNUMBER(J162), (J162 - $B162) / $B162, "")</f>
        <v>3.7037037037037038E-3</v>
      </c>
      <c r="L162" s="16">
        <f>IF(ISNUMBER(J162), $B172 * K162, "")</f>
        <v>555.55555555555554</v>
      </c>
      <c r="M162" s="29">
        <v>816</v>
      </c>
      <c r="N162" s="14">
        <f>IF(ISNUMBER(M162), (M162 - $B162) / $B162, "")</f>
        <v>7.4074074074074077E-3</v>
      </c>
      <c r="O162" s="16">
        <f>IF(ISNUMBER(M162), $B172 * N162, "")</f>
        <v>1111.1111111111111</v>
      </c>
      <c r="Q162" s="303"/>
      <c r="R162" s="304"/>
      <c r="S162" s="305"/>
    </row>
    <row r="163" spans="1:19" ht="17.25" thickBot="1">
      <c r="A163" s="125" t="s">
        <v>217</v>
      </c>
      <c r="B163" s="126">
        <v>241</v>
      </c>
      <c r="C163" s="77">
        <v>-0.1074074074</v>
      </c>
      <c r="D163" s="15">
        <v>235</v>
      </c>
      <c r="E163" s="32">
        <f t="shared" ref="E163:E166" si="86">IF(ISNUMBER(D163), (D163 - $B163) / $B163, "")</f>
        <v>-2.4896265560165973E-2</v>
      </c>
      <c r="F163" s="18">
        <f>IF(ISNUMBER(D163), $B172 * E163, "")</f>
        <v>-3734.4398340248958</v>
      </c>
      <c r="G163" s="31">
        <v>236</v>
      </c>
      <c r="H163" s="32">
        <f t="shared" ref="H163:H166" si="87">IF(ISNUMBER(G163), (G163 - $B163) / $B163, "")</f>
        <v>-2.0746887966804978E-2</v>
      </c>
      <c r="I163" s="101">
        <f>IF(ISNUMBER(G163), $B172 * H163, "")</f>
        <v>-3112.0331950207469</v>
      </c>
      <c r="J163" s="15">
        <v>246</v>
      </c>
      <c r="K163" s="32">
        <f t="shared" ref="K163:K166" si="88">IF(ISNUMBER(J163), (J163 - $B163) / $B163, "")</f>
        <v>2.0746887966804978E-2</v>
      </c>
      <c r="L163" s="18">
        <f>IF(ISNUMBER(J163), $B172 * K163, "")</f>
        <v>3112.0331950207469</v>
      </c>
      <c r="M163" s="31">
        <v>243</v>
      </c>
      <c r="N163" s="32">
        <f t="shared" ref="N163:N166" si="89">IF(ISNUMBER(M163), (M163 - $B163) / $B163, "")</f>
        <v>8.2987551867219917E-3</v>
      </c>
      <c r="O163" s="18">
        <f>IF(ISNUMBER(M163), $B172 * N163, "")</f>
        <v>1244.8132780082988</v>
      </c>
      <c r="Q163" s="306"/>
      <c r="R163" s="307"/>
      <c r="S163" s="308"/>
    </row>
    <row r="164" spans="1:19" ht="17.25" thickBot="1">
      <c r="A164" s="125" t="s">
        <v>191</v>
      </c>
      <c r="B164" s="126">
        <v>142</v>
      </c>
      <c r="C164" s="77">
        <v>-0.1125</v>
      </c>
      <c r="D164" s="15">
        <v>138</v>
      </c>
      <c r="E164" s="32">
        <f t="shared" si="86"/>
        <v>-2.8169014084507043E-2</v>
      </c>
      <c r="F164" s="18">
        <f>IF(ISNUMBER(D164), $B172 * E164, "")</f>
        <v>-4225.3521126760561</v>
      </c>
      <c r="G164" s="31">
        <v>139</v>
      </c>
      <c r="H164" s="32">
        <f t="shared" si="87"/>
        <v>-2.1126760563380281E-2</v>
      </c>
      <c r="I164" s="101">
        <f>IF(ISNUMBER(G164), $B172 * H164, "")</f>
        <v>-3169.0140845070423</v>
      </c>
      <c r="J164" s="15">
        <v>141</v>
      </c>
      <c r="K164" s="32">
        <f t="shared" si="88"/>
        <v>-7.0422535211267607E-3</v>
      </c>
      <c r="L164" s="18">
        <f>IF(ISNUMBER(J164), $B172 * K164, "")</f>
        <v>-1056.338028169014</v>
      </c>
      <c r="M164" s="31">
        <v>142</v>
      </c>
      <c r="N164" s="32">
        <f t="shared" si="89"/>
        <v>0</v>
      </c>
      <c r="O164" s="18">
        <f>IF(ISNUMBER(M164), $B172 * N164, "")</f>
        <v>0</v>
      </c>
      <c r="Q164" s="291"/>
      <c r="R164" s="291"/>
      <c r="S164" s="291"/>
    </row>
    <row r="165" spans="1:19" ht="17.25" thickBot="1">
      <c r="A165" s="125" t="s">
        <v>251</v>
      </c>
      <c r="B165" s="126">
        <v>393</v>
      </c>
      <c r="C165" s="77">
        <v>-0.1208053691</v>
      </c>
      <c r="D165" s="15">
        <v>381</v>
      </c>
      <c r="E165" s="32">
        <f t="shared" si="86"/>
        <v>-3.0534351145038167E-2</v>
      </c>
      <c r="F165" s="18">
        <f>IF(ISNUMBER(D165), $B172 * E165, "")</f>
        <v>-4580.1526717557254</v>
      </c>
      <c r="G165" s="31">
        <v>383</v>
      </c>
      <c r="H165" s="32">
        <f t="shared" si="87"/>
        <v>-2.5445292620865138E-2</v>
      </c>
      <c r="I165" s="101">
        <f>IF(ISNUMBER(G165), $B172 * H165, "")</f>
        <v>-3816.7938931297708</v>
      </c>
      <c r="J165" s="15">
        <v>387</v>
      </c>
      <c r="K165" s="32">
        <f t="shared" si="88"/>
        <v>-1.5267175572519083E-2</v>
      </c>
      <c r="L165" s="18">
        <f>IF(ISNUMBER(J165), $B172 * K165, "")</f>
        <v>-2290.0763358778627</v>
      </c>
      <c r="M165" s="31">
        <v>396</v>
      </c>
      <c r="N165" s="32">
        <f t="shared" si="89"/>
        <v>7.6335877862595417E-3</v>
      </c>
      <c r="O165" s="18">
        <f>IF(ISNUMBER(M165), $B172 * N165, "")</f>
        <v>1145.0381679389313</v>
      </c>
      <c r="Q165" s="286"/>
      <c r="R165" s="286"/>
      <c r="S165" s="286"/>
    </row>
    <row r="166" spans="1:19" ht="17.25" thickBot="1">
      <c r="A166" s="127" t="s">
        <v>225</v>
      </c>
      <c r="B166" s="128">
        <v>978</v>
      </c>
      <c r="C166" s="78">
        <v>-0.12678571429999999</v>
      </c>
      <c r="D166" s="20">
        <v>997</v>
      </c>
      <c r="E166" s="21">
        <f t="shared" si="86"/>
        <v>1.9427402862985686E-2</v>
      </c>
      <c r="F166" s="22">
        <f>IF(ISNUMBER(D166), $B172 * E166, "")</f>
        <v>2914.1104294478528</v>
      </c>
      <c r="G166" s="30">
        <v>1025</v>
      </c>
      <c r="H166" s="21">
        <f t="shared" si="87"/>
        <v>4.8057259713701429E-2</v>
      </c>
      <c r="I166" s="105">
        <f>IF(ISNUMBER(G166), $B172 * H166, "")</f>
        <v>7208.5889570552145</v>
      </c>
      <c r="J166" s="20">
        <v>1015</v>
      </c>
      <c r="K166" s="21">
        <f t="shared" si="88"/>
        <v>3.7832310838445807E-2</v>
      </c>
      <c r="L166" s="22">
        <f>IF(ISNUMBER(J166), $B172 * K166, "")</f>
        <v>5674.8466257668706</v>
      </c>
      <c r="M166" s="30">
        <v>1000</v>
      </c>
      <c r="N166" s="21">
        <f t="shared" si="89"/>
        <v>2.2494887525562373E-2</v>
      </c>
      <c r="O166" s="22">
        <f>IF(ISNUMBER(M166), $B172 * N166, "")</f>
        <v>3374.2331288343557</v>
      </c>
      <c r="Q166" s="286"/>
      <c r="R166" s="286"/>
      <c r="S166" s="286"/>
    </row>
    <row r="167" spans="1:19" ht="17.25" thickBot="1">
      <c r="A167" s="125" t="s">
        <v>197</v>
      </c>
      <c r="B167" s="129">
        <v>219</v>
      </c>
      <c r="C167" s="80">
        <v>-0.1343873518</v>
      </c>
      <c r="D167" s="106">
        <v>215</v>
      </c>
      <c r="E167" s="107">
        <f>IF(ISNUMBER(D167), (D167 - $B167) / $B167, "")</f>
        <v>-1.8264840182648401E-2</v>
      </c>
      <c r="F167" s="108">
        <f>IF(ISNUMBER(D167), $B172 * E167, "")</f>
        <v>-2739.7260273972602</v>
      </c>
      <c r="G167" s="109">
        <v>217</v>
      </c>
      <c r="H167" s="107">
        <f>IF(ISNUMBER(G167), (G167 - $B167) / $B167, "")</f>
        <v>-9.1324200913242004E-3</v>
      </c>
      <c r="I167" s="110">
        <f>IF(ISNUMBER(G167), $B172 * H167, "")</f>
        <v>-1369.8630136986301</v>
      </c>
      <c r="J167" s="106">
        <v>224</v>
      </c>
      <c r="K167" s="107">
        <f>IF(ISNUMBER(J167), (J167 - $B167) / $B167, "")</f>
        <v>2.2831050228310501E-2</v>
      </c>
      <c r="L167" s="108">
        <f>IF(ISNUMBER(J167), $B172 * K167, "")</f>
        <v>3424.6575342465753</v>
      </c>
      <c r="M167" s="109">
        <v>221</v>
      </c>
      <c r="N167" s="107">
        <f>IF(ISNUMBER(M167), (M167 - $B167) / $B167, "")</f>
        <v>9.1324200913242004E-3</v>
      </c>
      <c r="O167" s="108">
        <f>IF(ISNUMBER(M167), $B172 * N167, "")</f>
        <v>1369.8630136986301</v>
      </c>
      <c r="Q167" s="291"/>
      <c r="R167" s="291"/>
      <c r="S167" s="291"/>
    </row>
    <row r="168" spans="1:19" ht="17.25" thickBot="1">
      <c r="A168" s="125" t="s">
        <v>215</v>
      </c>
      <c r="B168" s="126">
        <v>622</v>
      </c>
      <c r="C168" s="77">
        <v>-0.14206896550000001</v>
      </c>
      <c r="D168" s="15">
        <v>610</v>
      </c>
      <c r="E168" s="32">
        <f t="shared" ref="E168:E171" si="90">IF(ISNUMBER(D168), (D168 - $B168) / $B168, "")</f>
        <v>-1.9292604501607719E-2</v>
      </c>
      <c r="F168" s="18">
        <f>IF(ISNUMBER(D168), $B172 * E168, "")</f>
        <v>-2893.8906752411576</v>
      </c>
      <c r="G168" s="31">
        <v>612</v>
      </c>
      <c r="H168" s="32">
        <f t="shared" ref="H168:H171" si="91">IF(ISNUMBER(G168), (G168 - $B168) / $B168, "")</f>
        <v>-1.607717041800643E-2</v>
      </c>
      <c r="I168" s="101">
        <f>IF(ISNUMBER(G168), $B172 * H168, "")</f>
        <v>-2411.5755627009644</v>
      </c>
      <c r="J168" s="15">
        <v>617</v>
      </c>
      <c r="K168" s="32">
        <f t="shared" ref="K168:K171" si="92">IF(ISNUMBER(J168), (J168 - $B168) / $B168, "")</f>
        <v>-8.0385852090032149E-3</v>
      </c>
      <c r="L168" s="18">
        <f>IF(ISNUMBER(J168), $B172 * K168, "")</f>
        <v>-1205.7877813504822</v>
      </c>
      <c r="M168" s="31">
        <v>610</v>
      </c>
      <c r="N168" s="32">
        <f t="shared" ref="N168:N171" si="93">IF(ISNUMBER(M168), (M168 - $B168) / $B168, "")</f>
        <v>-1.9292604501607719E-2</v>
      </c>
      <c r="O168" s="18">
        <f>IF(ISNUMBER(M168), $B172 * N168, "")</f>
        <v>-2893.8906752411576</v>
      </c>
      <c r="Q168" s="291"/>
      <c r="R168" s="291"/>
      <c r="S168" s="291"/>
    </row>
    <row r="169" spans="1:19" ht="17.25" thickBot="1">
      <c r="A169" s="125" t="s">
        <v>237</v>
      </c>
      <c r="B169" s="126">
        <v>158</v>
      </c>
      <c r="C169" s="77">
        <v>-0.15053763440000001</v>
      </c>
      <c r="D169" s="15">
        <v>155</v>
      </c>
      <c r="E169" s="32">
        <f t="shared" si="90"/>
        <v>-1.8987341772151899E-2</v>
      </c>
      <c r="F169" s="18">
        <f>IF(ISNUMBER(D169), $B172 * E169, "")</f>
        <v>-2848.1012658227851</v>
      </c>
      <c r="G169" s="31">
        <v>158</v>
      </c>
      <c r="H169" s="32">
        <f t="shared" si="91"/>
        <v>0</v>
      </c>
      <c r="I169" s="101">
        <f>IF(ISNUMBER(G169), $B172 * H169, "")</f>
        <v>0</v>
      </c>
      <c r="J169" s="15">
        <v>158</v>
      </c>
      <c r="K169" s="32">
        <f t="shared" si="92"/>
        <v>0</v>
      </c>
      <c r="L169" s="18">
        <f>IF(ISNUMBER(J169), $B172 * K169, "")</f>
        <v>0</v>
      </c>
      <c r="M169" s="31">
        <v>157</v>
      </c>
      <c r="N169" s="32">
        <f t="shared" si="93"/>
        <v>-6.3291139240506328E-3</v>
      </c>
      <c r="O169" s="18">
        <f>IF(ISNUMBER(M169), $B172 * N169, "")</f>
        <v>-949.36708860759495</v>
      </c>
      <c r="Q169" s="291"/>
      <c r="R169" s="291"/>
      <c r="S169" s="291"/>
    </row>
    <row r="170" spans="1:19">
      <c r="A170" s="125" t="s">
        <v>219</v>
      </c>
      <c r="B170" s="126">
        <v>305</v>
      </c>
      <c r="C170" s="77">
        <v>-0.1844919786</v>
      </c>
      <c r="D170" s="15">
        <v>326</v>
      </c>
      <c r="E170" s="32">
        <f t="shared" si="90"/>
        <v>6.8852459016393447E-2</v>
      </c>
      <c r="F170" s="18">
        <f>IF(ISNUMBER(D170), $B172 * E170, "")</f>
        <v>10327.868852459018</v>
      </c>
      <c r="G170" s="31">
        <v>346</v>
      </c>
      <c r="H170" s="32">
        <f t="shared" si="91"/>
        <v>0.13442622950819672</v>
      </c>
      <c r="I170" s="101">
        <f>IF(ISNUMBER(G170), $B172 * H170, "")</f>
        <v>20163.934426229509</v>
      </c>
      <c r="J170" s="15">
        <v>373</v>
      </c>
      <c r="K170" s="32">
        <f t="shared" si="92"/>
        <v>0.22295081967213115</v>
      </c>
      <c r="L170" s="18">
        <f>IF(ISNUMBER(J170), $B172 * K170, "")</f>
        <v>33442.62295081967</v>
      </c>
      <c r="M170" s="31">
        <v>368</v>
      </c>
      <c r="N170" s="32">
        <f t="shared" si="93"/>
        <v>0.20655737704918034</v>
      </c>
      <c r="O170" s="18">
        <f>IF(ISNUMBER(M170), $B172 * N170, "")</f>
        <v>30983.60655737705</v>
      </c>
      <c r="Q170" s="313"/>
      <c r="R170" s="314"/>
      <c r="S170" s="315"/>
    </row>
    <row r="171" spans="1:19" ht="17.25" thickBot="1">
      <c r="A171" s="130" t="s">
        <v>171</v>
      </c>
      <c r="B171" s="131">
        <v>686</v>
      </c>
      <c r="C171" s="79">
        <v>-0.21689497720000001</v>
      </c>
      <c r="D171" s="24">
        <v>635</v>
      </c>
      <c r="E171" s="25">
        <f t="shared" si="90"/>
        <v>-7.4344023323615158E-2</v>
      </c>
      <c r="F171" s="104">
        <f>IF(ISNUMBER(D171), $B172 * E171, "")</f>
        <v>-11151.603498542274</v>
      </c>
      <c r="G171" s="102">
        <v>632</v>
      </c>
      <c r="H171" s="25">
        <f t="shared" si="91"/>
        <v>-7.8717201166180764E-2</v>
      </c>
      <c r="I171" s="103">
        <f>IF(ISNUMBER(G171), $B172 * H171, "")</f>
        <v>-11807.580174927114</v>
      </c>
      <c r="J171" s="24">
        <v>658</v>
      </c>
      <c r="K171" s="25">
        <f t="shared" si="92"/>
        <v>-4.0816326530612242E-2</v>
      </c>
      <c r="L171" s="104">
        <f>IF(ISNUMBER(J171), $B172 * K171, "")</f>
        <v>-6122.4489795918362</v>
      </c>
      <c r="M171" s="102">
        <v>656</v>
      </c>
      <c r="N171" s="25">
        <f t="shared" si="93"/>
        <v>-4.3731778425655975E-2</v>
      </c>
      <c r="O171" s="104">
        <f>IF(ISNUMBER(M171), $B172 * N171, "")</f>
        <v>-6559.7667638483963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-1.6632825924736708E-2</v>
      </c>
      <c r="F172" s="28">
        <f>SUM(F152:F171)</f>
        <v>-49898.477774210129</v>
      </c>
      <c r="G172" s="26" t="s">
        <v>268</v>
      </c>
      <c r="H172" s="27">
        <f>IF(COUNT(H152:H171), SUM(H152:H171) / COUNT(H152:H171), 0)</f>
        <v>-2.7214224388775487E-3</v>
      </c>
      <c r="I172" s="28">
        <f>SUM(I152:I171)</f>
        <v>-8164.2673166326476</v>
      </c>
      <c r="J172" s="26" t="s">
        <v>268</v>
      </c>
      <c r="K172" s="27">
        <f>IF(COUNT(K152:K171), SUM(K152:K171) / COUNT(K152:K171), 0)</f>
        <v>1.0706135588959994E-2</v>
      </c>
      <c r="L172" s="28">
        <f>SUM(L152:L171)</f>
        <v>32118.406766879983</v>
      </c>
      <c r="M172" s="26" t="s">
        <v>268</v>
      </c>
      <c r="N172" s="27">
        <f>IF(COUNT(N152:N171), SUM(N152:N171) / COUNT(N152:N171), 0)</f>
        <v>1.7314866480171782E-2</v>
      </c>
      <c r="O172" s="28">
        <f>SUM(O152:O171)</f>
        <v>51944.59944051534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37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2021-11-19(금) 오전 00:00</v>
      </c>
      <c r="C177" s="329"/>
      <c r="D177" s="288" t="str">
        <f>TEXT($G$1, "[$-ko-KR]yyyy-mm-dd(ddd) ") &amp; "오후 14:00"</f>
        <v>2021-11-19(금) 오후 14:00</v>
      </c>
      <c r="E177" s="289"/>
      <c r="F177" s="290"/>
      <c r="G177" s="288" t="str">
        <f>TEXT($G$1, "[$-ko-KR]yyyy-mm-dd(ddd) ") &amp; "오후 19:00"</f>
        <v>2021-11-19(금) 오후 19:00</v>
      </c>
      <c r="H177" s="289"/>
      <c r="I177" s="290"/>
      <c r="J177" s="288" t="str">
        <f>TEXT($G$1, "[$-ko-KR]yyyy-mm-dd(ddd) ") &amp; "오후 21:00"</f>
        <v>2021-11-19(금) 오후 21:00</v>
      </c>
      <c r="K177" s="289"/>
      <c r="L177" s="290"/>
      <c r="M177" s="288" t="str">
        <f>TEXT($G$1+1, "[$-ko-KR]yyyy-mm-dd(ddd) ") &amp; "오전 00:00"</f>
        <v>2021-11-20(토)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38" t="s">
        <v>57</v>
      </c>
      <c r="H178" s="239" t="s">
        <v>265</v>
      </c>
      <c r="I178" s="24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71</v>
      </c>
      <c r="B179" s="124">
        <v>33.9</v>
      </c>
      <c r="C179" s="76">
        <v>-0.1148825065</v>
      </c>
      <c r="D179" s="13">
        <v>32.799999999999997</v>
      </c>
      <c r="E179" s="14">
        <f>IF(ISNUMBER(D179), (D179 - $B179) / $B179, "")</f>
        <v>-3.2448377581120985E-2</v>
      </c>
      <c r="F179" s="16">
        <f>IF(ISNUMBER(D179), $B199 * E179, "")</f>
        <v>-4867.2566371681478</v>
      </c>
      <c r="G179" s="29">
        <v>33.4</v>
      </c>
      <c r="H179" s="14">
        <f>IF(ISNUMBER(G179), (G179 - $B179) / $B179, "")</f>
        <v>-1.4749262536873156E-2</v>
      </c>
      <c r="I179" s="100">
        <f>IF(ISNUMBER(G179), $B199 * H179, "")</f>
        <v>-2212.3893805309735</v>
      </c>
      <c r="J179" s="13">
        <v>33.700000000000003</v>
      </c>
      <c r="K179" s="14">
        <f>IF(ISNUMBER(J179), (J179 - $B179) / $B179, "")</f>
        <v>-5.8997050147491367E-3</v>
      </c>
      <c r="L179" s="16">
        <f>IF(ISNUMBER(J179), $B199 * K179, "")</f>
        <v>-884.9557522123705</v>
      </c>
      <c r="M179" s="29">
        <v>33.700000000000003</v>
      </c>
      <c r="N179" s="14">
        <f>IF(ISNUMBER(M179), (M179 - $B179) / $B179, "")</f>
        <v>-5.8997050147491367E-3</v>
      </c>
      <c r="O179" s="16">
        <f>IF(ISNUMBER(M179), $B199 * N179, "")</f>
        <v>-884.9557522123705</v>
      </c>
      <c r="Q179" s="286"/>
      <c r="R179" s="286"/>
      <c r="S179" s="286"/>
    </row>
    <row r="180" spans="1:19" ht="17.25" thickBot="1">
      <c r="A180" s="125" t="s">
        <v>201</v>
      </c>
      <c r="B180" s="126">
        <v>20.5</v>
      </c>
      <c r="C180" s="77">
        <v>-0.1163793103</v>
      </c>
      <c r="D180" s="15">
        <v>19.8</v>
      </c>
      <c r="E180" s="32">
        <f t="shared" ref="E180:E183" si="94">IF(ISNUMBER(D180), (D180 - $B180) / $B180, "")</f>
        <v>-3.4146341463414602E-2</v>
      </c>
      <c r="F180" s="18">
        <f>IF(ISNUMBER(D180), $B199 * E180, "")</f>
        <v>-5121.9512195121906</v>
      </c>
      <c r="G180" s="31">
        <v>20.100000000000001</v>
      </c>
      <c r="H180" s="32">
        <f t="shared" ref="H180:H183" si="95">IF(ISNUMBER(G180), (G180 - $B180) / $B180, "")</f>
        <v>-1.951219512195115E-2</v>
      </c>
      <c r="I180" s="101">
        <f>IF(ISNUMBER(G180), $B199 * H180, "")</f>
        <v>-2926.8292682926726</v>
      </c>
      <c r="J180" s="15">
        <v>20.2</v>
      </c>
      <c r="K180" s="32">
        <f t="shared" ref="K180:K183" si="96">IF(ISNUMBER(J180), (J180 - $B180) / $B180, "")</f>
        <v>-1.4634146341463448E-2</v>
      </c>
      <c r="L180" s="18">
        <f>IF(ISNUMBER(J180), $B199 * K180, "")</f>
        <v>-2195.1219512195171</v>
      </c>
      <c r="M180" s="31">
        <v>20.3</v>
      </c>
      <c r="N180" s="32">
        <f t="shared" ref="N180:N183" si="97">IF(ISNUMBER(M180), (M180 - $B180) / $B180, "")</f>
        <v>-9.7560975609755751E-3</v>
      </c>
      <c r="O180" s="18">
        <f>IF(ISNUMBER(M180), $B199 * N180, "")</f>
        <v>-1463.4146341463363</v>
      </c>
      <c r="Q180" s="286"/>
      <c r="R180" s="286"/>
      <c r="S180" s="286"/>
    </row>
    <row r="181" spans="1:19" ht="17.25" thickBot="1">
      <c r="A181" s="125" t="s">
        <v>147</v>
      </c>
      <c r="B181" s="126">
        <v>14</v>
      </c>
      <c r="C181" s="77">
        <v>-0.1194968553</v>
      </c>
      <c r="D181" s="15">
        <v>13.3</v>
      </c>
      <c r="E181" s="32">
        <f t="shared" si="94"/>
        <v>-4.9999999999999947E-2</v>
      </c>
      <c r="F181" s="18">
        <f>IF(ISNUMBER(D181), $B199 * E181, "")</f>
        <v>-7499.9999999999918</v>
      </c>
      <c r="G181" s="31">
        <v>13.4</v>
      </c>
      <c r="H181" s="32">
        <f t="shared" si="95"/>
        <v>-4.285714285714283E-2</v>
      </c>
      <c r="I181" s="101">
        <f>IF(ISNUMBER(G181), $B199 * H181, "")</f>
        <v>-6428.5714285714248</v>
      </c>
      <c r="J181" s="15">
        <v>13.9</v>
      </c>
      <c r="K181" s="32">
        <f t="shared" si="96"/>
        <v>-7.1428571428571175E-3</v>
      </c>
      <c r="L181" s="18">
        <f>IF(ISNUMBER(J181), $B199 * K181, "")</f>
        <v>-1071.4285714285677</v>
      </c>
      <c r="M181" s="31">
        <v>13.9</v>
      </c>
      <c r="N181" s="32">
        <f t="shared" si="97"/>
        <v>-7.1428571428571175E-3</v>
      </c>
      <c r="O181" s="18">
        <f>IF(ISNUMBER(M181), $B199 * N181, "")</f>
        <v>-1071.4285714285677</v>
      </c>
      <c r="Q181" s="291"/>
      <c r="R181" s="291"/>
      <c r="S181" s="291"/>
    </row>
    <row r="182" spans="1:19" ht="17.25" thickBot="1">
      <c r="A182" s="125" t="s">
        <v>251</v>
      </c>
      <c r="B182" s="126">
        <v>393</v>
      </c>
      <c r="C182" s="77">
        <v>-0.1208053691</v>
      </c>
      <c r="D182" s="15">
        <v>381</v>
      </c>
      <c r="E182" s="32">
        <f t="shared" si="94"/>
        <v>-3.0534351145038167E-2</v>
      </c>
      <c r="F182" s="18">
        <f>IF(ISNUMBER(D182), $B199 * E182, "")</f>
        <v>-4580.1526717557254</v>
      </c>
      <c r="G182" s="31">
        <v>383</v>
      </c>
      <c r="H182" s="32">
        <f t="shared" si="95"/>
        <v>-2.5445292620865138E-2</v>
      </c>
      <c r="I182" s="101">
        <f>IF(ISNUMBER(G182), $B199 * H182, "")</f>
        <v>-3816.7938931297708</v>
      </c>
      <c r="J182" s="15">
        <v>387</v>
      </c>
      <c r="K182" s="32">
        <f t="shared" si="96"/>
        <v>-1.5267175572519083E-2</v>
      </c>
      <c r="L182" s="18">
        <f>IF(ISNUMBER(J182), $B199 * K182, "")</f>
        <v>-2290.0763358778627</v>
      </c>
      <c r="M182" s="31">
        <v>396</v>
      </c>
      <c r="N182" s="32">
        <f t="shared" si="97"/>
        <v>7.6335877862595417E-3</v>
      </c>
      <c r="O182" s="18">
        <f>IF(ISNUMBER(M182), $B199 * N182, "")</f>
        <v>1145.0381679389313</v>
      </c>
      <c r="Q182" s="291"/>
      <c r="R182" s="291"/>
      <c r="S182" s="291"/>
    </row>
    <row r="183" spans="1:19" ht="17.25" thickBot="1">
      <c r="A183" s="127" t="s">
        <v>225</v>
      </c>
      <c r="B183" s="128">
        <v>978</v>
      </c>
      <c r="C183" s="78">
        <v>-0.12678571429999999</v>
      </c>
      <c r="D183" s="20">
        <v>997</v>
      </c>
      <c r="E183" s="21">
        <f t="shared" si="94"/>
        <v>1.9427402862985686E-2</v>
      </c>
      <c r="F183" s="22">
        <f>IF(ISNUMBER(D183), $B199 * E183, "")</f>
        <v>2914.1104294478528</v>
      </c>
      <c r="G183" s="30">
        <v>1025</v>
      </c>
      <c r="H183" s="21">
        <f t="shared" si="95"/>
        <v>4.8057259713701429E-2</v>
      </c>
      <c r="I183" s="105">
        <f>IF(ISNUMBER(G183), $B199 * H183, "")</f>
        <v>7208.5889570552145</v>
      </c>
      <c r="J183" s="20">
        <v>1015</v>
      </c>
      <c r="K183" s="21">
        <f t="shared" si="96"/>
        <v>3.7832310838445807E-2</v>
      </c>
      <c r="L183" s="22">
        <f>IF(ISNUMBER(J183), $B199 * K183, "")</f>
        <v>5674.8466257668706</v>
      </c>
      <c r="M183" s="30">
        <v>1000</v>
      </c>
      <c r="N183" s="21">
        <f t="shared" si="97"/>
        <v>2.2494887525562373E-2</v>
      </c>
      <c r="O183" s="22">
        <f>IF(ISNUMBER(M183), $B199 * N183, "")</f>
        <v>3374.2331288343557</v>
      </c>
      <c r="Q183" s="291"/>
      <c r="R183" s="291"/>
      <c r="S183" s="291"/>
    </row>
    <row r="184" spans="1:19" ht="17.25" thickBot="1">
      <c r="A184" s="125" t="s">
        <v>209</v>
      </c>
      <c r="B184" s="129">
        <v>1555</v>
      </c>
      <c r="C184" s="80">
        <v>-0.13128491619999999</v>
      </c>
      <c r="D184" s="106">
        <v>1500</v>
      </c>
      <c r="E184" s="107">
        <f>IF(ISNUMBER(D184), (D184 - $B184) / $B184, "")</f>
        <v>-3.5369774919614148E-2</v>
      </c>
      <c r="F184" s="108">
        <f>IF(ISNUMBER(D184), $B199 * E184, "")</f>
        <v>-5305.4662379421225</v>
      </c>
      <c r="G184" s="109">
        <v>1525</v>
      </c>
      <c r="H184" s="107">
        <f>IF(ISNUMBER(G184), (G184 - $B184) / $B184, "")</f>
        <v>-1.9292604501607719E-2</v>
      </c>
      <c r="I184" s="110">
        <f>IF(ISNUMBER(G184), $B199 * H184, "")</f>
        <v>-2893.8906752411576</v>
      </c>
      <c r="J184" s="106">
        <v>1545</v>
      </c>
      <c r="K184" s="107">
        <f>IF(ISNUMBER(J184), (J184 - $B184) / $B184, "")</f>
        <v>-6.4308681672025723E-3</v>
      </c>
      <c r="L184" s="108">
        <f>IF(ISNUMBER(J184), $B199 * K184, "")</f>
        <v>-964.6302250803858</v>
      </c>
      <c r="M184" s="109">
        <v>1560</v>
      </c>
      <c r="N184" s="107">
        <f>IF(ISNUMBER(M184), (M184 - $B184) / $B184, "")</f>
        <v>3.2154340836012861E-3</v>
      </c>
      <c r="O184" s="108">
        <f>IF(ISNUMBER(M184), $B199 * N184, "")</f>
        <v>482.3151125401929</v>
      </c>
      <c r="Q184" s="291"/>
      <c r="R184" s="291"/>
      <c r="S184" s="291"/>
    </row>
    <row r="185" spans="1:19" ht="17.25" thickBot="1">
      <c r="A185" s="125" t="s">
        <v>205</v>
      </c>
      <c r="B185" s="126">
        <v>15.2</v>
      </c>
      <c r="C185" s="77">
        <v>-0.1314285714</v>
      </c>
      <c r="D185" s="15">
        <v>14.9</v>
      </c>
      <c r="E185" s="32">
        <f t="shared" ref="E185:E188" si="98">IF(ISNUMBER(D185), (D185 - $B185) / $B185, "")</f>
        <v>-1.9736842105263087E-2</v>
      </c>
      <c r="F185" s="18">
        <f>IF(ISNUMBER(D185), $B199 * E185, "")</f>
        <v>-2960.5263157894633</v>
      </c>
      <c r="G185" s="31">
        <v>14.9</v>
      </c>
      <c r="H185" s="32">
        <f t="shared" ref="H185:H188" si="99">IF(ISNUMBER(G185), (G185 - $B185) / $B185, "")</f>
        <v>-1.9736842105263087E-2</v>
      </c>
      <c r="I185" s="101">
        <f>IF(ISNUMBER(G185), $B199 * H185, "")</f>
        <v>-2960.5263157894633</v>
      </c>
      <c r="J185" s="15">
        <v>15</v>
      </c>
      <c r="K185" s="32">
        <f t="shared" ref="K185:K188" si="100">IF(ISNUMBER(J185), (J185 - $B185) / $B185, "")</f>
        <v>-1.3157894736842059E-2</v>
      </c>
      <c r="L185" s="18">
        <f>IF(ISNUMBER(J185), $B199 * K185, "")</f>
        <v>-1973.684210526309</v>
      </c>
      <c r="M185" s="31">
        <v>15.2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1"/>
      <c r="R185" s="291"/>
      <c r="S185" s="291"/>
    </row>
    <row r="186" spans="1:19" ht="17.25" thickBot="1">
      <c r="A186" s="125" t="s">
        <v>207</v>
      </c>
      <c r="B186" s="126">
        <v>20.3</v>
      </c>
      <c r="C186" s="77">
        <v>-0.1324786325</v>
      </c>
      <c r="D186" s="15">
        <v>20.3</v>
      </c>
      <c r="E186" s="32">
        <f t="shared" si="98"/>
        <v>0</v>
      </c>
      <c r="F186" s="18">
        <f>IF(ISNUMBER(D186), $B199 * E186, "")</f>
        <v>0</v>
      </c>
      <c r="G186" s="31">
        <v>21.3</v>
      </c>
      <c r="H186" s="32">
        <f t="shared" si="99"/>
        <v>4.926108374384236E-2</v>
      </c>
      <c r="I186" s="101">
        <f>IF(ISNUMBER(G186), $B199 * H186, "")</f>
        <v>7389.1625615763542</v>
      </c>
      <c r="J186" s="15">
        <v>21.5</v>
      </c>
      <c r="K186" s="32">
        <f t="shared" si="100"/>
        <v>5.91133004926108E-2</v>
      </c>
      <c r="L186" s="18">
        <f>IF(ISNUMBER(J186), $B199 * K186, "")</f>
        <v>8866.9950738916195</v>
      </c>
      <c r="M186" s="31">
        <v>21.5</v>
      </c>
      <c r="N186" s="32">
        <f t="shared" si="101"/>
        <v>5.91133004926108E-2</v>
      </c>
      <c r="O186" s="18">
        <f>IF(ISNUMBER(M186), $B199 * N186, "")</f>
        <v>8866.9950738916195</v>
      </c>
      <c r="Q186" s="291"/>
      <c r="R186" s="291"/>
      <c r="S186" s="291"/>
    </row>
    <row r="187" spans="1:19" ht="17.25" thickBot="1">
      <c r="A187" s="125" t="s">
        <v>199</v>
      </c>
      <c r="B187" s="126">
        <v>86.5</v>
      </c>
      <c r="C187" s="77">
        <v>-0.1332665331</v>
      </c>
      <c r="D187" s="15">
        <v>83.8</v>
      </c>
      <c r="E187" s="32">
        <f t="shared" si="98"/>
        <v>-3.1213872832369975E-2</v>
      </c>
      <c r="F187" s="18">
        <f>IF(ISNUMBER(D187), $B199 * E187, "")</f>
        <v>-4682.0809248554961</v>
      </c>
      <c r="G187" s="31">
        <v>84.9</v>
      </c>
      <c r="H187" s="32">
        <f t="shared" si="99"/>
        <v>-1.8497109826589531E-2</v>
      </c>
      <c r="I187" s="101">
        <f>IF(ISNUMBER(G187), $B199 * H187, "")</f>
        <v>-2774.5664739884296</v>
      </c>
      <c r="J187" s="15">
        <v>85</v>
      </c>
      <c r="K187" s="32">
        <f t="shared" si="100"/>
        <v>-1.7341040462427744E-2</v>
      </c>
      <c r="L187" s="18">
        <f>IF(ISNUMBER(J187), $B199 * K187, "")</f>
        <v>-2601.1560693641618</v>
      </c>
      <c r="M187" s="31">
        <v>85.9</v>
      </c>
      <c r="N187" s="32">
        <f t="shared" si="101"/>
        <v>-6.9364161849710324E-3</v>
      </c>
      <c r="O187" s="18">
        <f>IF(ISNUMBER(M187), $B199 * N187, "")</f>
        <v>-1040.4624277456548</v>
      </c>
      <c r="Q187" s="33"/>
      <c r="R187" s="33"/>
    </row>
    <row r="188" spans="1:19" ht="17.25" thickBot="1">
      <c r="A188" s="130" t="s">
        <v>197</v>
      </c>
      <c r="B188" s="131">
        <v>219</v>
      </c>
      <c r="C188" s="79">
        <v>-0.1343873518</v>
      </c>
      <c r="D188" s="24">
        <v>215</v>
      </c>
      <c r="E188" s="25">
        <f t="shared" si="98"/>
        <v>-1.8264840182648401E-2</v>
      </c>
      <c r="F188" s="104">
        <f>IF(ISNUMBER(D188), $B199 * E188, "")</f>
        <v>-2739.7260273972602</v>
      </c>
      <c r="G188" s="102">
        <v>217</v>
      </c>
      <c r="H188" s="25">
        <f t="shared" si="99"/>
        <v>-9.1324200913242004E-3</v>
      </c>
      <c r="I188" s="103">
        <f>IF(ISNUMBER(G188), $B199 * H188, "")</f>
        <v>-1369.8630136986301</v>
      </c>
      <c r="J188" s="24">
        <v>224</v>
      </c>
      <c r="K188" s="25">
        <f t="shared" si="100"/>
        <v>2.2831050228310501E-2</v>
      </c>
      <c r="L188" s="104">
        <f>IF(ISNUMBER(J188), $B199 * K188, "")</f>
        <v>3424.6575342465753</v>
      </c>
      <c r="M188" s="102">
        <v>221</v>
      </c>
      <c r="N188" s="25">
        <f t="shared" si="101"/>
        <v>9.1324200913242004E-3</v>
      </c>
      <c r="O188" s="104">
        <f>IF(ISNUMBER(M188), $B199 * N188, "")</f>
        <v>1369.8630136986301</v>
      </c>
      <c r="Q188" s="300"/>
      <c r="R188" s="301"/>
      <c r="S188" s="302"/>
    </row>
    <row r="189" spans="1:19">
      <c r="A189" s="123" t="s">
        <v>215</v>
      </c>
      <c r="B189" s="124">
        <v>622</v>
      </c>
      <c r="C189" s="76">
        <v>-0.14206896550000001</v>
      </c>
      <c r="D189" s="13">
        <v>610</v>
      </c>
      <c r="E189" s="14">
        <f>IF(ISNUMBER(D189), (D189 - $B189) / $B189, "")</f>
        <v>-1.9292604501607719E-2</v>
      </c>
      <c r="F189" s="16">
        <f>IF(ISNUMBER(D189), $B199 * E189, "")</f>
        <v>-2893.8906752411576</v>
      </c>
      <c r="G189" s="29">
        <v>612</v>
      </c>
      <c r="H189" s="14">
        <f>IF(ISNUMBER(G189), (G189 - $B189) / $B189, "")</f>
        <v>-1.607717041800643E-2</v>
      </c>
      <c r="I189" s="100">
        <f>IF(ISNUMBER(G189), $B199 * H189, "")</f>
        <v>-2411.5755627009644</v>
      </c>
      <c r="J189" s="13">
        <v>617</v>
      </c>
      <c r="K189" s="14">
        <f>IF(ISNUMBER(J189), (J189 - $B189) / $B189, "")</f>
        <v>-8.0385852090032149E-3</v>
      </c>
      <c r="L189" s="16">
        <f>IF(ISNUMBER(J189), $B199 * K189, "")</f>
        <v>-1205.7877813504822</v>
      </c>
      <c r="M189" s="29">
        <v>610</v>
      </c>
      <c r="N189" s="14">
        <f>IF(ISNUMBER(M189), (M189 - $B189) / $B189, "")</f>
        <v>-1.9292604501607719E-2</v>
      </c>
      <c r="O189" s="16">
        <f>IF(ISNUMBER(M189), $B199 * N189, "")</f>
        <v>-2893.8906752411576</v>
      </c>
      <c r="Q189" s="303"/>
      <c r="R189" s="304"/>
      <c r="S189" s="305"/>
    </row>
    <row r="190" spans="1:19" ht="17.25" thickBot="1">
      <c r="A190" s="125" t="s">
        <v>237</v>
      </c>
      <c r="B190" s="126">
        <v>158</v>
      </c>
      <c r="C190" s="77">
        <v>-0.15053763440000001</v>
      </c>
      <c r="D190" s="15">
        <v>155</v>
      </c>
      <c r="E190" s="32">
        <f t="shared" ref="E190:E193" si="102">IF(ISNUMBER(D190), (D190 - $B190) / $B190, "")</f>
        <v>-1.8987341772151899E-2</v>
      </c>
      <c r="F190" s="18">
        <f>IF(ISNUMBER(D190), $B199 * E190, "")</f>
        <v>-2848.1012658227851</v>
      </c>
      <c r="G190" s="31">
        <v>158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158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157</v>
      </c>
      <c r="N190" s="32">
        <f t="shared" ref="N190:N193" si="105">IF(ISNUMBER(M190), (M190 - $B190) / $B190, "")</f>
        <v>-6.3291139240506328E-3</v>
      </c>
      <c r="O190" s="18">
        <f>IF(ISNUMBER(M190), $B199 * N190, "")</f>
        <v>-949.36708860759495</v>
      </c>
      <c r="Q190" s="306"/>
      <c r="R190" s="307"/>
      <c r="S190" s="308"/>
    </row>
    <row r="191" spans="1:19" ht="17.25" thickBot="1">
      <c r="A191" s="125" t="s">
        <v>117</v>
      </c>
      <c r="B191" s="126">
        <v>5495</v>
      </c>
      <c r="C191" s="77">
        <v>-0.15396458809999999</v>
      </c>
      <c r="D191" s="15">
        <v>5220</v>
      </c>
      <c r="E191" s="32">
        <f t="shared" si="102"/>
        <v>-5.0045495905368519E-2</v>
      </c>
      <c r="F191" s="18">
        <f>IF(ISNUMBER(D191), $B199 * E191, "")</f>
        <v>-7506.8243858052774</v>
      </c>
      <c r="G191" s="31">
        <v>5345</v>
      </c>
      <c r="H191" s="32">
        <f t="shared" si="103"/>
        <v>-2.7297543221110099E-2</v>
      </c>
      <c r="I191" s="101">
        <f>IF(ISNUMBER(G191), $B199 * H191, "")</f>
        <v>-4094.631483166515</v>
      </c>
      <c r="J191" s="15">
        <v>5440</v>
      </c>
      <c r="K191" s="32">
        <f t="shared" si="104"/>
        <v>-1.0009099181073703E-2</v>
      </c>
      <c r="L191" s="18">
        <f>IF(ISNUMBER(J191), $B199 * K191, "")</f>
        <v>-1501.3648771610556</v>
      </c>
      <c r="M191" s="31">
        <v>5470</v>
      </c>
      <c r="N191" s="32">
        <f t="shared" si="105"/>
        <v>-4.549590536851683E-3</v>
      </c>
      <c r="O191" s="18">
        <f>IF(ISNUMBER(M191), $B199 * N191, "")</f>
        <v>-682.43858052775249</v>
      </c>
      <c r="Q191" s="291"/>
      <c r="R191" s="291"/>
      <c r="S191" s="291"/>
    </row>
    <row r="192" spans="1:19" ht="17.25" thickBot="1">
      <c r="A192" s="125" t="s">
        <v>229</v>
      </c>
      <c r="B192" s="126">
        <v>1130</v>
      </c>
      <c r="C192" s="77">
        <v>-0.16296296299999999</v>
      </c>
      <c r="D192" s="15">
        <v>1240</v>
      </c>
      <c r="E192" s="32">
        <f t="shared" si="102"/>
        <v>9.7345132743362831E-2</v>
      </c>
      <c r="F192" s="18">
        <f>IF(ISNUMBER(D192), $B199 * E192, "")</f>
        <v>14601.769911504425</v>
      </c>
      <c r="G192" s="31">
        <v>1295</v>
      </c>
      <c r="H192" s="32">
        <f t="shared" si="103"/>
        <v>0.14601769911504425</v>
      </c>
      <c r="I192" s="101">
        <f>IF(ISNUMBER(G192), $B199 * H192, "")</f>
        <v>21902.654867256639</v>
      </c>
      <c r="J192" s="15">
        <v>1290</v>
      </c>
      <c r="K192" s="32">
        <f t="shared" si="104"/>
        <v>0.1415929203539823</v>
      </c>
      <c r="L192" s="18">
        <f>IF(ISNUMBER(J192), $B199 * K192, "")</f>
        <v>21238.938053097343</v>
      </c>
      <c r="M192" s="31">
        <v>1225</v>
      </c>
      <c r="N192" s="32">
        <f t="shared" si="105"/>
        <v>8.4070796460176997E-2</v>
      </c>
      <c r="O192" s="18">
        <f>IF(ISNUMBER(M192), $B199 * N192, "")</f>
        <v>12610.619469026549</v>
      </c>
      <c r="Q192" s="286"/>
      <c r="R192" s="286"/>
      <c r="S192" s="286"/>
    </row>
    <row r="193" spans="1:19" ht="17.25" thickBot="1">
      <c r="A193" s="127" t="s">
        <v>213</v>
      </c>
      <c r="B193" s="128">
        <v>13.2</v>
      </c>
      <c r="C193" s="78">
        <v>-0.164556962</v>
      </c>
      <c r="D193" s="20">
        <v>12.6</v>
      </c>
      <c r="E193" s="21">
        <f t="shared" si="102"/>
        <v>-4.5454545454545428E-2</v>
      </c>
      <c r="F193" s="22">
        <f>IF(ISNUMBER(D193), $B199 * E193, "")</f>
        <v>-6818.1818181818144</v>
      </c>
      <c r="G193" s="30">
        <v>12.8</v>
      </c>
      <c r="H193" s="21">
        <f t="shared" si="103"/>
        <v>-3.0303030303030196E-2</v>
      </c>
      <c r="I193" s="105">
        <f>IF(ISNUMBER(G193), $B199 * H193, "")</f>
        <v>-4545.4545454545296</v>
      </c>
      <c r="J193" s="20">
        <v>13</v>
      </c>
      <c r="K193" s="21">
        <f t="shared" si="104"/>
        <v>-1.5151515151515098E-2</v>
      </c>
      <c r="L193" s="22">
        <f>IF(ISNUMBER(J193), $B199 * K193, "")</f>
        <v>-2272.7272727272648</v>
      </c>
      <c r="M193" s="30">
        <v>13.2</v>
      </c>
      <c r="N193" s="21">
        <f t="shared" si="105"/>
        <v>0</v>
      </c>
      <c r="O193" s="22">
        <f>IF(ISNUMBER(M193), $B199 * N193, "")</f>
        <v>0</v>
      </c>
      <c r="Q193" s="286"/>
      <c r="R193" s="286"/>
      <c r="S193" s="286"/>
    </row>
    <row r="194" spans="1:19" ht="17.25" thickBot="1">
      <c r="A194" s="125" t="s">
        <v>231</v>
      </c>
      <c r="B194" s="129">
        <v>91.3</v>
      </c>
      <c r="C194" s="80">
        <v>-0.17</v>
      </c>
      <c r="D194" s="106">
        <v>88.1</v>
      </c>
      <c r="E194" s="107">
        <f>IF(ISNUMBER(D194), (D194 - $B194) / $B194, "")</f>
        <v>-3.5049288061336288E-2</v>
      </c>
      <c r="F194" s="108">
        <f>IF(ISNUMBER(D194), $B199 * E194, "")</f>
        <v>-5257.3932092004434</v>
      </c>
      <c r="G194" s="109">
        <v>89.1</v>
      </c>
      <c r="H194" s="107">
        <f>IF(ISNUMBER(G194), (G194 - $B194) / $B194, "")</f>
        <v>-2.4096385542168707E-2</v>
      </c>
      <c r="I194" s="110">
        <f>IF(ISNUMBER(G194), $B199 * H194, "")</f>
        <v>-3614.457831325306</v>
      </c>
      <c r="J194" s="106">
        <v>90.1</v>
      </c>
      <c r="K194" s="107">
        <f>IF(ISNUMBER(J194), (J194 - $B194) / $B194, "")</f>
        <v>-1.3143483023001126E-2</v>
      </c>
      <c r="L194" s="108">
        <f>IF(ISNUMBER(J194), $B199 * K194, "")</f>
        <v>-1971.522453450169</v>
      </c>
      <c r="M194" s="109">
        <v>90.5</v>
      </c>
      <c r="N194" s="107">
        <f>IF(ISNUMBER(M194), (M194 - $B194) / $B194, "")</f>
        <v>-8.7623220153340321E-3</v>
      </c>
      <c r="O194" s="108">
        <f>IF(ISNUMBER(M194), $B199 * N194, "")</f>
        <v>-1314.3483023001047</v>
      </c>
      <c r="Q194" s="291"/>
      <c r="R194" s="291"/>
      <c r="S194" s="291"/>
    </row>
    <row r="195" spans="1:19" ht="17.25" thickBot="1">
      <c r="A195" s="125" t="s">
        <v>163</v>
      </c>
      <c r="B195" s="126">
        <v>1145</v>
      </c>
      <c r="C195" s="77">
        <v>-0.1792114695</v>
      </c>
      <c r="D195" s="15">
        <v>1040</v>
      </c>
      <c r="E195" s="32">
        <f t="shared" ref="E195:E198" si="106">IF(ISNUMBER(D195), (D195 - $B195) / $B195, "")</f>
        <v>-9.1703056768558958E-2</v>
      </c>
      <c r="F195" s="18">
        <f>IF(ISNUMBER(D195), $B199 * E195, "")</f>
        <v>-13755.458515283844</v>
      </c>
      <c r="G195" s="31">
        <v>1090</v>
      </c>
      <c r="H195" s="32">
        <f t="shared" ref="H195:H198" si="107">IF(ISNUMBER(G195), (G195 - $B195) / $B195, "")</f>
        <v>-4.8034934497816595E-2</v>
      </c>
      <c r="I195" s="101">
        <f>IF(ISNUMBER(G195), $B199 * H195, "")</f>
        <v>-7205.240174672489</v>
      </c>
      <c r="J195" s="15">
        <v>1080</v>
      </c>
      <c r="K195" s="32">
        <f t="shared" ref="K195:K198" si="108">IF(ISNUMBER(J195), (J195 - $B195) / $B195, "")</f>
        <v>-5.6768558951965066E-2</v>
      </c>
      <c r="L195" s="18">
        <f>IF(ISNUMBER(J195), $B199 * K195, "")</f>
        <v>-8515.283842794759</v>
      </c>
      <c r="M195" s="31">
        <v>1125</v>
      </c>
      <c r="N195" s="32">
        <f t="shared" ref="N195:N198" si="109">IF(ISNUMBER(M195), (M195 - $B195) / $B195, "")</f>
        <v>-1.7467248908296942E-2</v>
      </c>
      <c r="O195" s="18">
        <f>IF(ISNUMBER(M195), $B199 * N195, "")</f>
        <v>-2620.0873362445413</v>
      </c>
      <c r="Q195" s="291"/>
      <c r="R195" s="291"/>
      <c r="S195" s="291"/>
    </row>
    <row r="196" spans="1:19" ht="17.25" thickBot="1">
      <c r="A196" s="125" t="s">
        <v>219</v>
      </c>
      <c r="B196" s="126">
        <v>305</v>
      </c>
      <c r="C196" s="77">
        <v>-0.1844919786</v>
      </c>
      <c r="D196" s="15">
        <v>326</v>
      </c>
      <c r="E196" s="32">
        <f t="shared" si="106"/>
        <v>6.8852459016393447E-2</v>
      </c>
      <c r="F196" s="18">
        <f>IF(ISNUMBER(D196), $B199 * E196, "")</f>
        <v>10327.868852459018</v>
      </c>
      <c r="G196" s="31">
        <v>346</v>
      </c>
      <c r="H196" s="32">
        <f t="shared" si="107"/>
        <v>0.13442622950819672</v>
      </c>
      <c r="I196" s="101">
        <f>IF(ISNUMBER(G196), $B199 * H196, "")</f>
        <v>20163.934426229509</v>
      </c>
      <c r="J196" s="15">
        <v>373</v>
      </c>
      <c r="K196" s="32">
        <f t="shared" si="108"/>
        <v>0.22295081967213115</v>
      </c>
      <c r="L196" s="18">
        <f>IF(ISNUMBER(J196), $B199 * K196, "")</f>
        <v>33442.62295081967</v>
      </c>
      <c r="M196" s="31">
        <v>368</v>
      </c>
      <c r="N196" s="32">
        <f t="shared" si="109"/>
        <v>0.20655737704918034</v>
      </c>
      <c r="O196" s="18">
        <f>IF(ISNUMBER(M196), $B199 * N196, "")</f>
        <v>30983.60655737705</v>
      </c>
      <c r="Q196" s="291"/>
      <c r="R196" s="291"/>
      <c r="S196" s="291"/>
    </row>
    <row r="197" spans="1:19">
      <c r="A197" s="125" t="s">
        <v>171</v>
      </c>
      <c r="B197" s="126">
        <v>686</v>
      </c>
      <c r="C197" s="77">
        <v>-0.21689497720000001</v>
      </c>
      <c r="D197" s="15">
        <v>635</v>
      </c>
      <c r="E197" s="32">
        <f t="shared" si="106"/>
        <v>-7.4344023323615158E-2</v>
      </c>
      <c r="F197" s="18">
        <f>IF(ISNUMBER(D197), $B199 * E197, "")</f>
        <v>-11151.603498542274</v>
      </c>
      <c r="G197" s="31">
        <v>632</v>
      </c>
      <c r="H197" s="32">
        <f t="shared" si="107"/>
        <v>-7.8717201166180764E-2</v>
      </c>
      <c r="I197" s="101">
        <f>IF(ISNUMBER(G197), $B199 * H197, "")</f>
        <v>-11807.580174927114</v>
      </c>
      <c r="J197" s="15">
        <v>658</v>
      </c>
      <c r="K197" s="32">
        <f t="shared" si="108"/>
        <v>-4.0816326530612242E-2</v>
      </c>
      <c r="L197" s="18">
        <f>IF(ISNUMBER(J197), $B199 * K197, "")</f>
        <v>-6122.4489795918362</v>
      </c>
      <c r="M197" s="31">
        <v>656</v>
      </c>
      <c r="N197" s="32">
        <f t="shared" si="109"/>
        <v>-4.3731778425655975E-2</v>
      </c>
      <c r="O197" s="18">
        <f>IF(ISNUMBER(M197), $B199 * N197, "")</f>
        <v>-6559.7667638483963</v>
      </c>
      <c r="Q197" s="313"/>
      <c r="R197" s="314"/>
      <c r="S197" s="315"/>
    </row>
    <row r="198" spans="1:19" ht="17.25" thickBot="1">
      <c r="A198" s="130" t="s">
        <v>341</v>
      </c>
      <c r="B198" s="131">
        <v>2275</v>
      </c>
      <c r="C198" s="79">
        <v>-0.65</v>
      </c>
      <c r="D198" s="24">
        <v>2235</v>
      </c>
      <c r="E198" s="25">
        <f t="shared" si="106"/>
        <v>-1.7582417582417582E-2</v>
      </c>
      <c r="F198" s="104">
        <f>IF(ISNUMBER(D198), $B199 * E198, "")</f>
        <v>-2637.3626373626375</v>
      </c>
      <c r="G198" s="102">
        <v>2255</v>
      </c>
      <c r="H198" s="25">
        <f t="shared" si="107"/>
        <v>-8.7912087912087912E-3</v>
      </c>
      <c r="I198" s="103">
        <f>IF(ISNUMBER(G198), $B199 * H198, "")</f>
        <v>-1318.6813186813188</v>
      </c>
      <c r="J198" s="24">
        <v>2270</v>
      </c>
      <c r="K198" s="25">
        <f t="shared" si="108"/>
        <v>-2.1978021978021978E-3</v>
      </c>
      <c r="L198" s="104">
        <f>IF(ISNUMBER(J198), $B199 * K198, "")</f>
        <v>-329.67032967032969</v>
      </c>
      <c r="M198" s="102">
        <v>2300</v>
      </c>
      <c r="N198" s="25">
        <f t="shared" si="109"/>
        <v>1.098901098901099E-2</v>
      </c>
      <c r="O198" s="104">
        <f>IF(ISNUMBER(M198), $B199 * N198, "")</f>
        <v>1648.3516483516485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-2.0927408948816444E-2</v>
      </c>
      <c r="F199" s="28">
        <f>SUM(F179:F198)</f>
        <v>-62782.226846449339</v>
      </c>
      <c r="G199" s="26" t="s">
        <v>268</v>
      </c>
      <c r="H199" s="27">
        <f>IF(COUNT(H179:H198), SUM(H179:H198) / COUNT(H179:H198), 0)</f>
        <v>-1.2389035760176825E-3</v>
      </c>
      <c r="I199" s="28">
        <f>SUM(I179:I198)</f>
        <v>-3716.7107280530445</v>
      </c>
      <c r="J199" s="26" t="s">
        <v>268</v>
      </c>
      <c r="K199" s="27">
        <f>IF(COUNT(K179:K198), SUM(K179:K198) / COUNT(K179:K198), 0)</f>
        <v>1.2916067195122335E-2</v>
      </c>
      <c r="L199" s="28">
        <f>SUM(L179:L198)</f>
        <v>38748.201585367009</v>
      </c>
      <c r="M199" s="26" t="s">
        <v>268</v>
      </c>
      <c r="N199" s="27">
        <f>IF(COUNT(N179:N198), SUM(N179:N198) / COUNT(N179:N198), 0)</f>
        <v>1.3666954013118838E-2</v>
      </c>
      <c r="O199" s="28">
        <f>SUM(O179:O198)</f>
        <v>41000.8620393565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69E4C-0187-4B34-A28A-030E896163FD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44520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20,388 KRW (0.68%)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52,800 KRW (2.07%)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38,453 KRW (1.28%)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72,149 KRW (2.40%)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41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2021-11-20(토) 오전 00:00</v>
      </c>
      <c r="C15" s="332"/>
      <c r="D15" s="288" t="str">
        <f>TEXT($G$1, "[$-ko-KR]yyyy-mm-dd(ddd) ") &amp; "오후 14:00"</f>
        <v>2021-11-20(토) 오후 14:00</v>
      </c>
      <c r="E15" s="289"/>
      <c r="F15" s="290"/>
      <c r="G15" s="288" t="str">
        <f>TEXT($G$1, "[$-ko-KR]yyyy-mm-dd(ddd) ") &amp; "오후 19:00"</f>
        <v>2021-11-20(토) 오후 19:00</v>
      </c>
      <c r="H15" s="289"/>
      <c r="I15" s="290"/>
      <c r="J15" s="288" t="str">
        <f>TEXT($G$1, "[$-ko-KR]yyyy-mm-dd(ddd) ") &amp; "오후 21:00"</f>
        <v>2021-11-20(토) 오후 21:00</v>
      </c>
      <c r="K15" s="289"/>
      <c r="L15" s="290"/>
      <c r="M15" s="288" t="str">
        <f>TEXT($G$1+1, "[$-ko-KR]yyyy-mm-dd(ddd) ") &amp; "오전 00:00"</f>
        <v>2021-11-21(일)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41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2021-11-20(토) 오전 00:00</v>
      </c>
      <c r="C42" s="329"/>
      <c r="D42" s="288" t="str">
        <f>TEXT($G$1, "[$-ko-KR]yyyy-mm-dd(ddd) ") &amp; "오후 14:00"</f>
        <v>2021-11-20(토) 오후 14:00</v>
      </c>
      <c r="E42" s="289"/>
      <c r="F42" s="290"/>
      <c r="G42" s="288" t="str">
        <f>TEXT($G$1, "[$-ko-KR]yyyy-mm-dd(ddd) ") &amp; "오후 19:00"</f>
        <v>2021-11-20(토) 오후 19:00</v>
      </c>
      <c r="H42" s="289"/>
      <c r="I42" s="290"/>
      <c r="J42" s="288" t="str">
        <f>TEXT($G$1, "[$-ko-KR]yyyy-mm-dd(ddd) ") &amp; "오후 21:00"</f>
        <v>2021-11-20(토) 오후 21:00</v>
      </c>
      <c r="K42" s="289"/>
      <c r="L42" s="290"/>
      <c r="M42" s="288" t="str">
        <f>TEXT($G$1+1, "[$-ko-KR]yyyy-mm-dd(ddd) ") &amp; "오전 00:00"</f>
        <v>2021-11-21(일)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42" t="s">
        <v>57</v>
      </c>
      <c r="H43" s="243" t="s">
        <v>265</v>
      </c>
      <c r="I43" s="24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207</v>
      </c>
      <c r="B44" s="124">
        <v>21.5</v>
      </c>
      <c r="C44" s="76">
        <v>0.1139896373</v>
      </c>
      <c r="D44" s="13">
        <v>21.8</v>
      </c>
      <c r="E44" s="14">
        <f>IF(ISNUMBER(D44), (D44 - $B44) / $B44, "")</f>
        <v>1.3953488372093056E-2</v>
      </c>
      <c r="F44" s="16">
        <f>IF(ISNUMBER(D44), $B64 * E44, "")</f>
        <v>2093.0232558139583</v>
      </c>
      <c r="G44" s="29">
        <v>22</v>
      </c>
      <c r="H44" s="14">
        <f>IF(ISNUMBER(G44), (G44 - $B44) / $B44, "")</f>
        <v>2.3255813953488372E-2</v>
      </c>
      <c r="I44" s="100">
        <f>IF(ISNUMBER(G44), $B64 * H44, "")</f>
        <v>3488.3720930232557</v>
      </c>
      <c r="J44" s="13">
        <v>22.4</v>
      </c>
      <c r="K44" s="14">
        <f>IF(ISNUMBER(J44), (J44 - $B44) / $B44, "")</f>
        <v>4.1860465116279007E-2</v>
      </c>
      <c r="L44" s="16">
        <f>IF(ISNUMBER(J44), $B64 * K44, "")</f>
        <v>6279.0697674418507</v>
      </c>
      <c r="M44" s="29">
        <v>21.8</v>
      </c>
      <c r="N44" s="14">
        <f>IF(ISNUMBER(M44), (M44 - $B44) / $B44, "")</f>
        <v>1.3953488372093056E-2</v>
      </c>
      <c r="O44" s="16">
        <f>IF(ISNUMBER(M44), $B64 * N44, "")</f>
        <v>2093.0232558139583</v>
      </c>
      <c r="Q44" s="286"/>
      <c r="R44" s="286"/>
      <c r="S44" s="286"/>
    </row>
    <row r="45" spans="1:19" ht="17.25" customHeight="1" thickBot="1">
      <c r="A45" s="125" t="s">
        <v>64</v>
      </c>
      <c r="B45" s="126">
        <v>54.2</v>
      </c>
      <c r="C45" s="77">
        <v>6.0665362E-2</v>
      </c>
      <c r="D45" s="15">
        <v>54.1</v>
      </c>
      <c r="E45" s="32">
        <f t="shared" ref="E45:E48" si="14">IF(ISNUMBER(D45), (D45 - $B45) / $B45, "")</f>
        <v>-1.845018450184528E-3</v>
      </c>
      <c r="F45" s="18">
        <f>IF(ISNUMBER(D45), $B64 * E45, "")</f>
        <v>-276.75276752767923</v>
      </c>
      <c r="G45" s="31">
        <v>54.4</v>
      </c>
      <c r="H45" s="32">
        <f t="shared" ref="H45:H48" si="15">IF(ISNUMBER(G45), (G45 - $B45) / $B45, "")</f>
        <v>3.6900369003689247E-3</v>
      </c>
      <c r="I45" s="101">
        <f>IF(ISNUMBER(G45), $B64 * H45, "")</f>
        <v>553.50553505533867</v>
      </c>
      <c r="J45" s="15">
        <v>54.2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52.8</v>
      </c>
      <c r="N45" s="32">
        <f t="shared" ref="N45:N48" si="17">IF(ISNUMBER(M45), (M45 - $B45) / $B45, "")</f>
        <v>-2.583025830258313E-2</v>
      </c>
      <c r="O45" s="18">
        <f>IF(ISNUMBER(M45), $B64 * N45, "")</f>
        <v>-3874.5387453874696</v>
      </c>
      <c r="Q45" s="286"/>
      <c r="R45" s="286"/>
      <c r="S45" s="286"/>
    </row>
    <row r="46" spans="1:19" ht="17.25" customHeight="1" thickBot="1">
      <c r="A46" s="125" t="s">
        <v>145</v>
      </c>
      <c r="B46" s="126">
        <v>24.8</v>
      </c>
      <c r="C46" s="77">
        <v>5.9829059800000001E-2</v>
      </c>
      <c r="D46" s="15">
        <v>25.8</v>
      </c>
      <c r="E46" s="32">
        <f t="shared" si="14"/>
        <v>4.0322580645161289E-2</v>
      </c>
      <c r="F46" s="18">
        <f>IF(ISNUMBER(D46), $B64 * E46, "")</f>
        <v>6048.3870967741932</v>
      </c>
      <c r="G46" s="31">
        <v>26.1</v>
      </c>
      <c r="H46" s="32">
        <f t="shared" si="15"/>
        <v>5.2419354838709707E-2</v>
      </c>
      <c r="I46" s="101">
        <f>IF(ISNUMBER(G46), $B64 * H46, "")</f>
        <v>7862.9032258064562</v>
      </c>
      <c r="J46" s="15">
        <v>26.2</v>
      </c>
      <c r="K46" s="32">
        <f t="shared" si="16"/>
        <v>5.6451612903225749E-2</v>
      </c>
      <c r="L46" s="18">
        <f>IF(ISNUMBER(J46), $B64 * K46, "")</f>
        <v>8467.7419354838621</v>
      </c>
      <c r="M46" s="31">
        <v>25.1</v>
      </c>
      <c r="N46" s="32">
        <f t="shared" si="17"/>
        <v>1.2096774193548416E-2</v>
      </c>
      <c r="O46" s="18">
        <f>IF(ISNUMBER(M46), $B64 * N46, "")</f>
        <v>1814.5161290322624</v>
      </c>
      <c r="Q46" s="291"/>
      <c r="R46" s="291"/>
      <c r="S46" s="291"/>
    </row>
    <row r="47" spans="1:19" ht="17.25" customHeight="1" thickBot="1">
      <c r="A47" s="125" t="s">
        <v>333</v>
      </c>
      <c r="B47" s="126">
        <v>0.21299999999999999</v>
      </c>
      <c r="C47" s="77">
        <v>5.4455445499999998E-2</v>
      </c>
      <c r="D47" s="15">
        <v>0.21099999999999999</v>
      </c>
      <c r="E47" s="32">
        <f t="shared" si="14"/>
        <v>-9.3896713615023563E-3</v>
      </c>
      <c r="F47" s="18">
        <f>IF(ISNUMBER(D47), $B64 * E47, "")</f>
        <v>-1408.4507042253535</v>
      </c>
      <c r="G47" s="31">
        <v>0.21099999999999999</v>
      </c>
      <c r="H47" s="32">
        <f t="shared" si="15"/>
        <v>-9.3896713615023563E-3</v>
      </c>
      <c r="I47" s="101">
        <f>IF(ISNUMBER(G47), $B64 * H47, "")</f>
        <v>-1408.4507042253535</v>
      </c>
      <c r="J47" s="15">
        <v>0.21099999999999999</v>
      </c>
      <c r="K47" s="32">
        <f t="shared" si="16"/>
        <v>-9.3896713615023563E-3</v>
      </c>
      <c r="L47" s="18">
        <f>IF(ISNUMBER(J47), $B64 * K47, "")</f>
        <v>-1408.4507042253535</v>
      </c>
      <c r="M47" s="31">
        <v>0.20699999999999999</v>
      </c>
      <c r="N47" s="32">
        <f t="shared" si="17"/>
        <v>-2.8169014084507067E-2</v>
      </c>
      <c r="O47" s="18">
        <f>IF(ISNUMBER(M47), $B64 * N47, "")</f>
        <v>-4225.3521126760597</v>
      </c>
      <c r="Q47" s="291"/>
      <c r="R47" s="291"/>
      <c r="S47" s="291"/>
    </row>
    <row r="48" spans="1:19" ht="17.25" customHeight="1" thickBot="1">
      <c r="A48" s="127" t="s">
        <v>247</v>
      </c>
      <c r="B48" s="128">
        <v>97</v>
      </c>
      <c r="C48" s="78">
        <v>5.3203040200000003E-2</v>
      </c>
      <c r="D48" s="20">
        <v>97.9</v>
      </c>
      <c r="E48" s="21">
        <f t="shared" si="14"/>
        <v>9.2783505154639765E-3</v>
      </c>
      <c r="F48" s="22">
        <f>IF(ISNUMBER(D48), $B64 * E48, "")</f>
        <v>1391.7525773195964</v>
      </c>
      <c r="G48" s="30">
        <v>98</v>
      </c>
      <c r="H48" s="21">
        <f t="shared" si="15"/>
        <v>1.0309278350515464E-2</v>
      </c>
      <c r="I48" s="105">
        <f>IF(ISNUMBER(G48), $B64 * H48, "")</f>
        <v>1546.3917525773195</v>
      </c>
      <c r="J48" s="20">
        <v>98.2</v>
      </c>
      <c r="K48" s="21">
        <f t="shared" si="16"/>
        <v>1.2371134020618586E-2</v>
      </c>
      <c r="L48" s="22">
        <f>IF(ISNUMBER(J48), $B64 * K48, "")</f>
        <v>1855.6701030927879</v>
      </c>
      <c r="M48" s="30">
        <v>95.8</v>
      </c>
      <c r="N48" s="21">
        <f t="shared" si="17"/>
        <v>-1.2371134020618586E-2</v>
      </c>
      <c r="O48" s="22">
        <f>IF(ISNUMBER(M48), $B64 * N48, "")</f>
        <v>-1855.6701030927879</v>
      </c>
      <c r="Q48" s="291"/>
      <c r="R48" s="291"/>
      <c r="S48" s="291"/>
    </row>
    <row r="49" spans="1:19" ht="17.25" customHeight="1" thickBot="1">
      <c r="A49" s="125" t="s">
        <v>185</v>
      </c>
      <c r="B49" s="129">
        <v>15.9</v>
      </c>
      <c r="C49" s="80">
        <v>4.6052631599999998E-2</v>
      </c>
      <c r="D49" s="106">
        <v>17</v>
      </c>
      <c r="E49" s="107">
        <f>IF(ISNUMBER(D49), (D49 - $B49) / $B49, "")</f>
        <v>6.9182389937106889E-2</v>
      </c>
      <c r="F49" s="108">
        <f>IF(ISNUMBER(D49), $B64 * E49, "")</f>
        <v>10377.358490566034</v>
      </c>
      <c r="G49" s="109">
        <v>16.8</v>
      </c>
      <c r="H49" s="107">
        <f>IF(ISNUMBER(G49), (G49 - $B49) / $B49, "")</f>
        <v>5.6603773584905683E-2</v>
      </c>
      <c r="I49" s="110">
        <f>IF(ISNUMBER(G49), $B64 * H49, "")</f>
        <v>8490.5660377358527</v>
      </c>
      <c r="J49" s="106">
        <v>17</v>
      </c>
      <c r="K49" s="107">
        <f>IF(ISNUMBER(J49), (J49 - $B49) / $B49, "")</f>
        <v>6.9182389937106889E-2</v>
      </c>
      <c r="L49" s="108">
        <f>IF(ISNUMBER(J49), $B64 * K49, "")</f>
        <v>10377.358490566034</v>
      </c>
      <c r="M49" s="109">
        <v>16.399999999999999</v>
      </c>
      <c r="N49" s="107">
        <f>IF(ISNUMBER(M49), (M49 - $B49) / $B49, "")</f>
        <v>3.1446540880503034E-2</v>
      </c>
      <c r="O49" s="108">
        <f>IF(ISNUMBER(M49), $B64 * N49, "")</f>
        <v>4716.9811320754552</v>
      </c>
      <c r="Q49" s="291"/>
      <c r="R49" s="291"/>
      <c r="S49" s="291"/>
    </row>
    <row r="50" spans="1:19" ht="17.25" customHeight="1" thickBot="1">
      <c r="A50" s="125" t="s">
        <v>147</v>
      </c>
      <c r="B50" s="126">
        <v>13.9</v>
      </c>
      <c r="C50" s="77">
        <v>4.5112781999999997E-2</v>
      </c>
      <c r="D50" s="15">
        <v>15</v>
      </c>
      <c r="E50" s="32">
        <f t="shared" ref="E50:E53" si="18">IF(ISNUMBER(D50), (D50 - $B50) / $B50, "")</f>
        <v>7.913669064748198E-2</v>
      </c>
      <c r="F50" s="18">
        <f>IF(ISNUMBER(D50), $B64 * E50, "")</f>
        <v>11870.503597122297</v>
      </c>
      <c r="G50" s="31">
        <v>15.3</v>
      </c>
      <c r="H50" s="32">
        <f t="shared" ref="H50:H53" si="19">IF(ISNUMBER(G50), (G50 - $B50) / $B50, "")</f>
        <v>0.10071942446043168</v>
      </c>
      <c r="I50" s="101">
        <f>IF(ISNUMBER(G50), $B64 * H50, "")</f>
        <v>15107.913669064752</v>
      </c>
      <c r="J50" s="15">
        <v>15.5</v>
      </c>
      <c r="K50" s="32">
        <f t="shared" ref="K50:K53" si="20">IF(ISNUMBER(J50), (J50 - $B50) / $B50, "")</f>
        <v>0.11510791366906473</v>
      </c>
      <c r="L50" s="18">
        <f>IF(ISNUMBER(J50), $B64 * K50, "")</f>
        <v>17266.187050359709</v>
      </c>
      <c r="M50" s="31">
        <v>15.2</v>
      </c>
      <c r="N50" s="32">
        <f t="shared" ref="N50:N53" si="21">IF(ISNUMBER(M50), (M50 - $B50) / $B50, "")</f>
        <v>9.3525179856115026E-2</v>
      </c>
      <c r="O50" s="18">
        <f>IF(ISNUMBER(M50), $B64 * N50, "")</f>
        <v>14028.776978417254</v>
      </c>
      <c r="Q50" s="291"/>
      <c r="R50" s="291"/>
      <c r="S50" s="291"/>
    </row>
    <row r="51" spans="1:19" ht="17.25" customHeight="1" thickBot="1">
      <c r="A51" s="125" t="s">
        <v>97</v>
      </c>
      <c r="B51" s="126">
        <v>4.24</v>
      </c>
      <c r="C51" s="77">
        <v>4.4334975399999997E-2</v>
      </c>
      <c r="D51" s="15">
        <v>4.2300000000000004</v>
      </c>
      <c r="E51" s="32">
        <f t="shared" si="18"/>
        <v>-2.3584905660376855E-3</v>
      </c>
      <c r="F51" s="18">
        <f>IF(ISNUMBER(D51), $B64 * E51, "")</f>
        <v>-353.7735849056528</v>
      </c>
      <c r="G51" s="31">
        <v>4.22</v>
      </c>
      <c r="H51" s="32">
        <f t="shared" si="19"/>
        <v>-4.7169811320755808E-3</v>
      </c>
      <c r="I51" s="101">
        <f>IF(ISNUMBER(G51), $B64 * H51, "")</f>
        <v>-707.54716981133708</v>
      </c>
      <c r="J51" s="15">
        <v>4.25</v>
      </c>
      <c r="K51" s="32">
        <f t="shared" si="20"/>
        <v>2.3584905660376855E-3</v>
      </c>
      <c r="L51" s="18">
        <f>IF(ISNUMBER(J51), $B64 * K51, "")</f>
        <v>353.7735849056528</v>
      </c>
      <c r="M51" s="31">
        <v>4.13</v>
      </c>
      <c r="N51" s="32">
        <f t="shared" si="21"/>
        <v>-2.5943396226415168E-2</v>
      </c>
      <c r="O51" s="18">
        <f>IF(ISNUMBER(M51), $B64 * N51, "")</f>
        <v>-3891.5094339622751</v>
      </c>
      <c r="Q51" s="291"/>
      <c r="R51" s="291"/>
      <c r="S51" s="291"/>
    </row>
    <row r="52" spans="1:19" ht="17.25" customHeight="1" thickBot="1">
      <c r="A52" s="125" t="s">
        <v>213</v>
      </c>
      <c r="B52" s="126">
        <v>13.2</v>
      </c>
      <c r="C52" s="77">
        <v>3.125E-2</v>
      </c>
      <c r="D52" s="15">
        <v>14</v>
      </c>
      <c r="E52" s="32">
        <f t="shared" si="18"/>
        <v>6.0606060606060663E-2</v>
      </c>
      <c r="F52" s="18">
        <f>IF(ISNUMBER(D52), $B64 * E52, "")</f>
        <v>9090.9090909090992</v>
      </c>
      <c r="G52" s="31">
        <v>14.3</v>
      </c>
      <c r="H52" s="32">
        <f t="shared" si="19"/>
        <v>8.333333333333344E-2</v>
      </c>
      <c r="I52" s="101">
        <f>IF(ISNUMBER(G52), $B64 * H52, "")</f>
        <v>12500.000000000016</v>
      </c>
      <c r="J52" s="15">
        <v>14.4</v>
      </c>
      <c r="K52" s="32">
        <f t="shared" si="20"/>
        <v>9.0909090909090995E-2</v>
      </c>
      <c r="L52" s="18">
        <f>IF(ISNUMBER(J52), $B64 * K52, "")</f>
        <v>13636.363636363649</v>
      </c>
      <c r="M52" s="31">
        <v>13.5</v>
      </c>
      <c r="N52" s="32">
        <f t="shared" si="21"/>
        <v>2.2727272727272783E-2</v>
      </c>
      <c r="O52" s="18">
        <f>IF(ISNUMBER(M52), $B64 * N52, "")</f>
        <v>3409.0909090909176</v>
      </c>
      <c r="Q52" s="33"/>
      <c r="R52" s="33"/>
    </row>
    <row r="53" spans="1:19" ht="17.25" customHeight="1" thickBot="1">
      <c r="A53" s="130" t="s">
        <v>119</v>
      </c>
      <c r="B53" s="131">
        <v>36.700000000000003</v>
      </c>
      <c r="C53" s="79">
        <v>3.0898876400000001E-2</v>
      </c>
      <c r="D53" s="24">
        <v>37.6</v>
      </c>
      <c r="E53" s="25">
        <f t="shared" si="18"/>
        <v>2.4523160762942739E-2</v>
      </c>
      <c r="F53" s="104">
        <f>IF(ISNUMBER(D53), $B64 * E53, "")</f>
        <v>3678.4741144414106</v>
      </c>
      <c r="G53" s="102">
        <v>38.200000000000003</v>
      </c>
      <c r="H53" s="25">
        <f t="shared" si="19"/>
        <v>4.0871934604904632E-2</v>
      </c>
      <c r="I53" s="103">
        <f>IF(ISNUMBER(G53), $B64 * H53, "")</f>
        <v>6130.7901907356945</v>
      </c>
      <c r="J53" s="24">
        <v>38.799999999999997</v>
      </c>
      <c r="K53" s="25">
        <f t="shared" si="20"/>
        <v>5.7220708446866324E-2</v>
      </c>
      <c r="L53" s="104">
        <f>IF(ISNUMBER(J53), $B64 * K53, "")</f>
        <v>8583.1062670299489</v>
      </c>
      <c r="M53" s="102">
        <v>37.700000000000003</v>
      </c>
      <c r="N53" s="25">
        <f t="shared" si="21"/>
        <v>2.7247956403269751E-2</v>
      </c>
      <c r="O53" s="104">
        <f>IF(ISNUMBER(M53), $B64 * N53, "")</f>
        <v>4087.1934604904627</v>
      </c>
      <c r="Q53" s="300"/>
      <c r="R53" s="301"/>
      <c r="S53" s="302"/>
    </row>
    <row r="54" spans="1:19" ht="17.25" customHeight="1">
      <c r="A54" s="123" t="s">
        <v>175</v>
      </c>
      <c r="B54" s="124">
        <v>20.399999999999999</v>
      </c>
      <c r="C54" s="76">
        <v>3.0303030299999999E-2</v>
      </c>
      <c r="D54" s="13">
        <v>21.3</v>
      </c>
      <c r="E54" s="14">
        <f>IF(ISNUMBER(D54), (D54 - $B54) / $B54, "")</f>
        <v>4.4117647058823636E-2</v>
      </c>
      <c r="F54" s="16">
        <f>IF(ISNUMBER(D54), $B64 * E54, "")</f>
        <v>6617.6470588235452</v>
      </c>
      <c r="G54" s="29">
        <v>21.3</v>
      </c>
      <c r="H54" s="14">
        <f>IF(ISNUMBER(G54), (G54 - $B54) / $B54, "")</f>
        <v>4.4117647058823636E-2</v>
      </c>
      <c r="I54" s="100">
        <f>IF(ISNUMBER(G54), $B64 * H54, "")</f>
        <v>6617.6470588235452</v>
      </c>
      <c r="J54" s="13">
        <v>21.3</v>
      </c>
      <c r="K54" s="14">
        <f>IF(ISNUMBER(J54), (J54 - $B54) / $B54, "")</f>
        <v>4.4117647058823636E-2</v>
      </c>
      <c r="L54" s="16">
        <f>IF(ISNUMBER(J54), $B64 * K54, "")</f>
        <v>6617.6470588235452</v>
      </c>
      <c r="M54" s="29">
        <v>20.7</v>
      </c>
      <c r="N54" s="14">
        <f>IF(ISNUMBER(M54), (M54 - $B54) / $B54, "")</f>
        <v>1.4705882352941213E-2</v>
      </c>
      <c r="O54" s="16">
        <f>IF(ISNUMBER(M54), $B64 * N54, "")</f>
        <v>2205.882352941182</v>
      </c>
      <c r="Q54" s="303"/>
      <c r="R54" s="304"/>
      <c r="S54" s="305"/>
    </row>
    <row r="55" spans="1:19" ht="17.25" customHeight="1" thickBot="1">
      <c r="A55" s="125" t="s">
        <v>199</v>
      </c>
      <c r="B55" s="126">
        <v>85.9</v>
      </c>
      <c r="C55" s="77">
        <v>2.75119617E-2</v>
      </c>
      <c r="D55" s="15">
        <v>88.7</v>
      </c>
      <c r="E55" s="32">
        <f t="shared" ref="E55:E58" si="22">IF(ISNUMBER(D55), (D55 - $B55) / $B55, "")</f>
        <v>3.2596041909196703E-2</v>
      </c>
      <c r="F55" s="18">
        <f>IF(ISNUMBER(D55), $B64 * E55, "")</f>
        <v>4889.4062863795052</v>
      </c>
      <c r="G55" s="31">
        <v>88.6</v>
      </c>
      <c r="H55" s="32">
        <f t="shared" ref="H55:H58" si="23">IF(ISNUMBER(G55), (G55 - $B55) / $B55, "")</f>
        <v>3.1431897555296726E-2</v>
      </c>
      <c r="I55" s="101">
        <f>IF(ISNUMBER(G55), $B64 * H55, "")</f>
        <v>4714.7846332945091</v>
      </c>
      <c r="J55" s="15">
        <v>89.2</v>
      </c>
      <c r="K55" s="32">
        <f t="shared" ref="K55:K58" si="24">IF(ISNUMBER(J55), (J55 - $B55) / $B55, "")</f>
        <v>3.841676367869612E-2</v>
      </c>
      <c r="L55" s="18">
        <f>IF(ISNUMBER(J55), $B64 * K55, "")</f>
        <v>5762.5145518044183</v>
      </c>
      <c r="M55" s="31">
        <v>87</v>
      </c>
      <c r="N55" s="32">
        <f t="shared" ref="N55:N58" si="25">IF(ISNUMBER(M55), (M55 - $B55) / $B55, "")</f>
        <v>1.2805587892898653E-2</v>
      </c>
      <c r="O55" s="18">
        <f>IF(ISNUMBER(M55), $B64 * N55, "")</f>
        <v>1920.8381839347978</v>
      </c>
      <c r="Q55" s="306"/>
      <c r="R55" s="307"/>
      <c r="S55" s="308"/>
    </row>
    <row r="56" spans="1:19" ht="17.25" customHeight="1" thickBot="1">
      <c r="A56" s="125" t="s">
        <v>71</v>
      </c>
      <c r="B56" s="126">
        <v>33.700000000000003</v>
      </c>
      <c r="C56" s="77">
        <v>2.7439024400000001E-2</v>
      </c>
      <c r="D56" s="15">
        <v>37</v>
      </c>
      <c r="E56" s="32">
        <f t="shared" si="22"/>
        <v>9.7922848664688339E-2</v>
      </c>
      <c r="F56" s="18">
        <f>IF(ISNUMBER(D56), $B64 * E56, "")</f>
        <v>14688.427299703251</v>
      </c>
      <c r="G56" s="31">
        <v>37.200000000000003</v>
      </c>
      <c r="H56" s="32">
        <f t="shared" si="23"/>
        <v>0.10385756676557863</v>
      </c>
      <c r="I56" s="101">
        <f>IF(ISNUMBER(G56), $B64 * H56, "")</f>
        <v>15578.635014836795</v>
      </c>
      <c r="J56" s="15">
        <v>38</v>
      </c>
      <c r="K56" s="32">
        <f t="shared" si="24"/>
        <v>0.12759643916913938</v>
      </c>
      <c r="L56" s="18">
        <f>IF(ISNUMBER(J56), $B64 * K56, "")</f>
        <v>19139.465875370905</v>
      </c>
      <c r="M56" s="31">
        <v>36.299999999999997</v>
      </c>
      <c r="N56" s="32">
        <f t="shared" si="25"/>
        <v>7.7151335311572519E-2</v>
      </c>
      <c r="O56" s="18">
        <f>IF(ISNUMBER(M56), $B64 * N56, "")</f>
        <v>11572.700296735879</v>
      </c>
      <c r="Q56" s="291"/>
      <c r="R56" s="291"/>
      <c r="S56" s="291"/>
    </row>
    <row r="57" spans="1:19" ht="17.25" customHeight="1" thickBot="1">
      <c r="A57" s="125" t="s">
        <v>205</v>
      </c>
      <c r="B57" s="126">
        <v>15.2</v>
      </c>
      <c r="C57" s="77">
        <v>2.7027026999999999E-2</v>
      </c>
      <c r="D57" s="15">
        <v>15.7</v>
      </c>
      <c r="E57" s="32">
        <f t="shared" si="22"/>
        <v>3.2894736842105261E-2</v>
      </c>
      <c r="F57" s="18">
        <f>IF(ISNUMBER(D57), $B64 * E57, "")</f>
        <v>4934.2105263157891</v>
      </c>
      <c r="G57" s="31">
        <v>15.8</v>
      </c>
      <c r="H57" s="32">
        <f t="shared" si="23"/>
        <v>3.9473684210526411E-2</v>
      </c>
      <c r="I57" s="101">
        <f>IF(ISNUMBER(G57), $B64 * H57, "")</f>
        <v>5921.0526315789621</v>
      </c>
      <c r="J57" s="15">
        <v>16</v>
      </c>
      <c r="K57" s="32">
        <f t="shared" si="24"/>
        <v>5.2631578947368474E-2</v>
      </c>
      <c r="L57" s="18">
        <f>IF(ISNUMBER(J57), $B64 * K57, "")</f>
        <v>7894.7368421052706</v>
      </c>
      <c r="M57" s="31">
        <v>15.5</v>
      </c>
      <c r="N57" s="32">
        <f t="shared" si="25"/>
        <v>1.9736842105263205E-2</v>
      </c>
      <c r="O57" s="18">
        <f>IF(ISNUMBER(M57), $B64 * N57, "")</f>
        <v>2960.526315789481</v>
      </c>
      <c r="Q57" s="286"/>
      <c r="R57" s="286"/>
      <c r="S57" s="286"/>
    </row>
    <row r="58" spans="1:19" ht="17.25" customHeight="1" thickBot="1">
      <c r="A58" s="127" t="s">
        <v>187</v>
      </c>
      <c r="B58" s="128">
        <v>19.100000000000001</v>
      </c>
      <c r="C58" s="78">
        <v>2.68817204E-2</v>
      </c>
      <c r="D58" s="20">
        <v>20.399999999999999</v>
      </c>
      <c r="E58" s="21">
        <f t="shared" si="22"/>
        <v>6.806282722513074E-2</v>
      </c>
      <c r="F58" s="22">
        <f>IF(ISNUMBER(D58), $B64 * E58, "")</f>
        <v>10209.424083769611</v>
      </c>
      <c r="G58" s="30">
        <v>20.2</v>
      </c>
      <c r="H58" s="21">
        <f t="shared" si="23"/>
        <v>5.7591623036649102E-2</v>
      </c>
      <c r="I58" s="105">
        <f>IF(ISNUMBER(G58), $B64 * H58, "")</f>
        <v>8638.7434554973661</v>
      </c>
      <c r="J58" s="20">
        <v>20.5</v>
      </c>
      <c r="K58" s="21">
        <f t="shared" si="24"/>
        <v>7.3298429319371652E-2</v>
      </c>
      <c r="L58" s="22">
        <f>IF(ISNUMBER(J58), $B64 * K58, "")</f>
        <v>10994.764397905748</v>
      </c>
      <c r="M58" s="30">
        <v>19.5</v>
      </c>
      <c r="N58" s="21">
        <f t="shared" si="25"/>
        <v>2.0942408376963276E-2</v>
      </c>
      <c r="O58" s="22">
        <f>IF(ISNUMBER(M58), $B64 * N58, "")</f>
        <v>3141.3612565444914</v>
      </c>
      <c r="Q58" s="286"/>
      <c r="R58" s="286"/>
      <c r="S58" s="286"/>
    </row>
    <row r="59" spans="1:19" ht="17.25" customHeight="1" thickBot="1">
      <c r="A59" s="125" t="s">
        <v>201</v>
      </c>
      <c r="B59" s="129">
        <v>20.3</v>
      </c>
      <c r="C59" s="80">
        <v>2.5252525299999998E-2</v>
      </c>
      <c r="D59" s="106">
        <v>22</v>
      </c>
      <c r="E59" s="107">
        <f>IF(ISNUMBER(D59), (D59 - $B59) / $B59, "")</f>
        <v>8.3743842364531987E-2</v>
      </c>
      <c r="F59" s="108">
        <f>IF(ISNUMBER(D59), $B64 * E59, "")</f>
        <v>12561.576354679799</v>
      </c>
      <c r="G59" s="109">
        <v>22.3</v>
      </c>
      <c r="H59" s="107">
        <f>IF(ISNUMBER(G59), (G59 - $B59) / $B59, "")</f>
        <v>9.852216748768472E-2</v>
      </c>
      <c r="I59" s="110">
        <f>IF(ISNUMBER(G59), $B64 * H59, "")</f>
        <v>14778.325123152708</v>
      </c>
      <c r="J59" s="106">
        <v>22.4</v>
      </c>
      <c r="K59" s="107">
        <f>IF(ISNUMBER(J59), (J59 - $B59) / $B59, "")</f>
        <v>0.10344827586206885</v>
      </c>
      <c r="L59" s="108">
        <f>IF(ISNUMBER(J59), $B64 * K59, "")</f>
        <v>15517.241379310328</v>
      </c>
      <c r="M59" s="109">
        <v>21.1</v>
      </c>
      <c r="N59" s="107">
        <f>IF(ISNUMBER(M59), (M59 - $B59) / $B59, "")</f>
        <v>3.9408866995073927E-2</v>
      </c>
      <c r="O59" s="108">
        <f>IF(ISNUMBER(M59), $B64 * N59, "")</f>
        <v>5911.3300492610888</v>
      </c>
      <c r="Q59" s="291"/>
      <c r="R59" s="291"/>
      <c r="S59" s="291"/>
    </row>
    <row r="60" spans="1:19" ht="17.25" customHeight="1" thickBot="1">
      <c r="A60" s="125" t="s">
        <v>231</v>
      </c>
      <c r="B60" s="126">
        <v>90.5</v>
      </c>
      <c r="C60" s="77">
        <v>2.3755656100000001E-2</v>
      </c>
      <c r="D60" s="15">
        <v>103</v>
      </c>
      <c r="E60" s="32">
        <f t="shared" ref="E60:E63" si="26">IF(ISNUMBER(D60), (D60 - $B60) / $B60, "")</f>
        <v>0.13812154696132597</v>
      </c>
      <c r="F60" s="18">
        <f>IF(ISNUMBER(D60), $B64 * E60, "")</f>
        <v>20718.232044198896</v>
      </c>
      <c r="G60" s="31">
        <v>100</v>
      </c>
      <c r="H60" s="32">
        <f t="shared" ref="H60:H63" si="27">IF(ISNUMBER(G60), (G60 - $B60) / $B60, "")</f>
        <v>0.10497237569060773</v>
      </c>
      <c r="I60" s="101">
        <f>IF(ISNUMBER(G60), $B64 * H60, "")</f>
        <v>15745.85635359116</v>
      </c>
      <c r="J60" s="15">
        <v>99.9</v>
      </c>
      <c r="K60" s="32">
        <f t="shared" ref="K60:K63" si="28">IF(ISNUMBER(J60), (J60 - $B60) / $B60, "")</f>
        <v>0.10386740331491719</v>
      </c>
      <c r="L60" s="18">
        <f>IF(ISNUMBER(J60), $B64 * K60, "")</f>
        <v>15580.110497237578</v>
      </c>
      <c r="M60" s="31">
        <v>95.8</v>
      </c>
      <c r="N60" s="32">
        <f t="shared" ref="N60:N63" si="29">IF(ISNUMBER(M60), (M60 - $B60) / $B60, "")</f>
        <v>5.8563535911602176E-2</v>
      </c>
      <c r="O60" s="18">
        <f>IF(ISNUMBER(M60), $B64 * N60, "")</f>
        <v>8784.5303867403272</v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4.5933472478493449E-2</v>
      </c>
      <c r="F64" s="28">
        <f>SUM(F44:F63)</f>
        <v>117130.35482015829</v>
      </c>
      <c r="G64" s="26" t="s">
        <v>268</v>
      </c>
      <c r="H64" s="27">
        <f>IF(COUNT(H44:H63), SUM(H44:H63) / COUNT(H44:H63), 0)</f>
        <v>4.923901525519099E-2</v>
      </c>
      <c r="I64" s="28">
        <f>SUM(I44:I63)</f>
        <v>125559.48890073702</v>
      </c>
      <c r="J64" s="26" t="s">
        <v>268</v>
      </c>
      <c r="K64" s="27">
        <f>IF(COUNT(K44:K63), SUM(K44:K63) / COUNT(K44:K63), 0)</f>
        <v>5.7614627738657227E-2</v>
      </c>
      <c r="L64" s="28">
        <f>SUM(L44:L63)</f>
        <v>146917.30073357595</v>
      </c>
      <c r="M64" s="26" t="s">
        <v>268</v>
      </c>
      <c r="N64" s="27">
        <f>IF(COUNT(N44:N63), SUM(N44:N63) / COUNT(N44:N63), 0)</f>
        <v>2.0705756984999595E-2</v>
      </c>
      <c r="O64" s="28">
        <f>SUM(O44:O63)</f>
        <v>52799.680311748962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41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2021-11-20(토) 오전 00:00</v>
      </c>
      <c r="C69" s="329"/>
      <c r="D69" s="288" t="str">
        <f>TEXT($G$1, "[$-ko-KR]yyyy-mm-dd(ddd) ") &amp; "오후 14:00"</f>
        <v>2021-11-20(토) 오후 14:00</v>
      </c>
      <c r="E69" s="289"/>
      <c r="F69" s="290"/>
      <c r="G69" s="288" t="str">
        <f>TEXT($G$1, "[$-ko-KR]yyyy-mm-dd(ddd) ") &amp; "오후 19:00"</f>
        <v>2021-11-20(토) 오후 19:00</v>
      </c>
      <c r="H69" s="289"/>
      <c r="I69" s="290"/>
      <c r="J69" s="288" t="str">
        <f>TEXT($G$1, "[$-ko-KR]yyyy-mm-dd(ddd) ") &amp; "오후 21:00"</f>
        <v>2021-11-20(토) 오후 21:00</v>
      </c>
      <c r="K69" s="289"/>
      <c r="L69" s="290"/>
      <c r="M69" s="288" t="str">
        <f>TEXT($G$1+1, "[$-ko-KR]yyyy-mm-dd(ddd) ") &amp; "오전 00:00"</f>
        <v>2021-11-21(일)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42" t="s">
        <v>57</v>
      </c>
      <c r="H70" s="243" t="s">
        <v>265</v>
      </c>
      <c r="I70" s="24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219</v>
      </c>
      <c r="B71" s="124">
        <v>368</v>
      </c>
      <c r="C71" s="76">
        <v>0.22666666669999999</v>
      </c>
      <c r="D71" s="13">
        <v>483</v>
      </c>
      <c r="E71" s="14">
        <f>IF(ISNUMBER(D71), (D71 - $B71) / $B71, "")</f>
        <v>0.3125</v>
      </c>
      <c r="F71" s="16">
        <f>IF(ISNUMBER(D71), $B91 * E71, "")</f>
        <v>46875</v>
      </c>
      <c r="G71" s="29">
        <v>451</v>
      </c>
      <c r="H71" s="14">
        <f>IF(ISNUMBER(G71), (G71 - $B71) / $B71, "")</f>
        <v>0.22554347826086957</v>
      </c>
      <c r="I71" s="100">
        <f>IF(ISNUMBER(G71), $B91 * H71, "")</f>
        <v>33831.521739130432</v>
      </c>
      <c r="J71" s="13">
        <v>451</v>
      </c>
      <c r="K71" s="14">
        <f>IF(ISNUMBER(J71), (J71 - $B71) / $B71, "")</f>
        <v>0.22554347826086957</v>
      </c>
      <c r="L71" s="16">
        <f>IF(ISNUMBER(J71), $B91 * K71, "")</f>
        <v>33831.521739130432</v>
      </c>
      <c r="M71" s="29">
        <v>433</v>
      </c>
      <c r="N71" s="14">
        <f>IF(ISNUMBER(M71), (M71 - $B71) / $B71, "")</f>
        <v>0.1766304347826087</v>
      </c>
      <c r="O71" s="16">
        <f>IF(ISNUMBER(M71), $B91 * N71, "")</f>
        <v>26494.565217391304</v>
      </c>
      <c r="Q71" s="286"/>
      <c r="R71" s="286"/>
      <c r="S71" s="286"/>
    </row>
    <row r="72" spans="1:19" ht="17.25" thickBot="1">
      <c r="A72" s="125" t="s">
        <v>85</v>
      </c>
      <c r="B72" s="126">
        <v>586</v>
      </c>
      <c r="C72" s="77">
        <v>9.7378277200000002E-2</v>
      </c>
      <c r="D72" s="15">
        <v>586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585</v>
      </c>
      <c r="H72" s="32">
        <f t="shared" ref="H72:H75" si="31">IF(ISNUMBER(G72), (G72 - $B72) / $B72, "")</f>
        <v>-1.7064846416382253E-3</v>
      </c>
      <c r="I72" s="101">
        <f>IF(ISNUMBER(G72), $B91 * H72, "")</f>
        <v>-255.9726962457338</v>
      </c>
      <c r="J72" s="15">
        <v>583</v>
      </c>
      <c r="K72" s="32">
        <f t="shared" ref="K72:K75" si="32">IF(ISNUMBER(J72), (J72 - $B72) / $B72, "")</f>
        <v>-5.1194539249146756E-3</v>
      </c>
      <c r="L72" s="18">
        <f>IF(ISNUMBER(J72), $B91 * K72, "")</f>
        <v>-767.91808873720129</v>
      </c>
      <c r="M72" s="31">
        <v>562</v>
      </c>
      <c r="N72" s="32">
        <f t="shared" ref="N72:N75" si="33">IF(ISNUMBER(M72), (M72 - $B72) / $B72, "")</f>
        <v>-4.0955631399317405E-2</v>
      </c>
      <c r="O72" s="18">
        <f>IF(ISNUMBER(M72), $B91 * N72, "")</f>
        <v>-6143.3447098976103</v>
      </c>
      <c r="Q72" s="286"/>
      <c r="R72" s="286"/>
      <c r="S72" s="286"/>
    </row>
    <row r="73" spans="1:19" ht="17.25" thickBot="1">
      <c r="A73" s="125" t="s">
        <v>189</v>
      </c>
      <c r="B73" s="126">
        <v>443</v>
      </c>
      <c r="C73" s="77">
        <v>9.6534653499999998E-2</v>
      </c>
      <c r="D73" s="15">
        <v>473</v>
      </c>
      <c r="E73" s="32">
        <f t="shared" si="30"/>
        <v>6.772009029345373E-2</v>
      </c>
      <c r="F73" s="18">
        <f>IF(ISNUMBER(D73), $B91 * E73, "")</f>
        <v>10158.01354401806</v>
      </c>
      <c r="G73" s="31">
        <v>470</v>
      </c>
      <c r="H73" s="32">
        <f t="shared" si="31"/>
        <v>6.0948081264108354E-2</v>
      </c>
      <c r="I73" s="101">
        <f>IF(ISNUMBER(G73), $B91 * H73, "")</f>
        <v>9142.2121896162535</v>
      </c>
      <c r="J73" s="15">
        <v>468</v>
      </c>
      <c r="K73" s="32">
        <f t="shared" si="32"/>
        <v>5.6433408577878104E-2</v>
      </c>
      <c r="L73" s="18">
        <f>IF(ISNUMBER(J73), $B91 * K73, "")</f>
        <v>8465.0112866817162</v>
      </c>
      <c r="M73" s="31">
        <v>455</v>
      </c>
      <c r="N73" s="32">
        <f t="shared" si="33"/>
        <v>2.7088036117381489E-2</v>
      </c>
      <c r="O73" s="18">
        <f>IF(ISNUMBER(M73), $B91 * N73, "")</f>
        <v>4063.2054176072234</v>
      </c>
      <c r="Q73" s="291"/>
      <c r="R73" s="291"/>
      <c r="S73" s="291"/>
    </row>
    <row r="74" spans="1:19" ht="17.25" thickBot="1">
      <c r="A74" s="125" t="s">
        <v>125</v>
      </c>
      <c r="B74" s="126">
        <v>173</v>
      </c>
      <c r="C74" s="77">
        <v>8.1250000000000003E-2</v>
      </c>
      <c r="D74" s="15">
        <v>174</v>
      </c>
      <c r="E74" s="32">
        <f t="shared" si="30"/>
        <v>5.7803468208092483E-3</v>
      </c>
      <c r="F74" s="18">
        <f>IF(ISNUMBER(D74), $B91 * E74, "")</f>
        <v>867.05202312138726</v>
      </c>
      <c r="G74" s="31">
        <v>173</v>
      </c>
      <c r="H74" s="32">
        <f t="shared" si="31"/>
        <v>0</v>
      </c>
      <c r="I74" s="101">
        <f>IF(ISNUMBER(G74), $B91 * H74, "")</f>
        <v>0</v>
      </c>
      <c r="J74" s="15">
        <v>172</v>
      </c>
      <c r="K74" s="32">
        <f t="shared" si="32"/>
        <v>-5.7803468208092483E-3</v>
      </c>
      <c r="L74" s="18">
        <f>IF(ISNUMBER(J74), $B91 * K74, "")</f>
        <v>-867.05202312138726</v>
      </c>
      <c r="M74" s="31">
        <v>167</v>
      </c>
      <c r="N74" s="32">
        <f t="shared" si="33"/>
        <v>-3.4682080924855488E-2</v>
      </c>
      <c r="O74" s="18">
        <f>IF(ISNUMBER(M74), $B91 * N74, "")</f>
        <v>-5202.3121387283236</v>
      </c>
      <c r="Q74" s="291"/>
      <c r="R74" s="291"/>
      <c r="S74" s="291"/>
    </row>
    <row r="75" spans="1:19" ht="17.25" thickBot="1">
      <c r="A75" s="127" t="s">
        <v>239</v>
      </c>
      <c r="B75" s="128">
        <v>664</v>
      </c>
      <c r="C75" s="78">
        <v>6.9243156200000003E-2</v>
      </c>
      <c r="D75" s="20">
        <v>682</v>
      </c>
      <c r="E75" s="21">
        <f t="shared" si="30"/>
        <v>2.710843373493976E-2</v>
      </c>
      <c r="F75" s="22">
        <f>IF(ISNUMBER(D75), $B91 * E75, "")</f>
        <v>4066.265060240964</v>
      </c>
      <c r="G75" s="30">
        <v>695</v>
      </c>
      <c r="H75" s="21">
        <f t="shared" si="31"/>
        <v>4.6686746987951805E-2</v>
      </c>
      <c r="I75" s="105">
        <f>IF(ISNUMBER(G75), $B91 * H75, "")</f>
        <v>7003.0120481927706</v>
      </c>
      <c r="J75" s="20">
        <v>721</v>
      </c>
      <c r="K75" s="21">
        <f t="shared" si="32"/>
        <v>8.5843373493975902E-2</v>
      </c>
      <c r="L75" s="22">
        <f>IF(ISNUMBER(J75), $B91 * K75, "")</f>
        <v>12876.506024096385</v>
      </c>
      <c r="M75" s="30">
        <v>683</v>
      </c>
      <c r="N75" s="21">
        <f t="shared" si="33"/>
        <v>2.86144578313253E-2</v>
      </c>
      <c r="O75" s="22">
        <f>IF(ISNUMBER(M75), $B91 * N75, "")</f>
        <v>4292.1686746987953</v>
      </c>
      <c r="Q75" s="291"/>
      <c r="R75" s="291"/>
      <c r="S75" s="291"/>
    </row>
    <row r="76" spans="1:19" ht="17.25" thickBot="1">
      <c r="A76" s="125" t="s">
        <v>51</v>
      </c>
      <c r="B76" s="129">
        <v>433</v>
      </c>
      <c r="C76" s="80">
        <v>6.6502463100000006E-2</v>
      </c>
      <c r="D76" s="106">
        <v>436</v>
      </c>
      <c r="E76" s="107">
        <f>IF(ISNUMBER(D76), (D76 - $B76) / $B76, "")</f>
        <v>6.9284064665127024E-3</v>
      </c>
      <c r="F76" s="108">
        <f>IF(ISNUMBER(D76), $B91 * E76, "")</f>
        <v>1039.2609699769055</v>
      </c>
      <c r="G76" s="109">
        <v>432</v>
      </c>
      <c r="H76" s="107">
        <f>IF(ISNUMBER(G76), (G76 - $B76) / $B76, "")</f>
        <v>-2.3094688221709007E-3</v>
      </c>
      <c r="I76" s="110">
        <f>IF(ISNUMBER(G76), $B91 * H76, "")</f>
        <v>-346.42032332563508</v>
      </c>
      <c r="J76" s="106">
        <v>431</v>
      </c>
      <c r="K76" s="107">
        <f>IF(ISNUMBER(J76), (J76 - $B76) / $B76, "")</f>
        <v>-4.6189376443418013E-3</v>
      </c>
      <c r="L76" s="108">
        <f>IF(ISNUMBER(J76), $B91 * K76, "")</f>
        <v>-692.84064665127016</v>
      </c>
      <c r="M76" s="109">
        <v>422</v>
      </c>
      <c r="N76" s="107">
        <f>IF(ISNUMBER(M76), (M76 - $B76) / $B76, "")</f>
        <v>-2.5404157043879907E-2</v>
      </c>
      <c r="O76" s="108">
        <f>IF(ISNUMBER(M76), $B91 * N76, "")</f>
        <v>-3810.6235565819861</v>
      </c>
      <c r="Q76" s="291"/>
      <c r="R76" s="291"/>
      <c r="S76" s="291"/>
    </row>
    <row r="77" spans="1:19" ht="17.25" thickBot="1">
      <c r="A77" s="125" t="s">
        <v>197</v>
      </c>
      <c r="B77" s="126">
        <v>221</v>
      </c>
      <c r="C77" s="77">
        <v>6.25E-2</v>
      </c>
      <c r="D77" s="15">
        <v>234</v>
      </c>
      <c r="E77" s="32">
        <f t="shared" ref="E77:E80" si="34">IF(ISNUMBER(D77), (D77 - $B77) / $B77, "")</f>
        <v>5.8823529411764705E-2</v>
      </c>
      <c r="F77" s="18">
        <f>IF(ISNUMBER(D77), $B91 * E77, "")</f>
        <v>8823.5294117647063</v>
      </c>
      <c r="G77" s="31">
        <v>230</v>
      </c>
      <c r="H77" s="32">
        <f t="shared" ref="H77:H80" si="35">IF(ISNUMBER(G77), (G77 - $B77) / $B77, "")</f>
        <v>4.072398190045249E-2</v>
      </c>
      <c r="I77" s="101">
        <f>IF(ISNUMBER(G77), $B91 * H77, "")</f>
        <v>6108.5972850678736</v>
      </c>
      <c r="J77" s="15">
        <v>234</v>
      </c>
      <c r="K77" s="32">
        <f t="shared" ref="K77:K80" si="36">IF(ISNUMBER(J77), (J77 - $B77) / $B77, "")</f>
        <v>5.8823529411764705E-2</v>
      </c>
      <c r="L77" s="18">
        <f>IF(ISNUMBER(J77), $B91 * K77, "")</f>
        <v>8823.5294117647063</v>
      </c>
      <c r="M77" s="31">
        <v>226</v>
      </c>
      <c r="N77" s="32">
        <f t="shared" ref="N77:N80" si="37">IF(ISNUMBER(M77), (M77 - $B77) / $B77, "")</f>
        <v>2.2624434389140271E-2</v>
      </c>
      <c r="O77" s="18">
        <f>IF(ISNUMBER(M77), $B91 * N77, "")</f>
        <v>3393.6651583710404</v>
      </c>
      <c r="Q77" s="291"/>
      <c r="R77" s="291"/>
      <c r="S77" s="291"/>
    </row>
    <row r="78" spans="1:19" ht="17.25" thickBot="1">
      <c r="A78" s="125" t="s">
        <v>263</v>
      </c>
      <c r="B78" s="126">
        <v>293</v>
      </c>
      <c r="C78" s="77">
        <v>6.1594202899999999E-2</v>
      </c>
      <c r="D78" s="15">
        <v>289</v>
      </c>
      <c r="E78" s="32">
        <f t="shared" si="34"/>
        <v>-1.3651877133105802E-2</v>
      </c>
      <c r="F78" s="18">
        <f>IF(ISNUMBER(D78), $B91 * E78, "")</f>
        <v>-2047.7815699658704</v>
      </c>
      <c r="G78" s="31">
        <v>288</v>
      </c>
      <c r="H78" s="32">
        <f t="shared" si="35"/>
        <v>-1.7064846416382253E-2</v>
      </c>
      <c r="I78" s="101">
        <f>IF(ISNUMBER(G78), $B91 * H78, "")</f>
        <v>-2559.7269624573378</v>
      </c>
      <c r="J78" s="15">
        <v>289</v>
      </c>
      <c r="K78" s="32">
        <f t="shared" si="36"/>
        <v>-1.3651877133105802E-2</v>
      </c>
      <c r="L78" s="18">
        <f>IF(ISNUMBER(J78), $B91 * K78, "")</f>
        <v>-2047.7815699658704</v>
      </c>
      <c r="M78" s="31">
        <v>281</v>
      </c>
      <c r="N78" s="32">
        <f t="shared" si="37"/>
        <v>-4.0955631399317405E-2</v>
      </c>
      <c r="O78" s="18">
        <f>IF(ISNUMBER(M78), $B91 * N78, "")</f>
        <v>-6143.3447098976103</v>
      </c>
      <c r="Q78" s="291"/>
      <c r="R78" s="291"/>
      <c r="S78" s="291"/>
    </row>
    <row r="79" spans="1:19" ht="17.25" thickBot="1">
      <c r="A79" s="125" t="s">
        <v>334</v>
      </c>
      <c r="B79" s="126">
        <v>471</v>
      </c>
      <c r="C79" s="77">
        <v>6.0810810799999997E-2</v>
      </c>
      <c r="D79" s="15">
        <v>474</v>
      </c>
      <c r="E79" s="32">
        <f t="shared" si="34"/>
        <v>6.369426751592357E-3</v>
      </c>
      <c r="F79" s="18">
        <f>IF(ISNUMBER(D79), $B91 * E79, "")</f>
        <v>955.41401273885356</v>
      </c>
      <c r="G79" s="31">
        <v>476</v>
      </c>
      <c r="H79" s="32">
        <f t="shared" si="35"/>
        <v>1.0615711252653927E-2</v>
      </c>
      <c r="I79" s="101">
        <f>IF(ISNUMBER(G79), $B91 * H79, "")</f>
        <v>1592.3566878980891</v>
      </c>
      <c r="J79" s="15">
        <v>487</v>
      </c>
      <c r="K79" s="32">
        <f t="shared" si="36"/>
        <v>3.3970276008492568E-2</v>
      </c>
      <c r="L79" s="18">
        <f>IF(ISNUMBER(J79), $B91 * K79, "")</f>
        <v>5095.5414012738856</v>
      </c>
      <c r="M79" s="31">
        <v>468</v>
      </c>
      <c r="N79" s="32">
        <f t="shared" si="37"/>
        <v>-6.369426751592357E-3</v>
      </c>
      <c r="O79" s="18">
        <f>IF(ISNUMBER(M79), $B91 * N79, "")</f>
        <v>-955.41401273885356</v>
      </c>
      <c r="Q79" s="33"/>
      <c r="R79" s="33"/>
    </row>
    <row r="80" spans="1:19" ht="17.25" thickBot="1">
      <c r="A80" s="130" t="s">
        <v>217</v>
      </c>
      <c r="B80" s="131">
        <v>243</v>
      </c>
      <c r="C80" s="79">
        <v>5.6521739100000003E-2</v>
      </c>
      <c r="D80" s="24">
        <v>252</v>
      </c>
      <c r="E80" s="25">
        <f t="shared" si="34"/>
        <v>3.7037037037037035E-2</v>
      </c>
      <c r="F80" s="104">
        <f>IF(ISNUMBER(D80), $B91 * E80, "")</f>
        <v>5555.5555555555557</v>
      </c>
      <c r="G80" s="102">
        <v>248</v>
      </c>
      <c r="H80" s="25">
        <f t="shared" si="35"/>
        <v>2.0576131687242798E-2</v>
      </c>
      <c r="I80" s="103">
        <f>IF(ISNUMBER(G80), $B91 * H80, "")</f>
        <v>3086.4197530864199</v>
      </c>
      <c r="J80" s="24">
        <v>251</v>
      </c>
      <c r="K80" s="25">
        <f t="shared" si="36"/>
        <v>3.292181069958848E-2</v>
      </c>
      <c r="L80" s="104">
        <f>IF(ISNUMBER(J80), $B91 * K80, "")</f>
        <v>4938.2716049382716</v>
      </c>
      <c r="M80" s="102">
        <v>244</v>
      </c>
      <c r="N80" s="25">
        <f t="shared" si="37"/>
        <v>4.11522633744856E-3</v>
      </c>
      <c r="O80" s="104">
        <f>IF(ISNUMBER(M80), $B91 * N80, "")</f>
        <v>617.28395061728395</v>
      </c>
      <c r="Q80" s="300"/>
      <c r="R80" s="301"/>
      <c r="S80" s="302"/>
    </row>
    <row r="81" spans="1:19">
      <c r="A81" s="123" t="s">
        <v>129</v>
      </c>
      <c r="B81" s="124">
        <v>114</v>
      </c>
      <c r="C81" s="76">
        <v>5.5555555600000001E-2</v>
      </c>
      <c r="D81" s="13">
        <v>114</v>
      </c>
      <c r="E81" s="14">
        <f>IF(ISNUMBER(D81), (D81 - $B81) / $B81, "")</f>
        <v>0</v>
      </c>
      <c r="F81" s="16">
        <f>IF(ISNUMBER(D81), $B91 * E81, "")</f>
        <v>0</v>
      </c>
      <c r="G81" s="29">
        <v>114</v>
      </c>
      <c r="H81" s="14">
        <f>IF(ISNUMBER(G81), (G81 - $B81) / $B81, "")</f>
        <v>0</v>
      </c>
      <c r="I81" s="100">
        <f>IF(ISNUMBER(G81), $B91 * H81, "")</f>
        <v>0</v>
      </c>
      <c r="J81" s="13">
        <v>114</v>
      </c>
      <c r="K81" s="14">
        <f>IF(ISNUMBER(J81), (J81 - $B81) / $B81, "")</f>
        <v>0</v>
      </c>
      <c r="L81" s="16">
        <f>IF(ISNUMBER(J81), $B91 * K81, "")</f>
        <v>0</v>
      </c>
      <c r="M81" s="29">
        <v>111</v>
      </c>
      <c r="N81" s="14">
        <f>IF(ISNUMBER(M81), (M81 - $B81) / $B81, "")</f>
        <v>-2.6315789473684209E-2</v>
      </c>
      <c r="O81" s="16">
        <f>IF(ISNUMBER(M81), $B91 * N81, "")</f>
        <v>-3947.3684210526312</v>
      </c>
      <c r="Q81" s="303"/>
      <c r="R81" s="304"/>
      <c r="S81" s="305"/>
    </row>
    <row r="82" spans="1:19" ht="17.25" thickBot="1">
      <c r="A82" s="125" t="s">
        <v>141</v>
      </c>
      <c r="B82" s="126">
        <v>160</v>
      </c>
      <c r="C82" s="77">
        <v>5.2631578900000003E-2</v>
      </c>
      <c r="D82" s="15">
        <v>165</v>
      </c>
      <c r="E82" s="32">
        <f t="shared" ref="E82:E85" si="38">IF(ISNUMBER(D82), (D82 - $B82) / $B82, "")</f>
        <v>3.125E-2</v>
      </c>
      <c r="F82" s="18">
        <f>IF(ISNUMBER(D82), $B91 * E82, "")</f>
        <v>4687.5</v>
      </c>
      <c r="G82" s="31">
        <v>164</v>
      </c>
      <c r="H82" s="32">
        <f t="shared" ref="H82:H85" si="39">IF(ISNUMBER(G82), (G82 - $B82) / $B82, "")</f>
        <v>2.5000000000000001E-2</v>
      </c>
      <c r="I82" s="101">
        <f>IF(ISNUMBER(G82), $B91 * H82, "")</f>
        <v>3750</v>
      </c>
      <c r="J82" s="15">
        <v>162</v>
      </c>
      <c r="K82" s="32">
        <f t="shared" ref="K82:K85" si="40">IF(ISNUMBER(J82), (J82 - $B82) / $B82, "")</f>
        <v>1.2500000000000001E-2</v>
      </c>
      <c r="L82" s="18">
        <f>IF(ISNUMBER(J82), $B91 * K82, "")</f>
        <v>1875</v>
      </c>
      <c r="M82" s="31">
        <v>156</v>
      </c>
      <c r="N82" s="32">
        <f t="shared" ref="N82:N85" si="41">IF(ISNUMBER(M82), (M82 - $B82) / $B82, "")</f>
        <v>-2.5000000000000001E-2</v>
      </c>
      <c r="O82" s="18">
        <f>IF(ISNUMBER(M82), $B91 * N82, "")</f>
        <v>-3750</v>
      </c>
      <c r="Q82" s="306"/>
      <c r="R82" s="307"/>
      <c r="S82" s="308"/>
    </row>
    <row r="83" spans="1:19" ht="17.25" thickBot="1">
      <c r="A83" s="125" t="s">
        <v>149</v>
      </c>
      <c r="B83" s="126">
        <v>131</v>
      </c>
      <c r="C83" s="77">
        <v>4.8000000000000001E-2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130</v>
      </c>
      <c r="H83" s="32">
        <f t="shared" si="39"/>
        <v>-7.6335877862595417E-3</v>
      </c>
      <c r="I83" s="101">
        <f>IF(ISNUMBER(G83), $B91 * H83, "")</f>
        <v>-1145.0381679389313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128</v>
      </c>
      <c r="N83" s="32">
        <f t="shared" si="41"/>
        <v>-2.2900763358778626E-2</v>
      </c>
      <c r="O83" s="18">
        <f>IF(ISNUMBER(M83), $B91 * N83, "")</f>
        <v>-3435.1145038167938</v>
      </c>
      <c r="Q83" s="291"/>
      <c r="R83" s="291"/>
      <c r="S83" s="291"/>
    </row>
    <row r="84" spans="1:19" ht="17.25" thickBot="1">
      <c r="A84" s="125" t="s">
        <v>115</v>
      </c>
      <c r="B84" s="126">
        <v>647</v>
      </c>
      <c r="C84" s="77">
        <v>4.6925566299999999E-2</v>
      </c>
      <c r="D84" s="15">
        <v>688</v>
      </c>
      <c r="E84" s="32">
        <f t="shared" si="38"/>
        <v>6.3369397217928905E-2</v>
      </c>
      <c r="F84" s="18">
        <f>IF(ISNUMBER(D84), $B91 * E84, "")</f>
        <v>9505.4095826893354</v>
      </c>
      <c r="G84" s="31">
        <v>697</v>
      </c>
      <c r="H84" s="32">
        <f t="shared" si="39"/>
        <v>7.7279752704791344E-2</v>
      </c>
      <c r="I84" s="101">
        <f>IF(ISNUMBER(G84), $B91 * H84, "")</f>
        <v>11591.962905718701</v>
      </c>
      <c r="J84" s="15">
        <v>703</v>
      </c>
      <c r="K84" s="32">
        <f t="shared" si="40"/>
        <v>8.6553323029366303E-2</v>
      </c>
      <c r="L84" s="18">
        <f>IF(ISNUMBER(J84), $B91 * K84, "")</f>
        <v>12982.998454404946</v>
      </c>
      <c r="M84" s="31">
        <v>672</v>
      </c>
      <c r="N84" s="32">
        <f t="shared" si="41"/>
        <v>3.8639876352395672E-2</v>
      </c>
      <c r="O84" s="18">
        <f>IF(ISNUMBER(M84), $B91 * N84, "")</f>
        <v>5795.9814528593506</v>
      </c>
      <c r="Q84" s="286"/>
      <c r="R84" s="286"/>
      <c r="S84" s="286"/>
    </row>
    <row r="85" spans="1:19" ht="17.25" thickBot="1">
      <c r="A85" s="127" t="s">
        <v>107</v>
      </c>
      <c r="B85" s="128">
        <v>205</v>
      </c>
      <c r="C85" s="78">
        <v>4.0609137099999998E-2</v>
      </c>
      <c r="D85" s="20">
        <v>211</v>
      </c>
      <c r="E85" s="21">
        <f t="shared" si="38"/>
        <v>2.9268292682926831E-2</v>
      </c>
      <c r="F85" s="22">
        <f>IF(ISNUMBER(D85), $B91 * E85, "")</f>
        <v>4390.2439024390251</v>
      </c>
      <c r="G85" s="30">
        <v>206</v>
      </c>
      <c r="H85" s="21">
        <f t="shared" si="39"/>
        <v>4.8780487804878049E-3</v>
      </c>
      <c r="I85" s="105">
        <f>IF(ISNUMBER(G85), $B91 * H85, "")</f>
        <v>731.70731707317077</v>
      </c>
      <c r="J85" s="20">
        <v>209</v>
      </c>
      <c r="K85" s="21">
        <f t="shared" si="40"/>
        <v>1.9512195121951219E-2</v>
      </c>
      <c r="L85" s="22">
        <f>IF(ISNUMBER(J85), $B91 * K85, "")</f>
        <v>2926.8292682926831</v>
      </c>
      <c r="M85" s="30">
        <v>205</v>
      </c>
      <c r="N85" s="21">
        <f t="shared" si="41"/>
        <v>0</v>
      </c>
      <c r="O85" s="22">
        <f>IF(ISNUMBER(M85), $B91 * N85, "")</f>
        <v>0</v>
      </c>
      <c r="Q85" s="286"/>
      <c r="R85" s="286"/>
      <c r="S85" s="286"/>
    </row>
    <row r="86" spans="1:19" ht="17.25" thickBot="1">
      <c r="A86" s="125" t="s">
        <v>237</v>
      </c>
      <c r="B86" s="129">
        <v>157</v>
      </c>
      <c r="C86" s="80">
        <v>3.97350993E-2</v>
      </c>
      <c r="D86" s="106">
        <v>163</v>
      </c>
      <c r="E86" s="107">
        <f>IF(ISNUMBER(D86), (D86 - $B86) / $B86, "")</f>
        <v>3.8216560509554139E-2</v>
      </c>
      <c r="F86" s="108">
        <f>IF(ISNUMBER(D86), $B91 * E86, "")</f>
        <v>5732.4840764331211</v>
      </c>
      <c r="G86" s="109">
        <v>162</v>
      </c>
      <c r="H86" s="107">
        <f>IF(ISNUMBER(G86), (G86 - $B86) / $B86, "")</f>
        <v>3.1847133757961783E-2</v>
      </c>
      <c r="I86" s="110">
        <f>IF(ISNUMBER(G86), $B91 * H86, "")</f>
        <v>4777.0700636942674</v>
      </c>
      <c r="J86" s="106">
        <v>161</v>
      </c>
      <c r="K86" s="107">
        <f>IF(ISNUMBER(J86), (J86 - $B86) / $B86, "")</f>
        <v>2.5477707006369428E-2</v>
      </c>
      <c r="L86" s="108">
        <f>IF(ISNUMBER(J86), $B91 * K86, "")</f>
        <v>3821.6560509554142</v>
      </c>
      <c r="M86" s="109">
        <v>160</v>
      </c>
      <c r="N86" s="107">
        <f>IF(ISNUMBER(M86), (M86 - $B86) / $B86, "")</f>
        <v>1.9108280254777069E-2</v>
      </c>
      <c r="O86" s="108">
        <f>IF(ISNUMBER(M86), $B91 * N86, "")</f>
        <v>2866.2420382165606</v>
      </c>
      <c r="Q86" s="291"/>
      <c r="R86" s="291"/>
      <c r="S86" s="291"/>
    </row>
    <row r="87" spans="1:19" ht="17.25" thickBot="1">
      <c r="A87" s="125" t="s">
        <v>203</v>
      </c>
      <c r="B87" s="126">
        <v>816</v>
      </c>
      <c r="C87" s="77">
        <v>3.9490445899999997E-2</v>
      </c>
      <c r="D87" s="15">
        <v>840</v>
      </c>
      <c r="E87" s="32">
        <f t="shared" ref="E87:E90" si="42">IF(ISNUMBER(D87), (D87 - $B87) / $B87, "")</f>
        <v>2.9411764705882353E-2</v>
      </c>
      <c r="F87" s="18">
        <f>IF(ISNUMBER(D87), $B91 * E87, "")</f>
        <v>4411.7647058823532</v>
      </c>
      <c r="G87" s="31">
        <v>855</v>
      </c>
      <c r="H87" s="32">
        <f t="shared" ref="H87:H90" si="43">IF(ISNUMBER(G87), (G87 - $B87) / $B87, "")</f>
        <v>4.779411764705882E-2</v>
      </c>
      <c r="I87" s="101">
        <f>IF(ISNUMBER(G87), $B91 * H87, "")</f>
        <v>7169.1176470588234</v>
      </c>
      <c r="J87" s="15">
        <v>938</v>
      </c>
      <c r="K87" s="32">
        <f t="shared" ref="K87:K90" si="44">IF(ISNUMBER(J87), (J87 - $B87) / $B87, "")</f>
        <v>0.14950980392156862</v>
      </c>
      <c r="L87" s="18">
        <f>IF(ISNUMBER(J87), $B91 * K87, "")</f>
        <v>22426.470588235294</v>
      </c>
      <c r="M87" s="31">
        <v>968</v>
      </c>
      <c r="N87" s="32">
        <f t="shared" ref="N87:N90" si="45">IF(ISNUMBER(M87), (M87 - $B87) / $B87, "")</f>
        <v>0.18627450980392157</v>
      </c>
      <c r="O87" s="18">
        <f>IF(ISNUMBER(M87), $B91 * N87, "")</f>
        <v>27941.176470588234</v>
      </c>
      <c r="Q87" s="291"/>
      <c r="R87" s="291"/>
      <c r="S87" s="291"/>
    </row>
    <row r="88" spans="1:19" ht="17.25" thickBot="1">
      <c r="A88" s="125" t="s">
        <v>251</v>
      </c>
      <c r="B88" s="126">
        <v>396</v>
      </c>
      <c r="C88" s="77">
        <v>3.9370078699999998E-2</v>
      </c>
      <c r="D88" s="15">
        <v>402</v>
      </c>
      <c r="E88" s="32">
        <f t="shared" si="42"/>
        <v>1.5151515151515152E-2</v>
      </c>
      <c r="F88" s="18">
        <f>IF(ISNUMBER(D88), $B91 * E88, "")</f>
        <v>2272.727272727273</v>
      </c>
      <c r="G88" s="31">
        <v>409</v>
      </c>
      <c r="H88" s="32">
        <f t="shared" si="43"/>
        <v>3.2828282828282832E-2</v>
      </c>
      <c r="I88" s="101">
        <f>IF(ISNUMBER(G88), $B91 * H88, "")</f>
        <v>4924.2424242424249</v>
      </c>
      <c r="J88" s="15">
        <v>413</v>
      </c>
      <c r="K88" s="32">
        <f t="shared" si="44"/>
        <v>4.2929292929292928E-2</v>
      </c>
      <c r="L88" s="18">
        <f>IF(ISNUMBER(J88), $B91 * K88, "")</f>
        <v>6439.393939393939</v>
      </c>
      <c r="M88" s="31">
        <v>401</v>
      </c>
      <c r="N88" s="32">
        <f t="shared" si="45"/>
        <v>1.2626262626262626E-2</v>
      </c>
      <c r="O88" s="18">
        <f>IF(ISNUMBER(M88), $B91 * N88, "")</f>
        <v>1893.939393939394</v>
      </c>
      <c r="Q88" s="291"/>
      <c r="R88" s="291"/>
      <c r="S88" s="291"/>
    </row>
    <row r="89" spans="1:19">
      <c r="A89" s="125" t="s">
        <v>159</v>
      </c>
      <c r="B89" s="126">
        <v>108</v>
      </c>
      <c r="C89" s="77">
        <v>3.8461538500000003E-2</v>
      </c>
      <c r="D89" s="15">
        <v>108</v>
      </c>
      <c r="E89" s="32">
        <f t="shared" si="42"/>
        <v>0</v>
      </c>
      <c r="F89" s="18">
        <f>IF(ISNUMBER(D89), $B91 * E89, "")</f>
        <v>0</v>
      </c>
      <c r="G89" s="31">
        <v>109</v>
      </c>
      <c r="H89" s="32">
        <f t="shared" si="43"/>
        <v>9.2592592592592587E-3</v>
      </c>
      <c r="I89" s="101">
        <f>IF(ISNUMBER(G89), $B91 * H89, "")</f>
        <v>1388.8888888888889</v>
      </c>
      <c r="J89" s="15">
        <v>109</v>
      </c>
      <c r="K89" s="32">
        <f t="shared" si="44"/>
        <v>9.2592592592592587E-3</v>
      </c>
      <c r="L89" s="18">
        <f>IF(ISNUMBER(J89), $B91 * K89, "")</f>
        <v>1388.8888888888889</v>
      </c>
      <c r="M89" s="31">
        <v>106</v>
      </c>
      <c r="N89" s="32">
        <f t="shared" si="45"/>
        <v>-1.8518518518518517E-2</v>
      </c>
      <c r="O89" s="18">
        <f>IF(ISNUMBER(M89), $B91 * N89, "")</f>
        <v>-2777.7777777777778</v>
      </c>
      <c r="Q89" s="313"/>
      <c r="R89" s="314"/>
      <c r="S89" s="315"/>
    </row>
    <row r="90" spans="1:19" ht="17.25" thickBot="1">
      <c r="A90" s="130" t="s">
        <v>56</v>
      </c>
      <c r="B90" s="131">
        <v>219</v>
      </c>
      <c r="C90" s="79">
        <v>3.7914691899999999E-2</v>
      </c>
      <c r="D90" s="24">
        <v>219</v>
      </c>
      <c r="E90" s="25">
        <f t="shared" si="42"/>
        <v>0</v>
      </c>
      <c r="F90" s="104">
        <f>IF(ISNUMBER(D90), $B91 * E90, "")</f>
        <v>0</v>
      </c>
      <c r="G90" s="102">
        <v>219</v>
      </c>
      <c r="H90" s="25">
        <f t="shared" si="43"/>
        <v>0</v>
      </c>
      <c r="I90" s="103">
        <f>IF(ISNUMBER(G90), $B91 * H90, "")</f>
        <v>0</v>
      </c>
      <c r="J90" s="24">
        <v>219</v>
      </c>
      <c r="K90" s="25">
        <f t="shared" si="44"/>
        <v>0</v>
      </c>
      <c r="L90" s="104">
        <f>IF(ISNUMBER(J90), $B91 * K90, "")</f>
        <v>0</v>
      </c>
      <c r="M90" s="102">
        <v>215</v>
      </c>
      <c r="N90" s="25">
        <f t="shared" si="45"/>
        <v>-1.8264840182648401E-2</v>
      </c>
      <c r="O90" s="104">
        <f>IF(ISNUMBER(M90), $B91 * N90, "")</f>
        <v>-2739.7260273972602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3.5382466793227582E-2</v>
      </c>
      <c r="F91" s="28">
        <f>SUM(F71:F90)</f>
        <v>106147.40037968275</v>
      </c>
      <c r="G91" s="26" t="s">
        <v>268</v>
      </c>
      <c r="H91" s="27">
        <f>IF(COUNT(H71:H90), SUM(H71:H90) / COUNT(H71:H90), 0)</f>
        <v>3.0263316933233496E-2</v>
      </c>
      <c r="I91" s="28">
        <f>SUM(I71:I90)</f>
        <v>90789.950799700498</v>
      </c>
      <c r="J91" s="26" t="s">
        <v>268</v>
      </c>
      <c r="K91" s="27">
        <f>IF(COUNT(K71:K90), SUM(K71:K90) / COUNT(K71:K90), 0)</f>
        <v>4.0505342109860287E-2</v>
      </c>
      <c r="L91" s="28">
        <f>SUM(L71:L90)</f>
        <v>121516.02632958084</v>
      </c>
      <c r="M91" s="26" t="s">
        <v>268</v>
      </c>
      <c r="N91" s="27">
        <f>IF(COUNT(N71:N90), SUM(N71:N90) / COUNT(N71:N90), 0)</f>
        <v>1.281773397213345E-2</v>
      </c>
      <c r="O91" s="28">
        <f>SUM(O71:O90)</f>
        <v>38453.201916400336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41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2021-11-20(토) 오전 00:00</v>
      </c>
      <c r="C96" s="329"/>
      <c r="D96" s="288" t="str">
        <f>TEXT($G$1, "[$-ko-KR]yyyy-mm-dd(ddd) ") &amp; "오후 14:00"</f>
        <v>2021-11-20(토) 오후 14:00</v>
      </c>
      <c r="E96" s="289"/>
      <c r="F96" s="290"/>
      <c r="G96" s="288" t="str">
        <f>TEXT($G$1, "[$-ko-KR]yyyy-mm-dd(ddd) ") &amp; "오후 19:00"</f>
        <v>2021-11-20(토) 오후 19:00</v>
      </c>
      <c r="H96" s="289"/>
      <c r="I96" s="290"/>
      <c r="J96" s="288" t="str">
        <f>TEXT($G$1, "[$-ko-KR]yyyy-mm-dd(ddd) ") &amp; "오후 21:00"</f>
        <v>2021-11-20(토) 오후 21:00</v>
      </c>
      <c r="K96" s="289"/>
      <c r="L96" s="290"/>
      <c r="M96" s="288" t="str">
        <f>TEXT($G$1+1, "[$-ko-KR]yyyy-mm-dd(ddd) ") &amp; "오전 00:00"</f>
        <v>2021-11-21(일)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42" t="s">
        <v>57</v>
      </c>
      <c r="H97" s="243" t="s">
        <v>265</v>
      </c>
      <c r="I97" s="24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219</v>
      </c>
      <c r="B98" s="124">
        <v>368</v>
      </c>
      <c r="C98" s="76">
        <v>0.22666666669999999</v>
      </c>
      <c r="D98" s="13">
        <v>483</v>
      </c>
      <c r="E98" s="14">
        <f>IF(ISNUMBER(D98), (D98 - $B98) / $B98, "")</f>
        <v>0.3125</v>
      </c>
      <c r="F98" s="16">
        <f>IF(ISNUMBER(D98), $B118 * E98, "")</f>
        <v>46875</v>
      </c>
      <c r="G98" s="29">
        <v>451</v>
      </c>
      <c r="H98" s="14">
        <f>IF(ISNUMBER(G98), (G98 - $B98) / $B98, "")</f>
        <v>0.22554347826086957</v>
      </c>
      <c r="I98" s="100">
        <f>IF(ISNUMBER(G98), $B118 * H98, "")</f>
        <v>33831.521739130432</v>
      </c>
      <c r="J98" s="13">
        <v>451</v>
      </c>
      <c r="K98" s="14">
        <f>IF(ISNUMBER(J98), (J98 - $B98) / $B98, "")</f>
        <v>0.22554347826086957</v>
      </c>
      <c r="L98" s="16">
        <f>IF(ISNUMBER(J98), $B118 * K98, "")</f>
        <v>33831.521739130432</v>
      </c>
      <c r="M98" s="29">
        <v>433</v>
      </c>
      <c r="N98" s="14">
        <f>IF(ISNUMBER(M98), (M98 - $B98) / $B98, "")</f>
        <v>0.1766304347826087</v>
      </c>
      <c r="O98" s="16">
        <f>IF(ISNUMBER(M98), $B118 * N98, "")</f>
        <v>26494.565217391304</v>
      </c>
      <c r="Q98" s="286"/>
      <c r="R98" s="286"/>
      <c r="S98" s="286"/>
    </row>
    <row r="99" spans="1:19" ht="17.25" thickBot="1">
      <c r="A99" s="125" t="s">
        <v>153</v>
      </c>
      <c r="B99" s="126">
        <v>4360</v>
      </c>
      <c r="C99" s="77">
        <v>0.1549668874</v>
      </c>
      <c r="D99" s="15">
        <v>4640</v>
      </c>
      <c r="E99" s="32">
        <f t="shared" ref="E99:E102" si="46">IF(ISNUMBER(D99), (D99 - $B99) / $B99, "")</f>
        <v>6.4220183486238536E-2</v>
      </c>
      <c r="F99" s="18">
        <f>IF(ISNUMBER(D99), $B118 * E99, "")</f>
        <v>9633.0275229357812</v>
      </c>
      <c r="G99" s="31">
        <v>4670</v>
      </c>
      <c r="H99" s="32">
        <f t="shared" ref="H99:H102" si="47">IF(ISNUMBER(G99), (G99 - $B99) / $B99, "")</f>
        <v>7.1100917431192664E-2</v>
      </c>
      <c r="I99" s="101">
        <f>IF(ISNUMBER(G99), $B118 * H99, "")</f>
        <v>10665.137614678899</v>
      </c>
      <c r="J99" s="15">
        <v>4600</v>
      </c>
      <c r="K99" s="32">
        <f t="shared" ref="K99:K102" si="48">IF(ISNUMBER(J99), (J99 - $B99) / $B99, "")</f>
        <v>5.5045871559633031E-2</v>
      </c>
      <c r="L99" s="18">
        <f>IF(ISNUMBER(J99), $B118 * K99, "")</f>
        <v>8256.880733944954</v>
      </c>
      <c r="M99" s="31">
        <v>4555</v>
      </c>
      <c r="N99" s="32">
        <f t="shared" ref="N99:N102" si="49">IF(ISNUMBER(M99), (M99 - $B99) / $B99, "")</f>
        <v>4.4724770642201837E-2</v>
      </c>
      <c r="O99" s="18">
        <f>IF(ISNUMBER(M99), $B118 * N99, "")</f>
        <v>6708.7155963302757</v>
      </c>
      <c r="Q99" s="286"/>
      <c r="R99" s="286"/>
      <c r="S99" s="286"/>
    </row>
    <row r="100" spans="1:19" ht="17.25" thickBot="1">
      <c r="A100" s="125" t="s">
        <v>137</v>
      </c>
      <c r="B100" s="126">
        <v>12730</v>
      </c>
      <c r="C100" s="77">
        <v>0.13357079250000001</v>
      </c>
      <c r="D100" s="15">
        <v>12440</v>
      </c>
      <c r="E100" s="32">
        <f t="shared" si="46"/>
        <v>-2.2780832678711706E-2</v>
      </c>
      <c r="F100" s="18">
        <f>IF(ISNUMBER(D100), $B118 * E100, "")</f>
        <v>-3417.124901806756</v>
      </c>
      <c r="G100" s="31">
        <v>12370</v>
      </c>
      <c r="H100" s="32">
        <f t="shared" si="47"/>
        <v>-2.8279654359780047E-2</v>
      </c>
      <c r="I100" s="101">
        <f>IF(ISNUMBER(G100), $B118 * H100, "")</f>
        <v>-4241.9481539670069</v>
      </c>
      <c r="J100" s="15">
        <v>12300</v>
      </c>
      <c r="K100" s="32">
        <f t="shared" si="48"/>
        <v>-3.3778476040848389E-2</v>
      </c>
      <c r="L100" s="18">
        <f>IF(ISNUMBER(J100), $B118 * K100, "")</f>
        <v>-5066.7714061272582</v>
      </c>
      <c r="M100" s="31">
        <v>11940</v>
      </c>
      <c r="N100" s="32">
        <f t="shared" si="49"/>
        <v>-6.2058130400628436E-2</v>
      </c>
      <c r="O100" s="18">
        <f>IF(ISNUMBER(M100), $B118 * N100, "")</f>
        <v>-9308.719560094265</v>
      </c>
      <c r="Q100" s="291"/>
      <c r="R100" s="291"/>
      <c r="S100" s="291"/>
    </row>
    <row r="101" spans="1:19" ht="17.25" thickBot="1">
      <c r="A101" s="125" t="s">
        <v>79</v>
      </c>
      <c r="B101" s="126">
        <v>1365</v>
      </c>
      <c r="C101" s="77">
        <v>0.12345679010000001</v>
      </c>
      <c r="D101" s="15">
        <v>1395</v>
      </c>
      <c r="E101" s="32">
        <f t="shared" si="46"/>
        <v>2.197802197802198E-2</v>
      </c>
      <c r="F101" s="18">
        <f>IF(ISNUMBER(D101), $B118 * E101, "")</f>
        <v>3296.7032967032969</v>
      </c>
      <c r="G101" s="31">
        <v>1400</v>
      </c>
      <c r="H101" s="32">
        <f t="shared" si="47"/>
        <v>2.564102564102564E-2</v>
      </c>
      <c r="I101" s="101">
        <f>IF(ISNUMBER(G101), $B118 * H101, "")</f>
        <v>3846.1538461538462</v>
      </c>
      <c r="J101" s="15">
        <v>1385</v>
      </c>
      <c r="K101" s="32">
        <f t="shared" si="48"/>
        <v>1.4652014652014652E-2</v>
      </c>
      <c r="L101" s="18">
        <f>IF(ISNUMBER(J101), $B118 * K101, "")</f>
        <v>2197.802197802198</v>
      </c>
      <c r="M101" s="31">
        <v>1330</v>
      </c>
      <c r="N101" s="32">
        <f t="shared" si="49"/>
        <v>-2.564102564102564E-2</v>
      </c>
      <c r="O101" s="18">
        <f>IF(ISNUMBER(M101), $B118 * N101, "")</f>
        <v>-3846.1538461538462</v>
      </c>
      <c r="Q101" s="291"/>
      <c r="R101" s="291"/>
      <c r="S101" s="291"/>
    </row>
    <row r="102" spans="1:19" ht="17.25" thickBot="1">
      <c r="A102" s="127" t="s">
        <v>207</v>
      </c>
      <c r="B102" s="128">
        <v>21.5</v>
      </c>
      <c r="C102" s="78">
        <v>0.1139896373</v>
      </c>
      <c r="D102" s="20">
        <v>21.8</v>
      </c>
      <c r="E102" s="21">
        <f t="shared" si="46"/>
        <v>1.3953488372093056E-2</v>
      </c>
      <c r="F102" s="22">
        <f>IF(ISNUMBER(D102), $B118 * E102, "")</f>
        <v>2093.0232558139583</v>
      </c>
      <c r="G102" s="30">
        <v>22</v>
      </c>
      <c r="H102" s="21">
        <f t="shared" si="47"/>
        <v>2.3255813953488372E-2</v>
      </c>
      <c r="I102" s="105">
        <f>IF(ISNUMBER(G102), $B118 * H102, "")</f>
        <v>3488.3720930232557</v>
      </c>
      <c r="J102" s="20">
        <v>22.4</v>
      </c>
      <c r="K102" s="21">
        <f t="shared" si="48"/>
        <v>4.1860465116279007E-2</v>
      </c>
      <c r="L102" s="22">
        <f>IF(ISNUMBER(J102), $B118 * K102, "")</f>
        <v>6279.0697674418507</v>
      </c>
      <c r="M102" s="30">
        <v>21.8</v>
      </c>
      <c r="N102" s="21">
        <f t="shared" si="49"/>
        <v>1.3953488372093056E-2</v>
      </c>
      <c r="O102" s="22">
        <f>IF(ISNUMBER(M102), $B118 * N102, "")</f>
        <v>2093.0232558139583</v>
      </c>
      <c r="Q102" s="291"/>
      <c r="R102" s="291"/>
      <c r="S102" s="291"/>
    </row>
    <row r="103" spans="1:19" ht="17.25" thickBot="1">
      <c r="A103" s="125" t="s">
        <v>157</v>
      </c>
      <c r="B103" s="129">
        <v>2425</v>
      </c>
      <c r="C103" s="80">
        <v>0.1123853211</v>
      </c>
      <c r="D103" s="106">
        <v>2765</v>
      </c>
      <c r="E103" s="107">
        <f>IF(ISNUMBER(D103), (D103 - $B103) / $B103, "")</f>
        <v>0.14020618556701031</v>
      </c>
      <c r="F103" s="108">
        <f>IF(ISNUMBER(D103), $B118 * E103, "")</f>
        <v>21030.927835051545</v>
      </c>
      <c r="G103" s="109">
        <v>2645</v>
      </c>
      <c r="H103" s="107">
        <f>IF(ISNUMBER(G103), (G103 - $B103) / $B103, "")</f>
        <v>9.0721649484536079E-2</v>
      </c>
      <c r="I103" s="110">
        <f>IF(ISNUMBER(G103), $B118 * H103, "")</f>
        <v>13608.247422680412</v>
      </c>
      <c r="J103" s="106">
        <v>2660</v>
      </c>
      <c r="K103" s="107">
        <f>IF(ISNUMBER(J103), (J103 - $B103) / $B103, "")</f>
        <v>9.6907216494845363E-2</v>
      </c>
      <c r="L103" s="108">
        <f>IF(ISNUMBER(J103), $B118 * K103, "")</f>
        <v>14536.082474226805</v>
      </c>
      <c r="M103" s="109">
        <v>2540</v>
      </c>
      <c r="N103" s="107">
        <f>IF(ISNUMBER(M103), (M103 - $B103) / $B103, "")</f>
        <v>4.7422680412371132E-2</v>
      </c>
      <c r="O103" s="108">
        <f>IF(ISNUMBER(M103), $B118 * N103, "")</f>
        <v>7113.4020618556697</v>
      </c>
      <c r="Q103" s="291"/>
      <c r="R103" s="291"/>
      <c r="S103" s="291"/>
    </row>
    <row r="104" spans="1:19" ht="17.25" thickBot="1">
      <c r="A104" s="125" t="s">
        <v>229</v>
      </c>
      <c r="B104" s="126">
        <v>1225</v>
      </c>
      <c r="C104" s="77">
        <v>9.8654708499999993E-2</v>
      </c>
      <c r="D104" s="15">
        <v>1350</v>
      </c>
      <c r="E104" s="32">
        <f t="shared" ref="E104:E107" si="50">IF(ISNUMBER(D104), (D104 - $B104) / $B104, "")</f>
        <v>0.10204081632653061</v>
      </c>
      <c r="F104" s="18">
        <f>IF(ISNUMBER(D104), $B118 * E104, "")</f>
        <v>15306.122448979591</v>
      </c>
      <c r="G104" s="31">
        <v>1340</v>
      </c>
      <c r="H104" s="32">
        <f t="shared" ref="H104:H107" si="51">IF(ISNUMBER(G104), (G104 - $B104) / $B104, "")</f>
        <v>9.3877551020408165E-2</v>
      </c>
      <c r="I104" s="101">
        <f>IF(ISNUMBER(G104), $B118 * H104, "")</f>
        <v>14081.632653061224</v>
      </c>
      <c r="J104" s="15">
        <v>1315</v>
      </c>
      <c r="K104" s="32">
        <f t="shared" ref="K104:K107" si="52">IF(ISNUMBER(J104), (J104 - $B104) / $B104, "")</f>
        <v>7.3469387755102047E-2</v>
      </c>
      <c r="L104" s="18">
        <f>IF(ISNUMBER(J104), $B118 * K104, "")</f>
        <v>11020.408163265307</v>
      </c>
      <c r="M104" s="31">
        <v>1250</v>
      </c>
      <c r="N104" s="32">
        <f t="shared" ref="N104:N107" si="53">IF(ISNUMBER(M104), (M104 - $B104) / $B104, "")</f>
        <v>2.0408163265306121E-2</v>
      </c>
      <c r="O104" s="18">
        <f>IF(ISNUMBER(M104), $B118 * N104, "")</f>
        <v>3061.2244897959181</v>
      </c>
      <c r="Q104" s="291"/>
      <c r="R104" s="291"/>
      <c r="S104" s="291"/>
    </row>
    <row r="105" spans="1:19" ht="17.25" thickBot="1">
      <c r="A105" s="125" t="s">
        <v>85</v>
      </c>
      <c r="B105" s="126">
        <v>586</v>
      </c>
      <c r="C105" s="77">
        <v>9.7378277200000002E-2</v>
      </c>
      <c r="D105" s="15">
        <v>586</v>
      </c>
      <c r="E105" s="32">
        <f t="shared" si="50"/>
        <v>0</v>
      </c>
      <c r="F105" s="18">
        <f>IF(ISNUMBER(D105), $B118 * E105, "")</f>
        <v>0</v>
      </c>
      <c r="G105" s="31">
        <v>585</v>
      </c>
      <c r="H105" s="32">
        <f t="shared" si="51"/>
        <v>-1.7064846416382253E-3</v>
      </c>
      <c r="I105" s="101">
        <f>IF(ISNUMBER(G105), $B118 * H105, "")</f>
        <v>-255.9726962457338</v>
      </c>
      <c r="J105" s="15">
        <v>583</v>
      </c>
      <c r="K105" s="32">
        <f t="shared" si="52"/>
        <v>-5.1194539249146756E-3</v>
      </c>
      <c r="L105" s="18">
        <f>IF(ISNUMBER(J105), $B118 * K105, "")</f>
        <v>-767.91808873720129</v>
      </c>
      <c r="M105" s="31">
        <v>562</v>
      </c>
      <c r="N105" s="32">
        <f t="shared" si="53"/>
        <v>-4.0955631399317405E-2</v>
      </c>
      <c r="O105" s="18">
        <f>IF(ISNUMBER(M105), $B118 * N105, "")</f>
        <v>-6143.3447098976103</v>
      </c>
      <c r="Q105" s="291"/>
      <c r="R105" s="291"/>
      <c r="S105" s="291"/>
    </row>
    <row r="106" spans="1:19" ht="17.25" thickBot="1">
      <c r="A106" s="125" t="s">
        <v>189</v>
      </c>
      <c r="B106" s="126">
        <v>443</v>
      </c>
      <c r="C106" s="77">
        <v>9.6534653499999998E-2</v>
      </c>
      <c r="D106" s="15">
        <v>473</v>
      </c>
      <c r="E106" s="32">
        <f t="shared" si="50"/>
        <v>6.772009029345373E-2</v>
      </c>
      <c r="F106" s="18">
        <f>IF(ISNUMBER(D106), $B118 * E106, "")</f>
        <v>10158.01354401806</v>
      </c>
      <c r="G106" s="31">
        <v>470</v>
      </c>
      <c r="H106" s="32">
        <f t="shared" si="51"/>
        <v>6.0948081264108354E-2</v>
      </c>
      <c r="I106" s="101">
        <f>IF(ISNUMBER(G106), $B118 * H106, "")</f>
        <v>9142.2121896162535</v>
      </c>
      <c r="J106" s="15">
        <v>468</v>
      </c>
      <c r="K106" s="32">
        <f t="shared" si="52"/>
        <v>5.6433408577878104E-2</v>
      </c>
      <c r="L106" s="18">
        <f>IF(ISNUMBER(J106), $B118 * K106, "")</f>
        <v>8465.0112866817162</v>
      </c>
      <c r="M106" s="31">
        <v>455</v>
      </c>
      <c r="N106" s="32">
        <f t="shared" si="53"/>
        <v>2.7088036117381489E-2</v>
      </c>
      <c r="O106" s="18">
        <f>IF(ISNUMBER(M106), $B118 * N106, "")</f>
        <v>4063.2054176072234</v>
      </c>
      <c r="Q106" s="33"/>
      <c r="R106" s="33"/>
    </row>
    <row r="107" spans="1:19" ht="17.25" thickBot="1">
      <c r="A107" s="130" t="s">
        <v>327</v>
      </c>
      <c r="B107" s="131">
        <v>264500</v>
      </c>
      <c r="C107" s="79">
        <v>9.0272052800000002E-2</v>
      </c>
      <c r="D107" s="24">
        <v>265550</v>
      </c>
      <c r="E107" s="25">
        <f t="shared" si="50"/>
        <v>3.9697542533081286E-3</v>
      </c>
      <c r="F107" s="104">
        <f>IF(ISNUMBER(D107), $B118 * E107, "")</f>
        <v>595.4631379962193</v>
      </c>
      <c r="G107" s="102">
        <v>265850</v>
      </c>
      <c r="H107" s="25">
        <f t="shared" si="51"/>
        <v>5.1039697542533081E-3</v>
      </c>
      <c r="I107" s="103">
        <f>IF(ISNUMBER(G107), $B118 * H107, "")</f>
        <v>765.59546313799626</v>
      </c>
      <c r="J107" s="24">
        <v>266000</v>
      </c>
      <c r="K107" s="25">
        <f t="shared" si="52"/>
        <v>5.6710775047258983E-3</v>
      </c>
      <c r="L107" s="104">
        <f>IF(ISNUMBER(J107), $B118 * K107, "")</f>
        <v>850.6616257088848</v>
      </c>
      <c r="M107" s="102">
        <v>258900</v>
      </c>
      <c r="N107" s="25">
        <f t="shared" si="53"/>
        <v>-2.1172022684310021E-2</v>
      </c>
      <c r="O107" s="104">
        <f>IF(ISNUMBER(M107), $B118 * N107, "")</f>
        <v>-3175.8034026465029</v>
      </c>
      <c r="Q107" s="300"/>
      <c r="R107" s="301"/>
      <c r="S107" s="302"/>
    </row>
    <row r="108" spans="1:19">
      <c r="A108" s="123" t="s">
        <v>177</v>
      </c>
      <c r="B108" s="124">
        <v>18490</v>
      </c>
      <c r="C108" s="76">
        <v>8.9569829099999998E-2</v>
      </c>
      <c r="D108" s="13">
        <v>18750</v>
      </c>
      <c r="E108" s="14">
        <f>IF(ISNUMBER(D108), (D108 - $B108) / $B108, "")</f>
        <v>1.4061654948620876E-2</v>
      </c>
      <c r="F108" s="16">
        <f>IF(ISNUMBER(D108), $B118 * E108, "")</f>
        <v>2109.2482422931316</v>
      </c>
      <c r="G108" s="29">
        <v>18620</v>
      </c>
      <c r="H108" s="14">
        <f>IF(ISNUMBER(G108), (G108 - $B108) / $B108, "")</f>
        <v>7.0308274743104381E-3</v>
      </c>
      <c r="I108" s="100">
        <f>IF(ISNUMBER(G108), $B118 * H108, "")</f>
        <v>1054.6241211465658</v>
      </c>
      <c r="J108" s="13">
        <v>18800</v>
      </c>
      <c r="K108" s="14">
        <f>IF(ISNUMBER(J108), (J108 - $B108) / $B108, "")</f>
        <v>1.6765819361817199E-2</v>
      </c>
      <c r="L108" s="16">
        <f>IF(ISNUMBER(J108), $B118 * K108, "")</f>
        <v>2514.8729042725799</v>
      </c>
      <c r="M108" s="29">
        <v>18010</v>
      </c>
      <c r="N108" s="14">
        <f>IF(ISNUMBER(M108), (M108 - $B108) / $B108, "")</f>
        <v>-2.5959978366684695E-2</v>
      </c>
      <c r="O108" s="16">
        <f>IF(ISNUMBER(M108), $B118 * N108, "")</f>
        <v>-3893.996755002704</v>
      </c>
      <c r="Q108" s="303"/>
      <c r="R108" s="304"/>
      <c r="S108" s="305"/>
    </row>
    <row r="109" spans="1:19" ht="17.25" thickBot="1">
      <c r="A109" s="125" t="s">
        <v>336</v>
      </c>
      <c r="B109" s="126">
        <v>4785</v>
      </c>
      <c r="C109" s="77">
        <v>8.8737201399999993E-2</v>
      </c>
      <c r="D109" s="15">
        <v>4795</v>
      </c>
      <c r="E109" s="32">
        <f t="shared" ref="E109:E112" si="54">IF(ISNUMBER(D109), (D109 - $B109) / $B109, "")</f>
        <v>2.0898641588296763E-3</v>
      </c>
      <c r="F109" s="18">
        <f>IF(ISNUMBER(D109), $B118 * E109, "")</f>
        <v>313.47962382445144</v>
      </c>
      <c r="G109" s="31">
        <v>4905</v>
      </c>
      <c r="H109" s="32">
        <f t="shared" ref="H109:H112" si="55">IF(ISNUMBER(G109), (G109 - $B109) / $B109, "")</f>
        <v>2.5078369905956112E-2</v>
      </c>
      <c r="I109" s="101">
        <f>IF(ISNUMBER(G109), $B118 * H109, "")</f>
        <v>3761.7554858934168</v>
      </c>
      <c r="J109" s="15">
        <v>4880</v>
      </c>
      <c r="K109" s="32">
        <f t="shared" ref="K109:K112" si="56">IF(ISNUMBER(J109), (J109 - $B109) / $B109, "")</f>
        <v>1.9853709508881923E-2</v>
      </c>
      <c r="L109" s="18">
        <f>IF(ISNUMBER(J109), $B118 * K109, "")</f>
        <v>2978.0564263322885</v>
      </c>
      <c r="M109" s="31">
        <v>4770</v>
      </c>
      <c r="N109" s="32">
        <f t="shared" ref="N109:N112" si="57">IF(ISNUMBER(M109), (M109 - $B109) / $B109, "")</f>
        <v>-3.134796238244514E-3</v>
      </c>
      <c r="O109" s="18">
        <f>IF(ISNUMBER(M109), $B118 * N109, "")</f>
        <v>-470.2194357366771</v>
      </c>
      <c r="Q109" s="306"/>
      <c r="R109" s="307"/>
      <c r="S109" s="308"/>
    </row>
    <row r="110" spans="1:19" ht="17.25" thickBot="1">
      <c r="A110" s="125" t="s">
        <v>125</v>
      </c>
      <c r="B110" s="126">
        <v>173</v>
      </c>
      <c r="C110" s="77">
        <v>8.1250000000000003E-2</v>
      </c>
      <c r="D110" s="15">
        <v>174</v>
      </c>
      <c r="E110" s="32">
        <f t="shared" si="54"/>
        <v>5.7803468208092483E-3</v>
      </c>
      <c r="F110" s="18">
        <f>IF(ISNUMBER(D110), $B118 * E110, "")</f>
        <v>867.05202312138726</v>
      </c>
      <c r="G110" s="31">
        <v>173</v>
      </c>
      <c r="H110" s="32">
        <f t="shared" si="55"/>
        <v>0</v>
      </c>
      <c r="I110" s="101">
        <f>IF(ISNUMBER(G110), $B118 * H110, "")</f>
        <v>0</v>
      </c>
      <c r="J110" s="15">
        <v>172</v>
      </c>
      <c r="K110" s="32">
        <f t="shared" si="56"/>
        <v>-5.7803468208092483E-3</v>
      </c>
      <c r="L110" s="18">
        <f>IF(ISNUMBER(J110), $B118 * K110, "")</f>
        <v>-867.05202312138726</v>
      </c>
      <c r="M110" s="31">
        <v>167</v>
      </c>
      <c r="N110" s="32">
        <f t="shared" si="57"/>
        <v>-3.4682080924855488E-2</v>
      </c>
      <c r="O110" s="18">
        <f>IF(ISNUMBER(M110), $B118 * N110, "")</f>
        <v>-5202.3121387283236</v>
      </c>
      <c r="Q110" s="291"/>
      <c r="R110" s="291"/>
      <c r="S110" s="291"/>
    </row>
    <row r="111" spans="1:19" ht="17.25" thickBot="1">
      <c r="A111" s="125" t="s">
        <v>329</v>
      </c>
      <c r="B111" s="126">
        <v>2000</v>
      </c>
      <c r="C111" s="77">
        <v>8.1081081099999994E-2</v>
      </c>
      <c r="D111" s="15">
        <v>2005</v>
      </c>
      <c r="E111" s="32">
        <f t="shared" si="54"/>
        <v>2.5000000000000001E-3</v>
      </c>
      <c r="F111" s="18">
        <f>IF(ISNUMBER(D111), $B118 * E111, "")</f>
        <v>375</v>
      </c>
      <c r="G111" s="31">
        <v>2000</v>
      </c>
      <c r="H111" s="32">
        <f t="shared" si="55"/>
        <v>0</v>
      </c>
      <c r="I111" s="101">
        <f>IF(ISNUMBER(G111), $B118 * H111, "")</f>
        <v>0</v>
      </c>
      <c r="J111" s="15">
        <v>2015</v>
      </c>
      <c r="K111" s="32">
        <f t="shared" si="56"/>
        <v>7.4999999999999997E-3</v>
      </c>
      <c r="L111" s="18">
        <f>IF(ISNUMBER(J111), $B118 * K111, "")</f>
        <v>1125</v>
      </c>
      <c r="M111" s="31">
        <v>1950</v>
      </c>
      <c r="N111" s="32">
        <f t="shared" si="57"/>
        <v>-2.5000000000000001E-2</v>
      </c>
      <c r="O111" s="18">
        <f>IF(ISNUMBER(M111), $B118 * N111, "")</f>
        <v>-3750</v>
      </c>
      <c r="Q111" s="286"/>
      <c r="R111" s="286"/>
      <c r="S111" s="286"/>
    </row>
    <row r="112" spans="1:19" ht="17.25" thickBot="1">
      <c r="A112" s="127" t="s">
        <v>75</v>
      </c>
      <c r="B112" s="128">
        <v>35580</v>
      </c>
      <c r="C112" s="78">
        <v>8.0473732199999995E-2</v>
      </c>
      <c r="D112" s="20">
        <v>35120</v>
      </c>
      <c r="E112" s="21">
        <f t="shared" si="54"/>
        <v>-1.2928611579539067E-2</v>
      </c>
      <c r="F112" s="22">
        <f>IF(ISNUMBER(D112), $B118 * E112, "")</f>
        <v>-1939.29173693086</v>
      </c>
      <c r="G112" s="30">
        <v>35080</v>
      </c>
      <c r="H112" s="21">
        <f t="shared" si="55"/>
        <v>-1.4052838673412029E-2</v>
      </c>
      <c r="I112" s="105">
        <f>IF(ISNUMBER(G112), $B118 * H112, "")</f>
        <v>-2107.9258010118042</v>
      </c>
      <c r="J112" s="20">
        <v>35150</v>
      </c>
      <c r="K112" s="21">
        <f t="shared" si="56"/>
        <v>-1.2085441259134345E-2</v>
      </c>
      <c r="L112" s="22">
        <f>IF(ISNUMBER(J112), $B118 * K112, "")</f>
        <v>-1812.8161888701518</v>
      </c>
      <c r="M112" s="30">
        <v>34450</v>
      </c>
      <c r="N112" s="21">
        <f t="shared" si="57"/>
        <v>-3.1759415401911184E-2</v>
      </c>
      <c r="O112" s="22">
        <f>IF(ISNUMBER(M112), $B118 * N112, "")</f>
        <v>-4763.9123102866779</v>
      </c>
      <c r="Q112" s="286"/>
      <c r="R112" s="286"/>
      <c r="S112" s="286"/>
    </row>
    <row r="113" spans="1:19" ht="17.25" thickBot="1">
      <c r="A113" s="125" t="s">
        <v>95</v>
      </c>
      <c r="B113" s="129">
        <v>6400</v>
      </c>
      <c r="C113" s="80">
        <v>7.7441077400000002E-2</v>
      </c>
      <c r="D113" s="106">
        <v>6705</v>
      </c>
      <c r="E113" s="107">
        <f>IF(ISNUMBER(D113), (D113 - $B113) / $B113, "")</f>
        <v>4.7656249999999997E-2</v>
      </c>
      <c r="F113" s="108">
        <f>IF(ISNUMBER(D113), $B118 * E113, "")</f>
        <v>7148.4375</v>
      </c>
      <c r="G113" s="109">
        <v>6690</v>
      </c>
      <c r="H113" s="107">
        <f>IF(ISNUMBER(G113), (G113 - $B113) / $B113, "")</f>
        <v>4.5312499999999999E-2</v>
      </c>
      <c r="I113" s="110">
        <f>IF(ISNUMBER(G113), $B118 * H113, "")</f>
        <v>6796.875</v>
      </c>
      <c r="J113" s="106">
        <v>6645</v>
      </c>
      <c r="K113" s="107">
        <f>IF(ISNUMBER(J113), (J113 - $B113) / $B113, "")</f>
        <v>3.8281250000000003E-2</v>
      </c>
      <c r="L113" s="108">
        <f>IF(ISNUMBER(J113), $B118 * K113, "")</f>
        <v>5742.1875</v>
      </c>
      <c r="M113" s="109">
        <v>6540</v>
      </c>
      <c r="N113" s="107">
        <f>IF(ISNUMBER(M113), (M113 - $B113) / $B113, "")</f>
        <v>2.1874999999999999E-2</v>
      </c>
      <c r="O113" s="108">
        <f>IF(ISNUMBER(M113), $B118 * N113, "")</f>
        <v>3281.25</v>
      </c>
      <c r="Q113" s="291"/>
      <c r="R113" s="291"/>
      <c r="S113" s="291"/>
    </row>
    <row r="114" spans="1:19" ht="17.25" thickBot="1">
      <c r="A114" s="125" t="s">
        <v>163</v>
      </c>
      <c r="B114" s="126">
        <v>1125</v>
      </c>
      <c r="C114" s="77">
        <v>7.6555023900000005E-2</v>
      </c>
      <c r="D114" s="15">
        <v>1390</v>
      </c>
      <c r="E114" s="32">
        <f t="shared" ref="E114:E117" si="58">IF(ISNUMBER(D114), (D114 - $B114) / $B114, "")</f>
        <v>0.23555555555555555</v>
      </c>
      <c r="F114" s="18">
        <f>IF(ISNUMBER(D114), $B118 * E114, "")</f>
        <v>35333.333333333328</v>
      </c>
      <c r="G114" s="31">
        <v>1285</v>
      </c>
      <c r="H114" s="32">
        <f t="shared" ref="H114:H117" si="59">IF(ISNUMBER(G114), (G114 - $B114) / $B114, "")</f>
        <v>0.14222222222222222</v>
      </c>
      <c r="I114" s="101">
        <f>IF(ISNUMBER(G114), $B118 * H114, "")</f>
        <v>21333.333333333332</v>
      </c>
      <c r="J114" s="15">
        <v>1290</v>
      </c>
      <c r="K114" s="32">
        <f t="shared" ref="K114:K117" si="60">IF(ISNUMBER(J114), (J114 - $B114) / $B114, "")</f>
        <v>0.14666666666666667</v>
      </c>
      <c r="L114" s="18">
        <f>IF(ISNUMBER(J114), $B118 * K114, "")</f>
        <v>22000</v>
      </c>
      <c r="M114" s="31">
        <v>1220</v>
      </c>
      <c r="N114" s="32">
        <f t="shared" ref="N114:N117" si="61">IF(ISNUMBER(M114), (M114 - $B114) / $B114, "")</f>
        <v>8.4444444444444447E-2</v>
      </c>
      <c r="O114" s="18">
        <f>IF(ISNUMBER(M114), $B118 * N114, "")</f>
        <v>12666.666666666668</v>
      </c>
      <c r="Q114" s="291"/>
      <c r="R114" s="291"/>
      <c r="S114" s="291"/>
    </row>
    <row r="115" spans="1:19" ht="17.25" thickBot="1">
      <c r="A115" s="125" t="s">
        <v>131</v>
      </c>
      <c r="B115" s="126">
        <v>51910</v>
      </c>
      <c r="C115" s="77">
        <v>7.3851882499999993E-2</v>
      </c>
      <c r="D115" s="15">
        <v>51510</v>
      </c>
      <c r="E115" s="32">
        <f t="shared" si="58"/>
        <v>-7.7056443845116545E-3</v>
      </c>
      <c r="F115" s="18">
        <f>IF(ISNUMBER(D115), $B118 * E115, "")</f>
        <v>-1155.8466576767482</v>
      </c>
      <c r="G115" s="31">
        <v>51520</v>
      </c>
      <c r="H115" s="32">
        <f t="shared" si="59"/>
        <v>-7.5130032748988631E-3</v>
      </c>
      <c r="I115" s="101">
        <f>IF(ISNUMBER(G115), $B118 * H115, "")</f>
        <v>-1126.9504912348295</v>
      </c>
      <c r="J115" s="15">
        <v>51520</v>
      </c>
      <c r="K115" s="32">
        <f t="shared" si="60"/>
        <v>-7.5130032748988631E-3</v>
      </c>
      <c r="L115" s="18">
        <f>IF(ISNUMBER(J115), $B118 * K115, "")</f>
        <v>-1126.9504912348295</v>
      </c>
      <c r="M115" s="31">
        <v>49820</v>
      </c>
      <c r="N115" s="32">
        <f t="shared" si="61"/>
        <v>-4.0261991909073397E-2</v>
      </c>
      <c r="O115" s="18">
        <f>IF(ISNUMBER(M115), $B118 * N115, "")</f>
        <v>-6039.2987863610097</v>
      </c>
      <c r="Q115" s="291"/>
      <c r="R115" s="291"/>
      <c r="S115" s="291"/>
    </row>
    <row r="116" spans="1:19">
      <c r="A116" s="125" t="s">
        <v>123</v>
      </c>
      <c r="B116" s="126">
        <v>271250</v>
      </c>
      <c r="C116" s="77">
        <v>7.2346313499999995E-2</v>
      </c>
      <c r="D116" s="15">
        <v>275600</v>
      </c>
      <c r="E116" s="32">
        <f t="shared" si="58"/>
        <v>1.6036866359447004E-2</v>
      </c>
      <c r="F116" s="18">
        <f>IF(ISNUMBER(D116), $B118 * E116, "")</f>
        <v>2405.5299539170505</v>
      </c>
      <c r="G116" s="31">
        <v>275050</v>
      </c>
      <c r="H116" s="32">
        <f t="shared" si="59"/>
        <v>1.4009216589861751E-2</v>
      </c>
      <c r="I116" s="101">
        <f>IF(ISNUMBER(G116), $B118 * H116, "")</f>
        <v>2101.3824884792625</v>
      </c>
      <c r="J116" s="15">
        <v>276250</v>
      </c>
      <c r="K116" s="32">
        <f t="shared" si="60"/>
        <v>1.8433179723502304E-2</v>
      </c>
      <c r="L116" s="18">
        <f>IF(ISNUMBER(J116), $B118 * K116, "")</f>
        <v>2764.9769585253457</v>
      </c>
      <c r="M116" s="31">
        <v>266200</v>
      </c>
      <c r="N116" s="32">
        <f t="shared" si="61"/>
        <v>-1.8617511520737328E-2</v>
      </c>
      <c r="O116" s="18">
        <f>IF(ISNUMBER(M116), $B118 * N116, "")</f>
        <v>-2792.6267281105993</v>
      </c>
      <c r="Q116" s="313"/>
      <c r="R116" s="314"/>
      <c r="S116" s="315"/>
    </row>
    <row r="117" spans="1:19" ht="17.25" thickBot="1">
      <c r="A117" s="130" t="s">
        <v>239</v>
      </c>
      <c r="B117" s="131">
        <v>664</v>
      </c>
      <c r="C117" s="79">
        <v>6.9243156200000003E-2</v>
      </c>
      <c r="D117" s="24">
        <v>682</v>
      </c>
      <c r="E117" s="25">
        <f t="shared" si="58"/>
        <v>2.710843373493976E-2</v>
      </c>
      <c r="F117" s="104">
        <f>IF(ISNUMBER(D117), $B118 * E117, "")</f>
        <v>4066.265060240964</v>
      </c>
      <c r="G117" s="102">
        <v>695</v>
      </c>
      <c r="H117" s="25">
        <f t="shared" si="59"/>
        <v>4.6686746987951805E-2</v>
      </c>
      <c r="I117" s="103">
        <f>IF(ISNUMBER(G117), $B118 * H117, "")</f>
        <v>7003.0120481927706</v>
      </c>
      <c r="J117" s="24">
        <v>721</v>
      </c>
      <c r="K117" s="25">
        <f t="shared" si="60"/>
        <v>8.5843373493975902E-2</v>
      </c>
      <c r="L117" s="104">
        <f>IF(ISNUMBER(J117), $B118 * K117, "")</f>
        <v>12876.506024096385</v>
      </c>
      <c r="M117" s="102">
        <v>683</v>
      </c>
      <c r="N117" s="25">
        <f t="shared" si="61"/>
        <v>2.86144578313253E-2</v>
      </c>
      <c r="O117" s="104">
        <f>IF(ISNUMBER(M117), $B118 * N117, "")</f>
        <v>4292.1686746987953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5.1698121160604793E-2</v>
      </c>
      <c r="F118" s="28">
        <f>SUM(F98:F117)</f>
        <v>155094.36348181439</v>
      </c>
      <c r="G118" s="26" t="s">
        <v>268</v>
      </c>
      <c r="H118" s="27">
        <f>IF(COUNT(H98:H117), SUM(H98:H117) / COUNT(H98:H117), 0)</f>
        <v>4.1249019452022764E-2</v>
      </c>
      <c r="I118" s="28">
        <f>SUM(I98:I117)</f>
        <v>123747.05835606827</v>
      </c>
      <c r="J118" s="26" t="s">
        <v>268</v>
      </c>
      <c r="K118" s="27">
        <f>IF(COUNT(K98:K117), SUM(K98:K117) / COUNT(K98:K117), 0)</f>
        <v>4.1932509867779307E-2</v>
      </c>
      <c r="L118" s="28">
        <f>SUM(L98:L117)</f>
        <v>125797.52960333791</v>
      </c>
      <c r="M118" s="26" t="s">
        <v>268</v>
      </c>
      <c r="N118" s="27">
        <f>IF(COUNT(N98:N117), SUM(N98:N117) / COUNT(N98:N117), 0)</f>
        <v>6.7959445690472017E-3</v>
      </c>
      <c r="O118" s="28">
        <f>SUM(O98:O117)</f>
        <v>20387.833707141584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41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2021-11-20(토) 오전 00:00</v>
      </c>
      <c r="C123" s="329"/>
      <c r="D123" s="288" t="str">
        <f>TEXT($G$1, "[$-ko-KR]yyyy-mm-dd(ddd) ") &amp; "오후 14:00"</f>
        <v>2021-11-20(토) 오후 14:00</v>
      </c>
      <c r="E123" s="289"/>
      <c r="F123" s="290"/>
      <c r="G123" s="288" t="str">
        <f>TEXT($G$1, "[$-ko-KR]yyyy-mm-dd(ddd) ") &amp; "오후 19:00"</f>
        <v>2021-11-20(토) 오후 19:00</v>
      </c>
      <c r="H123" s="289"/>
      <c r="I123" s="290"/>
      <c r="J123" s="288" t="str">
        <f>TEXT($G$1, "[$-ko-KR]yyyy-mm-dd(ddd) ") &amp; "오후 21:00"</f>
        <v>2021-11-20(토) 오후 21:00</v>
      </c>
      <c r="K123" s="289"/>
      <c r="L123" s="290"/>
      <c r="M123" s="288" t="str">
        <f>TEXT($G$1+1, "[$-ko-KR]yyyy-mm-dd(ddd) ") &amp; "오전 00:00"</f>
        <v>2021-11-21(일)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42" t="s">
        <v>57</v>
      </c>
      <c r="H124" s="243" t="s">
        <v>265</v>
      </c>
      <c r="I124" s="24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207</v>
      </c>
      <c r="B125" s="124">
        <v>21.5</v>
      </c>
      <c r="C125" s="76">
        <v>0.1139896373</v>
      </c>
      <c r="D125" s="13">
        <v>21.8</v>
      </c>
      <c r="E125" s="14">
        <f>IF(ISNUMBER(D125), (D125 - $B125) / $B125, "")</f>
        <v>1.3953488372093056E-2</v>
      </c>
      <c r="F125" s="16">
        <f>IF(ISNUMBER(D125), $B145 * E125, "")</f>
        <v>2093.0232558139583</v>
      </c>
      <c r="G125" s="29">
        <v>22</v>
      </c>
      <c r="H125" s="14">
        <f>IF(ISNUMBER(G125), (G125 - $B125) / $B125, "")</f>
        <v>2.3255813953488372E-2</v>
      </c>
      <c r="I125" s="100">
        <f>IF(ISNUMBER(G125), $B145 * H125, "")</f>
        <v>3488.3720930232557</v>
      </c>
      <c r="J125" s="13">
        <v>22.4</v>
      </c>
      <c r="K125" s="14">
        <f>IF(ISNUMBER(J125), (J125 - $B125) / $B125, "")</f>
        <v>4.1860465116279007E-2</v>
      </c>
      <c r="L125" s="16">
        <f>IF(ISNUMBER(J125), $B145 * K125, "")</f>
        <v>6279.0697674418507</v>
      </c>
      <c r="M125" s="29">
        <v>21.8</v>
      </c>
      <c r="N125" s="14">
        <f>IF(ISNUMBER(M125), (M125 - $B125) / $B125, "")</f>
        <v>1.3953488372093056E-2</v>
      </c>
      <c r="O125" s="16">
        <f>IF(ISNUMBER(M125), $B145 * N125, "")</f>
        <v>2093.0232558139583</v>
      </c>
      <c r="Q125" s="286"/>
      <c r="R125" s="286"/>
      <c r="S125" s="286"/>
    </row>
    <row r="126" spans="1:19" ht="17.25" thickBot="1">
      <c r="A126" s="125" t="s">
        <v>64</v>
      </c>
      <c r="B126" s="126">
        <v>54.2</v>
      </c>
      <c r="C126" s="77">
        <v>6.0665362E-2</v>
      </c>
      <c r="D126" s="15">
        <v>54.1</v>
      </c>
      <c r="E126" s="32">
        <f t="shared" ref="E126:E129" si="62">IF(ISNUMBER(D126), (D126 - $B126) / $B126, "")</f>
        <v>-1.845018450184528E-3</v>
      </c>
      <c r="F126" s="18">
        <f>IF(ISNUMBER(D126), $B145 * E126, "")</f>
        <v>-276.75276752767923</v>
      </c>
      <c r="G126" s="31">
        <v>54.4</v>
      </c>
      <c r="H126" s="32">
        <f t="shared" ref="H126:H129" si="63">IF(ISNUMBER(G126), (G126 - $B126) / $B126, "")</f>
        <v>3.6900369003689247E-3</v>
      </c>
      <c r="I126" s="101">
        <f>IF(ISNUMBER(G126), $B145 * H126, "")</f>
        <v>553.50553505533867</v>
      </c>
      <c r="J126" s="15">
        <v>54.2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52.8</v>
      </c>
      <c r="N126" s="32">
        <f t="shared" ref="N126:N129" si="65">IF(ISNUMBER(M126), (M126 - $B126) / $B126, "")</f>
        <v>-2.583025830258313E-2</v>
      </c>
      <c r="O126" s="18">
        <f>IF(ISNUMBER(M126), $B145 * N126, "")</f>
        <v>-3874.5387453874696</v>
      </c>
      <c r="Q126" s="286"/>
      <c r="R126" s="286"/>
      <c r="S126" s="286"/>
    </row>
    <row r="127" spans="1:19" ht="17.25" thickBot="1">
      <c r="A127" s="125" t="s">
        <v>145</v>
      </c>
      <c r="B127" s="126">
        <v>24.8</v>
      </c>
      <c r="C127" s="77">
        <v>5.9829059800000001E-2</v>
      </c>
      <c r="D127" s="15">
        <v>25.8</v>
      </c>
      <c r="E127" s="32">
        <f t="shared" si="62"/>
        <v>4.0322580645161289E-2</v>
      </c>
      <c r="F127" s="18">
        <f>IF(ISNUMBER(D127), $B145 * E127, "")</f>
        <v>6048.3870967741932</v>
      </c>
      <c r="G127" s="31">
        <v>26.1</v>
      </c>
      <c r="H127" s="32">
        <f t="shared" si="63"/>
        <v>5.2419354838709707E-2</v>
      </c>
      <c r="I127" s="101">
        <f>IF(ISNUMBER(G127), $B145 * H127, "")</f>
        <v>7862.9032258064562</v>
      </c>
      <c r="J127" s="15">
        <v>26.2</v>
      </c>
      <c r="K127" s="32">
        <f t="shared" si="64"/>
        <v>5.6451612903225749E-2</v>
      </c>
      <c r="L127" s="18">
        <f>IF(ISNUMBER(J127), $B145 * K127, "")</f>
        <v>8467.7419354838621</v>
      </c>
      <c r="M127" s="31">
        <v>25.1</v>
      </c>
      <c r="N127" s="32">
        <f t="shared" si="65"/>
        <v>1.2096774193548416E-2</v>
      </c>
      <c r="O127" s="18">
        <f>IF(ISNUMBER(M127), $B145 * N127, "")</f>
        <v>1814.5161290322624</v>
      </c>
      <c r="Q127" s="291"/>
      <c r="R127" s="291"/>
      <c r="S127" s="291"/>
    </row>
    <row r="128" spans="1:19" ht="17.25" thickBot="1">
      <c r="A128" s="125" t="s">
        <v>333</v>
      </c>
      <c r="B128" s="126">
        <v>0.21299999999999999</v>
      </c>
      <c r="C128" s="77">
        <v>5.4455445499999998E-2</v>
      </c>
      <c r="D128" s="15">
        <v>0.21099999999999999</v>
      </c>
      <c r="E128" s="32">
        <f t="shared" si="62"/>
        <v>-9.3896713615023563E-3</v>
      </c>
      <c r="F128" s="18">
        <f>IF(ISNUMBER(D128), $B145 * E128, "")</f>
        <v>-1408.4507042253535</v>
      </c>
      <c r="G128" s="31">
        <v>0.21099999999999999</v>
      </c>
      <c r="H128" s="32">
        <f t="shared" si="63"/>
        <v>-9.3896713615023563E-3</v>
      </c>
      <c r="I128" s="101">
        <f>IF(ISNUMBER(G128), $B145 * H128, "")</f>
        <v>-1408.4507042253535</v>
      </c>
      <c r="J128" s="15">
        <v>0.21099999999999999</v>
      </c>
      <c r="K128" s="32">
        <f t="shared" si="64"/>
        <v>-9.3896713615023563E-3</v>
      </c>
      <c r="L128" s="18">
        <f>IF(ISNUMBER(J128), $B145 * K128, "")</f>
        <v>-1408.4507042253535</v>
      </c>
      <c r="M128" s="31">
        <v>0.20699999999999999</v>
      </c>
      <c r="N128" s="32">
        <f t="shared" si="65"/>
        <v>-2.8169014084507067E-2</v>
      </c>
      <c r="O128" s="18">
        <f>IF(ISNUMBER(M128), $B145 * N128, "")</f>
        <v>-4225.3521126760597</v>
      </c>
      <c r="Q128" s="291"/>
      <c r="R128" s="291"/>
      <c r="S128" s="291"/>
    </row>
    <row r="129" spans="1:19" ht="17.25" thickBot="1">
      <c r="A129" s="127" t="s">
        <v>247</v>
      </c>
      <c r="B129" s="128">
        <v>97</v>
      </c>
      <c r="C129" s="78">
        <v>5.3203040200000003E-2</v>
      </c>
      <c r="D129" s="20">
        <v>97.9</v>
      </c>
      <c r="E129" s="21">
        <f t="shared" si="62"/>
        <v>9.2783505154639765E-3</v>
      </c>
      <c r="F129" s="22">
        <f>IF(ISNUMBER(D129), $B145 * E129, "")</f>
        <v>1391.7525773195964</v>
      </c>
      <c r="G129" s="30">
        <v>98</v>
      </c>
      <c r="H129" s="21">
        <f t="shared" si="63"/>
        <v>1.0309278350515464E-2</v>
      </c>
      <c r="I129" s="105">
        <f>IF(ISNUMBER(G129), $B145 * H129, "")</f>
        <v>1546.3917525773195</v>
      </c>
      <c r="J129" s="20">
        <v>98.2</v>
      </c>
      <c r="K129" s="21">
        <f t="shared" si="64"/>
        <v>1.2371134020618586E-2</v>
      </c>
      <c r="L129" s="22">
        <f>IF(ISNUMBER(J129), $B145 * K129, "")</f>
        <v>1855.6701030927879</v>
      </c>
      <c r="M129" s="30">
        <v>95.8</v>
      </c>
      <c r="N129" s="21">
        <f t="shared" si="65"/>
        <v>-1.2371134020618586E-2</v>
      </c>
      <c r="O129" s="22">
        <f>IF(ISNUMBER(M129), $B145 * N129, "")</f>
        <v>-1855.6701030927879</v>
      </c>
      <c r="Q129" s="291"/>
      <c r="R129" s="291"/>
      <c r="S129" s="291"/>
    </row>
    <row r="130" spans="1:19" ht="17.25" thickBot="1">
      <c r="A130" s="125" t="s">
        <v>185</v>
      </c>
      <c r="B130" s="129">
        <v>15.9</v>
      </c>
      <c r="C130" s="80">
        <v>4.6052631599999998E-2</v>
      </c>
      <c r="D130" s="106">
        <v>17</v>
      </c>
      <c r="E130" s="107">
        <f>IF(ISNUMBER(D130), (D130 - $B130) / $B130, "")</f>
        <v>6.9182389937106889E-2</v>
      </c>
      <c r="F130" s="108">
        <f>IF(ISNUMBER(D130), $B145 * E130, "")</f>
        <v>10377.358490566034</v>
      </c>
      <c r="G130" s="109">
        <v>16.8</v>
      </c>
      <c r="H130" s="107">
        <f>IF(ISNUMBER(G130), (G130 - $B130) / $B130, "")</f>
        <v>5.6603773584905683E-2</v>
      </c>
      <c r="I130" s="110">
        <f>IF(ISNUMBER(G130), $B145 * H130, "")</f>
        <v>8490.5660377358527</v>
      </c>
      <c r="J130" s="106">
        <v>17</v>
      </c>
      <c r="K130" s="107">
        <f>IF(ISNUMBER(J130), (J130 - $B130) / $B130, "")</f>
        <v>6.9182389937106889E-2</v>
      </c>
      <c r="L130" s="108">
        <f>IF(ISNUMBER(J130), $B145 * K130, "")</f>
        <v>10377.358490566034</v>
      </c>
      <c r="M130" s="109">
        <v>16.399999999999999</v>
      </c>
      <c r="N130" s="107">
        <f>IF(ISNUMBER(M130), (M130 - $B130) / $B130, "")</f>
        <v>3.1446540880503034E-2</v>
      </c>
      <c r="O130" s="108">
        <f>IF(ISNUMBER(M130), $B145 * N130, "")</f>
        <v>4716.9811320754552</v>
      </c>
      <c r="Q130" s="291"/>
      <c r="R130" s="291"/>
      <c r="S130" s="291"/>
    </row>
    <row r="131" spans="1:19" ht="17.25" thickBot="1">
      <c r="A131" s="125" t="s">
        <v>147</v>
      </c>
      <c r="B131" s="126">
        <v>13.9</v>
      </c>
      <c r="C131" s="77">
        <v>4.5112781999999997E-2</v>
      </c>
      <c r="D131" s="15">
        <v>15</v>
      </c>
      <c r="E131" s="32">
        <f t="shared" ref="E131:E134" si="66">IF(ISNUMBER(D131), (D131 - $B131) / $B131, "")</f>
        <v>7.913669064748198E-2</v>
      </c>
      <c r="F131" s="18">
        <f>IF(ISNUMBER(D131), $B145 * E131, "")</f>
        <v>11870.503597122297</v>
      </c>
      <c r="G131" s="31">
        <v>15.3</v>
      </c>
      <c r="H131" s="32">
        <f t="shared" ref="H131:H134" si="67">IF(ISNUMBER(G131), (G131 - $B131) / $B131, "")</f>
        <v>0.10071942446043168</v>
      </c>
      <c r="I131" s="101">
        <f>IF(ISNUMBER(G131), $B145 * H131, "")</f>
        <v>15107.913669064752</v>
      </c>
      <c r="J131" s="15">
        <v>15.5</v>
      </c>
      <c r="K131" s="32">
        <f t="shared" ref="K131:K134" si="68">IF(ISNUMBER(J131), (J131 - $B131) / $B131, "")</f>
        <v>0.11510791366906473</v>
      </c>
      <c r="L131" s="18">
        <f>IF(ISNUMBER(J131), $B145 * K131, "")</f>
        <v>17266.187050359709</v>
      </c>
      <c r="M131" s="31">
        <v>15.2</v>
      </c>
      <c r="N131" s="32">
        <f t="shared" ref="N131:N134" si="69">IF(ISNUMBER(M131), (M131 - $B131) / $B131, "")</f>
        <v>9.3525179856115026E-2</v>
      </c>
      <c r="O131" s="18">
        <f>IF(ISNUMBER(M131), $B145 * N131, "")</f>
        <v>14028.776978417254</v>
      </c>
      <c r="Q131" s="291"/>
      <c r="R131" s="291"/>
      <c r="S131" s="291"/>
    </row>
    <row r="132" spans="1:19" ht="17.25" thickBot="1">
      <c r="A132" s="125" t="s">
        <v>97</v>
      </c>
      <c r="B132" s="126">
        <v>4.24</v>
      </c>
      <c r="C132" s="77">
        <v>4.4334975399999997E-2</v>
      </c>
      <c r="D132" s="15">
        <v>4.2300000000000004</v>
      </c>
      <c r="E132" s="32">
        <f t="shared" si="66"/>
        <v>-2.3584905660376855E-3</v>
      </c>
      <c r="F132" s="18">
        <f>IF(ISNUMBER(D132), $B145 * E132, "")</f>
        <v>-353.7735849056528</v>
      </c>
      <c r="G132" s="31">
        <v>4.22</v>
      </c>
      <c r="H132" s="32">
        <f t="shared" si="67"/>
        <v>-4.7169811320755808E-3</v>
      </c>
      <c r="I132" s="101">
        <f>IF(ISNUMBER(G132), $B145 * H132, "")</f>
        <v>-707.54716981133708</v>
      </c>
      <c r="J132" s="15">
        <v>4.25</v>
      </c>
      <c r="K132" s="32">
        <f t="shared" si="68"/>
        <v>2.3584905660376855E-3</v>
      </c>
      <c r="L132" s="18">
        <f>IF(ISNUMBER(J132), $B145 * K132, "")</f>
        <v>353.7735849056528</v>
      </c>
      <c r="M132" s="31">
        <v>4.13</v>
      </c>
      <c r="N132" s="32">
        <f t="shared" si="69"/>
        <v>-2.5943396226415168E-2</v>
      </c>
      <c r="O132" s="18">
        <f>IF(ISNUMBER(M132), $B145 * N132, "")</f>
        <v>-3891.5094339622751</v>
      </c>
      <c r="Q132" s="291"/>
      <c r="R132" s="291"/>
      <c r="S132" s="291"/>
    </row>
    <row r="133" spans="1:19" ht="17.25" thickBot="1">
      <c r="A133" s="125" t="s">
        <v>213</v>
      </c>
      <c r="B133" s="126">
        <v>13.2</v>
      </c>
      <c r="C133" s="77">
        <v>3.125E-2</v>
      </c>
      <c r="D133" s="15">
        <v>14</v>
      </c>
      <c r="E133" s="32">
        <f t="shared" si="66"/>
        <v>6.0606060606060663E-2</v>
      </c>
      <c r="F133" s="18">
        <f>IF(ISNUMBER(D133), $B145 * E133, "")</f>
        <v>9090.9090909090992</v>
      </c>
      <c r="G133" s="31">
        <v>14.3</v>
      </c>
      <c r="H133" s="32">
        <f t="shared" si="67"/>
        <v>8.333333333333344E-2</v>
      </c>
      <c r="I133" s="101">
        <f>IF(ISNUMBER(G133), $B145 * H133, "")</f>
        <v>12500.000000000016</v>
      </c>
      <c r="J133" s="15">
        <v>14.4</v>
      </c>
      <c r="K133" s="32">
        <f t="shared" si="68"/>
        <v>9.0909090909090995E-2</v>
      </c>
      <c r="L133" s="18">
        <f>IF(ISNUMBER(J133), $B145 * K133, "")</f>
        <v>13636.363636363649</v>
      </c>
      <c r="M133" s="31">
        <v>13.5</v>
      </c>
      <c r="N133" s="32">
        <f t="shared" si="69"/>
        <v>2.2727272727272783E-2</v>
      </c>
      <c r="O133" s="18">
        <f>IF(ISNUMBER(M133), $B145 * N133, "")</f>
        <v>3409.0909090909176</v>
      </c>
      <c r="Q133" s="33"/>
      <c r="R133" s="33"/>
    </row>
    <row r="134" spans="1:19" ht="17.25" thickBot="1">
      <c r="A134" s="130" t="s">
        <v>119</v>
      </c>
      <c r="B134" s="131">
        <v>36.700000000000003</v>
      </c>
      <c r="C134" s="79">
        <v>3.0898876400000001E-2</v>
      </c>
      <c r="D134" s="24">
        <v>37.6</v>
      </c>
      <c r="E134" s="25">
        <f t="shared" si="66"/>
        <v>2.4523160762942739E-2</v>
      </c>
      <c r="F134" s="104">
        <f>IF(ISNUMBER(D134), $B145 * E134, "")</f>
        <v>3678.4741144414106</v>
      </c>
      <c r="G134" s="102">
        <v>38.200000000000003</v>
      </c>
      <c r="H134" s="25">
        <f t="shared" si="67"/>
        <v>4.0871934604904632E-2</v>
      </c>
      <c r="I134" s="103">
        <f>IF(ISNUMBER(G134), $B145 * H134, "")</f>
        <v>6130.7901907356945</v>
      </c>
      <c r="J134" s="24">
        <v>38.799999999999997</v>
      </c>
      <c r="K134" s="25">
        <f t="shared" si="68"/>
        <v>5.7220708446866324E-2</v>
      </c>
      <c r="L134" s="104">
        <f>IF(ISNUMBER(J134), $B145 * K134, "")</f>
        <v>8583.1062670299489</v>
      </c>
      <c r="M134" s="102">
        <v>37.700000000000003</v>
      </c>
      <c r="N134" s="25">
        <f t="shared" si="69"/>
        <v>2.7247956403269751E-2</v>
      </c>
      <c r="O134" s="104">
        <f>IF(ISNUMBER(M134), $B145 * N134, "")</f>
        <v>4087.1934604904627</v>
      </c>
      <c r="Q134" s="300"/>
      <c r="R134" s="301"/>
      <c r="S134" s="302"/>
    </row>
    <row r="135" spans="1:19">
      <c r="A135" s="123" t="s">
        <v>175</v>
      </c>
      <c r="B135" s="124">
        <v>20.399999999999999</v>
      </c>
      <c r="C135" s="76">
        <v>3.0303030299999999E-2</v>
      </c>
      <c r="D135" s="13">
        <v>21.3</v>
      </c>
      <c r="E135" s="14">
        <f>IF(ISNUMBER(D135), (D135 - $B135) / $B135, "")</f>
        <v>4.4117647058823636E-2</v>
      </c>
      <c r="F135" s="16">
        <f>IF(ISNUMBER(D135), $B145 * E135, "")</f>
        <v>6617.6470588235452</v>
      </c>
      <c r="G135" s="29">
        <v>21.3</v>
      </c>
      <c r="H135" s="14">
        <f>IF(ISNUMBER(G135), (G135 - $B135) / $B135, "")</f>
        <v>4.4117647058823636E-2</v>
      </c>
      <c r="I135" s="100">
        <f>IF(ISNUMBER(G135), $B145 * H135, "")</f>
        <v>6617.6470588235452</v>
      </c>
      <c r="J135" s="13">
        <v>21.3</v>
      </c>
      <c r="K135" s="14">
        <f>IF(ISNUMBER(J135), (J135 - $B135) / $B135, "")</f>
        <v>4.4117647058823636E-2</v>
      </c>
      <c r="L135" s="16">
        <f>IF(ISNUMBER(J135), $B145 * K135, "")</f>
        <v>6617.6470588235452</v>
      </c>
      <c r="M135" s="29">
        <v>20.7</v>
      </c>
      <c r="N135" s="14">
        <f>IF(ISNUMBER(M135), (M135 - $B135) / $B135, "")</f>
        <v>1.4705882352941213E-2</v>
      </c>
      <c r="O135" s="16">
        <f>IF(ISNUMBER(M135), $B145 * N135, "")</f>
        <v>2205.882352941182</v>
      </c>
      <c r="Q135" s="303"/>
      <c r="R135" s="304"/>
      <c r="S135" s="305"/>
    </row>
    <row r="136" spans="1:19" ht="17.25" thickBot="1">
      <c r="A136" s="125" t="s">
        <v>199</v>
      </c>
      <c r="B136" s="126">
        <v>85.9</v>
      </c>
      <c r="C136" s="77">
        <v>2.75119617E-2</v>
      </c>
      <c r="D136" s="15">
        <v>88.7</v>
      </c>
      <c r="E136" s="32">
        <f t="shared" ref="E136:E139" si="70">IF(ISNUMBER(D136), (D136 - $B136) / $B136, "")</f>
        <v>3.2596041909196703E-2</v>
      </c>
      <c r="F136" s="18">
        <f>IF(ISNUMBER(D136), $B145 * E136, "")</f>
        <v>4889.4062863795052</v>
      </c>
      <c r="G136" s="31">
        <v>88.6</v>
      </c>
      <c r="H136" s="32">
        <f t="shared" ref="H136:H139" si="71">IF(ISNUMBER(G136), (G136 - $B136) / $B136, "")</f>
        <v>3.1431897555296726E-2</v>
      </c>
      <c r="I136" s="101">
        <f>IF(ISNUMBER(G136), $B145 * H136, "")</f>
        <v>4714.7846332945091</v>
      </c>
      <c r="J136" s="15">
        <v>89.2</v>
      </c>
      <c r="K136" s="32">
        <f t="shared" ref="K136:K139" si="72">IF(ISNUMBER(J136), (J136 - $B136) / $B136, "")</f>
        <v>3.841676367869612E-2</v>
      </c>
      <c r="L136" s="18">
        <f>IF(ISNUMBER(J136), $B145 * K136, "")</f>
        <v>5762.5145518044183</v>
      </c>
      <c r="M136" s="31">
        <v>87</v>
      </c>
      <c r="N136" s="32">
        <f t="shared" ref="N136:N139" si="73">IF(ISNUMBER(M136), (M136 - $B136) / $B136, "")</f>
        <v>1.2805587892898653E-2</v>
      </c>
      <c r="O136" s="18">
        <f>IF(ISNUMBER(M136), $B145 * N136, "")</f>
        <v>1920.8381839347978</v>
      </c>
      <c r="Q136" s="306"/>
      <c r="R136" s="307"/>
      <c r="S136" s="308"/>
    </row>
    <row r="137" spans="1:19" ht="17.25" thickBot="1">
      <c r="A137" s="125" t="s">
        <v>71</v>
      </c>
      <c r="B137" s="126">
        <v>33.700000000000003</v>
      </c>
      <c r="C137" s="77">
        <v>2.7439024400000001E-2</v>
      </c>
      <c r="D137" s="15">
        <v>37</v>
      </c>
      <c r="E137" s="32">
        <f t="shared" si="70"/>
        <v>9.7922848664688339E-2</v>
      </c>
      <c r="F137" s="18">
        <f>IF(ISNUMBER(D137), $B145 * E137, "")</f>
        <v>14688.427299703251</v>
      </c>
      <c r="G137" s="31">
        <v>37.200000000000003</v>
      </c>
      <c r="H137" s="32">
        <f t="shared" si="71"/>
        <v>0.10385756676557863</v>
      </c>
      <c r="I137" s="101">
        <f>IF(ISNUMBER(G137), $B145 * H137, "")</f>
        <v>15578.635014836795</v>
      </c>
      <c r="J137" s="15">
        <v>38</v>
      </c>
      <c r="K137" s="32">
        <f t="shared" si="72"/>
        <v>0.12759643916913938</v>
      </c>
      <c r="L137" s="18">
        <f>IF(ISNUMBER(J137), $B145 * K137, "")</f>
        <v>19139.465875370905</v>
      </c>
      <c r="M137" s="31">
        <v>36.299999999999997</v>
      </c>
      <c r="N137" s="32">
        <f t="shared" si="73"/>
        <v>7.7151335311572519E-2</v>
      </c>
      <c r="O137" s="18">
        <f>IF(ISNUMBER(M137), $B145 * N137, "")</f>
        <v>11572.700296735879</v>
      </c>
      <c r="Q137" s="291"/>
      <c r="R137" s="291"/>
      <c r="S137" s="291"/>
    </row>
    <row r="138" spans="1:19" ht="17.25" thickBot="1">
      <c r="A138" s="125" t="s">
        <v>205</v>
      </c>
      <c r="B138" s="126">
        <v>15.2</v>
      </c>
      <c r="C138" s="77">
        <v>2.7027026999999999E-2</v>
      </c>
      <c r="D138" s="15">
        <v>15.7</v>
      </c>
      <c r="E138" s="32">
        <f t="shared" si="70"/>
        <v>3.2894736842105261E-2</v>
      </c>
      <c r="F138" s="18">
        <f>IF(ISNUMBER(D138), $B145 * E138, "")</f>
        <v>4934.2105263157891</v>
      </c>
      <c r="G138" s="31">
        <v>15.8</v>
      </c>
      <c r="H138" s="32">
        <f t="shared" si="71"/>
        <v>3.9473684210526411E-2</v>
      </c>
      <c r="I138" s="101">
        <f>IF(ISNUMBER(G138), $B145 * H138, "")</f>
        <v>5921.0526315789621</v>
      </c>
      <c r="J138" s="15">
        <v>16</v>
      </c>
      <c r="K138" s="32">
        <f t="shared" si="72"/>
        <v>5.2631578947368474E-2</v>
      </c>
      <c r="L138" s="18">
        <f>IF(ISNUMBER(J138), $B145 * K138, "")</f>
        <v>7894.7368421052706</v>
      </c>
      <c r="M138" s="31">
        <v>15.5</v>
      </c>
      <c r="N138" s="32">
        <f t="shared" si="73"/>
        <v>1.9736842105263205E-2</v>
      </c>
      <c r="O138" s="18">
        <f>IF(ISNUMBER(M138), $B145 * N138, "")</f>
        <v>2960.526315789481</v>
      </c>
      <c r="Q138" s="286"/>
      <c r="R138" s="286"/>
      <c r="S138" s="286"/>
    </row>
    <row r="139" spans="1:19" ht="17.25" thickBot="1">
      <c r="A139" s="127" t="s">
        <v>187</v>
      </c>
      <c r="B139" s="128">
        <v>19.100000000000001</v>
      </c>
      <c r="C139" s="78">
        <v>2.68817204E-2</v>
      </c>
      <c r="D139" s="20">
        <v>20.399999999999999</v>
      </c>
      <c r="E139" s="21">
        <f t="shared" si="70"/>
        <v>6.806282722513074E-2</v>
      </c>
      <c r="F139" s="22">
        <f>IF(ISNUMBER(D139), $B145 * E139, "")</f>
        <v>10209.424083769611</v>
      </c>
      <c r="G139" s="30">
        <v>20.2</v>
      </c>
      <c r="H139" s="21">
        <f t="shared" si="71"/>
        <v>5.7591623036649102E-2</v>
      </c>
      <c r="I139" s="105">
        <f>IF(ISNUMBER(G139), $B145 * H139, "")</f>
        <v>8638.7434554973661</v>
      </c>
      <c r="J139" s="20">
        <v>20.5</v>
      </c>
      <c r="K139" s="21">
        <f t="shared" si="72"/>
        <v>7.3298429319371652E-2</v>
      </c>
      <c r="L139" s="22">
        <f>IF(ISNUMBER(J139), $B145 * K139, "")</f>
        <v>10994.764397905748</v>
      </c>
      <c r="M139" s="30">
        <v>19.5</v>
      </c>
      <c r="N139" s="21">
        <f t="shared" si="73"/>
        <v>2.0942408376963276E-2</v>
      </c>
      <c r="O139" s="22">
        <f>IF(ISNUMBER(M139), $B145 * N139, "")</f>
        <v>3141.3612565444914</v>
      </c>
      <c r="Q139" s="286"/>
      <c r="R139" s="286"/>
      <c r="S139" s="286"/>
    </row>
    <row r="140" spans="1:19" ht="17.25" thickBot="1">
      <c r="A140" s="125" t="s">
        <v>201</v>
      </c>
      <c r="B140" s="129">
        <v>20.3</v>
      </c>
      <c r="C140" s="80">
        <v>2.5252525299999998E-2</v>
      </c>
      <c r="D140" s="106">
        <v>22</v>
      </c>
      <c r="E140" s="107">
        <f>IF(ISNUMBER(D140), (D140 - $B140) / $B140, "")</f>
        <v>8.3743842364531987E-2</v>
      </c>
      <c r="F140" s="108">
        <f>IF(ISNUMBER(D140), $B145 * E140, "")</f>
        <v>12561.576354679799</v>
      </c>
      <c r="G140" s="109">
        <v>22.3</v>
      </c>
      <c r="H140" s="107">
        <f>IF(ISNUMBER(G140), (G140 - $B140) / $B140, "")</f>
        <v>9.852216748768472E-2</v>
      </c>
      <c r="I140" s="110">
        <f>IF(ISNUMBER(G140), $B145 * H140, "")</f>
        <v>14778.325123152708</v>
      </c>
      <c r="J140" s="106">
        <v>22.4</v>
      </c>
      <c r="K140" s="107">
        <f>IF(ISNUMBER(J140), (J140 - $B140) / $B140, "")</f>
        <v>0.10344827586206885</v>
      </c>
      <c r="L140" s="108">
        <f>IF(ISNUMBER(J140), $B145 * K140, "")</f>
        <v>15517.241379310328</v>
      </c>
      <c r="M140" s="109">
        <v>21.1</v>
      </c>
      <c r="N140" s="107">
        <f>IF(ISNUMBER(M140), (M140 - $B140) / $B140, "")</f>
        <v>3.9408866995073927E-2</v>
      </c>
      <c r="O140" s="108">
        <f>IF(ISNUMBER(M140), $B145 * N140, "")</f>
        <v>5911.3300492610888</v>
      </c>
      <c r="Q140" s="291"/>
      <c r="R140" s="291"/>
      <c r="S140" s="291"/>
    </row>
    <row r="141" spans="1:19" ht="17.25" thickBot="1">
      <c r="A141" s="125" t="s">
        <v>231</v>
      </c>
      <c r="B141" s="126">
        <v>90.5</v>
      </c>
      <c r="C141" s="77">
        <v>2.3755656100000001E-2</v>
      </c>
      <c r="D141" s="15">
        <v>103</v>
      </c>
      <c r="E141" s="32">
        <f t="shared" ref="E141:E144" si="74">IF(ISNUMBER(D141), (D141 - $B141) / $B141, "")</f>
        <v>0.13812154696132597</v>
      </c>
      <c r="F141" s="18">
        <f>IF(ISNUMBER(D141), $B145 * E141, "")</f>
        <v>20718.232044198896</v>
      </c>
      <c r="G141" s="31">
        <v>100</v>
      </c>
      <c r="H141" s="32">
        <f t="shared" ref="H141:H144" si="75">IF(ISNUMBER(G141), (G141 - $B141) / $B141, "")</f>
        <v>0.10497237569060773</v>
      </c>
      <c r="I141" s="101">
        <f>IF(ISNUMBER(G141), $B145 * H141, "")</f>
        <v>15745.85635359116</v>
      </c>
      <c r="J141" s="15">
        <v>99.9</v>
      </c>
      <c r="K141" s="32">
        <f t="shared" ref="K141:K144" si="76">IF(ISNUMBER(J141), (J141 - $B141) / $B141, "")</f>
        <v>0.10386740331491719</v>
      </c>
      <c r="L141" s="18">
        <f>IF(ISNUMBER(J141), $B145 * K141, "")</f>
        <v>15580.110497237578</v>
      </c>
      <c r="M141" s="31">
        <v>95.8</v>
      </c>
      <c r="N141" s="32">
        <f t="shared" ref="N141:N144" si="77">IF(ISNUMBER(M141), (M141 - $B141) / $B141, "")</f>
        <v>5.8563535911602176E-2</v>
      </c>
      <c r="O141" s="18">
        <f>IF(ISNUMBER(M141), $B145 * N141, "")</f>
        <v>8784.5303867403272</v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4.5933472478493449E-2</v>
      </c>
      <c r="F145" s="28">
        <f>SUM(F125:F144)</f>
        <v>117130.35482015829</v>
      </c>
      <c r="G145" s="26" t="s">
        <v>268</v>
      </c>
      <c r="H145" s="27">
        <f>IF(COUNT(H125:H144), SUM(H125:H144) / COUNT(H125:H144), 0)</f>
        <v>4.923901525519099E-2</v>
      </c>
      <c r="I145" s="28">
        <f>SUM(I125:I144)</f>
        <v>125559.48890073702</v>
      </c>
      <c r="J145" s="26" t="s">
        <v>268</v>
      </c>
      <c r="K145" s="27">
        <f>IF(COUNT(K125:K144), SUM(K125:K144) / COUNT(K125:K144), 0)</f>
        <v>5.7614627738657227E-2</v>
      </c>
      <c r="L145" s="28">
        <f>SUM(L125:L144)</f>
        <v>146917.30073357595</v>
      </c>
      <c r="M145" s="26" t="s">
        <v>268</v>
      </c>
      <c r="N145" s="27">
        <f>IF(COUNT(N125:N144), SUM(N125:N144) / COUNT(N125:N144), 0)</f>
        <v>2.0705756984999595E-2</v>
      </c>
      <c r="O145" s="28">
        <f>SUM(O125:O144)</f>
        <v>52799.680311748962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41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2021-11-20(토) 오전 00:00</v>
      </c>
      <c r="C150" s="329"/>
      <c r="D150" s="288" t="str">
        <f>TEXT($G$1, "[$-ko-KR]yyyy-mm-dd(ddd) ") &amp; "오후 14:00"</f>
        <v>2021-11-20(토) 오후 14:00</v>
      </c>
      <c r="E150" s="289"/>
      <c r="F150" s="290"/>
      <c r="G150" s="288" t="str">
        <f>TEXT($G$1, "[$-ko-KR]yyyy-mm-dd(ddd) ") &amp; "오후 19:00"</f>
        <v>2021-11-20(토) 오후 19:00</v>
      </c>
      <c r="H150" s="289"/>
      <c r="I150" s="290"/>
      <c r="J150" s="288" t="str">
        <f>TEXT($G$1, "[$-ko-KR]yyyy-mm-dd(ddd) ") &amp; "오후 21:00"</f>
        <v>2021-11-20(토) 오후 21:00</v>
      </c>
      <c r="K150" s="289"/>
      <c r="L150" s="290"/>
      <c r="M150" s="288" t="str">
        <f>TEXT($G$1+1, "[$-ko-KR]yyyy-mm-dd(ddd) ") &amp; "오전 00:00"</f>
        <v>2021-11-21(일)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42" t="s">
        <v>57</v>
      </c>
      <c r="H151" s="243" t="s">
        <v>265</v>
      </c>
      <c r="I151" s="24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217</v>
      </c>
      <c r="B152" s="124">
        <v>243</v>
      </c>
      <c r="C152" s="76">
        <v>5.6521739100000003E-2</v>
      </c>
      <c r="D152" s="13">
        <v>252</v>
      </c>
      <c r="E152" s="14">
        <f>IF(ISNUMBER(D152), (D152 - $B152) / $B152, "")</f>
        <v>3.7037037037037035E-2</v>
      </c>
      <c r="F152" s="16">
        <f>IF(ISNUMBER(D152), $B172 * E152, "")</f>
        <v>5555.5555555555557</v>
      </c>
      <c r="G152" s="29">
        <v>248</v>
      </c>
      <c r="H152" s="14">
        <f>IF(ISNUMBER(G152), (G152 - $B152) / $B152, "")</f>
        <v>2.0576131687242798E-2</v>
      </c>
      <c r="I152" s="100">
        <f>IF(ISNUMBER(G152), $B172 * H152, "")</f>
        <v>3086.4197530864199</v>
      </c>
      <c r="J152" s="13">
        <v>251</v>
      </c>
      <c r="K152" s="14">
        <f>IF(ISNUMBER(J152), (J152 - $B152) / $B152, "")</f>
        <v>3.292181069958848E-2</v>
      </c>
      <c r="L152" s="16">
        <f>IF(ISNUMBER(J152), $B172 * K152, "")</f>
        <v>4938.2716049382716</v>
      </c>
      <c r="M152" s="29">
        <v>244</v>
      </c>
      <c r="N152" s="14">
        <f>IF(ISNUMBER(M152), (M152 - $B152) / $B152, "")</f>
        <v>4.11522633744856E-3</v>
      </c>
      <c r="O152" s="16">
        <f>IF(ISNUMBER(M152), $B172 * N152, "")</f>
        <v>617.28395061728395</v>
      </c>
      <c r="Q152" s="286"/>
      <c r="R152" s="286"/>
      <c r="S152" s="286"/>
    </row>
    <row r="153" spans="1:19" ht="17.25" thickBot="1">
      <c r="A153" s="125" t="s">
        <v>129</v>
      </c>
      <c r="B153" s="126">
        <v>114</v>
      </c>
      <c r="C153" s="77">
        <v>5.5555555600000001E-2</v>
      </c>
      <c r="D153" s="15">
        <v>114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114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114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111</v>
      </c>
      <c r="N153" s="32">
        <f t="shared" ref="N153:N156" si="81">IF(ISNUMBER(M153), (M153 - $B153) / $B153, "")</f>
        <v>-2.6315789473684209E-2</v>
      </c>
      <c r="O153" s="18">
        <f>IF(ISNUMBER(M153), $B172 * N153, "")</f>
        <v>-3947.3684210526312</v>
      </c>
      <c r="Q153" s="286"/>
      <c r="R153" s="286"/>
      <c r="S153" s="286"/>
    </row>
    <row r="154" spans="1:19" ht="17.25" thickBot="1">
      <c r="A154" s="125" t="s">
        <v>141</v>
      </c>
      <c r="B154" s="126">
        <v>160</v>
      </c>
      <c r="C154" s="77">
        <v>5.2631578900000003E-2</v>
      </c>
      <c r="D154" s="15">
        <v>165</v>
      </c>
      <c r="E154" s="32">
        <f t="shared" si="78"/>
        <v>3.125E-2</v>
      </c>
      <c r="F154" s="18">
        <f>IF(ISNUMBER(D154), $B172 * E154, "")</f>
        <v>4687.5</v>
      </c>
      <c r="G154" s="31">
        <v>164</v>
      </c>
      <c r="H154" s="32">
        <f t="shared" si="79"/>
        <v>2.5000000000000001E-2</v>
      </c>
      <c r="I154" s="101">
        <f>IF(ISNUMBER(G154), $B172 * H154, "")</f>
        <v>3750</v>
      </c>
      <c r="J154" s="15">
        <v>162</v>
      </c>
      <c r="K154" s="32">
        <f t="shared" si="80"/>
        <v>1.2500000000000001E-2</v>
      </c>
      <c r="L154" s="18">
        <f>IF(ISNUMBER(J154), $B172 * K154, "")</f>
        <v>1875</v>
      </c>
      <c r="M154" s="31">
        <v>156</v>
      </c>
      <c r="N154" s="32">
        <f t="shared" si="81"/>
        <v>-2.5000000000000001E-2</v>
      </c>
      <c r="O154" s="18">
        <f>IF(ISNUMBER(M154), $B172 * N154, "")</f>
        <v>-3750</v>
      </c>
      <c r="Q154" s="291"/>
      <c r="R154" s="291"/>
      <c r="S154" s="291"/>
    </row>
    <row r="155" spans="1:19" ht="17.25" thickBot="1">
      <c r="A155" s="125" t="s">
        <v>149</v>
      </c>
      <c r="B155" s="126">
        <v>131</v>
      </c>
      <c r="C155" s="77">
        <v>4.8000000000000001E-2</v>
      </c>
      <c r="D155" s="15">
        <v>130</v>
      </c>
      <c r="E155" s="32">
        <f t="shared" si="78"/>
        <v>-7.6335877862595417E-3</v>
      </c>
      <c r="F155" s="18">
        <f>IF(ISNUMBER(D155), $B172 * E155, "")</f>
        <v>-1145.0381679389313</v>
      </c>
      <c r="G155" s="31">
        <v>130</v>
      </c>
      <c r="H155" s="32">
        <f t="shared" si="79"/>
        <v>-7.6335877862595417E-3</v>
      </c>
      <c r="I155" s="101">
        <f>IF(ISNUMBER(G155), $B172 * H155, "")</f>
        <v>-1145.0381679389313</v>
      </c>
      <c r="J155" s="15">
        <v>131</v>
      </c>
      <c r="K155" s="32">
        <f t="shared" si="80"/>
        <v>0</v>
      </c>
      <c r="L155" s="18">
        <f>IF(ISNUMBER(J155), $B172 * K155, "")</f>
        <v>0</v>
      </c>
      <c r="M155" s="31">
        <v>128</v>
      </c>
      <c r="N155" s="32">
        <f t="shared" si="81"/>
        <v>-2.2900763358778626E-2</v>
      </c>
      <c r="O155" s="18">
        <f>IF(ISNUMBER(M155), $B172 * N155, "")</f>
        <v>-3435.1145038167938</v>
      </c>
      <c r="Q155" s="291"/>
      <c r="R155" s="291"/>
      <c r="S155" s="291"/>
    </row>
    <row r="156" spans="1:19" ht="17.25" thickBot="1">
      <c r="A156" s="127" t="s">
        <v>115</v>
      </c>
      <c r="B156" s="128">
        <v>647</v>
      </c>
      <c r="C156" s="78">
        <v>4.6925566299999999E-2</v>
      </c>
      <c r="D156" s="20">
        <v>688</v>
      </c>
      <c r="E156" s="21">
        <f t="shared" si="78"/>
        <v>6.3369397217928905E-2</v>
      </c>
      <c r="F156" s="22">
        <f>IF(ISNUMBER(D156), $B172 * E156, "")</f>
        <v>9505.4095826893354</v>
      </c>
      <c r="G156" s="30">
        <v>697</v>
      </c>
      <c r="H156" s="21">
        <f t="shared" si="79"/>
        <v>7.7279752704791344E-2</v>
      </c>
      <c r="I156" s="105">
        <f>IF(ISNUMBER(G156), $B172 * H156, "")</f>
        <v>11591.962905718701</v>
      </c>
      <c r="J156" s="20">
        <v>703</v>
      </c>
      <c r="K156" s="21">
        <f t="shared" si="80"/>
        <v>8.6553323029366303E-2</v>
      </c>
      <c r="L156" s="22">
        <f>IF(ISNUMBER(J156), $B172 * K156, "")</f>
        <v>12982.998454404946</v>
      </c>
      <c r="M156" s="30">
        <v>672</v>
      </c>
      <c r="N156" s="21">
        <f t="shared" si="81"/>
        <v>3.8639876352395672E-2</v>
      </c>
      <c r="O156" s="22">
        <f>IF(ISNUMBER(M156), $B172 * N156, "")</f>
        <v>5795.9814528593506</v>
      </c>
      <c r="Q156" s="291"/>
      <c r="R156" s="291"/>
      <c r="S156" s="291"/>
    </row>
    <row r="157" spans="1:19" ht="17.25" thickBot="1">
      <c r="A157" s="125" t="s">
        <v>107</v>
      </c>
      <c r="B157" s="129">
        <v>205</v>
      </c>
      <c r="C157" s="80">
        <v>4.0609137099999998E-2</v>
      </c>
      <c r="D157" s="106">
        <v>211</v>
      </c>
      <c r="E157" s="107">
        <f>IF(ISNUMBER(D157), (D157 - $B157) / $B157, "")</f>
        <v>2.9268292682926831E-2</v>
      </c>
      <c r="F157" s="108">
        <f>IF(ISNUMBER(D157), $B172 * E157, "")</f>
        <v>4390.2439024390251</v>
      </c>
      <c r="G157" s="109">
        <v>206</v>
      </c>
      <c r="H157" s="107">
        <f>IF(ISNUMBER(G157), (G157 - $B157) / $B157, "")</f>
        <v>4.8780487804878049E-3</v>
      </c>
      <c r="I157" s="110">
        <f>IF(ISNUMBER(G157), $B172 * H157, "")</f>
        <v>731.70731707317077</v>
      </c>
      <c r="J157" s="106">
        <v>209</v>
      </c>
      <c r="K157" s="107">
        <f>IF(ISNUMBER(J157), (J157 - $B157) / $B157, "")</f>
        <v>1.9512195121951219E-2</v>
      </c>
      <c r="L157" s="108">
        <f>IF(ISNUMBER(J157), $B172 * K157, "")</f>
        <v>2926.8292682926831</v>
      </c>
      <c r="M157" s="109">
        <v>205</v>
      </c>
      <c r="N157" s="107">
        <f>IF(ISNUMBER(M157), (M157 - $B157) / $B157, "")</f>
        <v>0</v>
      </c>
      <c r="O157" s="108">
        <f>IF(ISNUMBER(M157), $B172 * N157, "")</f>
        <v>0</v>
      </c>
      <c r="Q157" s="291"/>
      <c r="R157" s="291"/>
      <c r="S157" s="291"/>
    </row>
    <row r="158" spans="1:19" ht="17.25" thickBot="1">
      <c r="A158" s="125" t="s">
        <v>237</v>
      </c>
      <c r="B158" s="126">
        <v>157</v>
      </c>
      <c r="C158" s="77">
        <v>3.97350993E-2</v>
      </c>
      <c r="D158" s="15">
        <v>163</v>
      </c>
      <c r="E158" s="32">
        <f t="shared" ref="E158:E161" si="82">IF(ISNUMBER(D158), (D158 - $B158) / $B158, "")</f>
        <v>3.8216560509554139E-2</v>
      </c>
      <c r="F158" s="18">
        <f>IF(ISNUMBER(D158), $B172 * E158, "")</f>
        <v>5732.4840764331211</v>
      </c>
      <c r="G158" s="31">
        <v>162</v>
      </c>
      <c r="H158" s="32">
        <f t="shared" ref="H158:H161" si="83">IF(ISNUMBER(G158), (G158 - $B158) / $B158, "")</f>
        <v>3.1847133757961783E-2</v>
      </c>
      <c r="I158" s="101">
        <f>IF(ISNUMBER(G158), $B172 * H158, "")</f>
        <v>4777.0700636942674</v>
      </c>
      <c r="J158" s="15">
        <v>161</v>
      </c>
      <c r="K158" s="32">
        <f t="shared" ref="K158:K161" si="84">IF(ISNUMBER(J158), (J158 - $B158) / $B158, "")</f>
        <v>2.5477707006369428E-2</v>
      </c>
      <c r="L158" s="18">
        <f>IF(ISNUMBER(J158), $B172 * K158, "")</f>
        <v>3821.6560509554142</v>
      </c>
      <c r="M158" s="31">
        <v>160</v>
      </c>
      <c r="N158" s="32">
        <f t="shared" ref="N158:N161" si="85">IF(ISNUMBER(M158), (M158 - $B158) / $B158, "")</f>
        <v>1.9108280254777069E-2</v>
      </c>
      <c r="O158" s="18">
        <f>IF(ISNUMBER(M158), $B172 * N158, "")</f>
        <v>2866.2420382165606</v>
      </c>
      <c r="Q158" s="291"/>
      <c r="R158" s="291"/>
      <c r="S158" s="291"/>
    </row>
    <row r="159" spans="1:19" ht="17.25" thickBot="1">
      <c r="A159" s="125" t="s">
        <v>203</v>
      </c>
      <c r="B159" s="126">
        <v>816</v>
      </c>
      <c r="C159" s="77">
        <v>3.9490445899999997E-2</v>
      </c>
      <c r="D159" s="15">
        <v>840</v>
      </c>
      <c r="E159" s="32">
        <f t="shared" si="82"/>
        <v>2.9411764705882353E-2</v>
      </c>
      <c r="F159" s="18">
        <f>IF(ISNUMBER(D159), $B172 * E159, "")</f>
        <v>4411.7647058823532</v>
      </c>
      <c r="G159" s="31">
        <v>855</v>
      </c>
      <c r="H159" s="32">
        <f t="shared" si="83"/>
        <v>4.779411764705882E-2</v>
      </c>
      <c r="I159" s="101">
        <f>IF(ISNUMBER(G159), $B172 * H159, "")</f>
        <v>7169.1176470588234</v>
      </c>
      <c r="J159" s="15">
        <v>938</v>
      </c>
      <c r="K159" s="32">
        <f t="shared" si="84"/>
        <v>0.14950980392156862</v>
      </c>
      <c r="L159" s="18">
        <f>IF(ISNUMBER(J159), $B172 * K159, "")</f>
        <v>22426.470588235294</v>
      </c>
      <c r="M159" s="31">
        <v>968</v>
      </c>
      <c r="N159" s="32">
        <f t="shared" si="85"/>
        <v>0.18627450980392157</v>
      </c>
      <c r="O159" s="18">
        <f>IF(ISNUMBER(M159), $B172 * N159, "")</f>
        <v>27941.176470588234</v>
      </c>
      <c r="Q159" s="291"/>
      <c r="R159" s="291"/>
      <c r="S159" s="291"/>
    </row>
    <row r="160" spans="1:19" ht="17.25" thickBot="1">
      <c r="A160" s="125" t="s">
        <v>251</v>
      </c>
      <c r="B160" s="126">
        <v>396</v>
      </c>
      <c r="C160" s="77">
        <v>3.9370078699999998E-2</v>
      </c>
      <c r="D160" s="15">
        <v>402</v>
      </c>
      <c r="E160" s="32">
        <f t="shared" si="82"/>
        <v>1.5151515151515152E-2</v>
      </c>
      <c r="F160" s="18">
        <f>IF(ISNUMBER(D160), $B172 * E160, "")</f>
        <v>2272.727272727273</v>
      </c>
      <c r="G160" s="31">
        <v>409</v>
      </c>
      <c r="H160" s="32">
        <f t="shared" si="83"/>
        <v>3.2828282828282832E-2</v>
      </c>
      <c r="I160" s="101">
        <f>IF(ISNUMBER(G160), $B172 * H160, "")</f>
        <v>4924.2424242424249</v>
      </c>
      <c r="J160" s="15">
        <v>413</v>
      </c>
      <c r="K160" s="32">
        <f t="shared" si="84"/>
        <v>4.2929292929292928E-2</v>
      </c>
      <c r="L160" s="18">
        <f>IF(ISNUMBER(J160), $B172 * K160, "")</f>
        <v>6439.393939393939</v>
      </c>
      <c r="M160" s="31">
        <v>401</v>
      </c>
      <c r="N160" s="32">
        <f t="shared" si="85"/>
        <v>1.2626262626262626E-2</v>
      </c>
      <c r="O160" s="18">
        <f>IF(ISNUMBER(M160), $B172 * N160, "")</f>
        <v>1893.939393939394</v>
      </c>
      <c r="Q160" s="33"/>
      <c r="R160" s="33"/>
    </row>
    <row r="161" spans="1:19" ht="17.25" thickBot="1">
      <c r="A161" s="130" t="s">
        <v>159</v>
      </c>
      <c r="B161" s="131">
        <v>108</v>
      </c>
      <c r="C161" s="79">
        <v>3.8461538500000003E-2</v>
      </c>
      <c r="D161" s="24">
        <v>108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9.2592592592592587E-3</v>
      </c>
      <c r="I161" s="103">
        <f>IF(ISNUMBER(G161), $B172 * H161, "")</f>
        <v>1388.8888888888889</v>
      </c>
      <c r="J161" s="24">
        <v>109</v>
      </c>
      <c r="K161" s="25">
        <f t="shared" si="84"/>
        <v>9.2592592592592587E-3</v>
      </c>
      <c r="L161" s="104">
        <f>IF(ISNUMBER(J161), $B172 * K161, "")</f>
        <v>1388.8888888888889</v>
      </c>
      <c r="M161" s="102">
        <v>106</v>
      </c>
      <c r="N161" s="25">
        <f t="shared" si="85"/>
        <v>-1.8518518518518517E-2</v>
      </c>
      <c r="O161" s="104">
        <f>IF(ISNUMBER(M161), $B172 * N161, "")</f>
        <v>-2777.7777777777778</v>
      </c>
      <c r="Q161" s="300"/>
      <c r="R161" s="301"/>
      <c r="S161" s="302"/>
    </row>
    <row r="162" spans="1:19">
      <c r="A162" s="123" t="s">
        <v>56</v>
      </c>
      <c r="B162" s="124">
        <v>219</v>
      </c>
      <c r="C162" s="76">
        <v>3.7914691899999999E-2</v>
      </c>
      <c r="D162" s="13">
        <v>219</v>
      </c>
      <c r="E162" s="14">
        <f>IF(ISNUMBER(D162), (D162 - $B162) / $B162, "")</f>
        <v>0</v>
      </c>
      <c r="F162" s="16">
        <f>IF(ISNUMBER(D162), $B172 * E162, "")</f>
        <v>0</v>
      </c>
      <c r="G162" s="29">
        <v>219</v>
      </c>
      <c r="H162" s="14">
        <f>IF(ISNUMBER(G162), (G162 - $B162) / $B162, "")</f>
        <v>0</v>
      </c>
      <c r="I162" s="100">
        <f>IF(ISNUMBER(G162), $B172 * H162, "")</f>
        <v>0</v>
      </c>
      <c r="J162" s="13">
        <v>219</v>
      </c>
      <c r="K162" s="14">
        <f>IF(ISNUMBER(J162), (J162 - $B162) / $B162, "")</f>
        <v>0</v>
      </c>
      <c r="L162" s="16">
        <f>IF(ISNUMBER(J162), $B172 * K162, "")</f>
        <v>0</v>
      </c>
      <c r="M162" s="29">
        <v>215</v>
      </c>
      <c r="N162" s="14">
        <f>IF(ISNUMBER(M162), (M162 - $B162) / $B162, "")</f>
        <v>-1.8264840182648401E-2</v>
      </c>
      <c r="O162" s="16">
        <f>IF(ISNUMBER(M162), $B172 * N162, "")</f>
        <v>-2739.7260273972602</v>
      </c>
      <c r="Q162" s="303"/>
      <c r="R162" s="304"/>
      <c r="S162" s="305"/>
    </row>
    <row r="163" spans="1:19" ht="17.25" thickBot="1">
      <c r="A163" s="125" t="s">
        <v>191</v>
      </c>
      <c r="B163" s="126">
        <v>142</v>
      </c>
      <c r="C163" s="77">
        <v>3.6496350400000002E-2</v>
      </c>
      <c r="D163" s="15">
        <v>150</v>
      </c>
      <c r="E163" s="32">
        <f t="shared" ref="E163:E166" si="86">IF(ISNUMBER(D163), (D163 - $B163) / $B163, "")</f>
        <v>5.6338028169014086E-2</v>
      </c>
      <c r="F163" s="18">
        <f>IF(ISNUMBER(D163), $B172 * E163, "")</f>
        <v>8450.7042253521122</v>
      </c>
      <c r="G163" s="31">
        <v>151</v>
      </c>
      <c r="H163" s="32">
        <f t="shared" ref="H163:H166" si="87">IF(ISNUMBER(G163), (G163 - $B163) / $B163, "")</f>
        <v>6.3380281690140844E-2</v>
      </c>
      <c r="I163" s="101">
        <f>IF(ISNUMBER(G163), $B172 * H163, "")</f>
        <v>9507.0422535211273</v>
      </c>
      <c r="J163" s="15">
        <v>149</v>
      </c>
      <c r="K163" s="32">
        <f t="shared" ref="K163:K166" si="88">IF(ISNUMBER(J163), (J163 - $B163) / $B163, "")</f>
        <v>4.9295774647887321E-2</v>
      </c>
      <c r="L163" s="18">
        <f>IF(ISNUMBER(J163), $B172 * K163, "")</f>
        <v>7394.3661971830979</v>
      </c>
      <c r="M163" s="31">
        <v>147</v>
      </c>
      <c r="N163" s="32">
        <f t="shared" ref="N163:N166" si="89">IF(ISNUMBER(M163), (M163 - $B163) / $B163, "")</f>
        <v>3.5211267605633804E-2</v>
      </c>
      <c r="O163" s="18">
        <f>IF(ISNUMBER(M163), $B172 * N163, "")</f>
        <v>5281.6901408450703</v>
      </c>
      <c r="Q163" s="306"/>
      <c r="R163" s="307"/>
      <c r="S163" s="308"/>
    </row>
    <row r="164" spans="1:19" ht="17.25" thickBot="1">
      <c r="A164" s="125" t="s">
        <v>121</v>
      </c>
      <c r="B164" s="126">
        <v>584</v>
      </c>
      <c r="C164" s="77">
        <v>2.9982363299999999E-2</v>
      </c>
      <c r="D164" s="15">
        <v>628</v>
      </c>
      <c r="E164" s="32">
        <f t="shared" si="86"/>
        <v>7.5342465753424653E-2</v>
      </c>
      <c r="F164" s="18">
        <f>IF(ISNUMBER(D164), $B172 * E164, "")</f>
        <v>11301.369863013699</v>
      </c>
      <c r="G164" s="31">
        <v>669</v>
      </c>
      <c r="H164" s="32">
        <f t="shared" si="87"/>
        <v>0.14554794520547945</v>
      </c>
      <c r="I164" s="101">
        <f>IF(ISNUMBER(G164), $B172 * H164, "")</f>
        <v>21832.191780821919</v>
      </c>
      <c r="J164" s="15">
        <v>704</v>
      </c>
      <c r="K164" s="32">
        <f t="shared" si="88"/>
        <v>0.20547945205479451</v>
      </c>
      <c r="L164" s="18">
        <f>IF(ISNUMBER(J164), $B172 * K164, "")</f>
        <v>30821.917808219176</v>
      </c>
      <c r="M164" s="31">
        <v>649</v>
      </c>
      <c r="N164" s="32">
        <f t="shared" si="89"/>
        <v>0.1113013698630137</v>
      </c>
      <c r="O164" s="18">
        <f>IF(ISNUMBER(M164), $B172 * N164, "")</f>
        <v>16695.205479452055</v>
      </c>
      <c r="Q164" s="291"/>
      <c r="R164" s="291"/>
      <c r="S164" s="291"/>
    </row>
    <row r="165" spans="1:19" ht="17.25" thickBot="1">
      <c r="A165" s="125" t="s">
        <v>135</v>
      </c>
      <c r="B165" s="126">
        <v>393</v>
      </c>
      <c r="C165" s="77">
        <v>2.8795811500000001E-2</v>
      </c>
      <c r="D165" s="15">
        <v>402</v>
      </c>
      <c r="E165" s="32">
        <f t="shared" si="86"/>
        <v>2.2900763358778626E-2</v>
      </c>
      <c r="F165" s="18">
        <f>IF(ISNUMBER(D165), $B172 * E165, "")</f>
        <v>3435.1145038167938</v>
      </c>
      <c r="G165" s="31">
        <v>402</v>
      </c>
      <c r="H165" s="32">
        <f t="shared" si="87"/>
        <v>2.2900763358778626E-2</v>
      </c>
      <c r="I165" s="101">
        <f>IF(ISNUMBER(G165), $B172 * H165, "")</f>
        <v>3435.1145038167938</v>
      </c>
      <c r="J165" s="15">
        <v>404</v>
      </c>
      <c r="K165" s="32">
        <f t="shared" si="88"/>
        <v>2.7989821882951654E-2</v>
      </c>
      <c r="L165" s="18">
        <f>IF(ISNUMBER(J165), $B172 * K165, "")</f>
        <v>4198.4732824427483</v>
      </c>
      <c r="M165" s="31">
        <v>397</v>
      </c>
      <c r="N165" s="32">
        <f t="shared" si="89"/>
        <v>1.0178117048346057E-2</v>
      </c>
      <c r="O165" s="18">
        <f>IF(ISNUMBER(M165), $B172 * N165, "")</f>
        <v>1526.7175572519086</v>
      </c>
      <c r="Q165" s="286"/>
      <c r="R165" s="286"/>
      <c r="S165" s="286"/>
    </row>
    <row r="166" spans="1:19" ht="17.25" thickBot="1">
      <c r="A166" s="127" t="s">
        <v>127</v>
      </c>
      <c r="B166" s="128">
        <v>146</v>
      </c>
      <c r="C166" s="78">
        <v>2.8169014100000001E-2</v>
      </c>
      <c r="D166" s="20">
        <v>148</v>
      </c>
      <c r="E166" s="21">
        <f t="shared" si="86"/>
        <v>1.3698630136986301E-2</v>
      </c>
      <c r="F166" s="22">
        <f>IF(ISNUMBER(D166), $B172 * E166, "")</f>
        <v>2054.794520547945</v>
      </c>
      <c r="G166" s="30">
        <v>149</v>
      </c>
      <c r="H166" s="21">
        <f t="shared" si="87"/>
        <v>2.0547945205479451E-2</v>
      </c>
      <c r="I166" s="105">
        <f>IF(ISNUMBER(G166), $B172 * H166, "")</f>
        <v>3082.1917808219177</v>
      </c>
      <c r="J166" s="20">
        <v>148</v>
      </c>
      <c r="K166" s="21">
        <f t="shared" si="88"/>
        <v>1.3698630136986301E-2</v>
      </c>
      <c r="L166" s="22">
        <f>IF(ISNUMBER(J166), $B172 * K166, "")</f>
        <v>2054.794520547945</v>
      </c>
      <c r="M166" s="30">
        <v>144</v>
      </c>
      <c r="N166" s="21">
        <f t="shared" si="89"/>
        <v>-1.3698630136986301E-2</v>
      </c>
      <c r="O166" s="22">
        <f>IF(ISNUMBER(M166), $B172 * N166, "")</f>
        <v>-2054.794520547945</v>
      </c>
      <c r="Q166" s="286"/>
      <c r="R166" s="286"/>
      <c r="S166" s="286"/>
    </row>
    <row r="167" spans="1:19" ht="17.25" thickBot="1">
      <c r="A167" s="125" t="s">
        <v>235</v>
      </c>
      <c r="B167" s="129">
        <v>127</v>
      </c>
      <c r="C167" s="80">
        <v>2.4193548400000001E-2</v>
      </c>
      <c r="D167" s="106">
        <v>130</v>
      </c>
      <c r="E167" s="107">
        <f>IF(ISNUMBER(D167), (D167 - $B167) / $B167, "")</f>
        <v>2.3622047244094488E-2</v>
      </c>
      <c r="F167" s="108">
        <f>IF(ISNUMBER(D167), $B172 * E167, "")</f>
        <v>3543.3070866141734</v>
      </c>
      <c r="G167" s="109">
        <v>131</v>
      </c>
      <c r="H167" s="107">
        <f>IF(ISNUMBER(G167), (G167 - $B167) / $B167, "")</f>
        <v>3.1496062992125984E-2</v>
      </c>
      <c r="I167" s="110">
        <f>IF(ISNUMBER(G167), $B172 * H167, "")</f>
        <v>4724.4094488188975</v>
      </c>
      <c r="J167" s="106">
        <v>133</v>
      </c>
      <c r="K167" s="107">
        <f>IF(ISNUMBER(J167), (J167 - $B167) / $B167, "")</f>
        <v>4.7244094488188976E-2</v>
      </c>
      <c r="L167" s="108">
        <f>IF(ISNUMBER(J167), $B172 * K167, "")</f>
        <v>7086.6141732283468</v>
      </c>
      <c r="M167" s="109">
        <v>130</v>
      </c>
      <c r="N167" s="107">
        <f>IF(ISNUMBER(M167), (M167 - $B167) / $B167, "")</f>
        <v>2.3622047244094488E-2</v>
      </c>
      <c r="O167" s="108">
        <f>IF(ISNUMBER(M167), $B172 * N167, "")</f>
        <v>3543.3070866141734</v>
      </c>
      <c r="Q167" s="291"/>
      <c r="R167" s="291"/>
      <c r="S167" s="291"/>
    </row>
    <row r="168" spans="1:19" ht="17.25" thickBot="1">
      <c r="A168" s="125" t="s">
        <v>161</v>
      </c>
      <c r="B168" s="126">
        <v>642</v>
      </c>
      <c r="C168" s="77">
        <v>2.2292993600000002E-2</v>
      </c>
      <c r="D168" s="15">
        <v>669</v>
      </c>
      <c r="E168" s="32">
        <f t="shared" ref="E168:E171" si="90">IF(ISNUMBER(D168), (D168 - $B168) / $B168, "")</f>
        <v>4.2056074766355138E-2</v>
      </c>
      <c r="F168" s="18">
        <f>IF(ISNUMBER(D168), $B172 * E168, "")</f>
        <v>6308.4112149532702</v>
      </c>
      <c r="G168" s="31">
        <v>674</v>
      </c>
      <c r="H168" s="32">
        <f t="shared" ref="H168:H171" si="91">IF(ISNUMBER(G168), (G168 - $B168) / $B168, "")</f>
        <v>4.9844236760124609E-2</v>
      </c>
      <c r="I168" s="101">
        <f>IF(ISNUMBER(G168), $B172 * H168, "")</f>
        <v>7476.6355140186915</v>
      </c>
      <c r="J168" s="15">
        <v>695</v>
      </c>
      <c r="K168" s="32">
        <f t="shared" ref="K168:K171" si="92">IF(ISNUMBER(J168), (J168 - $B168) / $B168, "")</f>
        <v>8.2554517133956382E-2</v>
      </c>
      <c r="L168" s="18">
        <f>IF(ISNUMBER(J168), $B172 * K168, "")</f>
        <v>12383.177570093458</v>
      </c>
      <c r="M168" s="31">
        <v>660</v>
      </c>
      <c r="N168" s="32">
        <f t="shared" ref="N168:N171" si="93">IF(ISNUMBER(M168), (M168 - $B168) / $B168, "")</f>
        <v>2.8037383177570093E-2</v>
      </c>
      <c r="O168" s="18">
        <f>IF(ISNUMBER(M168), $B172 * N168, "")</f>
        <v>4205.6074766355141</v>
      </c>
      <c r="Q168" s="291"/>
      <c r="R168" s="291"/>
      <c r="S168" s="291"/>
    </row>
    <row r="169" spans="1:19" ht="17.25" thickBot="1">
      <c r="A169" s="125" t="s">
        <v>233</v>
      </c>
      <c r="B169" s="126">
        <v>728</v>
      </c>
      <c r="C169" s="77">
        <v>2.10378682E-2</v>
      </c>
      <c r="D169" s="15">
        <v>730</v>
      </c>
      <c r="E169" s="32">
        <f t="shared" si="90"/>
        <v>2.7472527472527475E-3</v>
      </c>
      <c r="F169" s="18">
        <f>IF(ISNUMBER(D169), $B172 * E169, "")</f>
        <v>412.08791208791212</v>
      </c>
      <c r="G169" s="31">
        <v>741</v>
      </c>
      <c r="H169" s="32">
        <f t="shared" si="91"/>
        <v>1.7857142857142856E-2</v>
      </c>
      <c r="I169" s="101">
        <f>IF(ISNUMBER(G169), $B172 * H169, "")</f>
        <v>2678.5714285714284</v>
      </c>
      <c r="J169" s="15">
        <v>752</v>
      </c>
      <c r="K169" s="32">
        <f t="shared" si="92"/>
        <v>3.2967032967032968E-2</v>
      </c>
      <c r="L169" s="18">
        <f>IF(ISNUMBER(J169), $B172 * K169, "")</f>
        <v>4945.0549450549452</v>
      </c>
      <c r="M169" s="31">
        <v>732</v>
      </c>
      <c r="N169" s="32">
        <f t="shared" si="93"/>
        <v>5.4945054945054949E-3</v>
      </c>
      <c r="O169" s="18">
        <f>IF(ISNUMBER(M169), $B172 * N169, "")</f>
        <v>824.17582417582423</v>
      </c>
      <c r="Q169" s="291"/>
      <c r="R169" s="291"/>
      <c r="S169" s="291"/>
    </row>
    <row r="170" spans="1:19">
      <c r="A170" s="125" t="s">
        <v>171</v>
      </c>
      <c r="B170" s="126">
        <v>656</v>
      </c>
      <c r="C170" s="77">
        <v>4.5941806999999996E-3</v>
      </c>
      <c r="D170" s="15">
        <v>745</v>
      </c>
      <c r="E170" s="32">
        <f t="shared" si="90"/>
        <v>0.13567073170731708</v>
      </c>
      <c r="F170" s="18">
        <f>IF(ISNUMBER(D170), $B172 * E170, "")</f>
        <v>20350.609756097561</v>
      </c>
      <c r="G170" s="31">
        <v>908</v>
      </c>
      <c r="H170" s="32">
        <f t="shared" si="91"/>
        <v>0.38414634146341464</v>
      </c>
      <c r="I170" s="101">
        <f>IF(ISNUMBER(G170), $B172 * H170, "")</f>
        <v>57621.951219512193</v>
      </c>
      <c r="J170" s="15">
        <v>1000</v>
      </c>
      <c r="K170" s="32">
        <f t="shared" si="92"/>
        <v>0.52439024390243905</v>
      </c>
      <c r="L170" s="18">
        <f>IF(ISNUMBER(J170), $B172 * K170, "")</f>
        <v>78658.536585365859</v>
      </c>
      <c r="M170" s="31">
        <v>901</v>
      </c>
      <c r="N170" s="32">
        <f t="shared" si="93"/>
        <v>0.37347560975609756</v>
      </c>
      <c r="O170" s="18">
        <f>IF(ISNUMBER(M170), $B172 * N170, "")</f>
        <v>56021.341463414632</v>
      </c>
      <c r="Q170" s="313"/>
      <c r="R170" s="314"/>
      <c r="S170" s="315"/>
    </row>
    <row r="171" spans="1:19" ht="17.25" thickBot="1">
      <c r="A171" s="130" t="s">
        <v>215</v>
      </c>
      <c r="B171" s="131">
        <v>610</v>
      </c>
      <c r="C171" s="79">
        <v>-1.29449838E-2</v>
      </c>
      <c r="D171" s="24">
        <v>609</v>
      </c>
      <c r="E171" s="25">
        <f t="shared" si="90"/>
        <v>-1.639344262295082E-3</v>
      </c>
      <c r="F171" s="104">
        <f>IF(ISNUMBER(D171), $B172 * E171, "")</f>
        <v>-245.90163934426229</v>
      </c>
      <c r="G171" s="102">
        <v>684</v>
      </c>
      <c r="H171" s="25">
        <f t="shared" si="91"/>
        <v>0.12131147540983607</v>
      </c>
      <c r="I171" s="103">
        <f>IF(ISNUMBER(G171), $B172 * H171, "")</f>
        <v>18196.721311475412</v>
      </c>
      <c r="J171" s="24">
        <v>732</v>
      </c>
      <c r="K171" s="25">
        <f t="shared" si="92"/>
        <v>0.2</v>
      </c>
      <c r="L171" s="104">
        <f>IF(ISNUMBER(J171), $B172 * K171, "")</f>
        <v>30000</v>
      </c>
      <c r="M171" s="102">
        <v>642</v>
      </c>
      <c r="N171" s="25">
        <f t="shared" si="93"/>
        <v>5.2459016393442623E-2</v>
      </c>
      <c r="O171" s="104">
        <f>IF(ISNUMBER(M171), $B172 * N171, "")</f>
        <v>7868.8524590163934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3.0340381456975641E-2</v>
      </c>
      <c r="F172" s="28">
        <f>SUM(F152:F171)</f>
        <v>91021.144370926937</v>
      </c>
      <c r="G172" s="26" t="s">
        <v>268</v>
      </c>
      <c r="H172" s="27">
        <f>IF(COUNT(H152:H171), SUM(H152:H171) / COUNT(H152:H171), 0)</f>
        <v>5.494306669106739E-2</v>
      </c>
      <c r="I172" s="28">
        <f>SUM(I152:I171)</f>
        <v>164829.20007320217</v>
      </c>
      <c r="J172" s="26" t="s">
        <v>268</v>
      </c>
      <c r="K172" s="27">
        <f>IF(COUNT(K152:K171), SUM(K152:K171) / COUNT(K152:K171), 0)</f>
        <v>7.8114147959081656E-2</v>
      </c>
      <c r="L172" s="28">
        <f>SUM(L152:L171)</f>
        <v>234342.44387724501</v>
      </c>
      <c r="M172" s="26" t="s">
        <v>268</v>
      </c>
      <c r="N172" s="27">
        <f>IF(COUNT(N152:N171), SUM(N152:N171) / COUNT(N152:N171), 0)</f>
        <v>3.8792246514344667E-2</v>
      </c>
      <c r="O172" s="28">
        <f>SUM(O152:O171)</f>
        <v>116376.73954303398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41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2021-11-20(토) 오전 00:00</v>
      </c>
      <c r="C177" s="329"/>
      <c r="D177" s="288" t="str">
        <f>TEXT($G$1, "[$-ko-KR]yyyy-mm-dd(ddd) ") &amp; "오후 14:00"</f>
        <v>2021-11-20(토) 오후 14:00</v>
      </c>
      <c r="E177" s="289"/>
      <c r="F177" s="290"/>
      <c r="G177" s="288" t="str">
        <f>TEXT($G$1, "[$-ko-KR]yyyy-mm-dd(ddd) ") &amp; "오후 19:00"</f>
        <v>2021-11-20(토) 오후 19:00</v>
      </c>
      <c r="H177" s="289"/>
      <c r="I177" s="290"/>
      <c r="J177" s="288" t="str">
        <f>TEXT($G$1, "[$-ko-KR]yyyy-mm-dd(ddd) ") &amp; "오후 21:00"</f>
        <v>2021-11-20(토) 오후 21:00</v>
      </c>
      <c r="K177" s="289"/>
      <c r="L177" s="290"/>
      <c r="M177" s="288" t="str">
        <f>TEXT($G$1+1, "[$-ko-KR]yyyy-mm-dd(ddd) ") &amp; "오전 00:00"</f>
        <v>2021-11-21(일)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42" t="s">
        <v>57</v>
      </c>
      <c r="H178" s="243" t="s">
        <v>265</v>
      </c>
      <c r="I178" s="24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221</v>
      </c>
      <c r="B179" s="124">
        <v>4755</v>
      </c>
      <c r="C179" s="76">
        <v>2.5889967600000001E-2</v>
      </c>
      <c r="D179" s="13">
        <v>4830</v>
      </c>
      <c r="E179" s="14">
        <f>IF(ISNUMBER(D179), (D179 - $B179) / $B179, "")</f>
        <v>1.5772870662460567E-2</v>
      </c>
      <c r="F179" s="16">
        <f>IF(ISNUMBER(D179), $B199 * E179, "")</f>
        <v>2365.930599369085</v>
      </c>
      <c r="G179" s="29">
        <v>4800</v>
      </c>
      <c r="H179" s="14">
        <f>IF(ISNUMBER(G179), (G179 - $B179) / $B179, "")</f>
        <v>9.4637223974763408E-3</v>
      </c>
      <c r="I179" s="100">
        <f>IF(ISNUMBER(G179), $B199 * H179, "")</f>
        <v>1419.558359621451</v>
      </c>
      <c r="J179" s="13">
        <v>4815</v>
      </c>
      <c r="K179" s="14">
        <f>IF(ISNUMBER(J179), (J179 - $B179) / $B179, "")</f>
        <v>1.2618296529968454E-2</v>
      </c>
      <c r="L179" s="16">
        <f>IF(ISNUMBER(J179), $B199 * K179, "")</f>
        <v>1892.744479495268</v>
      </c>
      <c r="M179" s="29">
        <v>4710</v>
      </c>
      <c r="N179" s="14">
        <f>IF(ISNUMBER(M179), (M179 - $B179) / $B179, "")</f>
        <v>-9.4637223974763408E-3</v>
      </c>
      <c r="O179" s="16">
        <f>IF(ISNUMBER(M179), $B199 * N179, "")</f>
        <v>-1419.558359621451</v>
      </c>
      <c r="Q179" s="286"/>
      <c r="R179" s="286"/>
      <c r="S179" s="286"/>
    </row>
    <row r="180" spans="1:19" ht="17.25" thickBot="1">
      <c r="A180" s="125" t="s">
        <v>249</v>
      </c>
      <c r="B180" s="126">
        <v>1190</v>
      </c>
      <c r="C180" s="77">
        <v>2.5862069000000001E-2</v>
      </c>
      <c r="D180" s="15">
        <v>1205</v>
      </c>
      <c r="E180" s="32">
        <f t="shared" ref="E180:E183" si="94">IF(ISNUMBER(D180), (D180 - $B180) / $B180, "")</f>
        <v>1.2605042016806723E-2</v>
      </c>
      <c r="F180" s="18">
        <f>IF(ISNUMBER(D180), $B199 * E180, "")</f>
        <v>1890.7563025210084</v>
      </c>
      <c r="G180" s="31">
        <v>1215</v>
      </c>
      <c r="H180" s="32">
        <f t="shared" ref="H180:H183" si="95">IF(ISNUMBER(G180), (G180 - $B180) / $B180, "")</f>
        <v>2.100840336134454E-2</v>
      </c>
      <c r="I180" s="101">
        <f>IF(ISNUMBER(G180), $B199 * H180, "")</f>
        <v>3151.2605042016808</v>
      </c>
      <c r="J180" s="15">
        <v>1220</v>
      </c>
      <c r="K180" s="32">
        <f t="shared" ref="K180:K183" si="96">IF(ISNUMBER(J180), (J180 - $B180) / $B180, "")</f>
        <v>2.5210084033613446E-2</v>
      </c>
      <c r="L180" s="18">
        <f>IF(ISNUMBER(J180), $B199 * K180, "")</f>
        <v>3781.5126050420167</v>
      </c>
      <c r="M180" s="31">
        <v>1195</v>
      </c>
      <c r="N180" s="32">
        <f t="shared" ref="N180:N183" si="97">IF(ISNUMBER(M180), (M180 - $B180) / $B180, "")</f>
        <v>4.2016806722689074E-3</v>
      </c>
      <c r="O180" s="18">
        <f>IF(ISNUMBER(M180), $B199 * N180, "")</f>
        <v>630.25210084033608</v>
      </c>
      <c r="Q180" s="286"/>
      <c r="R180" s="286"/>
      <c r="S180" s="286"/>
    </row>
    <row r="181" spans="1:19" ht="17.25" thickBot="1">
      <c r="A181" s="125" t="s">
        <v>201</v>
      </c>
      <c r="B181" s="126">
        <v>20.3</v>
      </c>
      <c r="C181" s="77">
        <v>2.5252525299999998E-2</v>
      </c>
      <c r="D181" s="15">
        <v>22</v>
      </c>
      <c r="E181" s="32">
        <f t="shared" si="94"/>
        <v>8.3743842364531987E-2</v>
      </c>
      <c r="F181" s="18">
        <f>IF(ISNUMBER(D181), $B199 * E181, "")</f>
        <v>12561.576354679799</v>
      </c>
      <c r="G181" s="31">
        <v>22.3</v>
      </c>
      <c r="H181" s="32">
        <f t="shared" si="95"/>
        <v>9.852216748768472E-2</v>
      </c>
      <c r="I181" s="101">
        <f>IF(ISNUMBER(G181), $B199 * H181, "")</f>
        <v>14778.325123152708</v>
      </c>
      <c r="J181" s="15">
        <v>22.4</v>
      </c>
      <c r="K181" s="32">
        <f t="shared" si="96"/>
        <v>0.10344827586206885</v>
      </c>
      <c r="L181" s="18">
        <f>IF(ISNUMBER(J181), $B199 * K181, "")</f>
        <v>15517.241379310328</v>
      </c>
      <c r="M181" s="31">
        <v>21.1</v>
      </c>
      <c r="N181" s="32">
        <f t="shared" si="97"/>
        <v>3.9408866995073927E-2</v>
      </c>
      <c r="O181" s="18">
        <f>IF(ISNUMBER(M181), $B199 * N181, "")</f>
        <v>5911.3300492610888</v>
      </c>
      <c r="Q181" s="291"/>
      <c r="R181" s="291"/>
      <c r="S181" s="291"/>
    </row>
    <row r="182" spans="1:19" ht="17.25" thickBot="1">
      <c r="A182" s="125" t="s">
        <v>139</v>
      </c>
      <c r="B182" s="126">
        <v>10160</v>
      </c>
      <c r="C182" s="77">
        <v>2.4710035299999999E-2</v>
      </c>
      <c r="D182" s="15">
        <v>10270</v>
      </c>
      <c r="E182" s="32">
        <f t="shared" si="94"/>
        <v>1.0826771653543307E-2</v>
      </c>
      <c r="F182" s="18">
        <f>IF(ISNUMBER(D182), $B199 * E182, "")</f>
        <v>1624.0157480314961</v>
      </c>
      <c r="G182" s="31">
        <v>10250</v>
      </c>
      <c r="H182" s="32">
        <f t="shared" si="95"/>
        <v>8.8582677165354329E-3</v>
      </c>
      <c r="I182" s="101">
        <f>IF(ISNUMBER(G182), $B199 * H182, "")</f>
        <v>1328.740157480315</v>
      </c>
      <c r="J182" s="15">
        <v>10270</v>
      </c>
      <c r="K182" s="32">
        <f t="shared" si="96"/>
        <v>1.0826771653543307E-2</v>
      </c>
      <c r="L182" s="18">
        <f>IF(ISNUMBER(J182), $B199 * K182, "")</f>
        <v>1624.0157480314961</v>
      </c>
      <c r="M182" s="31">
        <v>10150</v>
      </c>
      <c r="N182" s="32">
        <f t="shared" si="97"/>
        <v>-9.8425196850393699E-4</v>
      </c>
      <c r="O182" s="18">
        <f>IF(ISNUMBER(M182), $B199 * N182, "")</f>
        <v>-147.63779527559055</v>
      </c>
      <c r="Q182" s="291"/>
      <c r="R182" s="291"/>
      <c r="S182" s="291"/>
    </row>
    <row r="183" spans="1:19" ht="17.25" thickBot="1">
      <c r="A183" s="127" t="s">
        <v>235</v>
      </c>
      <c r="B183" s="128">
        <v>127</v>
      </c>
      <c r="C183" s="78">
        <v>2.4193548400000001E-2</v>
      </c>
      <c r="D183" s="20">
        <v>130</v>
      </c>
      <c r="E183" s="21">
        <f t="shared" si="94"/>
        <v>2.3622047244094488E-2</v>
      </c>
      <c r="F183" s="22">
        <f>IF(ISNUMBER(D183), $B199 * E183, "")</f>
        <v>3543.3070866141734</v>
      </c>
      <c r="G183" s="30">
        <v>131</v>
      </c>
      <c r="H183" s="21">
        <f t="shared" si="95"/>
        <v>3.1496062992125984E-2</v>
      </c>
      <c r="I183" s="105">
        <f>IF(ISNUMBER(G183), $B199 * H183, "")</f>
        <v>4724.4094488188975</v>
      </c>
      <c r="J183" s="20">
        <v>133</v>
      </c>
      <c r="K183" s="21">
        <f t="shared" si="96"/>
        <v>4.7244094488188976E-2</v>
      </c>
      <c r="L183" s="22">
        <f>IF(ISNUMBER(J183), $B199 * K183, "")</f>
        <v>7086.6141732283468</v>
      </c>
      <c r="M183" s="30">
        <v>130</v>
      </c>
      <c r="N183" s="21">
        <f t="shared" si="97"/>
        <v>2.3622047244094488E-2</v>
      </c>
      <c r="O183" s="22">
        <f>IF(ISNUMBER(M183), $B199 * N183, "")</f>
        <v>3543.3070866141734</v>
      </c>
      <c r="Q183" s="291"/>
      <c r="R183" s="291"/>
      <c r="S183" s="291"/>
    </row>
    <row r="184" spans="1:19" ht="17.25" thickBot="1">
      <c r="A184" s="125" t="s">
        <v>179</v>
      </c>
      <c r="B184" s="129">
        <v>61640</v>
      </c>
      <c r="C184" s="80">
        <v>2.39202658E-2</v>
      </c>
      <c r="D184" s="106">
        <v>61700</v>
      </c>
      <c r="E184" s="107">
        <f>IF(ISNUMBER(D184), (D184 - $B184) / $B184, "")</f>
        <v>9.7339390006489297E-4</v>
      </c>
      <c r="F184" s="108">
        <f>IF(ISNUMBER(D184), $B199 * E184, "")</f>
        <v>146.00908500973395</v>
      </c>
      <c r="G184" s="109">
        <v>61570</v>
      </c>
      <c r="H184" s="107">
        <f>IF(ISNUMBER(G184), (G184 - $B184) / $B184, "")</f>
        <v>-1.1356262167423752E-3</v>
      </c>
      <c r="I184" s="110">
        <f>IF(ISNUMBER(G184), $B199 * H184, "")</f>
        <v>-170.34393251135629</v>
      </c>
      <c r="J184" s="106">
        <v>61870</v>
      </c>
      <c r="K184" s="107">
        <f>IF(ISNUMBER(J184), (J184 - $B184) / $B184, "")</f>
        <v>3.7313432835820895E-3</v>
      </c>
      <c r="L184" s="108">
        <f>IF(ISNUMBER(J184), $B199 * K184, "")</f>
        <v>559.70149253731347</v>
      </c>
      <c r="M184" s="109">
        <v>61050</v>
      </c>
      <c r="N184" s="107">
        <f>IF(ISNUMBER(M184), (M184 - $B184) / $B184, "")</f>
        <v>-9.5717066839714465E-3</v>
      </c>
      <c r="O184" s="108">
        <f>IF(ISNUMBER(M184), $B199 * N184, "")</f>
        <v>-1435.7560025957171</v>
      </c>
      <c r="Q184" s="291"/>
      <c r="R184" s="291"/>
      <c r="S184" s="291"/>
    </row>
    <row r="185" spans="1:19" ht="17.25" thickBot="1">
      <c r="A185" s="125" t="s">
        <v>231</v>
      </c>
      <c r="B185" s="126">
        <v>90.5</v>
      </c>
      <c r="C185" s="77">
        <v>2.3755656100000001E-2</v>
      </c>
      <c r="D185" s="15">
        <v>103</v>
      </c>
      <c r="E185" s="32">
        <f t="shared" ref="E185:E188" si="98">IF(ISNUMBER(D185), (D185 - $B185) / $B185, "")</f>
        <v>0.13812154696132597</v>
      </c>
      <c r="F185" s="18">
        <f>IF(ISNUMBER(D185), $B199 * E185, "")</f>
        <v>20718.232044198896</v>
      </c>
      <c r="G185" s="31">
        <v>100</v>
      </c>
      <c r="H185" s="32">
        <f t="shared" ref="H185:H188" si="99">IF(ISNUMBER(G185), (G185 - $B185) / $B185, "")</f>
        <v>0.10497237569060773</v>
      </c>
      <c r="I185" s="101">
        <f>IF(ISNUMBER(G185), $B199 * H185, "")</f>
        <v>15745.85635359116</v>
      </c>
      <c r="J185" s="15">
        <v>99.9</v>
      </c>
      <c r="K185" s="32">
        <f t="shared" ref="K185:K188" si="100">IF(ISNUMBER(J185), (J185 - $B185) / $B185, "")</f>
        <v>0.10386740331491719</v>
      </c>
      <c r="L185" s="18">
        <f>IF(ISNUMBER(J185), $B199 * K185, "")</f>
        <v>15580.110497237578</v>
      </c>
      <c r="M185" s="31">
        <v>95.8</v>
      </c>
      <c r="N185" s="32">
        <f t="shared" ref="N185:N188" si="101">IF(ISNUMBER(M185), (M185 - $B185) / $B185, "")</f>
        <v>5.8563535911602176E-2</v>
      </c>
      <c r="O185" s="18">
        <f>IF(ISNUMBER(M185), $B199 * N185, "")</f>
        <v>8784.5303867403272</v>
      </c>
      <c r="Q185" s="291"/>
      <c r="R185" s="291"/>
      <c r="S185" s="291"/>
    </row>
    <row r="186" spans="1:19" ht="17.25" thickBot="1">
      <c r="A186" s="125" t="s">
        <v>161</v>
      </c>
      <c r="B186" s="126">
        <v>642</v>
      </c>
      <c r="C186" s="77">
        <v>2.2292993600000002E-2</v>
      </c>
      <c r="D186" s="15">
        <v>669</v>
      </c>
      <c r="E186" s="32">
        <f t="shared" si="98"/>
        <v>4.2056074766355138E-2</v>
      </c>
      <c r="F186" s="18">
        <f>IF(ISNUMBER(D186), $B199 * E186, "")</f>
        <v>6308.4112149532702</v>
      </c>
      <c r="G186" s="31">
        <v>674</v>
      </c>
      <c r="H186" s="32">
        <f t="shared" si="99"/>
        <v>4.9844236760124609E-2</v>
      </c>
      <c r="I186" s="101">
        <f>IF(ISNUMBER(G186), $B199 * H186, "")</f>
        <v>7476.6355140186915</v>
      </c>
      <c r="J186" s="15">
        <v>695</v>
      </c>
      <c r="K186" s="32">
        <f t="shared" si="100"/>
        <v>8.2554517133956382E-2</v>
      </c>
      <c r="L186" s="18">
        <f>IF(ISNUMBER(J186), $B199 * K186, "")</f>
        <v>12383.177570093458</v>
      </c>
      <c r="M186" s="31">
        <v>660</v>
      </c>
      <c r="N186" s="32">
        <f t="shared" si="101"/>
        <v>2.8037383177570093E-2</v>
      </c>
      <c r="O186" s="18">
        <f>IF(ISNUMBER(M186), $B199 * N186, "")</f>
        <v>4205.6074766355141</v>
      </c>
      <c r="Q186" s="291"/>
      <c r="R186" s="291"/>
      <c r="S186" s="291"/>
    </row>
    <row r="187" spans="1:19" ht="17.25" thickBot="1">
      <c r="A187" s="125" t="s">
        <v>183</v>
      </c>
      <c r="B187" s="126">
        <v>10130</v>
      </c>
      <c r="C187" s="77">
        <v>2.2199798199999999E-2</v>
      </c>
      <c r="D187" s="15">
        <v>10600</v>
      </c>
      <c r="E187" s="32">
        <f t="shared" si="98"/>
        <v>4.6396841066140178E-2</v>
      </c>
      <c r="F187" s="18">
        <f>IF(ISNUMBER(D187), $B199 * E187, "")</f>
        <v>6959.5261599210271</v>
      </c>
      <c r="G187" s="31">
        <v>10440</v>
      </c>
      <c r="H187" s="32">
        <f t="shared" si="99"/>
        <v>3.0602171767028629E-2</v>
      </c>
      <c r="I187" s="101">
        <f>IF(ISNUMBER(G187), $B199 * H187, "")</f>
        <v>4590.3257650542946</v>
      </c>
      <c r="J187" s="15">
        <v>10520</v>
      </c>
      <c r="K187" s="32">
        <f t="shared" si="100"/>
        <v>3.8499506416584402E-2</v>
      </c>
      <c r="L187" s="18">
        <f>IF(ISNUMBER(J187), $B199 * K187, "")</f>
        <v>5774.9259624876604</v>
      </c>
      <c r="M187" s="31">
        <v>10180</v>
      </c>
      <c r="N187" s="32">
        <f t="shared" si="101"/>
        <v>4.9358341559723592E-3</v>
      </c>
      <c r="O187" s="18">
        <f>IF(ISNUMBER(M187), $B199 * N187, "")</f>
        <v>740.37512339585385</v>
      </c>
      <c r="Q187" s="33"/>
      <c r="R187" s="33"/>
    </row>
    <row r="188" spans="1:19" ht="17.25" thickBot="1">
      <c r="A188" s="130" t="s">
        <v>233</v>
      </c>
      <c r="B188" s="131">
        <v>728</v>
      </c>
      <c r="C188" s="79">
        <v>2.10378682E-2</v>
      </c>
      <c r="D188" s="24">
        <v>730</v>
      </c>
      <c r="E188" s="25">
        <f t="shared" si="98"/>
        <v>2.7472527472527475E-3</v>
      </c>
      <c r="F188" s="104">
        <f>IF(ISNUMBER(D188), $B199 * E188, "")</f>
        <v>412.08791208791212</v>
      </c>
      <c r="G188" s="102">
        <v>741</v>
      </c>
      <c r="H188" s="25">
        <f t="shared" si="99"/>
        <v>1.7857142857142856E-2</v>
      </c>
      <c r="I188" s="103">
        <f>IF(ISNUMBER(G188), $B199 * H188, "")</f>
        <v>2678.5714285714284</v>
      </c>
      <c r="J188" s="24">
        <v>752</v>
      </c>
      <c r="K188" s="25">
        <f t="shared" si="100"/>
        <v>3.2967032967032968E-2</v>
      </c>
      <c r="L188" s="104">
        <f>IF(ISNUMBER(J188), $B199 * K188, "")</f>
        <v>4945.0549450549452</v>
      </c>
      <c r="M188" s="102">
        <v>732</v>
      </c>
      <c r="N188" s="25">
        <f t="shared" si="101"/>
        <v>5.4945054945054949E-3</v>
      </c>
      <c r="O188" s="104">
        <f>IF(ISNUMBER(M188), $B199 * N188, "")</f>
        <v>824.17582417582423</v>
      </c>
      <c r="Q188" s="300"/>
      <c r="R188" s="301"/>
      <c r="S188" s="302"/>
    </row>
    <row r="189" spans="1:19">
      <c r="A189" s="123" t="s">
        <v>49</v>
      </c>
      <c r="B189" s="124">
        <v>71876000</v>
      </c>
      <c r="C189" s="76">
        <v>1.7915055700000002E-2</v>
      </c>
      <c r="D189" s="13">
        <v>72783000</v>
      </c>
      <c r="E189" s="14">
        <f>IF(ISNUMBER(D189), (D189 - $B189) / $B189, "")</f>
        <v>1.2618954866714898E-2</v>
      </c>
      <c r="F189" s="16">
        <f>IF(ISNUMBER(D189), $B199 * E189, "")</f>
        <v>1892.8432300072348</v>
      </c>
      <c r="G189" s="29">
        <v>72378000</v>
      </c>
      <c r="H189" s="14">
        <f>IF(ISNUMBER(G189), (G189 - $B189) / $B189, "")</f>
        <v>6.9842506539039458E-3</v>
      </c>
      <c r="I189" s="100">
        <f>IF(ISNUMBER(G189), $B199 * H189, "")</f>
        <v>1047.6375980855919</v>
      </c>
      <c r="J189" s="13">
        <v>72585000</v>
      </c>
      <c r="K189" s="14">
        <f>IF(ISNUMBER(J189), (J189 - $B189) / $B189, "")</f>
        <v>9.8642105848962096E-3</v>
      </c>
      <c r="L189" s="16">
        <f>IF(ISNUMBER(J189), $B199 * K189, "")</f>
        <v>1479.6315877344314</v>
      </c>
      <c r="M189" s="29">
        <v>71586000</v>
      </c>
      <c r="N189" s="14">
        <f>IF(ISNUMBER(M189), (M189 - $B189) / $B189, "")</f>
        <v>-4.034726473370805E-3</v>
      </c>
      <c r="O189" s="16">
        <f>IF(ISNUMBER(M189), $B199 * N189, "")</f>
        <v>-605.2089710056207</v>
      </c>
      <c r="Q189" s="303"/>
      <c r="R189" s="304"/>
      <c r="S189" s="305"/>
    </row>
    <row r="190" spans="1:19" ht="17.25" thickBot="1">
      <c r="A190" s="125" t="s">
        <v>243</v>
      </c>
      <c r="B190" s="126">
        <v>8410</v>
      </c>
      <c r="C190" s="77">
        <v>1.50875075E-2</v>
      </c>
      <c r="D190" s="15">
        <v>8500</v>
      </c>
      <c r="E190" s="32">
        <f t="shared" ref="E190:E193" si="102">IF(ISNUMBER(D190), (D190 - $B190) / $B190, "")</f>
        <v>1.070154577883472E-2</v>
      </c>
      <c r="F190" s="18">
        <f>IF(ISNUMBER(D190), $B199 * E190, "")</f>
        <v>1605.231866825208</v>
      </c>
      <c r="G190" s="31">
        <v>8485</v>
      </c>
      <c r="H190" s="32">
        <f t="shared" ref="H190:H193" si="103">IF(ISNUMBER(G190), (G190 - $B190) / $B190, "")</f>
        <v>8.9179548156956001E-3</v>
      </c>
      <c r="I190" s="101">
        <f>IF(ISNUMBER(G190), $B199 * H190, "")</f>
        <v>1337.6932223543399</v>
      </c>
      <c r="J190" s="15">
        <v>8545</v>
      </c>
      <c r="K190" s="32">
        <f t="shared" ref="K190:K193" si="104">IF(ISNUMBER(J190), (J190 - $B190) / $B190, "")</f>
        <v>1.6052318668252082E-2</v>
      </c>
      <c r="L190" s="18">
        <f>IF(ISNUMBER(J190), $B199 * K190, "")</f>
        <v>2407.8478002378124</v>
      </c>
      <c r="M190" s="31">
        <v>8355</v>
      </c>
      <c r="N190" s="32">
        <f t="shared" ref="N190:N193" si="105">IF(ISNUMBER(M190), (M190 - $B190) / $B190, "")</f>
        <v>-6.5398335315101069E-3</v>
      </c>
      <c r="O190" s="18">
        <f>IF(ISNUMBER(M190), $B199 * N190, "")</f>
        <v>-980.97502972651603</v>
      </c>
      <c r="Q190" s="306"/>
      <c r="R190" s="307"/>
      <c r="S190" s="308"/>
    </row>
    <row r="191" spans="1:19" ht="17.25" thickBot="1">
      <c r="A191" s="125" t="s">
        <v>181</v>
      </c>
      <c r="B191" s="126">
        <v>1420</v>
      </c>
      <c r="C191" s="77">
        <v>1.42857143E-2</v>
      </c>
      <c r="D191" s="15">
        <v>1425</v>
      </c>
      <c r="E191" s="32">
        <f t="shared" si="102"/>
        <v>3.5211267605633804E-3</v>
      </c>
      <c r="F191" s="18">
        <f>IF(ISNUMBER(D191), $B199 * E191, "")</f>
        <v>528.16901408450701</v>
      </c>
      <c r="G191" s="31">
        <v>1420</v>
      </c>
      <c r="H191" s="32">
        <f t="shared" si="103"/>
        <v>0</v>
      </c>
      <c r="I191" s="101">
        <f>IF(ISNUMBER(G191), $B199 * H191, "")</f>
        <v>0</v>
      </c>
      <c r="J191" s="15">
        <v>1440</v>
      </c>
      <c r="K191" s="32">
        <f t="shared" si="104"/>
        <v>1.4084507042253521E-2</v>
      </c>
      <c r="L191" s="18">
        <f>IF(ISNUMBER(J191), $B199 * K191, "")</f>
        <v>2112.676056338028</v>
      </c>
      <c r="M191" s="31">
        <v>1420</v>
      </c>
      <c r="N191" s="32">
        <f t="shared" si="105"/>
        <v>0</v>
      </c>
      <c r="O191" s="18">
        <f>IF(ISNUMBER(M191), $B199 * N191, "")</f>
        <v>0</v>
      </c>
      <c r="Q191" s="291"/>
      <c r="R191" s="291"/>
      <c r="S191" s="291"/>
    </row>
    <row r="192" spans="1:19" ht="17.25" thickBot="1">
      <c r="A192" s="125" t="s">
        <v>155</v>
      </c>
      <c r="B192" s="126">
        <v>27380</v>
      </c>
      <c r="C192" s="77">
        <v>1.40740741E-2</v>
      </c>
      <c r="D192" s="15">
        <v>27280</v>
      </c>
      <c r="E192" s="32">
        <f t="shared" si="102"/>
        <v>-3.6523009495982471E-3</v>
      </c>
      <c r="F192" s="18">
        <f>IF(ISNUMBER(D192), $B199 * E192, "")</f>
        <v>-547.84514243973706</v>
      </c>
      <c r="G192" s="31">
        <v>27030</v>
      </c>
      <c r="H192" s="32">
        <f t="shared" si="103"/>
        <v>-1.2783053323593864E-2</v>
      </c>
      <c r="I192" s="101">
        <f>IF(ISNUMBER(G192), $B199 * H192, "")</f>
        <v>-1917.4579985390797</v>
      </c>
      <c r="J192" s="15">
        <v>27150</v>
      </c>
      <c r="K192" s="32">
        <f t="shared" si="104"/>
        <v>-8.4002921840759682E-3</v>
      </c>
      <c r="L192" s="18">
        <f>IF(ISNUMBER(J192), $B199 * K192, "")</f>
        <v>-1260.0438276113953</v>
      </c>
      <c r="M192" s="31">
        <v>26400</v>
      </c>
      <c r="N192" s="32">
        <f t="shared" si="105"/>
        <v>-3.5792549306062821E-2</v>
      </c>
      <c r="O192" s="18">
        <f>IF(ISNUMBER(M192), $B199 * N192, "")</f>
        <v>-5368.8823959094234</v>
      </c>
      <c r="Q192" s="286"/>
      <c r="R192" s="286"/>
      <c r="S192" s="286"/>
    </row>
    <row r="193" spans="1:19" ht="17.25" thickBot="1">
      <c r="A193" s="127" t="s">
        <v>171</v>
      </c>
      <c r="B193" s="128">
        <v>656</v>
      </c>
      <c r="C193" s="78">
        <v>4.5941806999999996E-3</v>
      </c>
      <c r="D193" s="20">
        <v>745</v>
      </c>
      <c r="E193" s="21">
        <f t="shared" si="102"/>
        <v>0.13567073170731708</v>
      </c>
      <c r="F193" s="22">
        <f>IF(ISNUMBER(D193), $B199 * E193, "")</f>
        <v>20350.609756097561</v>
      </c>
      <c r="G193" s="30">
        <v>908</v>
      </c>
      <c r="H193" s="21">
        <f t="shared" si="103"/>
        <v>0.38414634146341464</v>
      </c>
      <c r="I193" s="105">
        <f>IF(ISNUMBER(G193), $B199 * H193, "")</f>
        <v>57621.951219512193</v>
      </c>
      <c r="J193" s="20">
        <v>1000</v>
      </c>
      <c r="K193" s="21">
        <f t="shared" si="104"/>
        <v>0.52439024390243905</v>
      </c>
      <c r="L193" s="22">
        <f>IF(ISNUMBER(J193), $B199 * K193, "")</f>
        <v>78658.536585365859</v>
      </c>
      <c r="M193" s="30">
        <v>901</v>
      </c>
      <c r="N193" s="21">
        <f t="shared" si="105"/>
        <v>0.37347560975609756</v>
      </c>
      <c r="O193" s="22">
        <f>IF(ISNUMBER(M193), $B199 * N193, "")</f>
        <v>56021.341463414632</v>
      </c>
      <c r="Q193" s="286"/>
      <c r="R193" s="286"/>
      <c r="S193" s="286"/>
    </row>
    <row r="194" spans="1:19" ht="17.25" thickBot="1">
      <c r="A194" s="125" t="s">
        <v>241</v>
      </c>
      <c r="B194" s="129">
        <v>2285</v>
      </c>
      <c r="C194" s="80">
        <v>4.3956044000000001E-3</v>
      </c>
      <c r="D194" s="106">
        <v>2320</v>
      </c>
      <c r="E194" s="107">
        <f>IF(ISNUMBER(D194), (D194 - $B194) / $B194, "")</f>
        <v>1.5317286652078774E-2</v>
      </c>
      <c r="F194" s="108">
        <f>IF(ISNUMBER(D194), $B199 * E194, "")</f>
        <v>2297.5929978118161</v>
      </c>
      <c r="G194" s="109">
        <v>2365</v>
      </c>
      <c r="H194" s="107">
        <f>IF(ISNUMBER(G194), (G194 - $B194) / $B194, "")</f>
        <v>3.5010940919037198E-2</v>
      </c>
      <c r="I194" s="110">
        <f>IF(ISNUMBER(G194), $B199 * H194, "")</f>
        <v>5251.6411378555795</v>
      </c>
      <c r="J194" s="106">
        <v>2380</v>
      </c>
      <c r="K194" s="107">
        <f>IF(ISNUMBER(J194), (J194 - $B194) / $B194, "")</f>
        <v>4.1575492341356671E-2</v>
      </c>
      <c r="L194" s="108">
        <f>IF(ISNUMBER(J194), $B199 * K194, "")</f>
        <v>6236.3238512035005</v>
      </c>
      <c r="M194" s="109">
        <v>2300</v>
      </c>
      <c r="N194" s="107">
        <f>IF(ISNUMBER(M194), (M194 - $B194) / $B194, "")</f>
        <v>6.5645514223194746E-3</v>
      </c>
      <c r="O194" s="108">
        <f>IF(ISNUMBER(M194), $B199 * N194, "")</f>
        <v>984.68271334792121</v>
      </c>
      <c r="Q194" s="291"/>
      <c r="R194" s="291"/>
      <c r="S194" s="291"/>
    </row>
    <row r="195" spans="1:19" ht="17.25" thickBot="1">
      <c r="A195" s="125" t="s">
        <v>341</v>
      </c>
      <c r="B195" s="126">
        <v>2300</v>
      </c>
      <c r="C195" s="77">
        <v>0</v>
      </c>
      <c r="D195" s="15">
        <v>2270</v>
      </c>
      <c r="E195" s="32">
        <f t="shared" ref="E195:E198" si="106">IF(ISNUMBER(D195), (D195 - $B195) / $B195, "")</f>
        <v>-1.3043478260869565E-2</v>
      </c>
      <c r="F195" s="18">
        <f>IF(ISNUMBER(D195), $B199 * E195, "")</f>
        <v>-1956.5217391304348</v>
      </c>
      <c r="G195" s="31">
        <v>2260</v>
      </c>
      <c r="H195" s="32">
        <f t="shared" ref="H195:H198" si="107">IF(ISNUMBER(G195), (G195 - $B195) / $B195, "")</f>
        <v>-1.7391304347826087E-2</v>
      </c>
      <c r="I195" s="101">
        <f>IF(ISNUMBER(G195), $B199 * H195, "")</f>
        <v>-2608.695652173913</v>
      </c>
      <c r="J195" s="15">
        <v>2265</v>
      </c>
      <c r="K195" s="32">
        <f t="shared" ref="K195:K198" si="108">IF(ISNUMBER(J195), (J195 - $B195) / $B195, "")</f>
        <v>-1.5217391304347827E-2</v>
      </c>
      <c r="L195" s="18">
        <f>IF(ISNUMBER(J195), $B199 * K195, "")</f>
        <v>-2282.608695652174</v>
      </c>
      <c r="M195" s="31">
        <v>2205</v>
      </c>
      <c r="N195" s="32">
        <f t="shared" ref="N195:N198" si="109">IF(ISNUMBER(M195), (M195 - $B195) / $B195, "")</f>
        <v>-4.1304347826086954E-2</v>
      </c>
      <c r="O195" s="18">
        <f>IF(ISNUMBER(M195), $B199 * N195, "")</f>
        <v>-6195.652173913043</v>
      </c>
      <c r="Q195" s="291"/>
      <c r="R195" s="291"/>
      <c r="S195" s="291"/>
    </row>
    <row r="196" spans="1:19" ht="17.25" thickBot="1">
      <c r="A196" s="125" t="s">
        <v>215</v>
      </c>
      <c r="B196" s="126">
        <v>610</v>
      </c>
      <c r="C196" s="77">
        <v>-1.29449838E-2</v>
      </c>
      <c r="D196" s="15">
        <v>609</v>
      </c>
      <c r="E196" s="32">
        <f t="shared" si="106"/>
        <v>-1.639344262295082E-3</v>
      </c>
      <c r="F196" s="18">
        <f>IF(ISNUMBER(D196), $B199 * E196, "")</f>
        <v>-245.90163934426229</v>
      </c>
      <c r="G196" s="31">
        <v>684</v>
      </c>
      <c r="H196" s="32">
        <f t="shared" si="107"/>
        <v>0.12131147540983607</v>
      </c>
      <c r="I196" s="101">
        <f>IF(ISNUMBER(G196), $B199 * H196, "")</f>
        <v>18196.721311475412</v>
      </c>
      <c r="J196" s="15">
        <v>732</v>
      </c>
      <c r="K196" s="32">
        <f t="shared" si="108"/>
        <v>0.2</v>
      </c>
      <c r="L196" s="18">
        <f>IF(ISNUMBER(J196), $B199 * K196, "")</f>
        <v>30000</v>
      </c>
      <c r="M196" s="31">
        <v>642</v>
      </c>
      <c r="N196" s="32">
        <f t="shared" si="109"/>
        <v>5.2459016393442623E-2</v>
      </c>
      <c r="O196" s="18">
        <f>IF(ISNUMBER(M196), $B199 * N196, "")</f>
        <v>7868.8524590163934</v>
      </c>
      <c r="Q196" s="291"/>
      <c r="R196" s="291"/>
      <c r="S196" s="291"/>
    </row>
    <row r="197" spans="1:19">
      <c r="A197" s="125" t="s">
        <v>111</v>
      </c>
      <c r="B197" s="126">
        <v>5225</v>
      </c>
      <c r="C197" s="77">
        <v>-2.3364486E-2</v>
      </c>
      <c r="D197" s="15">
        <v>5175</v>
      </c>
      <c r="E197" s="32">
        <f t="shared" si="106"/>
        <v>-9.5693779904306216E-3</v>
      </c>
      <c r="F197" s="18">
        <f>IF(ISNUMBER(D197), $B199 * E197, "")</f>
        <v>-1435.4066985645932</v>
      </c>
      <c r="G197" s="31">
        <v>5145</v>
      </c>
      <c r="H197" s="32">
        <f t="shared" si="107"/>
        <v>-1.5311004784688996E-2</v>
      </c>
      <c r="I197" s="101">
        <f>IF(ISNUMBER(G197), $B199 * H197, "")</f>
        <v>-2296.6507177033495</v>
      </c>
      <c r="J197" s="15">
        <v>5090</v>
      </c>
      <c r="K197" s="32">
        <f t="shared" si="108"/>
        <v>-2.583732057416268E-2</v>
      </c>
      <c r="L197" s="18">
        <f>IF(ISNUMBER(J197), $B199 * K197, "")</f>
        <v>-3875.598086124402</v>
      </c>
      <c r="M197" s="31">
        <v>5105</v>
      </c>
      <c r="N197" s="32">
        <f t="shared" si="109"/>
        <v>-2.2966507177033493E-2</v>
      </c>
      <c r="O197" s="18">
        <f>IF(ISNUMBER(M197), $B199 * N197, "")</f>
        <v>-3444.9760765550241</v>
      </c>
      <c r="Q197" s="313"/>
      <c r="R197" s="314"/>
      <c r="S197" s="315"/>
    </row>
    <row r="198" spans="1:19" ht="17.25" thickBot="1">
      <c r="A198" s="130" t="s">
        <v>193</v>
      </c>
      <c r="B198" s="131">
        <v>4030</v>
      </c>
      <c r="C198" s="79">
        <v>-4.6153846200000001E-2</v>
      </c>
      <c r="D198" s="24">
        <v>4135</v>
      </c>
      <c r="E198" s="25">
        <f t="shared" si="106"/>
        <v>2.6054590570719603E-2</v>
      </c>
      <c r="F198" s="104">
        <f>IF(ISNUMBER(D198), $B199 * E198, "")</f>
        <v>3908.1885856079402</v>
      </c>
      <c r="G198" s="102">
        <v>4135</v>
      </c>
      <c r="H198" s="25">
        <f t="shared" si="107"/>
        <v>2.6054590570719603E-2</v>
      </c>
      <c r="I198" s="103">
        <f>IF(ISNUMBER(G198), $B199 * H198, "")</f>
        <v>3908.1885856079402</v>
      </c>
      <c r="J198" s="24">
        <v>4175</v>
      </c>
      <c r="K198" s="25">
        <f t="shared" si="108"/>
        <v>3.5980148883374689E-2</v>
      </c>
      <c r="L198" s="104">
        <f>IF(ISNUMBER(J198), $B199 * K198, "")</f>
        <v>5397.0223325062034</v>
      </c>
      <c r="M198" s="102">
        <v>4090</v>
      </c>
      <c r="N198" s="25">
        <f t="shared" si="109"/>
        <v>1.488833746898263E-2</v>
      </c>
      <c r="O198" s="104">
        <f>IF(ISNUMBER(M198), $B199 * N198, "")</f>
        <v>2233.2506203473945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2.7642270912780542E-2</v>
      </c>
      <c r="F199" s="28">
        <f>SUM(F179:F198)</f>
        <v>82926.812738341672</v>
      </c>
      <c r="G199" s="26" t="s">
        <v>268</v>
      </c>
      <c r="H199" s="27">
        <f>IF(COUNT(H179:H198), SUM(H179:H198) / COUNT(H179:H198), 0)</f>
        <v>4.5421455809491335E-2</v>
      </c>
      <c r="I199" s="28">
        <f>SUM(I179:I198)</f>
        <v>136264.36742847395</v>
      </c>
      <c r="J199" s="26" t="s">
        <v>268</v>
      </c>
      <c r="K199" s="27">
        <f>IF(COUNT(K179:K198), SUM(K179:K198) / COUNT(K179:K198), 0)</f>
        <v>6.2672962152172079E-2</v>
      </c>
      <c r="L199" s="28">
        <f>SUM(L179:L198)</f>
        <v>188018.88645651625</v>
      </c>
      <c r="M199" s="26" t="s">
        <v>268</v>
      </c>
      <c r="N199" s="27">
        <f>IF(COUNT(N179:N198), SUM(N179:N198) / COUNT(N179:N198), 0)</f>
        <v>2.4049686166395697E-2</v>
      </c>
      <c r="O199" s="28">
        <f>SUM(O179:O198)</f>
        <v>72149.058499187056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497B0-67D9-4ABE-8A96-9F95C0256596}">
  <sheetPr codeName="Sheet27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44521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173,355 KRW (5.78%)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101,422 KRW (3.98%)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176,012 KRW (5.87%)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55,999 KRW (1.87%)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45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2021-11-21(일) 오전 00:00</v>
      </c>
      <c r="C15" s="332"/>
      <c r="D15" s="288" t="str">
        <f>TEXT($G$1, "[$-ko-KR]yyyy-mm-dd(ddd) ") &amp; "오후 14:00"</f>
        <v>2021-11-21(일) 오후 14:00</v>
      </c>
      <c r="E15" s="289"/>
      <c r="F15" s="290"/>
      <c r="G15" s="288" t="str">
        <f>TEXT($G$1, "[$-ko-KR]yyyy-mm-dd(ddd) ") &amp; "오후 19:00"</f>
        <v>2021-11-21(일) 오후 19:00</v>
      </c>
      <c r="H15" s="289"/>
      <c r="I15" s="290"/>
      <c r="J15" s="288" t="str">
        <f>TEXT($G$1, "[$-ko-KR]yyyy-mm-dd(ddd) ") &amp; "오후 21:00"</f>
        <v>2021-11-21(일) 오후 21:00</v>
      </c>
      <c r="K15" s="289"/>
      <c r="L15" s="290"/>
      <c r="M15" s="288" t="str">
        <f>TEXT($G$1+1, "[$-ko-KR]yyyy-mm-dd(ddd) ") &amp; "오전 00:00"</f>
        <v>2021-11-22(월)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45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2021-11-21(일) 오전 00:00</v>
      </c>
      <c r="C42" s="329"/>
      <c r="D42" s="288" t="str">
        <f>TEXT($G$1, "[$-ko-KR]yyyy-mm-dd(ddd) ") &amp; "오후 14:00"</f>
        <v>2021-11-21(일) 오후 14:00</v>
      </c>
      <c r="E42" s="289"/>
      <c r="F42" s="290"/>
      <c r="G42" s="288" t="str">
        <f>TEXT($G$1, "[$-ko-KR]yyyy-mm-dd(ddd) ") &amp; "오후 19:00"</f>
        <v>2021-11-21(일) 오후 19:00</v>
      </c>
      <c r="H42" s="289"/>
      <c r="I42" s="290"/>
      <c r="J42" s="288" t="str">
        <f>TEXT($G$1, "[$-ko-KR]yyyy-mm-dd(ddd) ") &amp; "오후 21:00"</f>
        <v>2021-11-21(일) 오후 21:00</v>
      </c>
      <c r="K42" s="289"/>
      <c r="L42" s="290"/>
      <c r="M42" s="288" t="str">
        <f>TEXT($G$1+1, "[$-ko-KR]yyyy-mm-dd(ddd) ") &amp; "오전 00:00"</f>
        <v>2021-11-22(월)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46" t="s">
        <v>57</v>
      </c>
      <c r="H43" s="247" t="s">
        <v>265</v>
      </c>
      <c r="I43" s="248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147</v>
      </c>
      <c r="B44" s="124">
        <v>15.2</v>
      </c>
      <c r="C44" s="76">
        <v>9.3525179900000005E-2</v>
      </c>
      <c r="D44" s="13">
        <v>15</v>
      </c>
      <c r="E44" s="14">
        <f>IF(ISNUMBER(D44), (D44 - $B44) / $B44, "")</f>
        <v>-1.3157894736842059E-2</v>
      </c>
      <c r="F44" s="16">
        <f>IF(ISNUMBER(D44), $B64 * E44, "")</f>
        <v>-1973.684210526309</v>
      </c>
      <c r="G44" s="29">
        <v>15.1</v>
      </c>
      <c r="H44" s="14">
        <f>IF(ISNUMBER(G44), (G44 - $B44) / $B44, "")</f>
        <v>-6.5789473684210297E-3</v>
      </c>
      <c r="I44" s="100">
        <f>IF(ISNUMBER(G44), $B64 * H44, "")</f>
        <v>-986.84210526315451</v>
      </c>
      <c r="J44" s="13">
        <v>15.1</v>
      </c>
      <c r="K44" s="14">
        <f>IF(ISNUMBER(J44), (J44 - $B44) / $B44, "")</f>
        <v>-6.5789473684210297E-3</v>
      </c>
      <c r="L44" s="16">
        <f>IF(ISNUMBER(J44), $B64 * K44, "")</f>
        <v>-986.84210526315451</v>
      </c>
      <c r="M44" s="29">
        <v>15.2</v>
      </c>
      <c r="N44" s="14">
        <f>IF(ISNUMBER(M44), (M44 - $B44) / $B44, "")</f>
        <v>0</v>
      </c>
      <c r="O44" s="16">
        <f>IF(ISNUMBER(M44), $B64 * N44, "")</f>
        <v>0</v>
      </c>
      <c r="Q44" s="286"/>
      <c r="R44" s="286"/>
      <c r="S44" s="286"/>
    </row>
    <row r="45" spans="1:19" ht="17.25" customHeight="1" thickBot="1">
      <c r="A45" s="125" t="s">
        <v>71</v>
      </c>
      <c r="B45" s="126">
        <v>36.299999999999997</v>
      </c>
      <c r="C45" s="77">
        <v>5.8309037899999999E-2</v>
      </c>
      <c r="D45" s="15">
        <v>39.9</v>
      </c>
      <c r="E45" s="32">
        <f t="shared" ref="E45:E48" si="14">IF(ISNUMBER(D45), (D45 - $B45) / $B45, "")</f>
        <v>9.9173553719008309E-2</v>
      </c>
      <c r="F45" s="18">
        <f>IF(ISNUMBER(D45), $B64 * E45, "")</f>
        <v>14876.033057851246</v>
      </c>
      <c r="G45" s="31">
        <v>39.700000000000003</v>
      </c>
      <c r="H45" s="32">
        <f t="shared" ref="H45:H48" si="15">IF(ISNUMBER(G45), (G45 - $B45) / $B45, "")</f>
        <v>9.3663911845730197E-2</v>
      </c>
      <c r="I45" s="101">
        <f>IF(ISNUMBER(G45), $B64 * H45, "")</f>
        <v>14049.586776859529</v>
      </c>
      <c r="J45" s="15">
        <v>39.9</v>
      </c>
      <c r="K45" s="32">
        <f t="shared" ref="K45:K48" si="16">IF(ISNUMBER(J45), (J45 - $B45) / $B45, "")</f>
        <v>9.9173553719008309E-2</v>
      </c>
      <c r="L45" s="18">
        <f>IF(ISNUMBER(J45), $B64 * K45, "")</f>
        <v>14876.033057851246</v>
      </c>
      <c r="M45" s="31">
        <v>38.799999999999997</v>
      </c>
      <c r="N45" s="32">
        <f t="shared" ref="N45:N48" si="17">IF(ISNUMBER(M45), (M45 - $B45) / $B45, "")</f>
        <v>6.8870523415977963E-2</v>
      </c>
      <c r="O45" s="18">
        <f>IF(ISNUMBER(M45), $B64 * N45, "")</f>
        <v>10330.578512396694</v>
      </c>
      <c r="Q45" s="286"/>
      <c r="R45" s="286"/>
      <c r="S45" s="286"/>
    </row>
    <row r="46" spans="1:19" ht="17.25" customHeight="1" thickBot="1">
      <c r="A46" s="125" t="s">
        <v>231</v>
      </c>
      <c r="B46" s="126">
        <v>95.8</v>
      </c>
      <c r="C46" s="77">
        <v>3.6796536800000001E-2</v>
      </c>
      <c r="D46" s="15">
        <v>97.9</v>
      </c>
      <c r="E46" s="32">
        <f t="shared" si="14"/>
        <v>2.1920668058455203E-2</v>
      </c>
      <c r="F46" s="18">
        <f>IF(ISNUMBER(D46), $B64 * E46, "")</f>
        <v>3288.1002087682805</v>
      </c>
      <c r="G46" s="31">
        <v>98.2</v>
      </c>
      <c r="H46" s="32">
        <f t="shared" si="15"/>
        <v>2.5052192066805905E-2</v>
      </c>
      <c r="I46" s="101">
        <f>IF(ISNUMBER(G46), $B64 * H46, "")</f>
        <v>3757.8288100208856</v>
      </c>
      <c r="J46" s="15">
        <v>98.2</v>
      </c>
      <c r="K46" s="32">
        <f t="shared" si="16"/>
        <v>2.5052192066805905E-2</v>
      </c>
      <c r="L46" s="18">
        <f>IF(ISNUMBER(J46), $B64 * K46, "")</f>
        <v>3757.8288100208856</v>
      </c>
      <c r="M46" s="31">
        <v>96.2</v>
      </c>
      <c r="N46" s="32">
        <f t="shared" si="17"/>
        <v>4.1753653444677004E-3</v>
      </c>
      <c r="O46" s="18">
        <f>IF(ISNUMBER(M46), $B64 * N46, "")</f>
        <v>626.30480167015503</v>
      </c>
      <c r="Q46" s="291"/>
      <c r="R46" s="291"/>
      <c r="S46" s="291"/>
    </row>
    <row r="47" spans="1:19" ht="17.25" customHeight="1" thickBot="1">
      <c r="A47" s="125" t="s">
        <v>119</v>
      </c>
      <c r="B47" s="126">
        <v>37.700000000000003</v>
      </c>
      <c r="C47" s="77">
        <v>2.1680216799999999E-2</v>
      </c>
      <c r="D47" s="15">
        <v>39.799999999999997</v>
      </c>
      <c r="E47" s="32">
        <f t="shared" si="14"/>
        <v>5.5702917771883131E-2</v>
      </c>
      <c r="F47" s="18">
        <f>IF(ISNUMBER(D47), $B64 * E47, "")</f>
        <v>8355.4376657824705</v>
      </c>
      <c r="G47" s="31">
        <v>39.6</v>
      </c>
      <c r="H47" s="32">
        <f t="shared" si="15"/>
        <v>5.0397877984084842E-2</v>
      </c>
      <c r="I47" s="101">
        <f>IF(ISNUMBER(G47), $B64 * H47, "")</f>
        <v>7559.6816976127266</v>
      </c>
      <c r="J47" s="15">
        <v>39.700000000000003</v>
      </c>
      <c r="K47" s="32">
        <f t="shared" si="16"/>
        <v>5.305039787798408E-2</v>
      </c>
      <c r="L47" s="18">
        <f>IF(ISNUMBER(J47), $B64 * K47, "")</f>
        <v>7957.5596816976122</v>
      </c>
      <c r="M47" s="31">
        <v>39.4</v>
      </c>
      <c r="N47" s="32">
        <f t="shared" si="17"/>
        <v>4.5092838196286358E-2</v>
      </c>
      <c r="O47" s="18">
        <f>IF(ISNUMBER(M47), $B64 * N47, "")</f>
        <v>6763.9257294429535</v>
      </c>
      <c r="Q47" s="291"/>
      <c r="R47" s="291"/>
      <c r="S47" s="291"/>
    </row>
    <row r="48" spans="1:19" ht="17.25" customHeight="1" thickBot="1">
      <c r="A48" s="127" t="s">
        <v>185</v>
      </c>
      <c r="B48" s="128">
        <v>16.399999999999999</v>
      </c>
      <c r="C48" s="78">
        <v>1.8633540399999999E-2</v>
      </c>
      <c r="D48" s="20">
        <v>17.2</v>
      </c>
      <c r="E48" s="21">
        <f t="shared" si="14"/>
        <v>4.8780487804878099E-2</v>
      </c>
      <c r="F48" s="22">
        <f>IF(ISNUMBER(D48), $B64 * E48, "")</f>
        <v>7317.0731707317145</v>
      </c>
      <c r="G48" s="30">
        <v>17</v>
      </c>
      <c r="H48" s="21">
        <f t="shared" si="15"/>
        <v>3.6585365853658625E-2</v>
      </c>
      <c r="I48" s="105">
        <f>IF(ISNUMBER(G48), $B64 * H48, "")</f>
        <v>5487.8048780487934</v>
      </c>
      <c r="J48" s="20">
        <v>17.100000000000001</v>
      </c>
      <c r="K48" s="21">
        <f t="shared" si="16"/>
        <v>4.2682926829268469E-2</v>
      </c>
      <c r="L48" s="22">
        <f>IF(ISNUMBER(J48), $B64 * K48, "")</f>
        <v>6402.4390243902708</v>
      </c>
      <c r="M48" s="30">
        <v>16.8</v>
      </c>
      <c r="N48" s="21">
        <f t="shared" si="17"/>
        <v>2.4390243902439157E-2</v>
      </c>
      <c r="O48" s="22">
        <f>IF(ISNUMBER(M48), $B64 * N48, "")</f>
        <v>3658.5365853658736</v>
      </c>
      <c r="Q48" s="291"/>
      <c r="R48" s="291"/>
      <c r="S48" s="291"/>
    </row>
    <row r="49" spans="1:19" ht="17.25" customHeight="1" thickBot="1">
      <c r="A49" s="125" t="s">
        <v>187</v>
      </c>
      <c r="B49" s="129">
        <v>19.5</v>
      </c>
      <c r="C49" s="80">
        <v>1.0362694299999999E-2</v>
      </c>
      <c r="D49" s="106">
        <v>19.8</v>
      </c>
      <c r="E49" s="107">
        <f>IF(ISNUMBER(D49), (D49 - $B49) / $B49, "")</f>
        <v>1.5384615384615422E-2</v>
      </c>
      <c r="F49" s="108">
        <f>IF(ISNUMBER(D49), $B64 * E49, "")</f>
        <v>2307.6923076923131</v>
      </c>
      <c r="G49" s="109">
        <v>20</v>
      </c>
      <c r="H49" s="107">
        <f>IF(ISNUMBER(G49), (G49 - $B49) / $B49, "")</f>
        <v>2.564102564102564E-2</v>
      </c>
      <c r="I49" s="110">
        <f>IF(ISNUMBER(G49), $B64 * H49, "")</f>
        <v>3846.1538461538462</v>
      </c>
      <c r="J49" s="106">
        <v>20.100000000000001</v>
      </c>
      <c r="K49" s="107">
        <f>IF(ISNUMBER(J49), (J49 - $B49) / $B49, "")</f>
        <v>3.0769230769230844E-2</v>
      </c>
      <c r="L49" s="108">
        <f>IF(ISNUMBER(J49), $B64 * K49, "")</f>
        <v>4615.3846153846262</v>
      </c>
      <c r="M49" s="109">
        <v>19.7</v>
      </c>
      <c r="N49" s="107">
        <f>IF(ISNUMBER(M49), (M49 - $B49) / $B49, "")</f>
        <v>1.025641025641022E-2</v>
      </c>
      <c r="O49" s="108">
        <f>IF(ISNUMBER(M49), $B64 * N49, "")</f>
        <v>1538.4615384615331</v>
      </c>
      <c r="Q49" s="291"/>
      <c r="R49" s="291"/>
      <c r="S49" s="291"/>
    </row>
    <row r="50" spans="1:19" ht="17.25" customHeight="1" thickBot="1">
      <c r="A50" s="125" t="s">
        <v>199</v>
      </c>
      <c r="B50" s="126">
        <v>87</v>
      </c>
      <c r="C50" s="77">
        <v>8.1112399000000009E-3</v>
      </c>
      <c r="D50" s="15">
        <v>89.6</v>
      </c>
      <c r="E50" s="32">
        <f t="shared" ref="E50:E53" si="18">IF(ISNUMBER(D50), (D50 - $B50) / $B50, "")</f>
        <v>2.9885057471264301E-2</v>
      </c>
      <c r="F50" s="18">
        <f>IF(ISNUMBER(D50), $B64 * E50, "")</f>
        <v>4482.7586206896449</v>
      </c>
      <c r="G50" s="31">
        <v>89.8</v>
      </c>
      <c r="H50" s="32">
        <f t="shared" ref="H50:H53" si="19">IF(ISNUMBER(G50), (G50 - $B50) / $B50, "")</f>
        <v>3.2183908045976976E-2</v>
      </c>
      <c r="I50" s="101">
        <f>IF(ISNUMBER(G50), $B64 * H50, "")</f>
        <v>4827.5862068965462</v>
      </c>
      <c r="J50" s="15">
        <v>89.7</v>
      </c>
      <c r="K50" s="32">
        <f t="shared" ref="K50:K53" si="20">IF(ISNUMBER(J50), (J50 - $B50) / $B50, "")</f>
        <v>3.1034482758620724E-2</v>
      </c>
      <c r="L50" s="18">
        <f>IF(ISNUMBER(J50), $B64 * K50, "")</f>
        <v>4655.1724137931087</v>
      </c>
      <c r="M50" s="31">
        <v>88.5</v>
      </c>
      <c r="N50" s="32">
        <f t="shared" ref="N50:N53" si="21">IF(ISNUMBER(M50), (M50 - $B50) / $B50, "")</f>
        <v>1.7241379310344827E-2</v>
      </c>
      <c r="O50" s="18">
        <f>IF(ISNUMBER(M50), $B64 * N50, "")</f>
        <v>2586.2068965517242</v>
      </c>
      <c r="Q50" s="291"/>
      <c r="R50" s="291"/>
      <c r="S50" s="291"/>
    </row>
    <row r="51" spans="1:19" ht="17.25" customHeight="1" thickBot="1">
      <c r="A51" s="125" t="s">
        <v>213</v>
      </c>
      <c r="B51" s="126">
        <v>13.5</v>
      </c>
      <c r="C51" s="77">
        <v>7.4626865999999998E-3</v>
      </c>
      <c r="D51" s="15">
        <v>14.1</v>
      </c>
      <c r="E51" s="32">
        <f t="shared" si="18"/>
        <v>4.4444444444444418E-2</v>
      </c>
      <c r="F51" s="18">
        <f>IF(ISNUMBER(D51), $B64 * E51, "")</f>
        <v>6666.6666666666624</v>
      </c>
      <c r="G51" s="31">
        <v>14.5</v>
      </c>
      <c r="H51" s="32">
        <f t="shared" si="19"/>
        <v>7.407407407407407E-2</v>
      </c>
      <c r="I51" s="101">
        <f>IF(ISNUMBER(G51), $B64 * H51, "")</f>
        <v>11111.111111111111</v>
      </c>
      <c r="J51" s="15">
        <v>14.4</v>
      </c>
      <c r="K51" s="32">
        <f t="shared" si="20"/>
        <v>6.6666666666666693E-2</v>
      </c>
      <c r="L51" s="18">
        <f>IF(ISNUMBER(J51), $B64 * K51, "")</f>
        <v>10000.000000000004</v>
      </c>
      <c r="M51" s="31">
        <v>14.3</v>
      </c>
      <c r="N51" s="32">
        <f t="shared" si="21"/>
        <v>5.925925925925931E-2</v>
      </c>
      <c r="O51" s="18">
        <f>IF(ISNUMBER(M51), $B64 * N51, "")</f>
        <v>8888.888888888896</v>
      </c>
      <c r="Q51" s="291"/>
      <c r="R51" s="291"/>
      <c r="S51" s="291"/>
    </row>
    <row r="52" spans="1:19" ht="17.25" customHeight="1" thickBot="1">
      <c r="A52" s="125" t="s">
        <v>205</v>
      </c>
      <c r="B52" s="126">
        <v>15.5</v>
      </c>
      <c r="C52" s="77">
        <v>6.4935065000000002E-3</v>
      </c>
      <c r="D52" s="15">
        <v>16.899999999999999</v>
      </c>
      <c r="E52" s="32">
        <f t="shared" si="18"/>
        <v>9.0322580645161202E-2</v>
      </c>
      <c r="F52" s="18">
        <f>IF(ISNUMBER(D52), $B64 * E52, "")</f>
        <v>13548.38709677418</v>
      </c>
      <c r="G52" s="31">
        <v>17.5</v>
      </c>
      <c r="H52" s="32">
        <f t="shared" si="19"/>
        <v>0.12903225806451613</v>
      </c>
      <c r="I52" s="101">
        <f>IF(ISNUMBER(G52), $B64 * H52, "")</f>
        <v>19354.83870967742</v>
      </c>
      <c r="J52" s="15">
        <v>18.399999999999999</v>
      </c>
      <c r="K52" s="32">
        <f t="shared" si="20"/>
        <v>0.18709677419354828</v>
      </c>
      <c r="L52" s="18">
        <f>IF(ISNUMBER(J52), $B64 * K52, "")</f>
        <v>28064.516129032243</v>
      </c>
      <c r="M52" s="31">
        <v>17.8</v>
      </c>
      <c r="N52" s="32">
        <f t="shared" si="21"/>
        <v>0.14838709677419359</v>
      </c>
      <c r="O52" s="18">
        <f>IF(ISNUMBER(M52), $B64 * N52, "")</f>
        <v>22258.064516129038</v>
      </c>
      <c r="Q52" s="33"/>
      <c r="R52" s="33"/>
    </row>
    <row r="53" spans="1:19" ht="17.25" customHeight="1" thickBot="1">
      <c r="A53" s="130" t="s">
        <v>175</v>
      </c>
      <c r="B53" s="131">
        <v>20.7</v>
      </c>
      <c r="C53" s="79">
        <v>0</v>
      </c>
      <c r="D53" s="24">
        <v>21.4</v>
      </c>
      <c r="E53" s="25">
        <f t="shared" si="18"/>
        <v>3.3816425120772917E-2</v>
      </c>
      <c r="F53" s="104">
        <f>IF(ISNUMBER(D53), $B64 * E53, "")</f>
        <v>5072.4637681159375</v>
      </c>
      <c r="G53" s="102">
        <v>21.5</v>
      </c>
      <c r="H53" s="25">
        <f t="shared" si="19"/>
        <v>3.8647342995169115E-2</v>
      </c>
      <c r="I53" s="103">
        <f>IF(ISNUMBER(G53), $B64 * H53, "")</f>
        <v>5797.1014492753675</v>
      </c>
      <c r="J53" s="24">
        <v>21.6</v>
      </c>
      <c r="K53" s="25">
        <f t="shared" si="20"/>
        <v>4.347826086956532E-2</v>
      </c>
      <c r="L53" s="104">
        <f>IF(ISNUMBER(J53), $B64 * K53, "")</f>
        <v>6521.7391304347984</v>
      </c>
      <c r="M53" s="102">
        <v>21.5</v>
      </c>
      <c r="N53" s="25">
        <f t="shared" si="21"/>
        <v>3.8647342995169115E-2</v>
      </c>
      <c r="O53" s="104">
        <f>IF(ISNUMBER(M53), $B64 * N53, "")</f>
        <v>5797.1014492753675</v>
      </c>
      <c r="Q53" s="300"/>
      <c r="R53" s="301"/>
      <c r="S53" s="302"/>
    </row>
    <row r="54" spans="1:19" ht="17.25" customHeight="1">
      <c r="A54" s="123" t="s">
        <v>207</v>
      </c>
      <c r="B54" s="124">
        <v>21.8</v>
      </c>
      <c r="C54" s="76">
        <v>0</v>
      </c>
      <c r="D54" s="13">
        <v>22.6</v>
      </c>
      <c r="E54" s="14">
        <f>IF(ISNUMBER(D54), (D54 - $B54) / $B54, "")</f>
        <v>3.6697247706422048E-2</v>
      </c>
      <c r="F54" s="16">
        <f>IF(ISNUMBER(D54), $B64 * E54, "")</f>
        <v>5504.5871559633069</v>
      </c>
      <c r="G54" s="29">
        <v>22.5</v>
      </c>
      <c r="H54" s="14">
        <f>IF(ISNUMBER(G54), (G54 - $B54) / $B54, "")</f>
        <v>3.2110091743119233E-2</v>
      </c>
      <c r="I54" s="100">
        <f>IF(ISNUMBER(G54), $B64 * H54, "")</f>
        <v>4816.5137614678852</v>
      </c>
      <c r="J54" s="13">
        <v>22.7</v>
      </c>
      <c r="K54" s="14">
        <f>IF(ISNUMBER(J54), (J54 - $B54) / $B54, "")</f>
        <v>4.1284403669724704E-2</v>
      </c>
      <c r="L54" s="16">
        <f>IF(ISNUMBER(J54), $B64 * K54, "")</f>
        <v>6192.660550458706</v>
      </c>
      <c r="M54" s="29">
        <v>22.3</v>
      </c>
      <c r="N54" s="14">
        <f>IF(ISNUMBER(M54), (M54 - $B54) / $B54, "")</f>
        <v>2.2935779816513759E-2</v>
      </c>
      <c r="O54" s="16">
        <f>IF(ISNUMBER(M54), $B64 * N54, "")</f>
        <v>3440.3669724770639</v>
      </c>
      <c r="Q54" s="303"/>
      <c r="R54" s="304"/>
      <c r="S54" s="305"/>
    </row>
    <row r="55" spans="1:19" ht="17.25" customHeight="1" thickBot="1">
      <c r="A55" s="125" t="s">
        <v>201</v>
      </c>
      <c r="B55" s="126">
        <v>21.1</v>
      </c>
      <c r="C55" s="77">
        <v>-4.7169810999999999E-3</v>
      </c>
      <c r="D55" s="15">
        <v>21.8</v>
      </c>
      <c r="E55" s="32">
        <f t="shared" ref="E55:E58" si="22">IF(ISNUMBER(D55), (D55 - $B55) / $B55, "")</f>
        <v>3.3175355450236928E-2</v>
      </c>
      <c r="F55" s="18">
        <f>IF(ISNUMBER(D55), $B64 * E55, "")</f>
        <v>4976.3033175355395</v>
      </c>
      <c r="G55" s="31">
        <v>21.9</v>
      </c>
      <c r="H55" s="32">
        <f t="shared" ref="H55:H58" si="23">IF(ISNUMBER(G55), (G55 - $B55) / $B55, "")</f>
        <v>3.7914691943127826E-2</v>
      </c>
      <c r="I55" s="101">
        <f>IF(ISNUMBER(G55), $B64 * H55, "")</f>
        <v>5687.2037914691737</v>
      </c>
      <c r="J55" s="15">
        <v>21.9</v>
      </c>
      <c r="K55" s="32">
        <f t="shared" ref="K55:K58" si="24">IF(ISNUMBER(J55), (J55 - $B55) / $B55, "")</f>
        <v>3.7914691943127826E-2</v>
      </c>
      <c r="L55" s="18">
        <f>IF(ISNUMBER(J55), $B64 * K55, "")</f>
        <v>5687.2037914691737</v>
      </c>
      <c r="M55" s="31">
        <v>21.6</v>
      </c>
      <c r="N55" s="32">
        <f t="shared" ref="N55:N58" si="25">IF(ISNUMBER(M55), (M55 - $B55) / $B55, "")</f>
        <v>2.3696682464454975E-2</v>
      </c>
      <c r="O55" s="18">
        <f>IF(ISNUMBER(M55), $B64 * N55, "")</f>
        <v>3554.502369668246</v>
      </c>
      <c r="Q55" s="306"/>
      <c r="R55" s="307"/>
      <c r="S55" s="308"/>
    </row>
    <row r="56" spans="1:19" ht="17.25" customHeight="1" thickBot="1">
      <c r="A56" s="125" t="s">
        <v>247</v>
      </c>
      <c r="B56" s="126">
        <v>95.8</v>
      </c>
      <c r="C56" s="77">
        <v>-1.3388259499999999E-2</v>
      </c>
      <c r="D56" s="15">
        <v>99.6</v>
      </c>
      <c r="E56" s="32">
        <f t="shared" si="22"/>
        <v>3.9665970772442563E-2</v>
      </c>
      <c r="F56" s="18">
        <f>IF(ISNUMBER(D56), $B64 * E56, "")</f>
        <v>5949.8956158663841</v>
      </c>
      <c r="G56" s="31">
        <v>99.4</v>
      </c>
      <c r="H56" s="32">
        <f t="shared" si="23"/>
        <v>3.7578288100208856E-2</v>
      </c>
      <c r="I56" s="101">
        <f>IF(ISNUMBER(G56), $B64 * H56, "")</f>
        <v>5636.7432150313289</v>
      </c>
      <c r="J56" s="15">
        <v>99.8</v>
      </c>
      <c r="K56" s="32">
        <f t="shared" si="24"/>
        <v>4.1753653444676408E-2</v>
      </c>
      <c r="L56" s="18">
        <f>IF(ISNUMBER(J56), $B64 * K56, "")</f>
        <v>6263.0480167014612</v>
      </c>
      <c r="M56" s="31">
        <v>99.6</v>
      </c>
      <c r="N56" s="32">
        <f t="shared" si="25"/>
        <v>3.9665970772442563E-2</v>
      </c>
      <c r="O56" s="18">
        <f>IF(ISNUMBER(M56), $B64 * N56, "")</f>
        <v>5949.8956158663841</v>
      </c>
      <c r="Q56" s="291"/>
      <c r="R56" s="291"/>
      <c r="S56" s="291"/>
    </row>
    <row r="57" spans="1:19" ht="17.25" customHeight="1" thickBot="1">
      <c r="A57" s="125" t="s">
        <v>333</v>
      </c>
      <c r="B57" s="126">
        <v>0.20699999999999999</v>
      </c>
      <c r="C57" s="77">
        <v>-1.42857143E-2</v>
      </c>
      <c r="D57" s="15">
        <v>0.21099999999999999</v>
      </c>
      <c r="E57" s="32">
        <f t="shared" si="22"/>
        <v>1.9323671497584557E-2</v>
      </c>
      <c r="F57" s="18">
        <f>IF(ISNUMBER(D57), $B64 * E57, "")</f>
        <v>2898.5507246376837</v>
      </c>
      <c r="G57" s="31">
        <v>0.21199999999999999</v>
      </c>
      <c r="H57" s="32">
        <f t="shared" si="23"/>
        <v>2.41545893719807E-2</v>
      </c>
      <c r="I57" s="101">
        <f>IF(ISNUMBER(G57), $B64 * H57, "")</f>
        <v>3623.1884057971051</v>
      </c>
      <c r="J57" s="15">
        <v>0.21099999999999999</v>
      </c>
      <c r="K57" s="32">
        <f t="shared" si="24"/>
        <v>1.9323671497584557E-2</v>
      </c>
      <c r="L57" s="18">
        <f>IF(ISNUMBER(J57), $B64 * K57, "")</f>
        <v>2898.5507246376837</v>
      </c>
      <c r="M57" s="31">
        <v>0.21</v>
      </c>
      <c r="N57" s="32">
        <f t="shared" si="25"/>
        <v>1.449275362318842E-2</v>
      </c>
      <c r="O57" s="18">
        <f>IF(ISNUMBER(M57), $B64 * N57, "")</f>
        <v>2173.9130434782628</v>
      </c>
      <c r="Q57" s="286"/>
      <c r="R57" s="286"/>
      <c r="S57" s="286"/>
    </row>
    <row r="58" spans="1:19" ht="17.25" customHeight="1" thickBot="1">
      <c r="A58" s="127" t="s">
        <v>64</v>
      </c>
      <c r="B58" s="128">
        <v>52.8</v>
      </c>
      <c r="C58" s="78">
        <v>-1.49253731E-2</v>
      </c>
      <c r="D58" s="20">
        <v>54.4</v>
      </c>
      <c r="E58" s="21">
        <f t="shared" si="22"/>
        <v>3.0303030303030332E-2</v>
      </c>
      <c r="F58" s="22">
        <f>IF(ISNUMBER(D58), $B64 * E58, "")</f>
        <v>4545.4545454545496</v>
      </c>
      <c r="G58" s="30">
        <v>54.5</v>
      </c>
      <c r="H58" s="21">
        <f t="shared" si="23"/>
        <v>3.2196969696969752E-2</v>
      </c>
      <c r="I58" s="105">
        <f>IF(ISNUMBER(G58), $B64 * H58, "")</f>
        <v>4829.5454545454631</v>
      </c>
      <c r="J58" s="20">
        <v>54.5</v>
      </c>
      <c r="K58" s="21">
        <f t="shared" si="24"/>
        <v>3.2196969696969752E-2</v>
      </c>
      <c r="L58" s="22">
        <f>IF(ISNUMBER(J58), $B64 * K58, "")</f>
        <v>4829.5454545454631</v>
      </c>
      <c r="M58" s="30">
        <v>55.2</v>
      </c>
      <c r="N58" s="21">
        <f t="shared" si="25"/>
        <v>4.5454545454545567E-2</v>
      </c>
      <c r="O58" s="22">
        <f>IF(ISNUMBER(M58), $B64 * N58, "")</f>
        <v>6818.1818181818353</v>
      </c>
      <c r="Q58" s="286"/>
      <c r="R58" s="286"/>
      <c r="S58" s="286"/>
    </row>
    <row r="59" spans="1:19" ht="17.25" customHeight="1" thickBot="1">
      <c r="A59" s="125" t="s">
        <v>97</v>
      </c>
      <c r="B59" s="129">
        <v>4.13</v>
      </c>
      <c r="C59" s="80">
        <v>-1.6666666699999999E-2</v>
      </c>
      <c r="D59" s="106">
        <v>4.24</v>
      </c>
      <c r="E59" s="107">
        <f>IF(ISNUMBER(D59), (D59 - $B59) / $B59, "")</f>
        <v>2.6634382566586033E-2</v>
      </c>
      <c r="F59" s="108">
        <f>IF(ISNUMBER(D59), $B64 * E59, "")</f>
        <v>3995.1573849879051</v>
      </c>
      <c r="G59" s="109">
        <v>4.24</v>
      </c>
      <c r="H59" s="107">
        <f>IF(ISNUMBER(G59), (G59 - $B59) / $B59, "")</f>
        <v>2.6634382566586033E-2</v>
      </c>
      <c r="I59" s="110">
        <f>IF(ISNUMBER(G59), $B64 * H59, "")</f>
        <v>3995.1573849879051</v>
      </c>
      <c r="J59" s="106">
        <v>4.25</v>
      </c>
      <c r="K59" s="107">
        <f>IF(ISNUMBER(J59), (J59 - $B59) / $B59, "")</f>
        <v>2.9055690072639251E-2</v>
      </c>
      <c r="L59" s="108">
        <f>IF(ISNUMBER(J59), $B64 * K59, "")</f>
        <v>4358.3535108958877</v>
      </c>
      <c r="M59" s="109">
        <v>4.2699999999999996</v>
      </c>
      <c r="N59" s="107">
        <f>IF(ISNUMBER(M59), (M59 - $B59) / $B59, "")</f>
        <v>3.3898305084745686E-2</v>
      </c>
      <c r="O59" s="108">
        <f>IF(ISNUMBER(M59), $B64 * N59, "")</f>
        <v>5084.7457627118529</v>
      </c>
      <c r="Q59" s="291"/>
      <c r="R59" s="291"/>
      <c r="S59" s="291"/>
    </row>
    <row r="60" spans="1:19" ht="17.25" customHeight="1" thickBot="1">
      <c r="A60" s="125" t="s">
        <v>145</v>
      </c>
      <c r="B60" s="126">
        <v>25.1</v>
      </c>
      <c r="C60" s="77">
        <v>-1.953125E-2</v>
      </c>
      <c r="D60" s="15">
        <v>26.2</v>
      </c>
      <c r="E60" s="32">
        <f t="shared" ref="E60:E63" si="26">IF(ISNUMBER(D60), (D60 - $B60) / $B60, "")</f>
        <v>4.3824701195219036E-2</v>
      </c>
      <c r="F60" s="18">
        <f>IF(ISNUMBER(D60), $B64 * E60, "")</f>
        <v>6573.7051792828552</v>
      </c>
      <c r="G60" s="31">
        <v>25.9</v>
      </c>
      <c r="H60" s="32">
        <f t="shared" ref="H60:H63" si="27">IF(ISNUMBER(G60), (G60 - $B60) / $B60, "")</f>
        <v>3.1872509960159251E-2</v>
      </c>
      <c r="I60" s="101">
        <f>IF(ISNUMBER(G60), $B64 * H60, "")</f>
        <v>4780.876494023888</v>
      </c>
      <c r="J60" s="15">
        <v>25.9</v>
      </c>
      <c r="K60" s="32">
        <f t="shared" ref="K60:K63" si="28">IF(ISNUMBER(J60), (J60 - $B60) / $B60, "")</f>
        <v>3.1872509960159251E-2</v>
      </c>
      <c r="L60" s="18">
        <f>IF(ISNUMBER(J60), $B64 * K60, "")</f>
        <v>4780.876494023888</v>
      </c>
      <c r="M60" s="31">
        <v>27.1</v>
      </c>
      <c r="N60" s="32">
        <f t="shared" ref="N60:N63" si="29">IF(ISNUMBER(M60), (M60 - $B60) / $B60, "")</f>
        <v>7.9681274900398405E-2</v>
      </c>
      <c r="O60" s="18">
        <f>IF(ISNUMBER(M60), $B64 * N60, "")</f>
        <v>11952.191235059761</v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3.8582189127950722E-2</v>
      </c>
      <c r="F64" s="28">
        <f>SUM(F44:F63)</f>
        <v>98384.582276274348</v>
      </c>
      <c r="G64" s="26" t="s">
        <v>268</v>
      </c>
      <c r="H64" s="27">
        <f>IF(COUNT(H44:H63), SUM(H44:H63) / COUNT(H44:H63), 0)</f>
        <v>4.242120779910423E-2</v>
      </c>
      <c r="I64" s="28">
        <f>SUM(I44:I63)</f>
        <v>108174.07988771579</v>
      </c>
      <c r="J64" s="26" t="s">
        <v>268</v>
      </c>
      <c r="K64" s="27">
        <f>IF(COUNT(K44:K63), SUM(K44:K63) / COUNT(K44:K63), 0)</f>
        <v>4.740159580395055E-2</v>
      </c>
      <c r="L64" s="28">
        <f>SUM(L44:L63)</f>
        <v>120874.0693000739</v>
      </c>
      <c r="M64" s="26" t="s">
        <v>268</v>
      </c>
      <c r="N64" s="27">
        <f>IF(COUNT(N44:N63), SUM(N44:N63) / COUNT(N44:N63), 0)</f>
        <v>3.9773280680637513E-2</v>
      </c>
      <c r="O64" s="28">
        <f>SUM(O44:O63)</f>
        <v>101421.86573562563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45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2021-11-21(일) 오전 00:00</v>
      </c>
      <c r="C69" s="329"/>
      <c r="D69" s="288" t="str">
        <f>TEXT($G$1, "[$-ko-KR]yyyy-mm-dd(ddd) ") &amp; "오후 14:00"</f>
        <v>2021-11-21(일) 오후 14:00</v>
      </c>
      <c r="E69" s="289"/>
      <c r="F69" s="290"/>
      <c r="G69" s="288" t="str">
        <f>TEXT($G$1, "[$-ko-KR]yyyy-mm-dd(ddd) ") &amp; "오후 19:00"</f>
        <v>2021-11-21(일) 오후 19:00</v>
      </c>
      <c r="H69" s="289"/>
      <c r="I69" s="290"/>
      <c r="J69" s="288" t="str">
        <f>TEXT($G$1, "[$-ko-KR]yyyy-mm-dd(ddd) ") &amp; "오후 21:00"</f>
        <v>2021-11-21(일) 오후 21:00</v>
      </c>
      <c r="K69" s="289"/>
      <c r="L69" s="290"/>
      <c r="M69" s="288" t="str">
        <f>TEXT($G$1+1, "[$-ko-KR]yyyy-mm-dd(ddd) ") &amp; "오전 00:00"</f>
        <v>2021-11-22(월)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46" t="s">
        <v>57</v>
      </c>
      <c r="H70" s="247" t="s">
        <v>265</v>
      </c>
      <c r="I70" s="248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171</v>
      </c>
      <c r="B71" s="124">
        <v>901</v>
      </c>
      <c r="C71" s="76">
        <v>0.35692771080000002</v>
      </c>
      <c r="D71" s="13">
        <v>1000</v>
      </c>
      <c r="E71" s="14">
        <f>IF(ISNUMBER(D71), (D71 - $B71) / $B71, "")</f>
        <v>0.10987791342952276</v>
      </c>
      <c r="F71" s="16">
        <f>IF(ISNUMBER(D71), $B91 * E71, "")</f>
        <v>16481.687014428415</v>
      </c>
      <c r="G71" s="29">
        <v>1095</v>
      </c>
      <c r="H71" s="14">
        <f>IF(ISNUMBER(G71), (G71 - $B71) / $B71, "")</f>
        <v>0.2153163152053274</v>
      </c>
      <c r="I71" s="100">
        <f>IF(ISNUMBER(G71), $B91 * H71, "")</f>
        <v>32297.447280799111</v>
      </c>
      <c r="J71" s="13">
        <v>1085</v>
      </c>
      <c r="K71" s="14">
        <f>IF(ISNUMBER(J71), (J71 - $B71) / $B71, "")</f>
        <v>0.20421753607103219</v>
      </c>
      <c r="L71" s="16">
        <f>IF(ISNUMBER(J71), $B91 * K71, "")</f>
        <v>30632.630410654827</v>
      </c>
      <c r="M71" s="29">
        <v>999</v>
      </c>
      <c r="N71" s="14">
        <f>IF(ISNUMBER(M71), (M71 - $B71) / $B71, "")</f>
        <v>0.10876803551609324</v>
      </c>
      <c r="O71" s="16">
        <f>IF(ISNUMBER(M71), $B91 * N71, "")</f>
        <v>16315.205327413985</v>
      </c>
      <c r="Q71" s="286"/>
      <c r="R71" s="286"/>
      <c r="S71" s="286"/>
    </row>
    <row r="72" spans="1:19" ht="17.25" thickBot="1">
      <c r="A72" s="125" t="s">
        <v>203</v>
      </c>
      <c r="B72" s="126">
        <v>968</v>
      </c>
      <c r="C72" s="77">
        <v>0.1877300613</v>
      </c>
      <c r="D72" s="15">
        <v>984</v>
      </c>
      <c r="E72" s="32">
        <f t="shared" ref="E72:E75" si="30">IF(ISNUMBER(D72), (D72 - $B72) / $B72, "")</f>
        <v>1.6528925619834711E-2</v>
      </c>
      <c r="F72" s="18">
        <f>IF(ISNUMBER(D72), $B91 * E72, "")</f>
        <v>2479.3388429752067</v>
      </c>
      <c r="G72" s="31">
        <v>1000</v>
      </c>
      <c r="H72" s="32">
        <f t="shared" ref="H72:H75" si="31">IF(ISNUMBER(G72), (G72 - $B72) / $B72, "")</f>
        <v>3.3057851239669422E-2</v>
      </c>
      <c r="I72" s="101">
        <f>IF(ISNUMBER(G72), $B91 * H72, "")</f>
        <v>4958.6776859504134</v>
      </c>
      <c r="J72" s="15">
        <v>1050</v>
      </c>
      <c r="K72" s="32">
        <f t="shared" ref="K72:K75" si="32">IF(ISNUMBER(J72), (J72 - $B72) / $B72, "")</f>
        <v>8.4710743801652888E-2</v>
      </c>
      <c r="L72" s="18">
        <f>IF(ISNUMBER(J72), $B91 * K72, "")</f>
        <v>12706.611570247933</v>
      </c>
      <c r="M72" s="31">
        <v>984</v>
      </c>
      <c r="N72" s="32">
        <f t="shared" ref="N72:N75" si="33">IF(ISNUMBER(M72), (M72 - $B72) / $B72, "")</f>
        <v>1.6528925619834711E-2</v>
      </c>
      <c r="O72" s="18">
        <f>IF(ISNUMBER(M72), $B91 * N72, "")</f>
        <v>2479.3388429752067</v>
      </c>
      <c r="Q72" s="286"/>
      <c r="R72" s="286"/>
      <c r="S72" s="286"/>
    </row>
    <row r="73" spans="1:19" ht="17.25" thickBot="1">
      <c r="A73" s="125" t="s">
        <v>121</v>
      </c>
      <c r="B73" s="126">
        <v>649</v>
      </c>
      <c r="C73" s="77">
        <v>9.8138747900000003E-2</v>
      </c>
      <c r="D73" s="15">
        <v>661</v>
      </c>
      <c r="E73" s="32">
        <f t="shared" si="30"/>
        <v>1.8489984591679508E-2</v>
      </c>
      <c r="F73" s="18">
        <f>IF(ISNUMBER(D73), $B91 * E73, "")</f>
        <v>2773.4976887519265</v>
      </c>
      <c r="G73" s="31">
        <v>668</v>
      </c>
      <c r="H73" s="32">
        <f t="shared" si="31"/>
        <v>2.9275808936825885E-2</v>
      </c>
      <c r="I73" s="101">
        <f>IF(ISNUMBER(G73), $B91 * H73, "")</f>
        <v>4391.3713405238823</v>
      </c>
      <c r="J73" s="15">
        <v>664</v>
      </c>
      <c r="K73" s="32">
        <f t="shared" si="32"/>
        <v>2.3112480739599383E-2</v>
      </c>
      <c r="L73" s="18">
        <f>IF(ISNUMBER(J73), $B91 * K73, "")</f>
        <v>3466.8721109399075</v>
      </c>
      <c r="M73" s="31">
        <v>661</v>
      </c>
      <c r="N73" s="32">
        <f t="shared" si="33"/>
        <v>1.8489984591679508E-2</v>
      </c>
      <c r="O73" s="18">
        <f>IF(ISNUMBER(M73), $B91 * N73, "")</f>
        <v>2773.4976887519265</v>
      </c>
      <c r="Q73" s="291"/>
      <c r="R73" s="291"/>
      <c r="S73" s="291"/>
    </row>
    <row r="74" spans="1:19" ht="17.25" thickBot="1">
      <c r="A74" s="125" t="s">
        <v>219</v>
      </c>
      <c r="B74" s="126">
        <v>433</v>
      </c>
      <c r="C74" s="77">
        <v>4.5893719800000003E-2</v>
      </c>
      <c r="D74" s="15">
        <v>454</v>
      </c>
      <c r="E74" s="32">
        <f t="shared" si="30"/>
        <v>4.8498845265588918E-2</v>
      </c>
      <c r="F74" s="18">
        <f>IF(ISNUMBER(D74), $B91 * E74, "")</f>
        <v>7274.8267898383374</v>
      </c>
      <c r="G74" s="31">
        <v>453</v>
      </c>
      <c r="H74" s="32">
        <f t="shared" si="31"/>
        <v>4.6189376443418015E-2</v>
      </c>
      <c r="I74" s="101">
        <f>IF(ISNUMBER(G74), $B91 * H74, "")</f>
        <v>6928.4064665127025</v>
      </c>
      <c r="J74" s="15">
        <v>456</v>
      </c>
      <c r="K74" s="32">
        <f t="shared" si="32"/>
        <v>5.3117782909930716E-2</v>
      </c>
      <c r="L74" s="18">
        <f>IF(ISNUMBER(J74), $B91 * K74, "")</f>
        <v>7967.6674364896071</v>
      </c>
      <c r="M74" s="31">
        <v>432</v>
      </c>
      <c r="N74" s="32">
        <f t="shared" si="33"/>
        <v>-2.3094688221709007E-3</v>
      </c>
      <c r="O74" s="18">
        <f>IF(ISNUMBER(M74), $B91 * N74, "")</f>
        <v>-346.42032332563508</v>
      </c>
      <c r="Q74" s="291"/>
      <c r="R74" s="291"/>
      <c r="S74" s="291"/>
    </row>
    <row r="75" spans="1:19" ht="17.25" thickBot="1">
      <c r="A75" s="127" t="s">
        <v>191</v>
      </c>
      <c r="B75" s="128">
        <v>147</v>
      </c>
      <c r="C75" s="78">
        <v>4.2553191499999997E-2</v>
      </c>
      <c r="D75" s="20">
        <v>159</v>
      </c>
      <c r="E75" s="21">
        <f t="shared" si="30"/>
        <v>8.1632653061224483E-2</v>
      </c>
      <c r="F75" s="22">
        <f>IF(ISNUMBER(D75), $B91 * E75, "")</f>
        <v>12244.897959183672</v>
      </c>
      <c r="G75" s="30">
        <v>158</v>
      </c>
      <c r="H75" s="21">
        <f t="shared" si="31"/>
        <v>7.4829931972789115E-2</v>
      </c>
      <c r="I75" s="105">
        <f>IF(ISNUMBER(G75), $B91 * H75, "")</f>
        <v>11224.489795918367</v>
      </c>
      <c r="J75" s="20">
        <v>160</v>
      </c>
      <c r="K75" s="21">
        <f t="shared" si="32"/>
        <v>8.8435374149659865E-2</v>
      </c>
      <c r="L75" s="22">
        <f>IF(ISNUMBER(J75), $B91 * K75, "")</f>
        <v>13265.306122448979</v>
      </c>
      <c r="M75" s="30">
        <v>155</v>
      </c>
      <c r="N75" s="21">
        <f t="shared" si="33"/>
        <v>5.4421768707482991E-2</v>
      </c>
      <c r="O75" s="22">
        <f>IF(ISNUMBER(M75), $B91 * N75, "")</f>
        <v>8163.2653061224482</v>
      </c>
      <c r="Q75" s="291"/>
      <c r="R75" s="291"/>
      <c r="S75" s="291"/>
    </row>
    <row r="76" spans="1:19" ht="17.25" thickBot="1">
      <c r="A76" s="125" t="s">
        <v>239</v>
      </c>
      <c r="B76" s="129">
        <v>683</v>
      </c>
      <c r="C76" s="80">
        <v>1.9402985099999999E-2</v>
      </c>
      <c r="D76" s="106">
        <v>693</v>
      </c>
      <c r="E76" s="107">
        <f>IF(ISNUMBER(D76), (D76 - $B76) / $B76, "")</f>
        <v>1.4641288433382138E-2</v>
      </c>
      <c r="F76" s="108">
        <f>IF(ISNUMBER(D76), $B91 * E76, "")</f>
        <v>2196.1932650073209</v>
      </c>
      <c r="G76" s="109">
        <v>705</v>
      </c>
      <c r="H76" s="107">
        <f>IF(ISNUMBER(G76), (G76 - $B76) / $B76, "")</f>
        <v>3.2210834553440704E-2</v>
      </c>
      <c r="I76" s="110">
        <f>IF(ISNUMBER(G76), $B91 * H76, "")</f>
        <v>4831.6251830161054</v>
      </c>
      <c r="J76" s="106">
        <v>703</v>
      </c>
      <c r="K76" s="107">
        <f>IF(ISNUMBER(J76), (J76 - $B76) / $B76, "")</f>
        <v>2.9282576866764276E-2</v>
      </c>
      <c r="L76" s="108">
        <f>IF(ISNUMBER(J76), $B91 * K76, "")</f>
        <v>4392.3865300146417</v>
      </c>
      <c r="M76" s="109">
        <v>690</v>
      </c>
      <c r="N76" s="107">
        <f>IF(ISNUMBER(M76), (M76 - $B76) / $B76, "")</f>
        <v>1.0248901903367497E-2</v>
      </c>
      <c r="O76" s="108">
        <f>IF(ISNUMBER(M76), $B91 * N76, "")</f>
        <v>1537.3352855051246</v>
      </c>
      <c r="Q76" s="291"/>
      <c r="R76" s="291"/>
      <c r="S76" s="291"/>
    </row>
    <row r="77" spans="1:19" ht="17.25" thickBot="1">
      <c r="A77" s="125" t="s">
        <v>215</v>
      </c>
      <c r="B77" s="126">
        <v>642</v>
      </c>
      <c r="C77" s="77">
        <v>1.9047618999999998E-2</v>
      </c>
      <c r="D77" s="15">
        <v>710</v>
      </c>
      <c r="E77" s="32">
        <f t="shared" ref="E77:E80" si="34">IF(ISNUMBER(D77), (D77 - $B77) / $B77, "")</f>
        <v>0.1059190031152648</v>
      </c>
      <c r="F77" s="18">
        <f>IF(ISNUMBER(D77), $B91 * E77, "")</f>
        <v>15887.85046728972</v>
      </c>
      <c r="G77" s="31">
        <v>723</v>
      </c>
      <c r="H77" s="32">
        <f t="shared" ref="H77:H80" si="35">IF(ISNUMBER(G77), (G77 - $B77) / $B77, "")</f>
        <v>0.12616822429906541</v>
      </c>
      <c r="I77" s="101">
        <f>IF(ISNUMBER(G77), $B91 * H77, "")</f>
        <v>18925.233644859811</v>
      </c>
      <c r="J77" s="15">
        <v>716</v>
      </c>
      <c r="K77" s="32">
        <f t="shared" ref="K77:K80" si="36">IF(ISNUMBER(J77), (J77 - $B77) / $B77, "")</f>
        <v>0.11526479750778816</v>
      </c>
      <c r="L77" s="18">
        <f>IF(ISNUMBER(J77), $B91 * K77, "")</f>
        <v>17289.719626168226</v>
      </c>
      <c r="M77" s="31">
        <v>678</v>
      </c>
      <c r="N77" s="32">
        <f t="shared" ref="N77:N80" si="37">IF(ISNUMBER(M77), (M77 - $B77) / $B77, "")</f>
        <v>5.6074766355140186E-2</v>
      </c>
      <c r="O77" s="18">
        <f>IF(ISNUMBER(M77), $B91 * N77, "")</f>
        <v>8411.2149532710282</v>
      </c>
      <c r="Q77" s="291"/>
      <c r="R77" s="291"/>
      <c r="S77" s="291"/>
    </row>
    <row r="78" spans="1:19" ht="17.25" thickBot="1">
      <c r="A78" s="125" t="s">
        <v>235</v>
      </c>
      <c r="B78" s="126">
        <v>130</v>
      </c>
      <c r="C78" s="77">
        <v>1.5625E-2</v>
      </c>
      <c r="D78" s="15">
        <v>182</v>
      </c>
      <c r="E78" s="32">
        <f t="shared" si="34"/>
        <v>0.4</v>
      </c>
      <c r="F78" s="18">
        <f>IF(ISNUMBER(D78), $B91 * E78, "")</f>
        <v>60000</v>
      </c>
      <c r="G78" s="31">
        <v>195</v>
      </c>
      <c r="H78" s="32">
        <f t="shared" si="35"/>
        <v>0.5</v>
      </c>
      <c r="I78" s="101">
        <f>IF(ISNUMBER(G78), $B91 * H78, "")</f>
        <v>75000</v>
      </c>
      <c r="J78" s="15">
        <v>220</v>
      </c>
      <c r="K78" s="32">
        <f t="shared" si="36"/>
        <v>0.69230769230769229</v>
      </c>
      <c r="L78" s="18">
        <f>IF(ISNUMBER(J78), $B91 * K78, "")</f>
        <v>103846.15384615384</v>
      </c>
      <c r="M78" s="31">
        <v>198</v>
      </c>
      <c r="N78" s="32">
        <f t="shared" si="37"/>
        <v>0.52307692307692311</v>
      </c>
      <c r="O78" s="18">
        <f>IF(ISNUMBER(M78), $B91 * N78, "")</f>
        <v>78461.538461538468</v>
      </c>
      <c r="Q78" s="291"/>
      <c r="R78" s="291"/>
      <c r="S78" s="291"/>
    </row>
    <row r="79" spans="1:19" ht="17.25" thickBot="1">
      <c r="A79" s="125" t="s">
        <v>161</v>
      </c>
      <c r="B79" s="126">
        <v>660</v>
      </c>
      <c r="C79" s="77">
        <v>1.3824884799999999E-2</v>
      </c>
      <c r="D79" s="15">
        <v>668</v>
      </c>
      <c r="E79" s="32">
        <f t="shared" si="34"/>
        <v>1.2121212121212121E-2</v>
      </c>
      <c r="F79" s="18">
        <f>IF(ISNUMBER(D79), $B91 * E79, "")</f>
        <v>1818.1818181818182</v>
      </c>
      <c r="G79" s="31">
        <v>673</v>
      </c>
      <c r="H79" s="32">
        <f t="shared" si="35"/>
        <v>1.9696969696969695E-2</v>
      </c>
      <c r="I79" s="101">
        <f>IF(ISNUMBER(G79), $B91 * H79, "")</f>
        <v>2954.5454545454545</v>
      </c>
      <c r="J79" s="15">
        <v>673</v>
      </c>
      <c r="K79" s="32">
        <f t="shared" si="36"/>
        <v>1.9696969696969695E-2</v>
      </c>
      <c r="L79" s="18">
        <f>IF(ISNUMBER(J79), $B91 * K79, "")</f>
        <v>2954.5454545454545</v>
      </c>
      <c r="M79" s="31">
        <v>668</v>
      </c>
      <c r="N79" s="32">
        <f t="shared" si="37"/>
        <v>1.2121212121212121E-2</v>
      </c>
      <c r="O79" s="18">
        <f>IF(ISNUMBER(M79), $B91 * N79, "")</f>
        <v>1818.1818181818182</v>
      </c>
      <c r="Q79" s="33"/>
      <c r="R79" s="33"/>
    </row>
    <row r="80" spans="1:19" ht="17.25" thickBot="1">
      <c r="A80" s="130" t="s">
        <v>237</v>
      </c>
      <c r="B80" s="131">
        <v>160</v>
      </c>
      <c r="C80" s="79">
        <v>1.26582278E-2</v>
      </c>
      <c r="D80" s="24">
        <v>180</v>
      </c>
      <c r="E80" s="25">
        <f t="shared" si="34"/>
        <v>0.125</v>
      </c>
      <c r="F80" s="104">
        <f>IF(ISNUMBER(D80), $B91 * E80, "")</f>
        <v>18750</v>
      </c>
      <c r="G80" s="102">
        <v>175</v>
      </c>
      <c r="H80" s="25">
        <f t="shared" si="35"/>
        <v>9.375E-2</v>
      </c>
      <c r="I80" s="103">
        <f>IF(ISNUMBER(G80), $B91 * H80, "")</f>
        <v>14062.5</v>
      </c>
      <c r="J80" s="24">
        <v>181</v>
      </c>
      <c r="K80" s="25">
        <f t="shared" si="36"/>
        <v>0.13125000000000001</v>
      </c>
      <c r="L80" s="104">
        <f>IF(ISNUMBER(J80), $B91 * K80, "")</f>
        <v>19687.5</v>
      </c>
      <c r="M80" s="102">
        <v>175</v>
      </c>
      <c r="N80" s="25">
        <f t="shared" si="37"/>
        <v>9.375E-2</v>
      </c>
      <c r="O80" s="104">
        <f>IF(ISNUMBER(M80), $B91 * N80, "")</f>
        <v>14062.5</v>
      </c>
      <c r="Q80" s="300"/>
      <c r="R80" s="301"/>
      <c r="S80" s="302"/>
    </row>
    <row r="81" spans="1:19">
      <c r="A81" s="123" t="s">
        <v>251</v>
      </c>
      <c r="B81" s="124">
        <v>401</v>
      </c>
      <c r="C81" s="76">
        <v>1.00755668E-2</v>
      </c>
      <c r="D81" s="13">
        <v>412</v>
      </c>
      <c r="E81" s="14">
        <f>IF(ISNUMBER(D81), (D81 - $B81) / $B81, "")</f>
        <v>2.7431421446384038E-2</v>
      </c>
      <c r="F81" s="16">
        <f>IF(ISNUMBER(D81), $B91 * E81, "")</f>
        <v>4114.7132169576062</v>
      </c>
      <c r="G81" s="29">
        <v>415</v>
      </c>
      <c r="H81" s="14">
        <f>IF(ISNUMBER(G81), (G81 - $B81) / $B81, "")</f>
        <v>3.4912718204488775E-2</v>
      </c>
      <c r="I81" s="100">
        <f>IF(ISNUMBER(G81), $B91 * H81, "")</f>
        <v>5236.9077306733161</v>
      </c>
      <c r="J81" s="13">
        <v>417</v>
      </c>
      <c r="K81" s="14">
        <f>IF(ISNUMBER(J81), (J81 - $B81) / $B81, "")</f>
        <v>3.9900249376558602E-2</v>
      </c>
      <c r="L81" s="16">
        <f>IF(ISNUMBER(J81), $B91 * K81, "")</f>
        <v>5985.0374064837906</v>
      </c>
      <c r="M81" s="29">
        <v>414</v>
      </c>
      <c r="N81" s="14">
        <f>IF(ISNUMBER(M81), (M81 - $B81) / $B81, "")</f>
        <v>3.2418952618453865E-2</v>
      </c>
      <c r="O81" s="16">
        <f>IF(ISNUMBER(M81), $B91 * N81, "")</f>
        <v>4862.8428927680798</v>
      </c>
      <c r="Q81" s="303"/>
      <c r="R81" s="304"/>
      <c r="S81" s="305"/>
    </row>
    <row r="82" spans="1:19" ht="17.25" thickBot="1">
      <c r="A82" s="125" t="s">
        <v>233</v>
      </c>
      <c r="B82" s="126">
        <v>732</v>
      </c>
      <c r="C82" s="77">
        <v>2.7397260000000001E-3</v>
      </c>
      <c r="D82" s="15">
        <v>760</v>
      </c>
      <c r="E82" s="32">
        <f t="shared" ref="E82:E85" si="38">IF(ISNUMBER(D82), (D82 - $B82) / $B82, "")</f>
        <v>3.825136612021858E-2</v>
      </c>
      <c r="F82" s="18">
        <f>IF(ISNUMBER(D82), $B91 * E82, "")</f>
        <v>5737.7049180327867</v>
      </c>
      <c r="G82" s="31">
        <v>759</v>
      </c>
      <c r="H82" s="32">
        <f t="shared" ref="H82:H85" si="39">IF(ISNUMBER(G82), (G82 - $B82) / $B82, "")</f>
        <v>3.6885245901639344E-2</v>
      </c>
      <c r="I82" s="101">
        <f>IF(ISNUMBER(G82), $B91 * H82, "")</f>
        <v>5532.7868852459014</v>
      </c>
      <c r="J82" s="15">
        <v>757</v>
      </c>
      <c r="K82" s="32">
        <f t="shared" ref="K82:K85" si="40">IF(ISNUMBER(J82), (J82 - $B82) / $B82, "")</f>
        <v>3.4153005464480878E-2</v>
      </c>
      <c r="L82" s="18">
        <f>IF(ISNUMBER(J82), $B91 * K82, "")</f>
        <v>5122.9508196721317</v>
      </c>
      <c r="M82" s="31">
        <v>753</v>
      </c>
      <c r="N82" s="32">
        <f t="shared" ref="N82:N85" si="41">IF(ISNUMBER(M82), (M82 - $B82) / $B82, "")</f>
        <v>2.8688524590163935E-2</v>
      </c>
      <c r="O82" s="18">
        <f>IF(ISNUMBER(M82), $B91 * N82, "")</f>
        <v>4303.2786885245905</v>
      </c>
      <c r="Q82" s="306"/>
      <c r="R82" s="307"/>
      <c r="S82" s="308"/>
    </row>
    <row r="83" spans="1:19" ht="17.25" thickBot="1">
      <c r="A83" s="125" t="s">
        <v>217</v>
      </c>
      <c r="B83" s="126">
        <v>244</v>
      </c>
      <c r="C83" s="77">
        <v>0</v>
      </c>
      <c r="D83" s="15">
        <v>260</v>
      </c>
      <c r="E83" s="32">
        <f t="shared" si="38"/>
        <v>6.5573770491803282E-2</v>
      </c>
      <c r="F83" s="18">
        <f>IF(ISNUMBER(D83), $B91 * E83, "")</f>
        <v>9836.0655737704928</v>
      </c>
      <c r="G83" s="31">
        <v>262</v>
      </c>
      <c r="H83" s="32">
        <f t="shared" si="39"/>
        <v>7.3770491803278687E-2</v>
      </c>
      <c r="I83" s="101">
        <f>IF(ISNUMBER(G83), $B91 * H83, "")</f>
        <v>11065.573770491803</v>
      </c>
      <c r="J83" s="15">
        <v>261</v>
      </c>
      <c r="K83" s="32">
        <f t="shared" si="40"/>
        <v>6.9672131147540978E-2</v>
      </c>
      <c r="L83" s="18">
        <f>IF(ISNUMBER(J83), $B91 * K83, "")</f>
        <v>10450.819672131147</v>
      </c>
      <c r="M83" s="31">
        <v>257</v>
      </c>
      <c r="N83" s="32">
        <f t="shared" si="41"/>
        <v>5.3278688524590161E-2</v>
      </c>
      <c r="O83" s="18">
        <f>IF(ISNUMBER(M83), $B91 * N83, "")</f>
        <v>7991.8032786885242</v>
      </c>
      <c r="Q83" s="291"/>
      <c r="R83" s="291"/>
      <c r="S83" s="291"/>
    </row>
    <row r="84" spans="1:19" ht="17.25" thickBot="1">
      <c r="A84" s="125" t="s">
        <v>334</v>
      </c>
      <c r="B84" s="126">
        <v>468</v>
      </c>
      <c r="C84" s="77">
        <v>-2.1321961999999999E-3</v>
      </c>
      <c r="D84" s="15">
        <v>476</v>
      </c>
      <c r="E84" s="32">
        <f t="shared" si="38"/>
        <v>1.7094017094017096E-2</v>
      </c>
      <c r="F84" s="18">
        <f>IF(ISNUMBER(D84), $B91 * E84, "")</f>
        <v>2564.1025641025644</v>
      </c>
      <c r="G84" s="31">
        <v>481</v>
      </c>
      <c r="H84" s="32">
        <f t="shared" si="39"/>
        <v>2.7777777777777776E-2</v>
      </c>
      <c r="I84" s="101">
        <f>IF(ISNUMBER(G84), $B91 * H84, "")</f>
        <v>4166.6666666666661</v>
      </c>
      <c r="J84" s="15">
        <v>484</v>
      </c>
      <c r="K84" s="32">
        <f t="shared" si="40"/>
        <v>3.4188034188034191E-2</v>
      </c>
      <c r="L84" s="18">
        <f>IF(ISNUMBER(J84), $B91 * K84, "")</f>
        <v>5128.2051282051289</v>
      </c>
      <c r="M84" s="31">
        <v>480</v>
      </c>
      <c r="N84" s="32">
        <f t="shared" si="41"/>
        <v>2.564102564102564E-2</v>
      </c>
      <c r="O84" s="18">
        <f>IF(ISNUMBER(M84), $B91 * N84, "")</f>
        <v>3846.1538461538462</v>
      </c>
      <c r="Q84" s="286"/>
      <c r="R84" s="286"/>
      <c r="S84" s="286"/>
    </row>
    <row r="85" spans="1:19" ht="17.25" thickBot="1">
      <c r="A85" s="127" t="s">
        <v>189</v>
      </c>
      <c r="B85" s="128">
        <v>455</v>
      </c>
      <c r="C85" s="78">
        <v>-2.1929825000000002E-3</v>
      </c>
      <c r="D85" s="20">
        <v>455</v>
      </c>
      <c r="E85" s="21">
        <f t="shared" si="38"/>
        <v>0</v>
      </c>
      <c r="F85" s="22">
        <f>IF(ISNUMBER(D85), $B91 * E85, "")</f>
        <v>0</v>
      </c>
      <c r="G85" s="30">
        <v>455</v>
      </c>
      <c r="H85" s="21">
        <f t="shared" si="39"/>
        <v>0</v>
      </c>
      <c r="I85" s="105">
        <f>IF(ISNUMBER(G85), $B91 * H85, "")</f>
        <v>0</v>
      </c>
      <c r="J85" s="20">
        <v>457</v>
      </c>
      <c r="K85" s="21">
        <f t="shared" si="40"/>
        <v>4.3956043956043956E-3</v>
      </c>
      <c r="L85" s="22">
        <f>IF(ISNUMBER(J85), $B91 * K85, "")</f>
        <v>659.34065934065939</v>
      </c>
      <c r="M85" s="30">
        <v>445</v>
      </c>
      <c r="N85" s="21">
        <f t="shared" si="41"/>
        <v>-2.197802197802198E-2</v>
      </c>
      <c r="O85" s="22">
        <f>IF(ISNUMBER(M85), $B91 * N85, "")</f>
        <v>-3296.7032967032969</v>
      </c>
      <c r="Q85" s="286"/>
      <c r="R85" s="286"/>
      <c r="S85" s="286"/>
    </row>
    <row r="86" spans="1:19" ht="17.25" thickBot="1">
      <c r="A86" s="125" t="s">
        <v>197</v>
      </c>
      <c r="B86" s="129">
        <v>226</v>
      </c>
      <c r="C86" s="80">
        <v>-4.4052863000000001E-3</v>
      </c>
      <c r="D86" s="106">
        <v>241</v>
      </c>
      <c r="E86" s="107">
        <f>IF(ISNUMBER(D86), (D86 - $B86) / $B86, "")</f>
        <v>6.637168141592921E-2</v>
      </c>
      <c r="F86" s="108">
        <f>IF(ISNUMBER(D86), $B91 * E86, "")</f>
        <v>9955.7522123893814</v>
      </c>
      <c r="G86" s="109">
        <v>244</v>
      </c>
      <c r="H86" s="107">
        <f>IF(ISNUMBER(G86), (G86 - $B86) / $B86, "")</f>
        <v>7.9646017699115043E-2</v>
      </c>
      <c r="I86" s="110">
        <f>IF(ISNUMBER(G86), $B91 * H86, "")</f>
        <v>11946.902654867257</v>
      </c>
      <c r="J86" s="106">
        <v>246</v>
      </c>
      <c r="K86" s="107">
        <f>IF(ISNUMBER(J86), (J86 - $B86) / $B86, "")</f>
        <v>8.8495575221238937E-2</v>
      </c>
      <c r="L86" s="108">
        <f>IF(ISNUMBER(J86), $B91 * K86, "")</f>
        <v>13274.336283185841</v>
      </c>
      <c r="M86" s="109">
        <v>241</v>
      </c>
      <c r="N86" s="107">
        <f>IF(ISNUMBER(M86), (M86 - $B86) / $B86, "")</f>
        <v>6.637168141592921E-2</v>
      </c>
      <c r="O86" s="108">
        <f>IF(ISNUMBER(M86), $B91 * N86, "")</f>
        <v>9955.7522123893814</v>
      </c>
      <c r="Q86" s="291"/>
      <c r="R86" s="291"/>
      <c r="S86" s="291"/>
    </row>
    <row r="87" spans="1:19" ht="17.25" thickBot="1">
      <c r="A87" s="125" t="s">
        <v>107</v>
      </c>
      <c r="B87" s="126">
        <v>205</v>
      </c>
      <c r="C87" s="77">
        <v>-4.8543689000000003E-3</v>
      </c>
      <c r="D87" s="15">
        <v>214</v>
      </c>
      <c r="E87" s="32">
        <f t="shared" ref="E87:E90" si="42">IF(ISNUMBER(D87), (D87 - $B87) / $B87, "")</f>
        <v>4.3902439024390241E-2</v>
      </c>
      <c r="F87" s="18">
        <f>IF(ISNUMBER(D87), $B91 * E87, "")</f>
        <v>6585.3658536585363</v>
      </c>
      <c r="G87" s="31">
        <v>216</v>
      </c>
      <c r="H87" s="32">
        <f t="shared" ref="H87:H90" si="43">IF(ISNUMBER(G87), (G87 - $B87) / $B87, "")</f>
        <v>5.3658536585365853E-2</v>
      </c>
      <c r="I87" s="101">
        <f>IF(ISNUMBER(G87), $B91 * H87, "")</f>
        <v>8048.7804878048782</v>
      </c>
      <c r="J87" s="15">
        <v>216</v>
      </c>
      <c r="K87" s="32">
        <f t="shared" ref="K87:K90" si="44">IF(ISNUMBER(J87), (J87 - $B87) / $B87, "")</f>
        <v>5.3658536585365853E-2</v>
      </c>
      <c r="L87" s="18">
        <f>IF(ISNUMBER(J87), $B91 * K87, "")</f>
        <v>8048.7804878048782</v>
      </c>
      <c r="M87" s="31">
        <v>208</v>
      </c>
      <c r="N87" s="32">
        <f t="shared" ref="N87:N90" si="45">IF(ISNUMBER(M87), (M87 - $B87) / $B87, "")</f>
        <v>1.4634146341463415E-2</v>
      </c>
      <c r="O87" s="18">
        <f>IF(ISNUMBER(M87), $B91 * N87, "")</f>
        <v>2195.1219512195125</v>
      </c>
      <c r="Q87" s="291"/>
      <c r="R87" s="291"/>
      <c r="S87" s="291"/>
    </row>
    <row r="88" spans="1:19" ht="17.25" thickBot="1">
      <c r="A88" s="125" t="s">
        <v>135</v>
      </c>
      <c r="B88" s="126">
        <v>397</v>
      </c>
      <c r="C88" s="77">
        <v>-5.0125313000000003E-3</v>
      </c>
      <c r="D88" s="15">
        <v>396</v>
      </c>
      <c r="E88" s="32">
        <f t="shared" si="42"/>
        <v>-2.5188916876574307E-3</v>
      </c>
      <c r="F88" s="18">
        <f>IF(ISNUMBER(D88), $B91 * E88, "")</f>
        <v>-377.83375314861462</v>
      </c>
      <c r="G88" s="31">
        <v>400</v>
      </c>
      <c r="H88" s="32">
        <f t="shared" si="43"/>
        <v>7.556675062972292E-3</v>
      </c>
      <c r="I88" s="101">
        <f>IF(ISNUMBER(G88), $B91 * H88, "")</f>
        <v>1133.5012594458437</v>
      </c>
      <c r="J88" s="15">
        <v>399</v>
      </c>
      <c r="K88" s="32">
        <f t="shared" si="44"/>
        <v>5.0377833753148613E-3</v>
      </c>
      <c r="L88" s="18">
        <f>IF(ISNUMBER(J88), $B91 * K88, "")</f>
        <v>755.66750629722924</v>
      </c>
      <c r="M88" s="31">
        <v>401</v>
      </c>
      <c r="N88" s="32">
        <f t="shared" si="45"/>
        <v>1.0075566750629723E-2</v>
      </c>
      <c r="O88" s="18">
        <f>IF(ISNUMBER(M88), $B91 * N88, "")</f>
        <v>1511.3350125944585</v>
      </c>
      <c r="Q88" s="291"/>
      <c r="R88" s="291"/>
      <c r="S88" s="291"/>
    </row>
    <row r="89" spans="1:19">
      <c r="A89" s="125" t="s">
        <v>149</v>
      </c>
      <c r="B89" s="126">
        <v>128</v>
      </c>
      <c r="C89" s="77">
        <v>-7.7519379999999999E-3</v>
      </c>
      <c r="D89" s="15">
        <v>131</v>
      </c>
      <c r="E89" s="32">
        <f t="shared" si="42"/>
        <v>2.34375E-2</v>
      </c>
      <c r="F89" s="18">
        <f>IF(ISNUMBER(D89), $B91 * E89, "")</f>
        <v>3515.625</v>
      </c>
      <c r="G89" s="31">
        <v>131</v>
      </c>
      <c r="H89" s="32">
        <f t="shared" si="43"/>
        <v>2.34375E-2</v>
      </c>
      <c r="I89" s="101">
        <f>IF(ISNUMBER(G89), $B91 * H89, "")</f>
        <v>3515.625</v>
      </c>
      <c r="J89" s="15">
        <v>133</v>
      </c>
      <c r="K89" s="32">
        <f t="shared" si="44"/>
        <v>3.90625E-2</v>
      </c>
      <c r="L89" s="18">
        <f>IF(ISNUMBER(J89), $B91 * K89, "")</f>
        <v>5859.375</v>
      </c>
      <c r="M89" s="31">
        <v>132</v>
      </c>
      <c r="N89" s="32">
        <f t="shared" si="45"/>
        <v>3.125E-2</v>
      </c>
      <c r="O89" s="18">
        <f>IF(ISNUMBER(M89), $B91 * N89, "")</f>
        <v>4687.5</v>
      </c>
      <c r="Q89" s="313"/>
      <c r="R89" s="314"/>
      <c r="S89" s="315"/>
    </row>
    <row r="90" spans="1:19" ht="17.25" thickBot="1">
      <c r="A90" s="130" t="s">
        <v>56</v>
      </c>
      <c r="B90" s="131">
        <v>215</v>
      </c>
      <c r="C90" s="79">
        <v>-9.2165899000000006E-3</v>
      </c>
      <c r="D90" s="24">
        <v>224</v>
      </c>
      <c r="E90" s="25">
        <f t="shared" si="42"/>
        <v>4.1860465116279069E-2</v>
      </c>
      <c r="F90" s="104">
        <f>IF(ISNUMBER(D90), $B91 * E90, "")</f>
        <v>6279.0697674418607</v>
      </c>
      <c r="G90" s="102">
        <v>224</v>
      </c>
      <c r="H90" s="25">
        <f t="shared" si="43"/>
        <v>4.1860465116279069E-2</v>
      </c>
      <c r="I90" s="103">
        <f>IF(ISNUMBER(G90), $B91 * H90, "")</f>
        <v>6279.0697674418607</v>
      </c>
      <c r="J90" s="24">
        <v>225</v>
      </c>
      <c r="K90" s="25">
        <f t="shared" si="44"/>
        <v>4.6511627906976744E-2</v>
      </c>
      <c r="L90" s="104">
        <f>IF(ISNUMBER(J90), $B91 * K90, "")</f>
        <v>6976.7441860465115</v>
      </c>
      <c r="M90" s="102">
        <v>224</v>
      </c>
      <c r="N90" s="25">
        <f t="shared" si="45"/>
        <v>4.1860465116279069E-2</v>
      </c>
      <c r="O90" s="104">
        <f>IF(ISNUMBER(M90), $B91 * N90, "")</f>
        <v>6279.0697674418607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6.270567973295367E-2</v>
      </c>
      <c r="F91" s="28">
        <f>SUM(F71:F90)</f>
        <v>188117.03919886102</v>
      </c>
      <c r="G91" s="26" t="s">
        <v>268</v>
      </c>
      <c r="H91" s="27">
        <f>IF(COUNT(H71:H90), SUM(H71:H90) / COUNT(H71:H90), 0)</f>
        <v>7.7500037024921115E-2</v>
      </c>
      <c r="I91" s="28">
        <f>SUM(I71:I90)</f>
        <v>232500.11107476338</v>
      </c>
      <c r="J91" s="26" t="s">
        <v>268</v>
      </c>
      <c r="K91" s="27">
        <f>IF(COUNT(K71:K90), SUM(K71:K90) / COUNT(K71:K90), 0)</f>
        <v>9.282355008561026E-2</v>
      </c>
      <c r="L91" s="28">
        <f>SUM(L71:L90)</f>
        <v>278470.65025683079</v>
      </c>
      <c r="M91" s="26" t="s">
        <v>268</v>
      </c>
      <c r="N91" s="27">
        <f>IF(COUNT(N71:N90), SUM(N71:N90) / COUNT(N71:N90), 0)</f>
        <v>5.8670603904503772E-2</v>
      </c>
      <c r="O91" s="28">
        <f>SUM(O71:O90)</f>
        <v>176011.81171351133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45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2021-11-21(일) 오전 00:00</v>
      </c>
      <c r="C96" s="329"/>
      <c r="D96" s="288" t="str">
        <f>TEXT($G$1, "[$-ko-KR]yyyy-mm-dd(ddd) ") &amp; "오후 14:00"</f>
        <v>2021-11-21(일) 오후 14:00</v>
      </c>
      <c r="E96" s="289"/>
      <c r="F96" s="290"/>
      <c r="G96" s="288" t="str">
        <f>TEXT($G$1, "[$-ko-KR]yyyy-mm-dd(ddd) ") &amp; "오후 19:00"</f>
        <v>2021-11-21(일) 오후 19:00</v>
      </c>
      <c r="H96" s="289"/>
      <c r="I96" s="290"/>
      <c r="J96" s="288" t="str">
        <f>TEXT($G$1, "[$-ko-KR]yyyy-mm-dd(ddd) ") &amp; "오후 21:00"</f>
        <v>2021-11-21(일) 오후 21:00</v>
      </c>
      <c r="K96" s="289"/>
      <c r="L96" s="290"/>
      <c r="M96" s="288" t="str">
        <f>TEXT($G$1+1, "[$-ko-KR]yyyy-mm-dd(ddd) ") &amp; "오전 00:00"</f>
        <v>2021-11-22(월)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46" t="s">
        <v>57</v>
      </c>
      <c r="H97" s="247" t="s">
        <v>265</v>
      </c>
      <c r="I97" s="248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171</v>
      </c>
      <c r="B98" s="124">
        <v>901</v>
      </c>
      <c r="C98" s="76">
        <v>0.35692771080000002</v>
      </c>
      <c r="D98" s="13">
        <v>1000</v>
      </c>
      <c r="E98" s="14">
        <f>IF(ISNUMBER(D98), (D98 - $B98) / $B98, "")</f>
        <v>0.10987791342952276</v>
      </c>
      <c r="F98" s="16">
        <f>IF(ISNUMBER(D98), $B118 * E98, "")</f>
        <v>16481.687014428415</v>
      </c>
      <c r="G98" s="29">
        <v>1095</v>
      </c>
      <c r="H98" s="14">
        <f>IF(ISNUMBER(G98), (G98 - $B98) / $B98, "")</f>
        <v>0.2153163152053274</v>
      </c>
      <c r="I98" s="100">
        <f>IF(ISNUMBER(G98), $B118 * H98, "")</f>
        <v>32297.447280799111</v>
      </c>
      <c r="J98" s="13">
        <v>1085</v>
      </c>
      <c r="K98" s="14">
        <f>IF(ISNUMBER(J98), (J98 - $B98) / $B98, "")</f>
        <v>0.20421753607103219</v>
      </c>
      <c r="L98" s="16">
        <f>IF(ISNUMBER(J98), $B118 * K98, "")</f>
        <v>30632.630410654827</v>
      </c>
      <c r="M98" s="29">
        <v>999</v>
      </c>
      <c r="N98" s="14">
        <f>IF(ISNUMBER(M98), (M98 - $B98) / $B98, "")</f>
        <v>0.10876803551609324</v>
      </c>
      <c r="O98" s="16">
        <f>IF(ISNUMBER(M98), $B118 * N98, "")</f>
        <v>16315.205327413985</v>
      </c>
      <c r="Q98" s="286"/>
      <c r="R98" s="286"/>
      <c r="S98" s="286"/>
    </row>
    <row r="99" spans="1:19" ht="17.25" thickBot="1">
      <c r="A99" s="125" t="s">
        <v>203</v>
      </c>
      <c r="B99" s="126">
        <v>968</v>
      </c>
      <c r="C99" s="77">
        <v>0.1877300613</v>
      </c>
      <c r="D99" s="15">
        <v>984</v>
      </c>
      <c r="E99" s="32">
        <f t="shared" ref="E99:E102" si="46">IF(ISNUMBER(D99), (D99 - $B99) / $B99, "")</f>
        <v>1.6528925619834711E-2</v>
      </c>
      <c r="F99" s="18">
        <f>IF(ISNUMBER(D99), $B118 * E99, "")</f>
        <v>2479.3388429752067</v>
      </c>
      <c r="G99" s="31">
        <v>1000</v>
      </c>
      <c r="H99" s="32">
        <f t="shared" ref="H99:H102" si="47">IF(ISNUMBER(G99), (G99 - $B99) / $B99, "")</f>
        <v>3.3057851239669422E-2</v>
      </c>
      <c r="I99" s="101">
        <f>IF(ISNUMBER(G99), $B118 * H99, "")</f>
        <v>4958.6776859504134</v>
      </c>
      <c r="J99" s="15">
        <v>1050</v>
      </c>
      <c r="K99" s="32">
        <f t="shared" ref="K99:K102" si="48">IF(ISNUMBER(J99), (J99 - $B99) / $B99, "")</f>
        <v>8.4710743801652888E-2</v>
      </c>
      <c r="L99" s="18">
        <f>IF(ISNUMBER(J99), $B118 * K99, "")</f>
        <v>12706.611570247933</v>
      </c>
      <c r="M99" s="31">
        <v>984</v>
      </c>
      <c r="N99" s="32">
        <f t="shared" ref="N99:N102" si="49">IF(ISNUMBER(M99), (M99 - $B99) / $B99, "")</f>
        <v>1.6528925619834711E-2</v>
      </c>
      <c r="O99" s="18">
        <f>IF(ISNUMBER(M99), $B118 * N99, "")</f>
        <v>2479.3388429752067</v>
      </c>
      <c r="Q99" s="286"/>
      <c r="R99" s="286"/>
      <c r="S99" s="286"/>
    </row>
    <row r="100" spans="1:19" ht="17.25" thickBot="1">
      <c r="A100" s="125" t="s">
        <v>121</v>
      </c>
      <c r="B100" s="126">
        <v>649</v>
      </c>
      <c r="C100" s="77">
        <v>9.8138747900000003E-2</v>
      </c>
      <c r="D100" s="15">
        <v>661</v>
      </c>
      <c r="E100" s="32">
        <f t="shared" si="46"/>
        <v>1.8489984591679508E-2</v>
      </c>
      <c r="F100" s="18">
        <f>IF(ISNUMBER(D100), $B118 * E100, "")</f>
        <v>2773.4976887519265</v>
      </c>
      <c r="G100" s="31">
        <v>668</v>
      </c>
      <c r="H100" s="32">
        <f t="shared" si="47"/>
        <v>2.9275808936825885E-2</v>
      </c>
      <c r="I100" s="101">
        <f>IF(ISNUMBER(G100), $B118 * H100, "")</f>
        <v>4391.3713405238823</v>
      </c>
      <c r="J100" s="15">
        <v>664</v>
      </c>
      <c r="K100" s="32">
        <f t="shared" si="48"/>
        <v>2.3112480739599383E-2</v>
      </c>
      <c r="L100" s="18">
        <f>IF(ISNUMBER(J100), $B118 * K100, "")</f>
        <v>3466.8721109399075</v>
      </c>
      <c r="M100" s="31">
        <v>661</v>
      </c>
      <c r="N100" s="32">
        <f t="shared" si="49"/>
        <v>1.8489984591679508E-2</v>
      </c>
      <c r="O100" s="18">
        <f>IF(ISNUMBER(M100), $B118 * N100, "")</f>
        <v>2773.4976887519265</v>
      </c>
      <c r="Q100" s="291"/>
      <c r="R100" s="291"/>
      <c r="S100" s="291"/>
    </row>
    <row r="101" spans="1:19" ht="17.25" thickBot="1">
      <c r="A101" s="125" t="s">
        <v>147</v>
      </c>
      <c r="B101" s="126">
        <v>15.2</v>
      </c>
      <c r="C101" s="77">
        <v>9.3525179900000005E-2</v>
      </c>
      <c r="D101" s="15">
        <v>15</v>
      </c>
      <c r="E101" s="32">
        <f t="shared" si="46"/>
        <v>-1.3157894736842059E-2</v>
      </c>
      <c r="F101" s="18">
        <f>IF(ISNUMBER(D101), $B118 * E101, "")</f>
        <v>-1973.684210526309</v>
      </c>
      <c r="G101" s="31">
        <v>15.1</v>
      </c>
      <c r="H101" s="32">
        <f t="shared" si="47"/>
        <v>-6.5789473684210297E-3</v>
      </c>
      <c r="I101" s="101">
        <f>IF(ISNUMBER(G101), $B118 * H101, "")</f>
        <v>-986.84210526315451</v>
      </c>
      <c r="J101" s="15">
        <v>15.1</v>
      </c>
      <c r="K101" s="32">
        <f t="shared" si="48"/>
        <v>-6.5789473684210297E-3</v>
      </c>
      <c r="L101" s="18">
        <f>IF(ISNUMBER(J101), $B118 * K101, "")</f>
        <v>-986.84210526315451</v>
      </c>
      <c r="M101" s="31">
        <v>15.2</v>
      </c>
      <c r="N101" s="32">
        <f t="shared" si="49"/>
        <v>0</v>
      </c>
      <c r="O101" s="18">
        <f>IF(ISNUMBER(M101), $B118 * N101, "")</f>
        <v>0</v>
      </c>
      <c r="Q101" s="291"/>
      <c r="R101" s="291"/>
      <c r="S101" s="291"/>
    </row>
    <row r="102" spans="1:19" ht="17.25" thickBot="1">
      <c r="A102" s="127" t="s">
        <v>117</v>
      </c>
      <c r="B102" s="128">
        <v>5980</v>
      </c>
      <c r="C102" s="78">
        <v>7.6507650799999993E-2</v>
      </c>
      <c r="D102" s="20">
        <v>6015</v>
      </c>
      <c r="E102" s="21">
        <f t="shared" si="46"/>
        <v>5.8528428093645481E-3</v>
      </c>
      <c r="F102" s="22">
        <f>IF(ISNUMBER(D102), $B118 * E102, "")</f>
        <v>877.92642140468217</v>
      </c>
      <c r="G102" s="30">
        <v>5970</v>
      </c>
      <c r="H102" s="21">
        <f t="shared" si="47"/>
        <v>-1.6722408026755853E-3</v>
      </c>
      <c r="I102" s="105">
        <f>IF(ISNUMBER(G102), $B118 * H102, "")</f>
        <v>-250.83612040133778</v>
      </c>
      <c r="J102" s="20">
        <v>5960</v>
      </c>
      <c r="K102" s="21">
        <f t="shared" si="48"/>
        <v>-3.3444816053511705E-3</v>
      </c>
      <c r="L102" s="22">
        <f>IF(ISNUMBER(J102), $B118 * K102, "")</f>
        <v>-501.67224080267556</v>
      </c>
      <c r="M102" s="30">
        <v>5785</v>
      </c>
      <c r="N102" s="21">
        <f t="shared" si="49"/>
        <v>-3.2608695652173912E-2</v>
      </c>
      <c r="O102" s="22">
        <f>IF(ISNUMBER(M102), $B118 * N102, "")</f>
        <v>-4891.304347826087</v>
      </c>
      <c r="Q102" s="291"/>
      <c r="R102" s="291"/>
      <c r="S102" s="291"/>
    </row>
    <row r="103" spans="1:19" ht="17.25" thickBot="1">
      <c r="A103" s="125" t="s">
        <v>71</v>
      </c>
      <c r="B103" s="129">
        <v>36.299999999999997</v>
      </c>
      <c r="C103" s="80">
        <v>5.8309037899999999E-2</v>
      </c>
      <c r="D103" s="106">
        <v>39.9</v>
      </c>
      <c r="E103" s="107">
        <f>IF(ISNUMBER(D103), (D103 - $B103) / $B103, "")</f>
        <v>9.9173553719008309E-2</v>
      </c>
      <c r="F103" s="108">
        <f>IF(ISNUMBER(D103), $B118 * E103, "")</f>
        <v>14876.033057851246</v>
      </c>
      <c r="G103" s="109">
        <v>39.700000000000003</v>
      </c>
      <c r="H103" s="107">
        <f>IF(ISNUMBER(G103), (G103 - $B103) / $B103, "")</f>
        <v>9.3663911845730197E-2</v>
      </c>
      <c r="I103" s="110">
        <f>IF(ISNUMBER(G103), $B118 * H103, "")</f>
        <v>14049.586776859529</v>
      </c>
      <c r="J103" s="106">
        <v>39.9</v>
      </c>
      <c r="K103" s="107">
        <f>IF(ISNUMBER(J103), (J103 - $B103) / $B103, "")</f>
        <v>9.9173553719008309E-2</v>
      </c>
      <c r="L103" s="108">
        <f>IF(ISNUMBER(J103), $B118 * K103, "")</f>
        <v>14876.033057851246</v>
      </c>
      <c r="M103" s="109">
        <v>38.799999999999997</v>
      </c>
      <c r="N103" s="107">
        <f>IF(ISNUMBER(M103), (M103 - $B103) / $B103, "")</f>
        <v>6.8870523415977963E-2</v>
      </c>
      <c r="O103" s="108">
        <f>IF(ISNUMBER(M103), $B118 * N103, "")</f>
        <v>10330.578512396694</v>
      </c>
      <c r="Q103" s="291"/>
      <c r="R103" s="291"/>
      <c r="S103" s="291"/>
    </row>
    <row r="104" spans="1:19" ht="17.25" thickBot="1">
      <c r="A104" s="125" t="s">
        <v>219</v>
      </c>
      <c r="B104" s="126">
        <v>433</v>
      </c>
      <c r="C104" s="77">
        <v>4.5893719800000003E-2</v>
      </c>
      <c r="D104" s="15">
        <v>454</v>
      </c>
      <c r="E104" s="32">
        <f t="shared" ref="E104:E107" si="50">IF(ISNUMBER(D104), (D104 - $B104) / $B104, "")</f>
        <v>4.8498845265588918E-2</v>
      </c>
      <c r="F104" s="18">
        <f>IF(ISNUMBER(D104), $B118 * E104, "")</f>
        <v>7274.8267898383374</v>
      </c>
      <c r="G104" s="31">
        <v>453</v>
      </c>
      <c r="H104" s="32">
        <f t="shared" ref="H104:H107" si="51">IF(ISNUMBER(G104), (G104 - $B104) / $B104, "")</f>
        <v>4.6189376443418015E-2</v>
      </c>
      <c r="I104" s="101">
        <f>IF(ISNUMBER(G104), $B118 * H104, "")</f>
        <v>6928.4064665127025</v>
      </c>
      <c r="J104" s="15">
        <v>456</v>
      </c>
      <c r="K104" s="32">
        <f t="shared" ref="K104:K107" si="52">IF(ISNUMBER(J104), (J104 - $B104) / $B104, "")</f>
        <v>5.3117782909930716E-2</v>
      </c>
      <c r="L104" s="18">
        <f>IF(ISNUMBER(J104), $B118 * K104, "")</f>
        <v>7967.6674364896071</v>
      </c>
      <c r="M104" s="31">
        <v>432</v>
      </c>
      <c r="N104" s="32">
        <f t="shared" ref="N104:N107" si="53">IF(ISNUMBER(M104), (M104 - $B104) / $B104, "")</f>
        <v>-2.3094688221709007E-3</v>
      </c>
      <c r="O104" s="18">
        <f>IF(ISNUMBER(M104), $B118 * N104, "")</f>
        <v>-346.42032332563508</v>
      </c>
      <c r="Q104" s="291"/>
      <c r="R104" s="291"/>
      <c r="S104" s="291"/>
    </row>
    <row r="105" spans="1:19" ht="17.25" thickBot="1">
      <c r="A105" s="125" t="s">
        <v>191</v>
      </c>
      <c r="B105" s="126">
        <v>147</v>
      </c>
      <c r="C105" s="77">
        <v>4.2553191499999997E-2</v>
      </c>
      <c r="D105" s="15">
        <v>159</v>
      </c>
      <c r="E105" s="32">
        <f t="shared" si="50"/>
        <v>8.1632653061224483E-2</v>
      </c>
      <c r="F105" s="18">
        <f>IF(ISNUMBER(D105), $B118 * E105, "")</f>
        <v>12244.897959183672</v>
      </c>
      <c r="G105" s="31">
        <v>158</v>
      </c>
      <c r="H105" s="32">
        <f t="shared" si="51"/>
        <v>7.4829931972789115E-2</v>
      </c>
      <c r="I105" s="101">
        <f>IF(ISNUMBER(G105), $B118 * H105, "")</f>
        <v>11224.489795918367</v>
      </c>
      <c r="J105" s="15">
        <v>160</v>
      </c>
      <c r="K105" s="32">
        <f t="shared" si="52"/>
        <v>8.8435374149659865E-2</v>
      </c>
      <c r="L105" s="18">
        <f>IF(ISNUMBER(J105), $B118 * K105, "")</f>
        <v>13265.306122448979</v>
      </c>
      <c r="M105" s="31">
        <v>155</v>
      </c>
      <c r="N105" s="32">
        <f t="shared" si="53"/>
        <v>5.4421768707482991E-2</v>
      </c>
      <c r="O105" s="18">
        <f>IF(ISNUMBER(M105), $B118 * N105, "")</f>
        <v>8163.2653061224482</v>
      </c>
      <c r="Q105" s="291"/>
      <c r="R105" s="291"/>
      <c r="S105" s="291"/>
    </row>
    <row r="106" spans="1:19" ht="17.25" thickBot="1">
      <c r="A106" s="125" t="s">
        <v>231</v>
      </c>
      <c r="B106" s="126">
        <v>95.8</v>
      </c>
      <c r="C106" s="77">
        <v>3.6796536800000001E-2</v>
      </c>
      <c r="D106" s="15">
        <v>97.9</v>
      </c>
      <c r="E106" s="32">
        <f t="shared" si="50"/>
        <v>2.1920668058455203E-2</v>
      </c>
      <c r="F106" s="18">
        <f>IF(ISNUMBER(D106), $B118 * E106, "")</f>
        <v>3288.1002087682805</v>
      </c>
      <c r="G106" s="31">
        <v>98.2</v>
      </c>
      <c r="H106" s="32">
        <f t="shared" si="51"/>
        <v>2.5052192066805905E-2</v>
      </c>
      <c r="I106" s="101">
        <f>IF(ISNUMBER(G106), $B118 * H106, "")</f>
        <v>3757.8288100208856</v>
      </c>
      <c r="J106" s="15">
        <v>98.2</v>
      </c>
      <c r="K106" s="32">
        <f t="shared" si="52"/>
        <v>2.5052192066805905E-2</v>
      </c>
      <c r="L106" s="18">
        <f>IF(ISNUMBER(J106), $B118 * K106, "")</f>
        <v>3757.8288100208856</v>
      </c>
      <c r="M106" s="31">
        <v>96.2</v>
      </c>
      <c r="N106" s="32">
        <f t="shared" si="53"/>
        <v>4.1753653444677004E-3</v>
      </c>
      <c r="O106" s="18">
        <f>IF(ISNUMBER(M106), $B118 * N106, "")</f>
        <v>626.30480167015503</v>
      </c>
      <c r="Q106" s="33"/>
      <c r="R106" s="33"/>
    </row>
    <row r="107" spans="1:19" ht="17.25" thickBot="1">
      <c r="A107" s="130" t="s">
        <v>338</v>
      </c>
      <c r="B107" s="131">
        <v>1080</v>
      </c>
      <c r="C107" s="79">
        <v>3.3492822999999998E-2</v>
      </c>
      <c r="D107" s="24">
        <v>1135</v>
      </c>
      <c r="E107" s="25">
        <f t="shared" si="50"/>
        <v>5.0925925925925923E-2</v>
      </c>
      <c r="F107" s="104">
        <f>IF(ISNUMBER(D107), $B118 * E107, "")</f>
        <v>7638.8888888888887</v>
      </c>
      <c r="G107" s="102">
        <v>1135</v>
      </c>
      <c r="H107" s="25">
        <f t="shared" si="51"/>
        <v>5.0925925925925923E-2</v>
      </c>
      <c r="I107" s="103">
        <f>IF(ISNUMBER(G107), $B118 * H107, "")</f>
        <v>7638.8888888888887</v>
      </c>
      <c r="J107" s="24">
        <v>1150</v>
      </c>
      <c r="K107" s="25">
        <f t="shared" si="52"/>
        <v>6.4814814814814811E-2</v>
      </c>
      <c r="L107" s="104">
        <f>IF(ISNUMBER(J107), $B118 * K107, "")</f>
        <v>9722.2222222222208</v>
      </c>
      <c r="M107" s="102">
        <v>1115</v>
      </c>
      <c r="N107" s="25">
        <f t="shared" si="53"/>
        <v>3.2407407407407406E-2</v>
      </c>
      <c r="O107" s="104">
        <f>IF(ISNUMBER(M107), $B118 * N107, "")</f>
        <v>4861.1111111111104</v>
      </c>
      <c r="Q107" s="300"/>
      <c r="R107" s="301"/>
      <c r="S107" s="302"/>
    </row>
    <row r="108" spans="1:19">
      <c r="A108" s="123" t="s">
        <v>163</v>
      </c>
      <c r="B108" s="124">
        <v>1220</v>
      </c>
      <c r="C108" s="76">
        <v>2.9535865000000001E-2</v>
      </c>
      <c r="D108" s="13">
        <v>1295</v>
      </c>
      <c r="E108" s="14">
        <f>IF(ISNUMBER(D108), (D108 - $B108) / $B108, "")</f>
        <v>6.1475409836065573E-2</v>
      </c>
      <c r="F108" s="16">
        <f>IF(ISNUMBER(D108), $B118 * E108, "")</f>
        <v>9221.3114754098351</v>
      </c>
      <c r="G108" s="29">
        <v>1290</v>
      </c>
      <c r="H108" s="14">
        <f>IF(ISNUMBER(G108), (G108 - $B108) / $B108, "")</f>
        <v>5.737704918032787E-2</v>
      </c>
      <c r="I108" s="100">
        <f>IF(ISNUMBER(G108), $B118 * H108, "")</f>
        <v>8606.557377049181</v>
      </c>
      <c r="J108" s="13">
        <v>1310</v>
      </c>
      <c r="K108" s="14">
        <f>IF(ISNUMBER(J108), (J108 - $B108) / $B108, "")</f>
        <v>7.3770491803278687E-2</v>
      </c>
      <c r="L108" s="16">
        <f>IF(ISNUMBER(J108), $B118 * K108, "")</f>
        <v>11065.573770491803</v>
      </c>
      <c r="M108" s="29">
        <v>1255</v>
      </c>
      <c r="N108" s="14">
        <f>IF(ISNUMBER(M108), (M108 - $B108) / $B108, "")</f>
        <v>2.8688524590163935E-2</v>
      </c>
      <c r="O108" s="16">
        <f>IF(ISNUMBER(M108), $B118 * N108, "")</f>
        <v>4303.2786885245905</v>
      </c>
      <c r="Q108" s="303"/>
      <c r="R108" s="304"/>
      <c r="S108" s="305"/>
    </row>
    <row r="109" spans="1:19" ht="17.25" thickBot="1">
      <c r="A109" s="125" t="s">
        <v>119</v>
      </c>
      <c r="B109" s="126">
        <v>37.700000000000003</v>
      </c>
      <c r="C109" s="77">
        <v>2.1680216799999999E-2</v>
      </c>
      <c r="D109" s="15">
        <v>39.799999999999997</v>
      </c>
      <c r="E109" s="32">
        <f t="shared" ref="E109:E112" si="54">IF(ISNUMBER(D109), (D109 - $B109) / $B109, "")</f>
        <v>5.5702917771883131E-2</v>
      </c>
      <c r="F109" s="18">
        <f>IF(ISNUMBER(D109), $B118 * E109, "")</f>
        <v>8355.4376657824705</v>
      </c>
      <c r="G109" s="31">
        <v>39.6</v>
      </c>
      <c r="H109" s="32">
        <f t="shared" ref="H109:H112" si="55">IF(ISNUMBER(G109), (G109 - $B109) / $B109, "")</f>
        <v>5.0397877984084842E-2</v>
      </c>
      <c r="I109" s="101">
        <f>IF(ISNUMBER(G109), $B118 * H109, "")</f>
        <v>7559.6816976127266</v>
      </c>
      <c r="J109" s="15">
        <v>39.700000000000003</v>
      </c>
      <c r="K109" s="32">
        <f t="shared" ref="K109:K112" si="56">IF(ISNUMBER(J109), (J109 - $B109) / $B109, "")</f>
        <v>5.305039787798408E-2</v>
      </c>
      <c r="L109" s="18">
        <f>IF(ISNUMBER(J109), $B118 * K109, "")</f>
        <v>7957.5596816976122</v>
      </c>
      <c r="M109" s="31">
        <v>39.4</v>
      </c>
      <c r="N109" s="32">
        <f t="shared" ref="N109:N112" si="57">IF(ISNUMBER(M109), (M109 - $B109) / $B109, "")</f>
        <v>4.5092838196286358E-2</v>
      </c>
      <c r="O109" s="18">
        <f>IF(ISNUMBER(M109), $B118 * N109, "")</f>
        <v>6763.9257294429535</v>
      </c>
      <c r="Q109" s="306"/>
      <c r="R109" s="307"/>
      <c r="S109" s="308"/>
    </row>
    <row r="110" spans="1:19" ht="17.25" thickBot="1">
      <c r="A110" s="125" t="s">
        <v>195</v>
      </c>
      <c r="B110" s="126">
        <v>15510</v>
      </c>
      <c r="C110" s="77">
        <v>2.1066491100000001E-2</v>
      </c>
      <c r="D110" s="15">
        <v>15680</v>
      </c>
      <c r="E110" s="32">
        <f t="shared" si="54"/>
        <v>1.096067053513862E-2</v>
      </c>
      <c r="F110" s="18">
        <f>IF(ISNUMBER(D110), $B118 * E110, "")</f>
        <v>1644.100580270793</v>
      </c>
      <c r="G110" s="31">
        <v>16410</v>
      </c>
      <c r="H110" s="32">
        <f t="shared" si="55"/>
        <v>5.8027079303675046E-2</v>
      </c>
      <c r="I110" s="101">
        <f>IF(ISNUMBER(G110), $B118 * H110, "")</f>
        <v>8704.0618955512564</v>
      </c>
      <c r="J110" s="15">
        <v>16330</v>
      </c>
      <c r="K110" s="32">
        <f t="shared" si="56"/>
        <v>5.2869116698903935E-2</v>
      </c>
      <c r="L110" s="18">
        <f>IF(ISNUMBER(J110), $B118 * K110, "")</f>
        <v>7930.3675048355899</v>
      </c>
      <c r="M110" s="31">
        <v>18050</v>
      </c>
      <c r="N110" s="32">
        <f t="shared" si="57"/>
        <v>0.16376531270148292</v>
      </c>
      <c r="O110" s="18">
        <f>IF(ISNUMBER(M110), $B118 * N110, "")</f>
        <v>24564.79690522244</v>
      </c>
      <c r="Q110" s="291"/>
      <c r="R110" s="291"/>
      <c r="S110" s="291"/>
    </row>
    <row r="111" spans="1:19" ht="17.25" thickBot="1">
      <c r="A111" s="125" t="s">
        <v>153</v>
      </c>
      <c r="B111" s="126">
        <v>4555</v>
      </c>
      <c r="C111" s="77">
        <v>2.01567749E-2</v>
      </c>
      <c r="D111" s="15">
        <v>4420</v>
      </c>
      <c r="E111" s="32">
        <f t="shared" si="54"/>
        <v>-2.9637760702524697E-2</v>
      </c>
      <c r="F111" s="18">
        <f>IF(ISNUMBER(D111), $B118 * E111, "")</f>
        <v>-4445.6641053787043</v>
      </c>
      <c r="G111" s="31">
        <v>4290</v>
      </c>
      <c r="H111" s="32">
        <f t="shared" si="55"/>
        <v>-5.8177826564215149E-2</v>
      </c>
      <c r="I111" s="101">
        <f>IF(ISNUMBER(G111), $B118 * H111, "")</f>
        <v>-8726.6739846322725</v>
      </c>
      <c r="J111" s="15">
        <v>4365</v>
      </c>
      <c r="K111" s="32">
        <f t="shared" si="56"/>
        <v>-4.1712403951701428E-2</v>
      </c>
      <c r="L111" s="18">
        <f>IF(ISNUMBER(J111), $B118 * K111, "")</f>
        <v>-6256.8605927552144</v>
      </c>
      <c r="M111" s="31">
        <v>4235</v>
      </c>
      <c r="N111" s="32">
        <f t="shared" si="57"/>
        <v>-7.025246981339188E-2</v>
      </c>
      <c r="O111" s="18">
        <f>IF(ISNUMBER(M111), $B118 * N111, "")</f>
        <v>-10537.870472008783</v>
      </c>
      <c r="Q111" s="286"/>
      <c r="R111" s="286"/>
      <c r="S111" s="286"/>
    </row>
    <row r="112" spans="1:19" ht="17.25" thickBot="1">
      <c r="A112" s="127" t="s">
        <v>239</v>
      </c>
      <c r="B112" s="128">
        <v>683</v>
      </c>
      <c r="C112" s="78">
        <v>1.9402985099999999E-2</v>
      </c>
      <c r="D112" s="20">
        <v>693</v>
      </c>
      <c r="E112" s="21">
        <f t="shared" si="54"/>
        <v>1.4641288433382138E-2</v>
      </c>
      <c r="F112" s="22">
        <f>IF(ISNUMBER(D112), $B118 * E112, "")</f>
        <v>2196.1932650073209</v>
      </c>
      <c r="G112" s="30">
        <v>705</v>
      </c>
      <c r="H112" s="21">
        <f t="shared" si="55"/>
        <v>3.2210834553440704E-2</v>
      </c>
      <c r="I112" s="105">
        <f>IF(ISNUMBER(G112), $B118 * H112, "")</f>
        <v>4831.6251830161054</v>
      </c>
      <c r="J112" s="20">
        <v>703</v>
      </c>
      <c r="K112" s="21">
        <f t="shared" si="56"/>
        <v>2.9282576866764276E-2</v>
      </c>
      <c r="L112" s="22">
        <f>IF(ISNUMBER(J112), $B118 * K112, "")</f>
        <v>4392.3865300146417</v>
      </c>
      <c r="M112" s="30">
        <v>690</v>
      </c>
      <c r="N112" s="21">
        <f t="shared" si="57"/>
        <v>1.0248901903367497E-2</v>
      </c>
      <c r="O112" s="22">
        <f>IF(ISNUMBER(M112), $B118 * N112, "")</f>
        <v>1537.3352855051246</v>
      </c>
      <c r="Q112" s="286"/>
      <c r="R112" s="286"/>
      <c r="S112" s="286"/>
    </row>
    <row r="113" spans="1:19" ht="17.25" thickBot="1">
      <c r="A113" s="125" t="s">
        <v>215</v>
      </c>
      <c r="B113" s="129">
        <v>642</v>
      </c>
      <c r="C113" s="80">
        <v>1.9047618999999998E-2</v>
      </c>
      <c r="D113" s="106">
        <v>710</v>
      </c>
      <c r="E113" s="107">
        <f>IF(ISNUMBER(D113), (D113 - $B113) / $B113, "")</f>
        <v>0.1059190031152648</v>
      </c>
      <c r="F113" s="108">
        <f>IF(ISNUMBER(D113), $B118 * E113, "")</f>
        <v>15887.85046728972</v>
      </c>
      <c r="G113" s="109">
        <v>723</v>
      </c>
      <c r="H113" s="107">
        <f>IF(ISNUMBER(G113), (G113 - $B113) / $B113, "")</f>
        <v>0.12616822429906541</v>
      </c>
      <c r="I113" s="110">
        <f>IF(ISNUMBER(G113), $B118 * H113, "")</f>
        <v>18925.233644859811</v>
      </c>
      <c r="J113" s="106">
        <v>716</v>
      </c>
      <c r="K113" s="107">
        <f>IF(ISNUMBER(J113), (J113 - $B113) / $B113, "")</f>
        <v>0.11526479750778816</v>
      </c>
      <c r="L113" s="108">
        <f>IF(ISNUMBER(J113), $B118 * K113, "")</f>
        <v>17289.719626168226</v>
      </c>
      <c r="M113" s="109">
        <v>678</v>
      </c>
      <c r="N113" s="107">
        <f>IF(ISNUMBER(M113), (M113 - $B113) / $B113, "")</f>
        <v>5.6074766355140186E-2</v>
      </c>
      <c r="O113" s="108">
        <f>IF(ISNUMBER(M113), $B118 * N113, "")</f>
        <v>8411.2149532710282</v>
      </c>
      <c r="Q113" s="291"/>
      <c r="R113" s="291"/>
      <c r="S113" s="291"/>
    </row>
    <row r="114" spans="1:19" ht="17.25" thickBot="1">
      <c r="A114" s="125" t="s">
        <v>185</v>
      </c>
      <c r="B114" s="126">
        <v>16.399999999999999</v>
      </c>
      <c r="C114" s="77">
        <v>1.8633540399999999E-2</v>
      </c>
      <c r="D114" s="15">
        <v>17.2</v>
      </c>
      <c r="E114" s="32">
        <f t="shared" ref="E114:E117" si="58">IF(ISNUMBER(D114), (D114 - $B114) / $B114, "")</f>
        <v>4.8780487804878099E-2</v>
      </c>
      <c r="F114" s="18">
        <f>IF(ISNUMBER(D114), $B118 * E114, "")</f>
        <v>7317.0731707317145</v>
      </c>
      <c r="G114" s="31">
        <v>17</v>
      </c>
      <c r="H114" s="32">
        <f t="shared" ref="H114:H117" si="59">IF(ISNUMBER(G114), (G114 - $B114) / $B114, "")</f>
        <v>3.6585365853658625E-2</v>
      </c>
      <c r="I114" s="101">
        <f>IF(ISNUMBER(G114), $B118 * H114, "")</f>
        <v>5487.8048780487934</v>
      </c>
      <c r="J114" s="15">
        <v>17.100000000000001</v>
      </c>
      <c r="K114" s="32">
        <f t="shared" ref="K114:K117" si="60">IF(ISNUMBER(J114), (J114 - $B114) / $B114, "")</f>
        <v>4.2682926829268469E-2</v>
      </c>
      <c r="L114" s="18">
        <f>IF(ISNUMBER(J114), $B118 * K114, "")</f>
        <v>6402.4390243902708</v>
      </c>
      <c r="M114" s="31">
        <v>16.8</v>
      </c>
      <c r="N114" s="32">
        <f t="shared" ref="N114:N117" si="61">IF(ISNUMBER(M114), (M114 - $B114) / $B114, "")</f>
        <v>2.4390243902439157E-2</v>
      </c>
      <c r="O114" s="18">
        <f>IF(ISNUMBER(M114), $B118 * N114, "")</f>
        <v>3658.5365853658736</v>
      </c>
      <c r="Q114" s="291"/>
      <c r="R114" s="291"/>
      <c r="S114" s="291"/>
    </row>
    <row r="115" spans="1:19" ht="17.25" thickBot="1">
      <c r="A115" s="125" t="s">
        <v>235</v>
      </c>
      <c r="B115" s="126">
        <v>130</v>
      </c>
      <c r="C115" s="77">
        <v>1.5625E-2</v>
      </c>
      <c r="D115" s="15">
        <v>182</v>
      </c>
      <c r="E115" s="32">
        <f t="shared" si="58"/>
        <v>0.4</v>
      </c>
      <c r="F115" s="18">
        <f>IF(ISNUMBER(D115), $B118 * E115, "")</f>
        <v>60000</v>
      </c>
      <c r="G115" s="31">
        <v>195</v>
      </c>
      <c r="H115" s="32">
        <f t="shared" si="59"/>
        <v>0.5</v>
      </c>
      <c r="I115" s="101">
        <f>IF(ISNUMBER(G115), $B118 * H115, "")</f>
        <v>75000</v>
      </c>
      <c r="J115" s="15">
        <v>220</v>
      </c>
      <c r="K115" s="32">
        <f t="shared" si="60"/>
        <v>0.69230769230769229</v>
      </c>
      <c r="L115" s="18">
        <f>IF(ISNUMBER(J115), $B118 * K115, "")</f>
        <v>103846.15384615384</v>
      </c>
      <c r="M115" s="31">
        <v>198</v>
      </c>
      <c r="N115" s="32">
        <f t="shared" si="61"/>
        <v>0.52307692307692311</v>
      </c>
      <c r="O115" s="18">
        <f>IF(ISNUMBER(M115), $B118 * N115, "")</f>
        <v>78461.538461538468</v>
      </c>
      <c r="Q115" s="291"/>
      <c r="R115" s="291"/>
      <c r="S115" s="291"/>
    </row>
    <row r="116" spans="1:19">
      <c r="A116" s="125" t="s">
        <v>161</v>
      </c>
      <c r="B116" s="126">
        <v>660</v>
      </c>
      <c r="C116" s="77">
        <v>1.3824884799999999E-2</v>
      </c>
      <c r="D116" s="15">
        <v>668</v>
      </c>
      <c r="E116" s="32">
        <f t="shared" si="58"/>
        <v>1.2121212121212121E-2</v>
      </c>
      <c r="F116" s="18">
        <f>IF(ISNUMBER(D116), $B118 * E116, "")</f>
        <v>1818.1818181818182</v>
      </c>
      <c r="G116" s="31">
        <v>673</v>
      </c>
      <c r="H116" s="32">
        <f t="shared" si="59"/>
        <v>1.9696969696969695E-2</v>
      </c>
      <c r="I116" s="101">
        <f>IF(ISNUMBER(G116), $B118 * H116, "")</f>
        <v>2954.5454545454545</v>
      </c>
      <c r="J116" s="15">
        <v>673</v>
      </c>
      <c r="K116" s="32">
        <f t="shared" si="60"/>
        <v>1.9696969696969695E-2</v>
      </c>
      <c r="L116" s="18">
        <f>IF(ISNUMBER(J116), $B118 * K116, "")</f>
        <v>2954.5454545454545</v>
      </c>
      <c r="M116" s="31">
        <v>668</v>
      </c>
      <c r="N116" s="32">
        <f t="shared" si="61"/>
        <v>1.2121212121212121E-2</v>
      </c>
      <c r="O116" s="18">
        <f>IF(ISNUMBER(M116), $B118 * N116, "")</f>
        <v>1818.1818181818182</v>
      </c>
      <c r="Q116" s="313"/>
      <c r="R116" s="314"/>
      <c r="S116" s="315"/>
    </row>
    <row r="117" spans="1:19" ht="17.25" thickBot="1">
      <c r="A117" s="130" t="s">
        <v>237</v>
      </c>
      <c r="B117" s="131">
        <v>160</v>
      </c>
      <c r="C117" s="79">
        <v>1.26582278E-2</v>
      </c>
      <c r="D117" s="24">
        <v>180</v>
      </c>
      <c r="E117" s="25">
        <f t="shared" si="58"/>
        <v>0.125</v>
      </c>
      <c r="F117" s="104">
        <f>IF(ISNUMBER(D117), $B118 * E117, "")</f>
        <v>18750</v>
      </c>
      <c r="G117" s="102">
        <v>175</v>
      </c>
      <c r="H117" s="25">
        <f t="shared" si="59"/>
        <v>9.375E-2</v>
      </c>
      <c r="I117" s="103">
        <f>IF(ISNUMBER(G117), $B118 * H117, "")</f>
        <v>14062.5</v>
      </c>
      <c r="J117" s="24">
        <v>181</v>
      </c>
      <c r="K117" s="25">
        <f t="shared" si="60"/>
        <v>0.13125000000000001</v>
      </c>
      <c r="L117" s="104">
        <f>IF(ISNUMBER(J117), $B118 * K117, "")</f>
        <v>19687.5</v>
      </c>
      <c r="M117" s="102">
        <v>175</v>
      </c>
      <c r="N117" s="25">
        <f t="shared" si="61"/>
        <v>9.375E-2</v>
      </c>
      <c r="O117" s="104">
        <f>IF(ISNUMBER(M117), $B118 * N117, "")</f>
        <v>14062.5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6.2235332332953107E-2</v>
      </c>
      <c r="F118" s="28">
        <f>SUM(F98:F117)</f>
        <v>186705.99699885934</v>
      </c>
      <c r="G118" s="26" t="s">
        <v>268</v>
      </c>
      <c r="H118" s="27">
        <f>IF(COUNT(H98:H117), SUM(H98:H117) / COUNT(H98:H117), 0)</f>
        <v>7.3804784988620115E-2</v>
      </c>
      <c r="I118" s="28">
        <f>SUM(I98:I117)</f>
        <v>221414.35496586034</v>
      </c>
      <c r="J118" s="26" t="s">
        <v>268</v>
      </c>
      <c r="K118" s="27">
        <f>IF(COUNT(K98:K117), SUM(K98:K117) / COUNT(K98:K117), 0)</f>
        <v>9.0058680746783998E-2</v>
      </c>
      <c r="L118" s="28">
        <f>SUM(L98:L117)</f>
        <v>270176.04224035202</v>
      </c>
      <c r="M118" s="26" t="s">
        <v>268</v>
      </c>
      <c r="N118" s="27">
        <f>IF(COUNT(N98:N117), SUM(N98:N117) / COUNT(N98:N117), 0)</f>
        <v>5.7785004958111105E-2</v>
      </c>
      <c r="O118" s="28">
        <f>SUM(O98:O117)</f>
        <v>173355.01487433334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45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2021-11-21(일) 오전 00:00</v>
      </c>
      <c r="C123" s="329"/>
      <c r="D123" s="288" t="str">
        <f>TEXT($G$1, "[$-ko-KR]yyyy-mm-dd(ddd) ") &amp; "오후 14:00"</f>
        <v>2021-11-21(일) 오후 14:00</v>
      </c>
      <c r="E123" s="289"/>
      <c r="F123" s="290"/>
      <c r="G123" s="288" t="str">
        <f>TEXT($G$1, "[$-ko-KR]yyyy-mm-dd(ddd) ") &amp; "오후 19:00"</f>
        <v>2021-11-21(일) 오후 19:00</v>
      </c>
      <c r="H123" s="289"/>
      <c r="I123" s="290"/>
      <c r="J123" s="288" t="str">
        <f>TEXT($G$1, "[$-ko-KR]yyyy-mm-dd(ddd) ") &amp; "오후 21:00"</f>
        <v>2021-11-21(일) 오후 21:00</v>
      </c>
      <c r="K123" s="289"/>
      <c r="L123" s="290"/>
      <c r="M123" s="288" t="str">
        <f>TEXT($G$1+1, "[$-ko-KR]yyyy-mm-dd(ddd) ") &amp; "오전 00:00"</f>
        <v>2021-11-22(월)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46" t="s">
        <v>57</v>
      </c>
      <c r="H124" s="247" t="s">
        <v>265</v>
      </c>
      <c r="I124" s="248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147</v>
      </c>
      <c r="B125" s="124">
        <v>15.2</v>
      </c>
      <c r="C125" s="76">
        <v>9.3525179900000005E-2</v>
      </c>
      <c r="D125" s="13">
        <v>15</v>
      </c>
      <c r="E125" s="14">
        <f>IF(ISNUMBER(D125), (D125 - $B125) / $B125, "")</f>
        <v>-1.3157894736842059E-2</v>
      </c>
      <c r="F125" s="16">
        <f>IF(ISNUMBER(D125), $B145 * E125, "")</f>
        <v>-1973.684210526309</v>
      </c>
      <c r="G125" s="29">
        <v>15.1</v>
      </c>
      <c r="H125" s="14">
        <f>IF(ISNUMBER(G125), (G125 - $B125) / $B125, "")</f>
        <v>-6.5789473684210297E-3</v>
      </c>
      <c r="I125" s="100">
        <f>IF(ISNUMBER(G125), $B145 * H125, "")</f>
        <v>-986.84210526315451</v>
      </c>
      <c r="J125" s="13">
        <v>15.1</v>
      </c>
      <c r="K125" s="14">
        <f>IF(ISNUMBER(J125), (J125 - $B125) / $B125, "")</f>
        <v>-6.5789473684210297E-3</v>
      </c>
      <c r="L125" s="16">
        <f>IF(ISNUMBER(J125), $B145 * K125, "")</f>
        <v>-986.84210526315451</v>
      </c>
      <c r="M125" s="29">
        <v>15.2</v>
      </c>
      <c r="N125" s="14">
        <f>IF(ISNUMBER(M125), (M125 - $B125) / $B125, "")</f>
        <v>0</v>
      </c>
      <c r="O125" s="16">
        <f>IF(ISNUMBER(M125), $B145 * N125, "")</f>
        <v>0</v>
      </c>
      <c r="Q125" s="286"/>
      <c r="R125" s="286"/>
      <c r="S125" s="286"/>
    </row>
    <row r="126" spans="1:19" ht="17.25" thickBot="1">
      <c r="A126" s="125" t="s">
        <v>71</v>
      </c>
      <c r="B126" s="126">
        <v>36.299999999999997</v>
      </c>
      <c r="C126" s="77">
        <v>5.8309037899999999E-2</v>
      </c>
      <c r="D126" s="15">
        <v>39.9</v>
      </c>
      <c r="E126" s="32">
        <f t="shared" ref="E126:E129" si="62">IF(ISNUMBER(D126), (D126 - $B126) / $B126, "")</f>
        <v>9.9173553719008309E-2</v>
      </c>
      <c r="F126" s="18">
        <f>IF(ISNUMBER(D126), $B145 * E126, "")</f>
        <v>14876.033057851246</v>
      </c>
      <c r="G126" s="31">
        <v>39.700000000000003</v>
      </c>
      <c r="H126" s="32">
        <f t="shared" ref="H126:H129" si="63">IF(ISNUMBER(G126), (G126 - $B126) / $B126, "")</f>
        <v>9.3663911845730197E-2</v>
      </c>
      <c r="I126" s="101">
        <f>IF(ISNUMBER(G126), $B145 * H126, "")</f>
        <v>14049.586776859529</v>
      </c>
      <c r="J126" s="15">
        <v>39.9</v>
      </c>
      <c r="K126" s="32">
        <f t="shared" ref="K126:K129" si="64">IF(ISNUMBER(J126), (J126 - $B126) / $B126, "")</f>
        <v>9.9173553719008309E-2</v>
      </c>
      <c r="L126" s="18">
        <f>IF(ISNUMBER(J126), $B145 * K126, "")</f>
        <v>14876.033057851246</v>
      </c>
      <c r="M126" s="31">
        <v>38.799999999999997</v>
      </c>
      <c r="N126" s="32">
        <f t="shared" ref="N126:N129" si="65">IF(ISNUMBER(M126), (M126 - $B126) / $B126, "")</f>
        <v>6.8870523415977963E-2</v>
      </c>
      <c r="O126" s="18">
        <f>IF(ISNUMBER(M126), $B145 * N126, "")</f>
        <v>10330.578512396694</v>
      </c>
      <c r="Q126" s="286"/>
      <c r="R126" s="286"/>
      <c r="S126" s="286"/>
    </row>
    <row r="127" spans="1:19" ht="17.25" thickBot="1">
      <c r="A127" s="125" t="s">
        <v>231</v>
      </c>
      <c r="B127" s="126">
        <v>95.8</v>
      </c>
      <c r="C127" s="77">
        <v>3.6796536800000001E-2</v>
      </c>
      <c r="D127" s="15">
        <v>97.9</v>
      </c>
      <c r="E127" s="32">
        <f t="shared" si="62"/>
        <v>2.1920668058455203E-2</v>
      </c>
      <c r="F127" s="18">
        <f>IF(ISNUMBER(D127), $B145 * E127, "")</f>
        <v>3288.1002087682805</v>
      </c>
      <c r="G127" s="31">
        <v>98.2</v>
      </c>
      <c r="H127" s="32">
        <f t="shared" si="63"/>
        <v>2.5052192066805905E-2</v>
      </c>
      <c r="I127" s="101">
        <f>IF(ISNUMBER(G127), $B145 * H127, "")</f>
        <v>3757.8288100208856</v>
      </c>
      <c r="J127" s="15">
        <v>98.2</v>
      </c>
      <c r="K127" s="32">
        <f t="shared" si="64"/>
        <v>2.5052192066805905E-2</v>
      </c>
      <c r="L127" s="18">
        <f>IF(ISNUMBER(J127), $B145 * K127, "")</f>
        <v>3757.8288100208856</v>
      </c>
      <c r="M127" s="31">
        <v>96.2</v>
      </c>
      <c r="N127" s="32">
        <f t="shared" si="65"/>
        <v>4.1753653444677004E-3</v>
      </c>
      <c r="O127" s="18">
        <f>IF(ISNUMBER(M127), $B145 * N127, "")</f>
        <v>626.30480167015503</v>
      </c>
      <c r="Q127" s="291"/>
      <c r="R127" s="291"/>
      <c r="S127" s="291"/>
    </row>
    <row r="128" spans="1:19" ht="17.25" thickBot="1">
      <c r="A128" s="125" t="s">
        <v>119</v>
      </c>
      <c r="B128" s="126">
        <v>37.700000000000003</v>
      </c>
      <c r="C128" s="77">
        <v>2.1680216799999999E-2</v>
      </c>
      <c r="D128" s="15">
        <v>39.799999999999997</v>
      </c>
      <c r="E128" s="32">
        <f t="shared" si="62"/>
        <v>5.5702917771883131E-2</v>
      </c>
      <c r="F128" s="18">
        <f>IF(ISNUMBER(D128), $B145 * E128, "")</f>
        <v>8355.4376657824705</v>
      </c>
      <c r="G128" s="31">
        <v>39.6</v>
      </c>
      <c r="H128" s="32">
        <f t="shared" si="63"/>
        <v>5.0397877984084842E-2</v>
      </c>
      <c r="I128" s="101">
        <f>IF(ISNUMBER(G128), $B145 * H128, "")</f>
        <v>7559.6816976127266</v>
      </c>
      <c r="J128" s="15">
        <v>39.700000000000003</v>
      </c>
      <c r="K128" s="32">
        <f t="shared" si="64"/>
        <v>5.305039787798408E-2</v>
      </c>
      <c r="L128" s="18">
        <f>IF(ISNUMBER(J128), $B145 * K128, "")</f>
        <v>7957.5596816976122</v>
      </c>
      <c r="M128" s="31">
        <v>39.4</v>
      </c>
      <c r="N128" s="32">
        <f t="shared" si="65"/>
        <v>4.5092838196286358E-2</v>
      </c>
      <c r="O128" s="18">
        <f>IF(ISNUMBER(M128), $B145 * N128, "")</f>
        <v>6763.9257294429535</v>
      </c>
      <c r="Q128" s="291"/>
      <c r="R128" s="291"/>
      <c r="S128" s="291"/>
    </row>
    <row r="129" spans="1:19" ht="17.25" thickBot="1">
      <c r="A129" s="127" t="s">
        <v>185</v>
      </c>
      <c r="B129" s="128">
        <v>16.399999999999999</v>
      </c>
      <c r="C129" s="78">
        <v>1.8633540399999999E-2</v>
      </c>
      <c r="D129" s="20">
        <v>17.2</v>
      </c>
      <c r="E129" s="21">
        <f t="shared" si="62"/>
        <v>4.8780487804878099E-2</v>
      </c>
      <c r="F129" s="22">
        <f>IF(ISNUMBER(D129), $B145 * E129, "")</f>
        <v>7317.0731707317145</v>
      </c>
      <c r="G129" s="30">
        <v>17</v>
      </c>
      <c r="H129" s="21">
        <f t="shared" si="63"/>
        <v>3.6585365853658625E-2</v>
      </c>
      <c r="I129" s="105">
        <f>IF(ISNUMBER(G129), $B145 * H129, "")</f>
        <v>5487.8048780487934</v>
      </c>
      <c r="J129" s="20">
        <v>17.100000000000001</v>
      </c>
      <c r="K129" s="21">
        <f t="shared" si="64"/>
        <v>4.2682926829268469E-2</v>
      </c>
      <c r="L129" s="22">
        <f>IF(ISNUMBER(J129), $B145 * K129, "")</f>
        <v>6402.4390243902708</v>
      </c>
      <c r="M129" s="30">
        <v>16.8</v>
      </c>
      <c r="N129" s="21">
        <f t="shared" si="65"/>
        <v>2.4390243902439157E-2</v>
      </c>
      <c r="O129" s="22">
        <f>IF(ISNUMBER(M129), $B145 * N129, "")</f>
        <v>3658.5365853658736</v>
      </c>
      <c r="Q129" s="291"/>
      <c r="R129" s="291"/>
      <c r="S129" s="291"/>
    </row>
    <row r="130" spans="1:19" ht="17.25" thickBot="1">
      <c r="A130" s="125" t="s">
        <v>187</v>
      </c>
      <c r="B130" s="129">
        <v>19.5</v>
      </c>
      <c r="C130" s="80">
        <v>1.0362694299999999E-2</v>
      </c>
      <c r="D130" s="106">
        <v>19.8</v>
      </c>
      <c r="E130" s="107">
        <f>IF(ISNUMBER(D130), (D130 - $B130) / $B130, "")</f>
        <v>1.5384615384615422E-2</v>
      </c>
      <c r="F130" s="108">
        <f>IF(ISNUMBER(D130), $B145 * E130, "")</f>
        <v>2307.6923076923131</v>
      </c>
      <c r="G130" s="109">
        <v>20</v>
      </c>
      <c r="H130" s="107">
        <f>IF(ISNUMBER(G130), (G130 - $B130) / $B130, "")</f>
        <v>2.564102564102564E-2</v>
      </c>
      <c r="I130" s="110">
        <f>IF(ISNUMBER(G130), $B145 * H130, "")</f>
        <v>3846.1538461538462</v>
      </c>
      <c r="J130" s="106">
        <v>20.100000000000001</v>
      </c>
      <c r="K130" s="107">
        <f>IF(ISNUMBER(J130), (J130 - $B130) / $B130, "")</f>
        <v>3.0769230769230844E-2</v>
      </c>
      <c r="L130" s="108">
        <f>IF(ISNUMBER(J130), $B145 * K130, "")</f>
        <v>4615.3846153846262</v>
      </c>
      <c r="M130" s="109">
        <v>19.7</v>
      </c>
      <c r="N130" s="107">
        <f>IF(ISNUMBER(M130), (M130 - $B130) / $B130, "")</f>
        <v>1.025641025641022E-2</v>
      </c>
      <c r="O130" s="108">
        <f>IF(ISNUMBER(M130), $B145 * N130, "")</f>
        <v>1538.4615384615331</v>
      </c>
      <c r="Q130" s="291"/>
      <c r="R130" s="291"/>
      <c r="S130" s="291"/>
    </row>
    <row r="131" spans="1:19" ht="17.25" thickBot="1">
      <c r="A131" s="125" t="s">
        <v>199</v>
      </c>
      <c r="B131" s="126">
        <v>87</v>
      </c>
      <c r="C131" s="77">
        <v>8.1112399000000009E-3</v>
      </c>
      <c r="D131" s="15">
        <v>89.6</v>
      </c>
      <c r="E131" s="32">
        <f t="shared" ref="E131:E134" si="66">IF(ISNUMBER(D131), (D131 - $B131) / $B131, "")</f>
        <v>2.9885057471264301E-2</v>
      </c>
      <c r="F131" s="18">
        <f>IF(ISNUMBER(D131), $B145 * E131, "")</f>
        <v>4482.7586206896449</v>
      </c>
      <c r="G131" s="31">
        <v>89.8</v>
      </c>
      <c r="H131" s="32">
        <f t="shared" ref="H131:H134" si="67">IF(ISNUMBER(G131), (G131 - $B131) / $B131, "")</f>
        <v>3.2183908045976976E-2</v>
      </c>
      <c r="I131" s="101">
        <f>IF(ISNUMBER(G131), $B145 * H131, "")</f>
        <v>4827.5862068965462</v>
      </c>
      <c r="J131" s="15">
        <v>89.7</v>
      </c>
      <c r="K131" s="32">
        <f t="shared" ref="K131:K134" si="68">IF(ISNUMBER(J131), (J131 - $B131) / $B131, "")</f>
        <v>3.1034482758620724E-2</v>
      </c>
      <c r="L131" s="18">
        <f>IF(ISNUMBER(J131), $B145 * K131, "")</f>
        <v>4655.1724137931087</v>
      </c>
      <c r="M131" s="31">
        <v>88.5</v>
      </c>
      <c r="N131" s="32">
        <f t="shared" ref="N131:N134" si="69">IF(ISNUMBER(M131), (M131 - $B131) / $B131, "")</f>
        <v>1.7241379310344827E-2</v>
      </c>
      <c r="O131" s="18">
        <f>IF(ISNUMBER(M131), $B145 * N131, "")</f>
        <v>2586.2068965517242</v>
      </c>
      <c r="Q131" s="291"/>
      <c r="R131" s="291"/>
      <c r="S131" s="291"/>
    </row>
    <row r="132" spans="1:19" ht="17.25" thickBot="1">
      <c r="A132" s="125" t="s">
        <v>213</v>
      </c>
      <c r="B132" s="126">
        <v>13.5</v>
      </c>
      <c r="C132" s="77">
        <v>7.4626865999999998E-3</v>
      </c>
      <c r="D132" s="15">
        <v>14.1</v>
      </c>
      <c r="E132" s="32">
        <f t="shared" si="66"/>
        <v>4.4444444444444418E-2</v>
      </c>
      <c r="F132" s="18">
        <f>IF(ISNUMBER(D132), $B145 * E132, "")</f>
        <v>6666.6666666666624</v>
      </c>
      <c r="G132" s="31">
        <v>14.5</v>
      </c>
      <c r="H132" s="32">
        <f t="shared" si="67"/>
        <v>7.407407407407407E-2</v>
      </c>
      <c r="I132" s="101">
        <f>IF(ISNUMBER(G132), $B145 * H132, "")</f>
        <v>11111.111111111111</v>
      </c>
      <c r="J132" s="15">
        <v>14.4</v>
      </c>
      <c r="K132" s="32">
        <f t="shared" si="68"/>
        <v>6.6666666666666693E-2</v>
      </c>
      <c r="L132" s="18">
        <f>IF(ISNUMBER(J132), $B145 * K132, "")</f>
        <v>10000.000000000004</v>
      </c>
      <c r="M132" s="31">
        <v>14.3</v>
      </c>
      <c r="N132" s="32">
        <f t="shared" si="69"/>
        <v>5.925925925925931E-2</v>
      </c>
      <c r="O132" s="18">
        <f>IF(ISNUMBER(M132), $B145 * N132, "")</f>
        <v>8888.888888888896</v>
      </c>
      <c r="Q132" s="291"/>
      <c r="R132" s="291"/>
      <c r="S132" s="291"/>
    </row>
    <row r="133" spans="1:19" ht="17.25" thickBot="1">
      <c r="A133" s="125" t="s">
        <v>205</v>
      </c>
      <c r="B133" s="126">
        <v>15.5</v>
      </c>
      <c r="C133" s="77">
        <v>6.4935065000000002E-3</v>
      </c>
      <c r="D133" s="15">
        <v>16.899999999999999</v>
      </c>
      <c r="E133" s="32">
        <f t="shared" si="66"/>
        <v>9.0322580645161202E-2</v>
      </c>
      <c r="F133" s="18">
        <f>IF(ISNUMBER(D133), $B145 * E133, "")</f>
        <v>13548.38709677418</v>
      </c>
      <c r="G133" s="31">
        <v>17.5</v>
      </c>
      <c r="H133" s="32">
        <f t="shared" si="67"/>
        <v>0.12903225806451613</v>
      </c>
      <c r="I133" s="101">
        <f>IF(ISNUMBER(G133), $B145 * H133, "")</f>
        <v>19354.83870967742</v>
      </c>
      <c r="J133" s="15">
        <v>18.399999999999999</v>
      </c>
      <c r="K133" s="32">
        <f t="shared" si="68"/>
        <v>0.18709677419354828</v>
      </c>
      <c r="L133" s="18">
        <f>IF(ISNUMBER(J133), $B145 * K133, "")</f>
        <v>28064.516129032243</v>
      </c>
      <c r="M133" s="31">
        <v>17.8</v>
      </c>
      <c r="N133" s="32">
        <f t="shared" si="69"/>
        <v>0.14838709677419359</v>
      </c>
      <c r="O133" s="18">
        <f>IF(ISNUMBER(M133), $B145 * N133, "")</f>
        <v>22258.064516129038</v>
      </c>
      <c r="Q133" s="33"/>
      <c r="R133" s="33"/>
    </row>
    <row r="134" spans="1:19" ht="17.25" thickBot="1">
      <c r="A134" s="130" t="s">
        <v>175</v>
      </c>
      <c r="B134" s="131">
        <v>20.7</v>
      </c>
      <c r="C134" s="79">
        <v>0</v>
      </c>
      <c r="D134" s="24">
        <v>21.4</v>
      </c>
      <c r="E134" s="25">
        <f t="shared" si="66"/>
        <v>3.3816425120772917E-2</v>
      </c>
      <c r="F134" s="104">
        <f>IF(ISNUMBER(D134), $B145 * E134, "")</f>
        <v>5072.4637681159375</v>
      </c>
      <c r="G134" s="102">
        <v>21.5</v>
      </c>
      <c r="H134" s="25">
        <f t="shared" si="67"/>
        <v>3.8647342995169115E-2</v>
      </c>
      <c r="I134" s="103">
        <f>IF(ISNUMBER(G134), $B145 * H134, "")</f>
        <v>5797.1014492753675</v>
      </c>
      <c r="J134" s="24">
        <v>21.6</v>
      </c>
      <c r="K134" s="25">
        <f t="shared" si="68"/>
        <v>4.347826086956532E-2</v>
      </c>
      <c r="L134" s="104">
        <f>IF(ISNUMBER(J134), $B145 * K134, "")</f>
        <v>6521.7391304347984</v>
      </c>
      <c r="M134" s="102">
        <v>21.5</v>
      </c>
      <c r="N134" s="25">
        <f t="shared" si="69"/>
        <v>3.8647342995169115E-2</v>
      </c>
      <c r="O134" s="104">
        <f>IF(ISNUMBER(M134), $B145 * N134, "")</f>
        <v>5797.1014492753675</v>
      </c>
      <c r="Q134" s="300"/>
      <c r="R134" s="301"/>
      <c r="S134" s="302"/>
    </row>
    <row r="135" spans="1:19">
      <c r="A135" s="123" t="s">
        <v>207</v>
      </c>
      <c r="B135" s="124">
        <v>21.8</v>
      </c>
      <c r="C135" s="76">
        <v>0</v>
      </c>
      <c r="D135" s="13">
        <v>22.6</v>
      </c>
      <c r="E135" s="14">
        <f>IF(ISNUMBER(D135), (D135 - $B135) / $B135, "")</f>
        <v>3.6697247706422048E-2</v>
      </c>
      <c r="F135" s="16">
        <f>IF(ISNUMBER(D135), $B145 * E135, "")</f>
        <v>5504.5871559633069</v>
      </c>
      <c r="G135" s="29">
        <v>22.5</v>
      </c>
      <c r="H135" s="14">
        <f>IF(ISNUMBER(G135), (G135 - $B135) / $B135, "")</f>
        <v>3.2110091743119233E-2</v>
      </c>
      <c r="I135" s="100">
        <f>IF(ISNUMBER(G135), $B145 * H135, "")</f>
        <v>4816.5137614678852</v>
      </c>
      <c r="J135" s="13">
        <v>22.7</v>
      </c>
      <c r="K135" s="14">
        <f>IF(ISNUMBER(J135), (J135 - $B135) / $B135, "")</f>
        <v>4.1284403669724704E-2</v>
      </c>
      <c r="L135" s="16">
        <f>IF(ISNUMBER(J135), $B145 * K135, "")</f>
        <v>6192.660550458706</v>
      </c>
      <c r="M135" s="29">
        <v>22.3</v>
      </c>
      <c r="N135" s="14">
        <f>IF(ISNUMBER(M135), (M135 - $B135) / $B135, "")</f>
        <v>2.2935779816513759E-2</v>
      </c>
      <c r="O135" s="16">
        <f>IF(ISNUMBER(M135), $B145 * N135, "")</f>
        <v>3440.3669724770639</v>
      </c>
      <c r="Q135" s="303"/>
      <c r="R135" s="304"/>
      <c r="S135" s="305"/>
    </row>
    <row r="136" spans="1:19" ht="17.25" thickBot="1">
      <c r="A136" s="125" t="s">
        <v>201</v>
      </c>
      <c r="B136" s="126">
        <v>21.1</v>
      </c>
      <c r="C136" s="77">
        <v>-4.7169810999999999E-3</v>
      </c>
      <c r="D136" s="15">
        <v>21.8</v>
      </c>
      <c r="E136" s="32">
        <f t="shared" ref="E136:E139" si="70">IF(ISNUMBER(D136), (D136 - $B136) / $B136, "")</f>
        <v>3.3175355450236928E-2</v>
      </c>
      <c r="F136" s="18">
        <f>IF(ISNUMBER(D136), $B145 * E136, "")</f>
        <v>4976.3033175355395</v>
      </c>
      <c r="G136" s="31">
        <v>21.9</v>
      </c>
      <c r="H136" s="32">
        <f t="shared" ref="H136:H139" si="71">IF(ISNUMBER(G136), (G136 - $B136) / $B136, "")</f>
        <v>3.7914691943127826E-2</v>
      </c>
      <c r="I136" s="101">
        <f>IF(ISNUMBER(G136), $B145 * H136, "")</f>
        <v>5687.2037914691737</v>
      </c>
      <c r="J136" s="15">
        <v>21.9</v>
      </c>
      <c r="K136" s="32">
        <f t="shared" ref="K136:K139" si="72">IF(ISNUMBER(J136), (J136 - $B136) / $B136, "")</f>
        <v>3.7914691943127826E-2</v>
      </c>
      <c r="L136" s="18">
        <f>IF(ISNUMBER(J136), $B145 * K136, "")</f>
        <v>5687.2037914691737</v>
      </c>
      <c r="M136" s="31">
        <v>21.6</v>
      </c>
      <c r="N136" s="32">
        <f t="shared" ref="N136:N139" si="73">IF(ISNUMBER(M136), (M136 - $B136) / $B136, "")</f>
        <v>2.3696682464454975E-2</v>
      </c>
      <c r="O136" s="18">
        <f>IF(ISNUMBER(M136), $B145 * N136, "")</f>
        <v>3554.502369668246</v>
      </c>
      <c r="Q136" s="306"/>
      <c r="R136" s="307"/>
      <c r="S136" s="308"/>
    </row>
    <row r="137" spans="1:19" ht="17.25" thickBot="1">
      <c r="A137" s="125" t="s">
        <v>247</v>
      </c>
      <c r="B137" s="126">
        <v>95.8</v>
      </c>
      <c r="C137" s="77">
        <v>-1.3388259499999999E-2</v>
      </c>
      <c r="D137" s="15">
        <v>99.6</v>
      </c>
      <c r="E137" s="32">
        <f t="shared" si="70"/>
        <v>3.9665970772442563E-2</v>
      </c>
      <c r="F137" s="18">
        <f>IF(ISNUMBER(D137), $B145 * E137, "")</f>
        <v>5949.8956158663841</v>
      </c>
      <c r="G137" s="31">
        <v>99.4</v>
      </c>
      <c r="H137" s="32">
        <f t="shared" si="71"/>
        <v>3.7578288100208856E-2</v>
      </c>
      <c r="I137" s="101">
        <f>IF(ISNUMBER(G137), $B145 * H137, "")</f>
        <v>5636.7432150313289</v>
      </c>
      <c r="J137" s="15">
        <v>99.8</v>
      </c>
      <c r="K137" s="32">
        <f t="shared" si="72"/>
        <v>4.1753653444676408E-2</v>
      </c>
      <c r="L137" s="18">
        <f>IF(ISNUMBER(J137), $B145 * K137, "")</f>
        <v>6263.0480167014612</v>
      </c>
      <c r="M137" s="31">
        <v>99.6</v>
      </c>
      <c r="N137" s="32">
        <f t="shared" si="73"/>
        <v>3.9665970772442563E-2</v>
      </c>
      <c r="O137" s="18">
        <f>IF(ISNUMBER(M137), $B145 * N137, "")</f>
        <v>5949.8956158663841</v>
      </c>
      <c r="Q137" s="291"/>
      <c r="R137" s="291"/>
      <c r="S137" s="291"/>
    </row>
    <row r="138" spans="1:19" ht="17.25" thickBot="1">
      <c r="A138" s="125" t="s">
        <v>333</v>
      </c>
      <c r="B138" s="126">
        <v>0.20699999999999999</v>
      </c>
      <c r="C138" s="77">
        <v>-1.42857143E-2</v>
      </c>
      <c r="D138" s="15">
        <v>0.21099999999999999</v>
      </c>
      <c r="E138" s="32">
        <f t="shared" si="70"/>
        <v>1.9323671497584557E-2</v>
      </c>
      <c r="F138" s="18">
        <f>IF(ISNUMBER(D138), $B145 * E138, "")</f>
        <v>2898.5507246376837</v>
      </c>
      <c r="G138" s="31">
        <v>0.21199999999999999</v>
      </c>
      <c r="H138" s="32">
        <f t="shared" si="71"/>
        <v>2.41545893719807E-2</v>
      </c>
      <c r="I138" s="101">
        <f>IF(ISNUMBER(G138), $B145 * H138, "")</f>
        <v>3623.1884057971051</v>
      </c>
      <c r="J138" s="15">
        <v>0.21099999999999999</v>
      </c>
      <c r="K138" s="32">
        <f t="shared" si="72"/>
        <v>1.9323671497584557E-2</v>
      </c>
      <c r="L138" s="18">
        <f>IF(ISNUMBER(J138), $B145 * K138, "")</f>
        <v>2898.5507246376837</v>
      </c>
      <c r="M138" s="31">
        <v>0.21</v>
      </c>
      <c r="N138" s="32">
        <f t="shared" si="73"/>
        <v>1.449275362318842E-2</v>
      </c>
      <c r="O138" s="18">
        <f>IF(ISNUMBER(M138), $B145 * N138, "")</f>
        <v>2173.9130434782628</v>
      </c>
      <c r="Q138" s="286"/>
      <c r="R138" s="286"/>
      <c r="S138" s="286"/>
    </row>
    <row r="139" spans="1:19" ht="17.25" thickBot="1">
      <c r="A139" s="127" t="s">
        <v>64</v>
      </c>
      <c r="B139" s="128">
        <v>52.8</v>
      </c>
      <c r="C139" s="78">
        <v>-1.49253731E-2</v>
      </c>
      <c r="D139" s="20">
        <v>54.4</v>
      </c>
      <c r="E139" s="21">
        <f t="shared" si="70"/>
        <v>3.0303030303030332E-2</v>
      </c>
      <c r="F139" s="22">
        <f>IF(ISNUMBER(D139), $B145 * E139, "")</f>
        <v>4545.4545454545496</v>
      </c>
      <c r="G139" s="30">
        <v>54.5</v>
      </c>
      <c r="H139" s="21">
        <f t="shared" si="71"/>
        <v>3.2196969696969752E-2</v>
      </c>
      <c r="I139" s="105">
        <f>IF(ISNUMBER(G139), $B145 * H139, "")</f>
        <v>4829.5454545454631</v>
      </c>
      <c r="J139" s="20">
        <v>54.5</v>
      </c>
      <c r="K139" s="21">
        <f t="shared" si="72"/>
        <v>3.2196969696969752E-2</v>
      </c>
      <c r="L139" s="22">
        <f>IF(ISNUMBER(J139), $B145 * K139, "")</f>
        <v>4829.5454545454631</v>
      </c>
      <c r="M139" s="30">
        <v>55.2</v>
      </c>
      <c r="N139" s="21">
        <f t="shared" si="73"/>
        <v>4.5454545454545567E-2</v>
      </c>
      <c r="O139" s="22">
        <f>IF(ISNUMBER(M139), $B145 * N139, "")</f>
        <v>6818.1818181818353</v>
      </c>
      <c r="Q139" s="286"/>
      <c r="R139" s="286"/>
      <c r="S139" s="286"/>
    </row>
    <row r="140" spans="1:19" ht="17.25" thickBot="1">
      <c r="A140" s="125" t="s">
        <v>97</v>
      </c>
      <c r="B140" s="129">
        <v>4.13</v>
      </c>
      <c r="C140" s="80">
        <v>-1.6666666699999999E-2</v>
      </c>
      <c r="D140" s="106">
        <v>4.24</v>
      </c>
      <c r="E140" s="107">
        <f>IF(ISNUMBER(D140), (D140 - $B140) / $B140, "")</f>
        <v>2.6634382566586033E-2</v>
      </c>
      <c r="F140" s="108">
        <f>IF(ISNUMBER(D140), $B145 * E140, "")</f>
        <v>3995.1573849879051</v>
      </c>
      <c r="G140" s="109">
        <v>4.24</v>
      </c>
      <c r="H140" s="107">
        <f>IF(ISNUMBER(G140), (G140 - $B140) / $B140, "")</f>
        <v>2.6634382566586033E-2</v>
      </c>
      <c r="I140" s="110">
        <f>IF(ISNUMBER(G140), $B145 * H140, "")</f>
        <v>3995.1573849879051</v>
      </c>
      <c r="J140" s="106">
        <v>4.25</v>
      </c>
      <c r="K140" s="107">
        <f>IF(ISNUMBER(J140), (J140 - $B140) / $B140, "")</f>
        <v>2.9055690072639251E-2</v>
      </c>
      <c r="L140" s="108">
        <f>IF(ISNUMBER(J140), $B145 * K140, "")</f>
        <v>4358.3535108958877</v>
      </c>
      <c r="M140" s="109">
        <v>4.2699999999999996</v>
      </c>
      <c r="N140" s="107">
        <f>IF(ISNUMBER(M140), (M140 - $B140) / $B140, "")</f>
        <v>3.3898305084745686E-2</v>
      </c>
      <c r="O140" s="108">
        <f>IF(ISNUMBER(M140), $B145 * N140, "")</f>
        <v>5084.7457627118529</v>
      </c>
      <c r="Q140" s="291"/>
      <c r="R140" s="291"/>
      <c r="S140" s="291"/>
    </row>
    <row r="141" spans="1:19" ht="17.25" thickBot="1">
      <c r="A141" s="125" t="s">
        <v>145</v>
      </c>
      <c r="B141" s="126">
        <v>25.1</v>
      </c>
      <c r="C141" s="77">
        <v>-1.953125E-2</v>
      </c>
      <c r="D141" s="15">
        <v>26.2</v>
      </c>
      <c r="E141" s="32">
        <f t="shared" ref="E141:E144" si="74">IF(ISNUMBER(D141), (D141 - $B141) / $B141, "")</f>
        <v>4.3824701195219036E-2</v>
      </c>
      <c r="F141" s="18">
        <f>IF(ISNUMBER(D141), $B145 * E141, "")</f>
        <v>6573.7051792828552</v>
      </c>
      <c r="G141" s="31">
        <v>25.9</v>
      </c>
      <c r="H141" s="32">
        <f t="shared" ref="H141:H144" si="75">IF(ISNUMBER(G141), (G141 - $B141) / $B141, "")</f>
        <v>3.1872509960159251E-2</v>
      </c>
      <c r="I141" s="101">
        <f>IF(ISNUMBER(G141), $B145 * H141, "")</f>
        <v>4780.876494023888</v>
      </c>
      <c r="J141" s="15">
        <v>25.9</v>
      </c>
      <c r="K141" s="32">
        <f t="shared" ref="K141:K144" si="76">IF(ISNUMBER(J141), (J141 - $B141) / $B141, "")</f>
        <v>3.1872509960159251E-2</v>
      </c>
      <c r="L141" s="18">
        <f>IF(ISNUMBER(J141), $B145 * K141, "")</f>
        <v>4780.876494023888</v>
      </c>
      <c r="M141" s="31">
        <v>27.1</v>
      </c>
      <c r="N141" s="32">
        <f t="shared" ref="N141:N144" si="77">IF(ISNUMBER(M141), (M141 - $B141) / $B141, "")</f>
        <v>7.9681274900398405E-2</v>
      </c>
      <c r="O141" s="18">
        <f>IF(ISNUMBER(M141), $B145 * N141, "")</f>
        <v>11952.191235059761</v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3.8582189127950722E-2</v>
      </c>
      <c r="F145" s="28">
        <f>SUM(F125:F144)</f>
        <v>98384.582276274348</v>
      </c>
      <c r="G145" s="26" t="s">
        <v>268</v>
      </c>
      <c r="H145" s="27">
        <f>IF(COUNT(H125:H144), SUM(H125:H144) / COUNT(H125:H144), 0)</f>
        <v>4.242120779910423E-2</v>
      </c>
      <c r="I145" s="28">
        <f>SUM(I125:I144)</f>
        <v>108174.07988771579</v>
      </c>
      <c r="J145" s="26" t="s">
        <v>268</v>
      </c>
      <c r="K145" s="27">
        <f>IF(COUNT(K125:K144), SUM(K125:K144) / COUNT(K125:K144), 0)</f>
        <v>4.740159580395055E-2</v>
      </c>
      <c r="L145" s="28">
        <f>SUM(L125:L144)</f>
        <v>120874.0693000739</v>
      </c>
      <c r="M145" s="26" t="s">
        <v>268</v>
      </c>
      <c r="N145" s="27">
        <f>IF(COUNT(N125:N144), SUM(N125:N144) / COUNT(N125:N144), 0)</f>
        <v>3.9773280680637513E-2</v>
      </c>
      <c r="O145" s="28">
        <f>SUM(O125:O144)</f>
        <v>101421.86573562563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45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2021-11-21(일) 오전 00:00</v>
      </c>
      <c r="C150" s="329"/>
      <c r="D150" s="288" t="str">
        <f>TEXT($G$1, "[$-ko-KR]yyyy-mm-dd(ddd) ") &amp; "오후 14:00"</f>
        <v>2021-11-21(일) 오후 14:00</v>
      </c>
      <c r="E150" s="289"/>
      <c r="F150" s="290"/>
      <c r="G150" s="288" t="str">
        <f>TEXT($G$1, "[$-ko-KR]yyyy-mm-dd(ddd) ") &amp; "오후 19:00"</f>
        <v>2021-11-21(일) 오후 19:00</v>
      </c>
      <c r="H150" s="289"/>
      <c r="I150" s="290"/>
      <c r="J150" s="288" t="str">
        <f>TEXT($G$1, "[$-ko-KR]yyyy-mm-dd(ddd) ") &amp; "오후 21:00"</f>
        <v>2021-11-21(일) 오후 21:00</v>
      </c>
      <c r="K150" s="289"/>
      <c r="L150" s="290"/>
      <c r="M150" s="288" t="str">
        <f>TEXT($G$1+1, "[$-ko-KR]yyyy-mm-dd(ddd) ") &amp; "오전 00:00"</f>
        <v>2021-11-22(월)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46" t="s">
        <v>57</v>
      </c>
      <c r="H151" s="247" t="s">
        <v>265</v>
      </c>
      <c r="I151" s="248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237</v>
      </c>
      <c r="B152" s="124">
        <v>160</v>
      </c>
      <c r="C152" s="76">
        <v>1.26582278E-2</v>
      </c>
      <c r="D152" s="13">
        <v>180</v>
      </c>
      <c r="E152" s="14">
        <f>IF(ISNUMBER(D152), (D152 - $B152) / $B152, "")</f>
        <v>0.125</v>
      </c>
      <c r="F152" s="16">
        <f>IF(ISNUMBER(D152), $B172 * E152, "")</f>
        <v>18750</v>
      </c>
      <c r="G152" s="29">
        <v>175</v>
      </c>
      <c r="H152" s="14">
        <f>IF(ISNUMBER(G152), (G152 - $B152) / $B152, "")</f>
        <v>9.375E-2</v>
      </c>
      <c r="I152" s="100">
        <f>IF(ISNUMBER(G152), $B172 * H152, "")</f>
        <v>14062.5</v>
      </c>
      <c r="J152" s="13">
        <v>181</v>
      </c>
      <c r="K152" s="14">
        <f>IF(ISNUMBER(J152), (J152 - $B152) / $B152, "")</f>
        <v>0.13125000000000001</v>
      </c>
      <c r="L152" s="16">
        <f>IF(ISNUMBER(J152), $B172 * K152, "")</f>
        <v>19687.5</v>
      </c>
      <c r="M152" s="29">
        <v>175</v>
      </c>
      <c r="N152" s="14">
        <f>IF(ISNUMBER(M152), (M152 - $B152) / $B152, "")</f>
        <v>9.375E-2</v>
      </c>
      <c r="O152" s="16">
        <f>IF(ISNUMBER(M152), $B172 * N152, "")</f>
        <v>14062.5</v>
      </c>
      <c r="Q152" s="286"/>
      <c r="R152" s="286"/>
      <c r="S152" s="286"/>
    </row>
    <row r="153" spans="1:19" ht="17.25" thickBot="1">
      <c r="A153" s="125" t="s">
        <v>251</v>
      </c>
      <c r="B153" s="126">
        <v>401</v>
      </c>
      <c r="C153" s="77">
        <v>1.00755668E-2</v>
      </c>
      <c r="D153" s="15">
        <v>412</v>
      </c>
      <c r="E153" s="32">
        <f t="shared" ref="E153:E156" si="78">IF(ISNUMBER(D153), (D153 - $B153) / $B153, "")</f>
        <v>2.7431421446384038E-2</v>
      </c>
      <c r="F153" s="18">
        <f>IF(ISNUMBER(D153), $B172 * E153, "")</f>
        <v>4114.7132169576062</v>
      </c>
      <c r="G153" s="31">
        <v>415</v>
      </c>
      <c r="H153" s="32">
        <f t="shared" ref="H153:H156" si="79">IF(ISNUMBER(G153), (G153 - $B153) / $B153, "")</f>
        <v>3.4912718204488775E-2</v>
      </c>
      <c r="I153" s="101">
        <f>IF(ISNUMBER(G153), $B172 * H153, "")</f>
        <v>5236.9077306733161</v>
      </c>
      <c r="J153" s="15">
        <v>417</v>
      </c>
      <c r="K153" s="32">
        <f t="shared" ref="K153:K156" si="80">IF(ISNUMBER(J153), (J153 - $B153) / $B153, "")</f>
        <v>3.9900249376558602E-2</v>
      </c>
      <c r="L153" s="18">
        <f>IF(ISNUMBER(J153), $B172 * K153, "")</f>
        <v>5985.0374064837906</v>
      </c>
      <c r="M153" s="31">
        <v>414</v>
      </c>
      <c r="N153" s="32">
        <f t="shared" ref="N153:N156" si="81">IF(ISNUMBER(M153), (M153 - $B153) / $B153, "")</f>
        <v>3.2418952618453865E-2</v>
      </c>
      <c r="O153" s="18">
        <f>IF(ISNUMBER(M153), $B172 * N153, "")</f>
        <v>4862.8428927680798</v>
      </c>
      <c r="Q153" s="286"/>
      <c r="R153" s="286"/>
      <c r="S153" s="286"/>
    </row>
    <row r="154" spans="1:19" ht="17.25" thickBot="1">
      <c r="A154" s="125" t="s">
        <v>233</v>
      </c>
      <c r="B154" s="126">
        <v>732</v>
      </c>
      <c r="C154" s="77">
        <v>2.7397260000000001E-3</v>
      </c>
      <c r="D154" s="15">
        <v>760</v>
      </c>
      <c r="E154" s="32">
        <f t="shared" si="78"/>
        <v>3.825136612021858E-2</v>
      </c>
      <c r="F154" s="18">
        <f>IF(ISNUMBER(D154), $B172 * E154, "")</f>
        <v>5737.7049180327867</v>
      </c>
      <c r="G154" s="31">
        <v>759</v>
      </c>
      <c r="H154" s="32">
        <f t="shared" si="79"/>
        <v>3.6885245901639344E-2</v>
      </c>
      <c r="I154" s="101">
        <f>IF(ISNUMBER(G154), $B172 * H154, "")</f>
        <v>5532.7868852459014</v>
      </c>
      <c r="J154" s="15">
        <v>757</v>
      </c>
      <c r="K154" s="32">
        <f t="shared" si="80"/>
        <v>3.4153005464480878E-2</v>
      </c>
      <c r="L154" s="18">
        <f>IF(ISNUMBER(J154), $B172 * K154, "")</f>
        <v>5122.9508196721317</v>
      </c>
      <c r="M154" s="31">
        <v>753</v>
      </c>
      <c r="N154" s="32">
        <f t="shared" si="81"/>
        <v>2.8688524590163935E-2</v>
      </c>
      <c r="O154" s="18">
        <f>IF(ISNUMBER(M154), $B172 * N154, "")</f>
        <v>4303.2786885245905</v>
      </c>
      <c r="Q154" s="291"/>
      <c r="R154" s="291"/>
      <c r="S154" s="291"/>
    </row>
    <row r="155" spans="1:19" ht="17.25" thickBot="1">
      <c r="A155" s="125" t="s">
        <v>217</v>
      </c>
      <c r="B155" s="126">
        <v>244</v>
      </c>
      <c r="C155" s="77">
        <v>0</v>
      </c>
      <c r="D155" s="15">
        <v>260</v>
      </c>
      <c r="E155" s="32">
        <f t="shared" si="78"/>
        <v>6.5573770491803282E-2</v>
      </c>
      <c r="F155" s="18">
        <f>IF(ISNUMBER(D155), $B172 * E155, "")</f>
        <v>9836.0655737704928</v>
      </c>
      <c r="G155" s="31">
        <v>262</v>
      </c>
      <c r="H155" s="32">
        <f t="shared" si="79"/>
        <v>7.3770491803278687E-2</v>
      </c>
      <c r="I155" s="101">
        <f>IF(ISNUMBER(G155), $B172 * H155, "")</f>
        <v>11065.573770491803</v>
      </c>
      <c r="J155" s="15">
        <v>261</v>
      </c>
      <c r="K155" s="32">
        <f t="shared" si="80"/>
        <v>6.9672131147540978E-2</v>
      </c>
      <c r="L155" s="18">
        <f>IF(ISNUMBER(J155), $B172 * K155, "")</f>
        <v>10450.819672131147</v>
      </c>
      <c r="M155" s="31">
        <v>257</v>
      </c>
      <c r="N155" s="32">
        <f t="shared" si="81"/>
        <v>5.3278688524590161E-2</v>
      </c>
      <c r="O155" s="18">
        <f>IF(ISNUMBER(M155), $B172 * N155, "")</f>
        <v>7991.8032786885242</v>
      </c>
      <c r="Q155" s="291"/>
      <c r="R155" s="291"/>
      <c r="S155" s="291"/>
    </row>
    <row r="156" spans="1:19" ht="17.25" thickBot="1">
      <c r="A156" s="127" t="s">
        <v>334</v>
      </c>
      <c r="B156" s="128">
        <v>468</v>
      </c>
      <c r="C156" s="78">
        <v>-2.1321961999999999E-3</v>
      </c>
      <c r="D156" s="20">
        <v>476</v>
      </c>
      <c r="E156" s="21">
        <f t="shared" si="78"/>
        <v>1.7094017094017096E-2</v>
      </c>
      <c r="F156" s="22">
        <f>IF(ISNUMBER(D156), $B172 * E156, "")</f>
        <v>2564.1025641025644</v>
      </c>
      <c r="G156" s="30">
        <v>481</v>
      </c>
      <c r="H156" s="21">
        <f t="shared" si="79"/>
        <v>2.7777777777777776E-2</v>
      </c>
      <c r="I156" s="105">
        <f>IF(ISNUMBER(G156), $B172 * H156, "")</f>
        <v>4166.6666666666661</v>
      </c>
      <c r="J156" s="20">
        <v>484</v>
      </c>
      <c r="K156" s="21">
        <f t="shared" si="80"/>
        <v>3.4188034188034191E-2</v>
      </c>
      <c r="L156" s="22">
        <f>IF(ISNUMBER(J156), $B172 * K156, "")</f>
        <v>5128.2051282051289</v>
      </c>
      <c r="M156" s="30">
        <v>480</v>
      </c>
      <c r="N156" s="21">
        <f t="shared" si="81"/>
        <v>2.564102564102564E-2</v>
      </c>
      <c r="O156" s="22">
        <f>IF(ISNUMBER(M156), $B172 * N156, "")</f>
        <v>3846.1538461538462</v>
      </c>
      <c r="Q156" s="291"/>
      <c r="R156" s="291"/>
      <c r="S156" s="291"/>
    </row>
    <row r="157" spans="1:19" ht="17.25" thickBot="1">
      <c r="A157" s="125" t="s">
        <v>189</v>
      </c>
      <c r="B157" s="129">
        <v>455</v>
      </c>
      <c r="C157" s="80">
        <v>-2.1929825000000002E-3</v>
      </c>
      <c r="D157" s="106">
        <v>455</v>
      </c>
      <c r="E157" s="107">
        <f>IF(ISNUMBER(D157), (D157 - $B157) / $B157, "")</f>
        <v>0</v>
      </c>
      <c r="F157" s="108">
        <f>IF(ISNUMBER(D157), $B172 * E157, "")</f>
        <v>0</v>
      </c>
      <c r="G157" s="109">
        <v>455</v>
      </c>
      <c r="H157" s="107">
        <f>IF(ISNUMBER(G157), (G157 - $B157) / $B157, "")</f>
        <v>0</v>
      </c>
      <c r="I157" s="110">
        <f>IF(ISNUMBER(G157), $B172 * H157, "")</f>
        <v>0</v>
      </c>
      <c r="J157" s="106">
        <v>457</v>
      </c>
      <c r="K157" s="107">
        <f>IF(ISNUMBER(J157), (J157 - $B157) / $B157, "")</f>
        <v>4.3956043956043956E-3</v>
      </c>
      <c r="L157" s="108">
        <f>IF(ISNUMBER(J157), $B172 * K157, "")</f>
        <v>659.34065934065939</v>
      </c>
      <c r="M157" s="109">
        <v>445</v>
      </c>
      <c r="N157" s="107">
        <f>IF(ISNUMBER(M157), (M157 - $B157) / $B157, "")</f>
        <v>-2.197802197802198E-2</v>
      </c>
      <c r="O157" s="108">
        <f>IF(ISNUMBER(M157), $B172 * N157, "")</f>
        <v>-3296.7032967032969</v>
      </c>
      <c r="Q157" s="291"/>
      <c r="R157" s="291"/>
      <c r="S157" s="291"/>
    </row>
    <row r="158" spans="1:19" ht="17.25" thickBot="1">
      <c r="A158" s="125" t="s">
        <v>197</v>
      </c>
      <c r="B158" s="126">
        <v>226</v>
      </c>
      <c r="C158" s="77">
        <v>-4.4052863000000001E-3</v>
      </c>
      <c r="D158" s="15">
        <v>241</v>
      </c>
      <c r="E158" s="32">
        <f t="shared" ref="E158:E161" si="82">IF(ISNUMBER(D158), (D158 - $B158) / $B158, "")</f>
        <v>6.637168141592921E-2</v>
      </c>
      <c r="F158" s="18">
        <f>IF(ISNUMBER(D158), $B172 * E158, "")</f>
        <v>9955.7522123893814</v>
      </c>
      <c r="G158" s="31">
        <v>244</v>
      </c>
      <c r="H158" s="32">
        <f t="shared" ref="H158:H161" si="83">IF(ISNUMBER(G158), (G158 - $B158) / $B158, "")</f>
        <v>7.9646017699115043E-2</v>
      </c>
      <c r="I158" s="101">
        <f>IF(ISNUMBER(G158), $B172 * H158, "")</f>
        <v>11946.902654867257</v>
      </c>
      <c r="J158" s="15">
        <v>246</v>
      </c>
      <c r="K158" s="32">
        <f t="shared" ref="K158:K161" si="84">IF(ISNUMBER(J158), (J158 - $B158) / $B158, "")</f>
        <v>8.8495575221238937E-2</v>
      </c>
      <c r="L158" s="18">
        <f>IF(ISNUMBER(J158), $B172 * K158, "")</f>
        <v>13274.336283185841</v>
      </c>
      <c r="M158" s="31">
        <v>241</v>
      </c>
      <c r="N158" s="32">
        <f t="shared" ref="N158:N161" si="85">IF(ISNUMBER(M158), (M158 - $B158) / $B158, "")</f>
        <v>6.637168141592921E-2</v>
      </c>
      <c r="O158" s="18">
        <f>IF(ISNUMBER(M158), $B172 * N158, "")</f>
        <v>9955.7522123893814</v>
      </c>
      <c r="Q158" s="291"/>
      <c r="R158" s="291"/>
      <c r="S158" s="291"/>
    </row>
    <row r="159" spans="1:19" ht="17.25" thickBot="1">
      <c r="A159" s="125" t="s">
        <v>107</v>
      </c>
      <c r="B159" s="126">
        <v>205</v>
      </c>
      <c r="C159" s="77">
        <v>-4.8543689000000003E-3</v>
      </c>
      <c r="D159" s="15">
        <v>214</v>
      </c>
      <c r="E159" s="32">
        <f t="shared" si="82"/>
        <v>4.3902439024390241E-2</v>
      </c>
      <c r="F159" s="18">
        <f>IF(ISNUMBER(D159), $B172 * E159, "")</f>
        <v>6585.3658536585363</v>
      </c>
      <c r="G159" s="31">
        <v>216</v>
      </c>
      <c r="H159" s="32">
        <f t="shared" si="83"/>
        <v>5.3658536585365853E-2</v>
      </c>
      <c r="I159" s="101">
        <f>IF(ISNUMBER(G159), $B172 * H159, "")</f>
        <v>8048.7804878048782</v>
      </c>
      <c r="J159" s="15">
        <v>216</v>
      </c>
      <c r="K159" s="32">
        <f t="shared" si="84"/>
        <v>5.3658536585365853E-2</v>
      </c>
      <c r="L159" s="18">
        <f>IF(ISNUMBER(J159), $B172 * K159, "")</f>
        <v>8048.7804878048782</v>
      </c>
      <c r="M159" s="31">
        <v>208</v>
      </c>
      <c r="N159" s="32">
        <f t="shared" si="85"/>
        <v>1.4634146341463415E-2</v>
      </c>
      <c r="O159" s="18">
        <f>IF(ISNUMBER(M159), $B172 * N159, "")</f>
        <v>2195.1219512195125</v>
      </c>
      <c r="Q159" s="291"/>
      <c r="R159" s="291"/>
      <c r="S159" s="291"/>
    </row>
    <row r="160" spans="1:19" ht="17.25" thickBot="1">
      <c r="A160" s="125" t="s">
        <v>135</v>
      </c>
      <c r="B160" s="126">
        <v>397</v>
      </c>
      <c r="C160" s="77">
        <v>-5.0125313000000003E-3</v>
      </c>
      <c r="D160" s="15">
        <v>396</v>
      </c>
      <c r="E160" s="32">
        <f t="shared" si="82"/>
        <v>-2.5188916876574307E-3</v>
      </c>
      <c r="F160" s="18">
        <f>IF(ISNUMBER(D160), $B172 * E160, "")</f>
        <v>-377.83375314861462</v>
      </c>
      <c r="G160" s="31">
        <v>400</v>
      </c>
      <c r="H160" s="32">
        <f t="shared" si="83"/>
        <v>7.556675062972292E-3</v>
      </c>
      <c r="I160" s="101">
        <f>IF(ISNUMBER(G160), $B172 * H160, "")</f>
        <v>1133.5012594458437</v>
      </c>
      <c r="J160" s="15">
        <v>399</v>
      </c>
      <c r="K160" s="32">
        <f t="shared" si="84"/>
        <v>5.0377833753148613E-3</v>
      </c>
      <c r="L160" s="18">
        <f>IF(ISNUMBER(J160), $B172 * K160, "")</f>
        <v>755.66750629722924</v>
      </c>
      <c r="M160" s="31">
        <v>401</v>
      </c>
      <c r="N160" s="32">
        <f t="shared" si="85"/>
        <v>1.0075566750629723E-2</v>
      </c>
      <c r="O160" s="18">
        <f>IF(ISNUMBER(M160), $B172 * N160, "")</f>
        <v>1511.3350125944585</v>
      </c>
      <c r="Q160" s="33"/>
      <c r="R160" s="33"/>
    </row>
    <row r="161" spans="1:19" ht="17.25" thickBot="1">
      <c r="A161" s="130" t="s">
        <v>149</v>
      </c>
      <c r="B161" s="131">
        <v>128</v>
      </c>
      <c r="C161" s="79">
        <v>-7.7519379999999999E-3</v>
      </c>
      <c r="D161" s="24">
        <v>131</v>
      </c>
      <c r="E161" s="25">
        <f t="shared" si="82"/>
        <v>2.34375E-2</v>
      </c>
      <c r="F161" s="104">
        <f>IF(ISNUMBER(D161), $B172 * E161, "")</f>
        <v>3515.625</v>
      </c>
      <c r="G161" s="102">
        <v>131</v>
      </c>
      <c r="H161" s="25">
        <f t="shared" si="83"/>
        <v>2.34375E-2</v>
      </c>
      <c r="I161" s="103">
        <f>IF(ISNUMBER(G161), $B172 * H161, "")</f>
        <v>3515.625</v>
      </c>
      <c r="J161" s="24">
        <v>133</v>
      </c>
      <c r="K161" s="25">
        <f t="shared" si="84"/>
        <v>3.90625E-2</v>
      </c>
      <c r="L161" s="104">
        <f>IF(ISNUMBER(J161), $B172 * K161, "")</f>
        <v>5859.375</v>
      </c>
      <c r="M161" s="102">
        <v>132</v>
      </c>
      <c r="N161" s="25">
        <f t="shared" si="85"/>
        <v>3.125E-2</v>
      </c>
      <c r="O161" s="104">
        <f>IF(ISNUMBER(M161), $B172 * N161, "")</f>
        <v>4687.5</v>
      </c>
      <c r="Q161" s="300"/>
      <c r="R161" s="301"/>
      <c r="S161" s="302"/>
    </row>
    <row r="162" spans="1:19">
      <c r="A162" s="123" t="s">
        <v>56</v>
      </c>
      <c r="B162" s="124">
        <v>215</v>
      </c>
      <c r="C162" s="76">
        <v>-9.2165899000000006E-3</v>
      </c>
      <c r="D162" s="13">
        <v>224</v>
      </c>
      <c r="E162" s="14">
        <f>IF(ISNUMBER(D162), (D162 - $B162) / $B162, "")</f>
        <v>4.1860465116279069E-2</v>
      </c>
      <c r="F162" s="16">
        <f>IF(ISNUMBER(D162), $B172 * E162, "")</f>
        <v>6279.0697674418607</v>
      </c>
      <c r="G162" s="29">
        <v>224</v>
      </c>
      <c r="H162" s="14">
        <f>IF(ISNUMBER(G162), (G162 - $B162) / $B162, "")</f>
        <v>4.1860465116279069E-2</v>
      </c>
      <c r="I162" s="100">
        <f>IF(ISNUMBER(G162), $B172 * H162, "")</f>
        <v>6279.0697674418607</v>
      </c>
      <c r="J162" s="13">
        <v>225</v>
      </c>
      <c r="K162" s="14">
        <f>IF(ISNUMBER(J162), (J162 - $B162) / $B162, "")</f>
        <v>4.6511627906976744E-2</v>
      </c>
      <c r="L162" s="16">
        <f>IF(ISNUMBER(J162), $B172 * K162, "")</f>
        <v>6976.7441860465115</v>
      </c>
      <c r="M162" s="29">
        <v>224</v>
      </c>
      <c r="N162" s="14">
        <f>IF(ISNUMBER(M162), (M162 - $B162) / $B162, "")</f>
        <v>4.1860465116279069E-2</v>
      </c>
      <c r="O162" s="16">
        <f>IF(ISNUMBER(M162), $B172 * N162, "")</f>
        <v>6279.0697674418607</v>
      </c>
      <c r="Q162" s="303"/>
      <c r="R162" s="304"/>
      <c r="S162" s="305"/>
    </row>
    <row r="163" spans="1:19" ht="17.25" thickBot="1">
      <c r="A163" s="125" t="s">
        <v>129</v>
      </c>
      <c r="B163" s="126">
        <v>111</v>
      </c>
      <c r="C163" s="77">
        <v>-1.7699115000000001E-2</v>
      </c>
      <c r="D163" s="15">
        <v>115</v>
      </c>
      <c r="E163" s="32">
        <f t="shared" ref="E163:E166" si="86">IF(ISNUMBER(D163), (D163 - $B163) / $B163, "")</f>
        <v>3.6036036036036036E-2</v>
      </c>
      <c r="F163" s="18">
        <f>IF(ISNUMBER(D163), $B172 * E163, "")</f>
        <v>5405.405405405405</v>
      </c>
      <c r="G163" s="31">
        <v>115</v>
      </c>
      <c r="H163" s="32">
        <f t="shared" ref="H163:H166" si="87">IF(ISNUMBER(G163), (G163 - $B163) / $B163, "")</f>
        <v>3.6036036036036036E-2</v>
      </c>
      <c r="I163" s="101">
        <f>IF(ISNUMBER(G163), $B172 * H163, "")</f>
        <v>5405.405405405405</v>
      </c>
      <c r="J163" s="15">
        <v>116</v>
      </c>
      <c r="K163" s="32">
        <f t="shared" ref="K163:K166" si="88">IF(ISNUMBER(J163), (J163 - $B163) / $B163, "")</f>
        <v>4.5045045045045043E-2</v>
      </c>
      <c r="L163" s="18">
        <f>IF(ISNUMBER(J163), $B172 * K163, "")</f>
        <v>6756.7567567567567</v>
      </c>
      <c r="M163" s="31">
        <v>115</v>
      </c>
      <c r="N163" s="32">
        <f t="shared" ref="N163:N166" si="89">IF(ISNUMBER(M163), (M163 - $B163) / $B163, "")</f>
        <v>3.6036036036036036E-2</v>
      </c>
      <c r="O163" s="18">
        <f>IF(ISNUMBER(M163), $B172 * N163, "")</f>
        <v>5405.405405405405</v>
      </c>
      <c r="Q163" s="306"/>
      <c r="R163" s="307"/>
      <c r="S163" s="308"/>
    </row>
    <row r="164" spans="1:19" ht="17.25" thickBot="1">
      <c r="A164" s="125" t="s">
        <v>159</v>
      </c>
      <c r="B164" s="126">
        <v>106</v>
      </c>
      <c r="C164" s="77">
        <v>-1.8518518500000001E-2</v>
      </c>
      <c r="D164" s="15">
        <v>113</v>
      </c>
      <c r="E164" s="32">
        <f t="shared" si="86"/>
        <v>6.6037735849056603E-2</v>
      </c>
      <c r="F164" s="18">
        <f>IF(ISNUMBER(D164), $B172 * E164, "")</f>
        <v>9905.6603773584902</v>
      </c>
      <c r="G164" s="31">
        <v>113</v>
      </c>
      <c r="H164" s="32">
        <f t="shared" si="87"/>
        <v>6.6037735849056603E-2</v>
      </c>
      <c r="I164" s="101">
        <f>IF(ISNUMBER(G164), $B172 * H164, "")</f>
        <v>9905.6603773584902</v>
      </c>
      <c r="J164" s="15">
        <v>114</v>
      </c>
      <c r="K164" s="32">
        <f t="shared" si="88"/>
        <v>7.5471698113207544E-2</v>
      </c>
      <c r="L164" s="18">
        <f>IF(ISNUMBER(J164), $B172 * K164, "")</f>
        <v>11320.754716981131</v>
      </c>
      <c r="M164" s="31">
        <v>114</v>
      </c>
      <c r="N164" s="32">
        <f t="shared" si="89"/>
        <v>7.5471698113207544E-2</v>
      </c>
      <c r="O164" s="18">
        <f>IF(ISNUMBER(M164), $B172 * N164, "")</f>
        <v>11320.754716981131</v>
      </c>
      <c r="Q164" s="291"/>
      <c r="R164" s="291"/>
      <c r="S164" s="291"/>
    </row>
    <row r="165" spans="1:19" ht="17.25" thickBot="1">
      <c r="A165" s="125" t="s">
        <v>85</v>
      </c>
      <c r="B165" s="126">
        <v>562</v>
      </c>
      <c r="C165" s="77">
        <v>-1.91972077E-2</v>
      </c>
      <c r="D165" s="15">
        <v>568</v>
      </c>
      <c r="E165" s="32">
        <f t="shared" si="86"/>
        <v>1.0676156583629894E-2</v>
      </c>
      <c r="F165" s="18">
        <f>IF(ISNUMBER(D165), $B172 * E165, "")</f>
        <v>1601.423487544484</v>
      </c>
      <c r="G165" s="31">
        <v>566</v>
      </c>
      <c r="H165" s="32">
        <f t="shared" si="87"/>
        <v>7.1174377224199285E-3</v>
      </c>
      <c r="I165" s="101">
        <f>IF(ISNUMBER(G165), $B172 * H165, "")</f>
        <v>1067.6156583629893</v>
      </c>
      <c r="J165" s="15">
        <v>564</v>
      </c>
      <c r="K165" s="32">
        <f t="shared" si="88"/>
        <v>3.5587188612099642E-3</v>
      </c>
      <c r="L165" s="18">
        <f>IF(ISNUMBER(J165), $B172 * K165, "")</f>
        <v>533.80782918149464</v>
      </c>
      <c r="M165" s="31">
        <v>559</v>
      </c>
      <c r="N165" s="32">
        <f t="shared" si="89"/>
        <v>-5.3380782918149468E-3</v>
      </c>
      <c r="O165" s="18">
        <f>IF(ISNUMBER(M165), $B172 * N165, "")</f>
        <v>-800.71174377224202</v>
      </c>
      <c r="Q165" s="286"/>
      <c r="R165" s="286"/>
      <c r="S165" s="286"/>
    </row>
    <row r="166" spans="1:19" ht="17.25" thickBot="1">
      <c r="A166" s="127" t="s">
        <v>127</v>
      </c>
      <c r="B166" s="128">
        <v>144</v>
      </c>
      <c r="C166" s="78">
        <v>-2.0408163300000001E-2</v>
      </c>
      <c r="D166" s="20">
        <v>158</v>
      </c>
      <c r="E166" s="21">
        <f t="shared" si="86"/>
        <v>9.7222222222222224E-2</v>
      </c>
      <c r="F166" s="22">
        <f>IF(ISNUMBER(D166), $B172 * E166, "")</f>
        <v>14583.333333333334</v>
      </c>
      <c r="G166" s="30">
        <v>159</v>
      </c>
      <c r="H166" s="21">
        <f t="shared" si="87"/>
        <v>0.10416666666666667</v>
      </c>
      <c r="I166" s="105">
        <f>IF(ISNUMBER(G166), $B172 * H166, "")</f>
        <v>15625</v>
      </c>
      <c r="J166" s="20">
        <v>161</v>
      </c>
      <c r="K166" s="21">
        <f t="shared" si="88"/>
        <v>0.11805555555555555</v>
      </c>
      <c r="L166" s="22">
        <f>IF(ISNUMBER(J166), $B172 * K166, "")</f>
        <v>17708.333333333332</v>
      </c>
      <c r="M166" s="30">
        <v>156</v>
      </c>
      <c r="N166" s="21">
        <f t="shared" si="89"/>
        <v>8.3333333333333329E-2</v>
      </c>
      <c r="O166" s="22">
        <f>IF(ISNUMBER(M166), $B172 * N166, "")</f>
        <v>12500</v>
      </c>
      <c r="Q166" s="286"/>
      <c r="R166" s="286"/>
      <c r="S166" s="286"/>
    </row>
    <row r="167" spans="1:19" ht="17.25" thickBot="1">
      <c r="A167" s="125" t="s">
        <v>263</v>
      </c>
      <c r="B167" s="129">
        <v>281</v>
      </c>
      <c r="C167" s="80">
        <v>-2.4305555600000001E-2</v>
      </c>
      <c r="D167" s="106">
        <v>284</v>
      </c>
      <c r="E167" s="107">
        <f>IF(ISNUMBER(D167), (D167 - $B167) / $B167, "")</f>
        <v>1.0676156583629894E-2</v>
      </c>
      <c r="F167" s="108">
        <f>IF(ISNUMBER(D167), $B172 * E167, "")</f>
        <v>1601.423487544484</v>
      </c>
      <c r="G167" s="109">
        <v>284</v>
      </c>
      <c r="H167" s="107">
        <f>IF(ISNUMBER(G167), (G167 - $B167) / $B167, "")</f>
        <v>1.0676156583629894E-2</v>
      </c>
      <c r="I167" s="110">
        <f>IF(ISNUMBER(G167), $B172 * H167, "")</f>
        <v>1601.423487544484</v>
      </c>
      <c r="J167" s="106">
        <v>285</v>
      </c>
      <c r="K167" s="107">
        <f>IF(ISNUMBER(J167), (J167 - $B167) / $B167, "")</f>
        <v>1.4234875444839857E-2</v>
      </c>
      <c r="L167" s="108">
        <f>IF(ISNUMBER(J167), $B172 * K167, "")</f>
        <v>2135.2313167259786</v>
      </c>
      <c r="M167" s="109">
        <v>284</v>
      </c>
      <c r="N167" s="107">
        <f>IF(ISNUMBER(M167), (M167 - $B167) / $B167, "")</f>
        <v>1.0676156583629894E-2</v>
      </c>
      <c r="O167" s="108">
        <f>IF(ISNUMBER(M167), $B172 * N167, "")</f>
        <v>1601.423487544484</v>
      </c>
      <c r="Q167" s="291"/>
      <c r="R167" s="291"/>
      <c r="S167" s="291"/>
    </row>
    <row r="168" spans="1:19" ht="17.25" thickBot="1">
      <c r="A168" s="125" t="s">
        <v>141</v>
      </c>
      <c r="B168" s="126">
        <v>156</v>
      </c>
      <c r="C168" s="77">
        <v>-2.5000000000000001E-2</v>
      </c>
      <c r="D168" s="15">
        <v>159</v>
      </c>
      <c r="E168" s="32">
        <f t="shared" ref="E168:E171" si="90">IF(ISNUMBER(D168), (D168 - $B168) / $B168, "")</f>
        <v>1.9230769230769232E-2</v>
      </c>
      <c r="F168" s="18">
        <f>IF(ISNUMBER(D168), $B172 * E168, "")</f>
        <v>2884.6153846153848</v>
      </c>
      <c r="G168" s="31">
        <v>162</v>
      </c>
      <c r="H168" s="32">
        <f t="shared" ref="H168:H171" si="91">IF(ISNUMBER(G168), (G168 - $B168) / $B168, "")</f>
        <v>3.8461538461538464E-2</v>
      </c>
      <c r="I168" s="101">
        <f>IF(ISNUMBER(G168), $B172 * H168, "")</f>
        <v>5769.2307692307695</v>
      </c>
      <c r="J168" s="15">
        <v>166</v>
      </c>
      <c r="K168" s="32">
        <f t="shared" ref="K168:K171" si="92">IF(ISNUMBER(J168), (J168 - $B168) / $B168, "")</f>
        <v>6.4102564102564097E-2</v>
      </c>
      <c r="L168" s="18">
        <f>IF(ISNUMBER(J168), $B172 * K168, "")</f>
        <v>9615.3846153846152</v>
      </c>
      <c r="M168" s="31">
        <v>163</v>
      </c>
      <c r="N168" s="32">
        <f t="shared" ref="N168:N171" si="93">IF(ISNUMBER(M168), (M168 - $B168) / $B168, "")</f>
        <v>4.4871794871794872E-2</v>
      </c>
      <c r="O168" s="18">
        <f>IF(ISNUMBER(M168), $B172 * N168, "")</f>
        <v>6730.7692307692305</v>
      </c>
      <c r="Q168" s="291"/>
      <c r="R168" s="291"/>
      <c r="S168" s="291"/>
    </row>
    <row r="169" spans="1:19" ht="17.25" thickBot="1">
      <c r="A169" s="125" t="s">
        <v>125</v>
      </c>
      <c r="B169" s="126">
        <v>167</v>
      </c>
      <c r="C169" s="77">
        <v>-2.9069767400000002E-2</v>
      </c>
      <c r="D169" s="15">
        <v>169</v>
      </c>
      <c r="E169" s="32">
        <f t="shared" si="90"/>
        <v>1.1976047904191617E-2</v>
      </c>
      <c r="F169" s="18">
        <f>IF(ISNUMBER(D169), $B172 * E169, "")</f>
        <v>1796.4071856287426</v>
      </c>
      <c r="G169" s="31">
        <v>167</v>
      </c>
      <c r="H169" s="32">
        <f t="shared" si="91"/>
        <v>0</v>
      </c>
      <c r="I169" s="101">
        <f>IF(ISNUMBER(G169), $B172 * H169, "")</f>
        <v>0</v>
      </c>
      <c r="J169" s="15">
        <v>168</v>
      </c>
      <c r="K169" s="32">
        <f t="shared" si="92"/>
        <v>5.9880239520958087E-3</v>
      </c>
      <c r="L169" s="18">
        <f>IF(ISNUMBER(J169), $B172 * K169, "")</f>
        <v>898.20359281437129</v>
      </c>
      <c r="M169" s="31">
        <v>168</v>
      </c>
      <c r="N169" s="32">
        <f t="shared" si="93"/>
        <v>5.9880239520958087E-3</v>
      </c>
      <c r="O169" s="18">
        <f>IF(ISNUMBER(M169), $B172 * N169, "")</f>
        <v>898.20359281437129</v>
      </c>
      <c r="Q169" s="291"/>
      <c r="R169" s="291"/>
      <c r="S169" s="291"/>
    </row>
    <row r="170" spans="1:19">
      <c r="A170" s="125" t="s">
        <v>51</v>
      </c>
      <c r="B170" s="126">
        <v>422</v>
      </c>
      <c r="C170" s="77">
        <v>-3.65296804E-2</v>
      </c>
      <c r="D170" s="15">
        <v>427</v>
      </c>
      <c r="E170" s="32">
        <f t="shared" si="90"/>
        <v>1.1848341232227487E-2</v>
      </c>
      <c r="F170" s="18">
        <f>IF(ISNUMBER(D170), $B172 * E170, "")</f>
        <v>1777.251184834123</v>
      </c>
      <c r="G170" s="31">
        <v>422</v>
      </c>
      <c r="H170" s="32">
        <f t="shared" si="91"/>
        <v>0</v>
      </c>
      <c r="I170" s="101">
        <f>IF(ISNUMBER(G170), $B172 * H170, "")</f>
        <v>0</v>
      </c>
      <c r="J170" s="15">
        <v>424</v>
      </c>
      <c r="K170" s="32">
        <f t="shared" si="92"/>
        <v>4.7393364928909956E-3</v>
      </c>
      <c r="L170" s="18">
        <f>IF(ISNUMBER(J170), $B172 * K170, "")</f>
        <v>710.90047393364932</v>
      </c>
      <c r="M170" s="31">
        <v>423</v>
      </c>
      <c r="N170" s="32">
        <f t="shared" si="93"/>
        <v>2.3696682464454978E-3</v>
      </c>
      <c r="O170" s="18">
        <f>IF(ISNUMBER(M170), $B172 * N170, "")</f>
        <v>355.45023696682466</v>
      </c>
      <c r="Q170" s="313"/>
      <c r="R170" s="314"/>
      <c r="S170" s="315"/>
    </row>
    <row r="171" spans="1:19" ht="17.25" thickBot="1">
      <c r="A171" s="130" t="s">
        <v>115</v>
      </c>
      <c r="B171" s="131">
        <v>672</v>
      </c>
      <c r="C171" s="79">
        <v>-4.2735042700000003E-2</v>
      </c>
      <c r="D171" s="24">
        <v>738</v>
      </c>
      <c r="E171" s="25">
        <f t="shared" si="90"/>
        <v>9.8214285714285712E-2</v>
      </c>
      <c r="F171" s="104">
        <f>IF(ISNUMBER(D171), $B172 * E171, "")</f>
        <v>14732.142857142857</v>
      </c>
      <c r="G171" s="102">
        <v>808</v>
      </c>
      <c r="H171" s="25">
        <f t="shared" si="91"/>
        <v>0.20238095238095238</v>
      </c>
      <c r="I171" s="103">
        <f>IF(ISNUMBER(G171), $B172 * H171, "")</f>
        <v>30357.142857142859</v>
      </c>
      <c r="J171" s="24">
        <v>801</v>
      </c>
      <c r="K171" s="25">
        <f t="shared" si="92"/>
        <v>0.19196428571428573</v>
      </c>
      <c r="L171" s="104">
        <f>IF(ISNUMBER(J171), $B172 * K171, "")</f>
        <v>28794.642857142859</v>
      </c>
      <c r="M171" s="102">
        <v>821</v>
      </c>
      <c r="N171" s="25">
        <f t="shared" si="93"/>
        <v>0.22172619047619047</v>
      </c>
      <c r="O171" s="104">
        <f>IF(ISNUMBER(M171), $B172 * N171, "")</f>
        <v>33258.928571428572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4.0416076018870636E-2</v>
      </c>
      <c r="F172" s="28">
        <f>SUM(F152:F171)</f>
        <v>121248.22805661192</v>
      </c>
      <c r="G172" s="26" t="s">
        <v>268</v>
      </c>
      <c r="H172" s="27">
        <f>IF(COUNT(H152:H171), SUM(H152:H171) / COUNT(H152:H171), 0)</f>
        <v>4.6906597592560828E-2</v>
      </c>
      <c r="I172" s="28">
        <f>SUM(I152:I171)</f>
        <v>140719.79277768251</v>
      </c>
      <c r="J172" s="26" t="s">
        <v>268</v>
      </c>
      <c r="K172" s="27">
        <f>IF(COUNT(K152:K171), SUM(K152:K171) / COUNT(K152:K171), 0)</f>
        <v>5.3474257547140504E-2</v>
      </c>
      <c r="L172" s="28">
        <f>SUM(L152:L171)</f>
        <v>160422.77264142153</v>
      </c>
      <c r="M172" s="26" t="s">
        <v>268</v>
      </c>
      <c r="N172" s="27">
        <f>IF(COUNT(N152:N171), SUM(N152:N171) / COUNT(N152:N171), 0)</f>
        <v>4.255629261707157E-2</v>
      </c>
      <c r="O172" s="28">
        <f>SUM(O152:O171)</f>
        <v>127668.87785121473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45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2021-11-21(일) 오전 00:00</v>
      </c>
      <c r="C177" s="329"/>
      <c r="D177" s="288" t="str">
        <f>TEXT($G$1, "[$-ko-KR]yyyy-mm-dd(ddd) ") &amp; "오후 14:00"</f>
        <v>2021-11-21(일) 오후 14:00</v>
      </c>
      <c r="E177" s="289"/>
      <c r="F177" s="290"/>
      <c r="G177" s="288" t="str">
        <f>TEXT($G$1, "[$-ko-KR]yyyy-mm-dd(ddd) ") &amp; "오후 19:00"</f>
        <v>2021-11-21(일) 오후 19:00</v>
      </c>
      <c r="H177" s="289"/>
      <c r="I177" s="290"/>
      <c r="J177" s="288" t="str">
        <f>TEXT($G$1, "[$-ko-KR]yyyy-mm-dd(ddd) ") &amp; "오후 21:00"</f>
        <v>2021-11-21(일) 오후 21:00</v>
      </c>
      <c r="K177" s="289"/>
      <c r="L177" s="290"/>
      <c r="M177" s="288" t="str">
        <f>TEXT($G$1+1, "[$-ko-KR]yyyy-mm-dd(ddd) ") &amp; "오전 00:00"</f>
        <v>2021-11-22(월)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46" t="s">
        <v>57</v>
      </c>
      <c r="H178" s="247" t="s">
        <v>265</v>
      </c>
      <c r="I178" s="248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141</v>
      </c>
      <c r="B179" s="124">
        <v>156</v>
      </c>
      <c r="C179" s="76">
        <v>-2.5000000000000001E-2</v>
      </c>
      <c r="D179" s="13">
        <v>159</v>
      </c>
      <c r="E179" s="14">
        <f>IF(ISNUMBER(D179), (D179 - $B179) / $B179, "")</f>
        <v>1.9230769230769232E-2</v>
      </c>
      <c r="F179" s="16">
        <f>IF(ISNUMBER(D179), $B199 * E179, "")</f>
        <v>2884.6153846153848</v>
      </c>
      <c r="G179" s="29">
        <v>162</v>
      </c>
      <c r="H179" s="14">
        <f>IF(ISNUMBER(G179), (G179 - $B179) / $B179, "")</f>
        <v>3.8461538461538464E-2</v>
      </c>
      <c r="I179" s="100">
        <f>IF(ISNUMBER(G179), $B199 * H179, "")</f>
        <v>5769.2307692307695</v>
      </c>
      <c r="J179" s="13">
        <v>166</v>
      </c>
      <c r="K179" s="14">
        <f>IF(ISNUMBER(J179), (J179 - $B179) / $B179, "")</f>
        <v>6.4102564102564097E-2</v>
      </c>
      <c r="L179" s="16">
        <f>IF(ISNUMBER(J179), $B199 * K179, "")</f>
        <v>9615.3846153846152</v>
      </c>
      <c r="M179" s="29">
        <v>163</v>
      </c>
      <c r="N179" s="14">
        <f>IF(ISNUMBER(M179), (M179 - $B179) / $B179, "")</f>
        <v>4.4871794871794872E-2</v>
      </c>
      <c r="O179" s="16">
        <f>IF(ISNUMBER(M179), $B199 * N179, "")</f>
        <v>6730.7692307692305</v>
      </c>
      <c r="Q179" s="286"/>
      <c r="R179" s="286"/>
      <c r="S179" s="286"/>
    </row>
    <row r="180" spans="1:19" ht="17.25" thickBot="1">
      <c r="A180" s="125" t="s">
        <v>329</v>
      </c>
      <c r="B180" s="126">
        <v>1950</v>
      </c>
      <c r="C180" s="77">
        <v>-2.5000000000000001E-2</v>
      </c>
      <c r="D180" s="15">
        <v>2015</v>
      </c>
      <c r="E180" s="32">
        <f t="shared" ref="E180:E183" si="94">IF(ISNUMBER(D180), (D180 - $B180) / $B180, "")</f>
        <v>3.3333333333333333E-2</v>
      </c>
      <c r="F180" s="18">
        <f>IF(ISNUMBER(D180), $B199 * E180, "")</f>
        <v>5000</v>
      </c>
      <c r="G180" s="31">
        <v>2010</v>
      </c>
      <c r="H180" s="32">
        <f t="shared" ref="H180:H183" si="95">IF(ISNUMBER(G180), (G180 - $B180) / $B180, "")</f>
        <v>3.0769230769230771E-2</v>
      </c>
      <c r="I180" s="101">
        <f>IF(ISNUMBER(G180), $B199 * H180, "")</f>
        <v>4615.3846153846152</v>
      </c>
      <c r="J180" s="15">
        <v>2005</v>
      </c>
      <c r="K180" s="32">
        <f t="shared" ref="K180:K183" si="96">IF(ISNUMBER(J180), (J180 - $B180) / $B180, "")</f>
        <v>2.8205128205128206E-2</v>
      </c>
      <c r="L180" s="18">
        <f>IF(ISNUMBER(J180), $B199 * K180, "")</f>
        <v>4230.7692307692305</v>
      </c>
      <c r="M180" s="31">
        <v>2005</v>
      </c>
      <c r="N180" s="32">
        <f t="shared" ref="N180:N183" si="97">IF(ISNUMBER(M180), (M180 - $B180) / $B180, "")</f>
        <v>2.8205128205128206E-2</v>
      </c>
      <c r="O180" s="18">
        <f>IF(ISNUMBER(M180), $B199 * N180, "")</f>
        <v>4230.7692307692305</v>
      </c>
      <c r="Q180" s="286"/>
      <c r="R180" s="286"/>
      <c r="S180" s="286"/>
    </row>
    <row r="181" spans="1:19" ht="17.25" thickBot="1">
      <c r="A181" s="125" t="s">
        <v>327</v>
      </c>
      <c r="B181" s="126">
        <v>258900</v>
      </c>
      <c r="C181" s="77">
        <v>-2.6325686300000001E-2</v>
      </c>
      <c r="D181" s="15">
        <v>263700</v>
      </c>
      <c r="E181" s="32">
        <f t="shared" si="94"/>
        <v>1.8539976825028968E-2</v>
      </c>
      <c r="F181" s="18">
        <f>IF(ISNUMBER(D181), $B199 * E181, "")</f>
        <v>2780.9965237543452</v>
      </c>
      <c r="G181" s="31">
        <v>263350</v>
      </c>
      <c r="H181" s="32">
        <f t="shared" si="95"/>
        <v>1.7188103514870608E-2</v>
      </c>
      <c r="I181" s="101">
        <f>IF(ISNUMBER(G181), $B199 * H181, "")</f>
        <v>2578.2155272305913</v>
      </c>
      <c r="J181" s="15">
        <v>264700</v>
      </c>
      <c r="K181" s="32">
        <f t="shared" si="96"/>
        <v>2.2402471996910003E-2</v>
      </c>
      <c r="L181" s="18">
        <f>IF(ISNUMBER(J181), $B199 * K181, "")</f>
        <v>3360.3707995365003</v>
      </c>
      <c r="M181" s="31">
        <v>262400</v>
      </c>
      <c r="N181" s="32">
        <f t="shared" si="97"/>
        <v>1.3518733101583623E-2</v>
      </c>
      <c r="O181" s="18">
        <f>IF(ISNUMBER(M181), $B199 * N181, "")</f>
        <v>2027.8099652375436</v>
      </c>
      <c r="Q181" s="291"/>
      <c r="R181" s="291"/>
      <c r="S181" s="291"/>
    </row>
    <row r="182" spans="1:19" ht="17.25" thickBot="1">
      <c r="A182" s="125" t="s">
        <v>227</v>
      </c>
      <c r="B182" s="126">
        <v>1105</v>
      </c>
      <c r="C182" s="77">
        <v>-2.6431718100000001E-2</v>
      </c>
      <c r="D182" s="15">
        <v>1060</v>
      </c>
      <c r="E182" s="32">
        <f t="shared" si="94"/>
        <v>-4.072398190045249E-2</v>
      </c>
      <c r="F182" s="18">
        <f>IF(ISNUMBER(D182), $B199 * E182, "")</f>
        <v>-6108.5972850678736</v>
      </c>
      <c r="G182" s="31">
        <v>1030</v>
      </c>
      <c r="H182" s="32">
        <f t="shared" si="95"/>
        <v>-6.7873303167420809E-2</v>
      </c>
      <c r="I182" s="101">
        <f>IF(ISNUMBER(G182), $B199 * H182, "")</f>
        <v>-10180.995475113121</v>
      </c>
      <c r="J182" s="15">
        <v>1030</v>
      </c>
      <c r="K182" s="32">
        <f t="shared" si="96"/>
        <v>-6.7873303167420809E-2</v>
      </c>
      <c r="L182" s="18">
        <f>IF(ISNUMBER(J182), $B199 * K182, "")</f>
        <v>-10180.995475113121</v>
      </c>
      <c r="M182" s="31">
        <v>1015</v>
      </c>
      <c r="N182" s="32">
        <f t="shared" si="97"/>
        <v>-8.1447963800904979E-2</v>
      </c>
      <c r="O182" s="18">
        <f>IF(ISNUMBER(M182), $B199 * N182, "")</f>
        <v>-12217.194570135747</v>
      </c>
      <c r="Q182" s="291"/>
      <c r="R182" s="291"/>
      <c r="S182" s="291"/>
    </row>
    <row r="183" spans="1:19" ht="17.25" thickBot="1">
      <c r="A183" s="127" t="s">
        <v>331</v>
      </c>
      <c r="B183" s="128">
        <v>335500</v>
      </c>
      <c r="C183" s="78">
        <v>-2.7818023800000001E-2</v>
      </c>
      <c r="D183" s="20">
        <v>331000</v>
      </c>
      <c r="E183" s="21">
        <f t="shared" si="94"/>
        <v>-1.3412816691505217E-2</v>
      </c>
      <c r="F183" s="22">
        <f>IF(ISNUMBER(D183), $B199 * E183, "")</f>
        <v>-2011.9225037257825</v>
      </c>
      <c r="G183" s="30">
        <v>332500</v>
      </c>
      <c r="H183" s="21">
        <f t="shared" si="95"/>
        <v>-8.9418777943368107E-3</v>
      </c>
      <c r="I183" s="105">
        <f>IF(ISNUMBER(G183), $B199 * H183, "")</f>
        <v>-1341.2816691505216</v>
      </c>
      <c r="J183" s="20">
        <v>332500</v>
      </c>
      <c r="K183" s="21">
        <f t="shared" si="96"/>
        <v>-8.9418777943368107E-3</v>
      </c>
      <c r="L183" s="22">
        <f>IF(ISNUMBER(J183), $B199 * K183, "")</f>
        <v>-1341.2816691505216</v>
      </c>
      <c r="M183" s="30">
        <v>333050</v>
      </c>
      <c r="N183" s="21">
        <f t="shared" si="97"/>
        <v>-7.3025335320417292E-3</v>
      </c>
      <c r="O183" s="22">
        <f>IF(ISNUMBER(M183), $B199 * N183, "")</f>
        <v>-1095.3800298062595</v>
      </c>
      <c r="Q183" s="291"/>
      <c r="R183" s="291"/>
      <c r="S183" s="291"/>
    </row>
    <row r="184" spans="1:19" ht="17.25" thickBot="1">
      <c r="A184" s="125" t="s">
        <v>103</v>
      </c>
      <c r="B184" s="129">
        <v>1370</v>
      </c>
      <c r="C184" s="80">
        <v>-2.83687943E-2</v>
      </c>
      <c r="D184" s="106">
        <v>1390</v>
      </c>
      <c r="E184" s="107">
        <f>IF(ISNUMBER(D184), (D184 - $B184) / $B184, "")</f>
        <v>1.4598540145985401E-2</v>
      </c>
      <c r="F184" s="108">
        <f>IF(ISNUMBER(D184), $B199 * E184, "")</f>
        <v>2189.7810218978102</v>
      </c>
      <c r="G184" s="109">
        <v>1400</v>
      </c>
      <c r="H184" s="107">
        <f>IF(ISNUMBER(G184), (G184 - $B184) / $B184, "")</f>
        <v>2.1897810218978103E-2</v>
      </c>
      <c r="I184" s="110">
        <f>IF(ISNUMBER(G184), $B199 * H184, "")</f>
        <v>3284.6715328467153</v>
      </c>
      <c r="J184" s="106">
        <v>1400</v>
      </c>
      <c r="K184" s="107">
        <f>IF(ISNUMBER(J184), (J184 - $B184) / $B184, "")</f>
        <v>2.1897810218978103E-2</v>
      </c>
      <c r="L184" s="108">
        <f>IF(ISNUMBER(J184), $B199 * K184, "")</f>
        <v>3284.6715328467153</v>
      </c>
      <c r="M184" s="109">
        <v>1390</v>
      </c>
      <c r="N184" s="107">
        <f>IF(ISNUMBER(M184), (M184 - $B184) / $B184, "")</f>
        <v>1.4598540145985401E-2</v>
      </c>
      <c r="O184" s="108">
        <f>IF(ISNUMBER(M184), $B199 * N184, "")</f>
        <v>2189.7810218978102</v>
      </c>
      <c r="Q184" s="291"/>
      <c r="R184" s="291"/>
      <c r="S184" s="291"/>
    </row>
    <row r="185" spans="1:19" ht="17.25" thickBot="1">
      <c r="A185" s="125" t="s">
        <v>125</v>
      </c>
      <c r="B185" s="126">
        <v>167</v>
      </c>
      <c r="C185" s="77">
        <v>-2.9069767400000002E-2</v>
      </c>
      <c r="D185" s="15">
        <v>169</v>
      </c>
      <c r="E185" s="32">
        <f t="shared" ref="E185:E188" si="98">IF(ISNUMBER(D185), (D185 - $B185) / $B185, "")</f>
        <v>1.1976047904191617E-2</v>
      </c>
      <c r="F185" s="18">
        <f>IF(ISNUMBER(D185), $B199 * E185, "")</f>
        <v>1796.4071856287426</v>
      </c>
      <c r="G185" s="31">
        <v>167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168</v>
      </c>
      <c r="K185" s="32">
        <f t="shared" ref="K185:K188" si="100">IF(ISNUMBER(J185), (J185 - $B185) / $B185, "")</f>
        <v>5.9880239520958087E-3</v>
      </c>
      <c r="L185" s="18">
        <f>IF(ISNUMBER(J185), $B199 * K185, "")</f>
        <v>898.20359281437129</v>
      </c>
      <c r="M185" s="31">
        <v>168</v>
      </c>
      <c r="N185" s="32">
        <f t="shared" ref="N185:N188" si="101">IF(ISNUMBER(M185), (M185 - $B185) / $B185, "")</f>
        <v>5.9880239520958087E-3</v>
      </c>
      <c r="O185" s="18">
        <f>IF(ISNUMBER(M185), $B199 * N185, "")</f>
        <v>898.20359281437129</v>
      </c>
      <c r="Q185" s="291"/>
      <c r="R185" s="291"/>
      <c r="S185" s="291"/>
    </row>
    <row r="186" spans="1:19" ht="17.25" thickBot="1">
      <c r="A186" s="125" t="s">
        <v>165</v>
      </c>
      <c r="B186" s="126">
        <v>2490</v>
      </c>
      <c r="C186" s="77">
        <v>-3.1128404700000001E-2</v>
      </c>
      <c r="D186" s="15">
        <v>2570</v>
      </c>
      <c r="E186" s="32">
        <f t="shared" si="98"/>
        <v>3.2128514056224897E-2</v>
      </c>
      <c r="F186" s="18">
        <f>IF(ISNUMBER(D186), $B199 * E186, "")</f>
        <v>4819.2771084337346</v>
      </c>
      <c r="G186" s="31">
        <v>2570</v>
      </c>
      <c r="H186" s="32">
        <f t="shared" si="99"/>
        <v>3.2128514056224897E-2</v>
      </c>
      <c r="I186" s="101">
        <f>IF(ISNUMBER(G186), $B199 * H186, "")</f>
        <v>4819.2771084337346</v>
      </c>
      <c r="J186" s="15">
        <v>2565</v>
      </c>
      <c r="K186" s="32">
        <f t="shared" si="100"/>
        <v>3.0120481927710843E-2</v>
      </c>
      <c r="L186" s="18">
        <f>IF(ISNUMBER(J186), $B199 * K186, "")</f>
        <v>4518.0722891566265</v>
      </c>
      <c r="M186" s="31">
        <v>2700</v>
      </c>
      <c r="N186" s="32">
        <f t="shared" si="101"/>
        <v>8.4337349397590355E-2</v>
      </c>
      <c r="O186" s="18">
        <f>IF(ISNUMBER(M186), $B199 * N186, "")</f>
        <v>12650.602409638554</v>
      </c>
      <c r="Q186" s="291"/>
      <c r="R186" s="291"/>
      <c r="S186" s="291"/>
    </row>
    <row r="187" spans="1:19" ht="17.25" thickBot="1">
      <c r="A187" s="125" t="s">
        <v>151</v>
      </c>
      <c r="B187" s="126">
        <v>157300</v>
      </c>
      <c r="C187" s="77">
        <v>-3.1403940900000003E-2</v>
      </c>
      <c r="D187" s="15">
        <v>161150</v>
      </c>
      <c r="E187" s="32">
        <f t="shared" si="98"/>
        <v>2.4475524475524476E-2</v>
      </c>
      <c r="F187" s="18">
        <f>IF(ISNUMBER(D187), $B199 * E187, "")</f>
        <v>3671.3286713286716</v>
      </c>
      <c r="G187" s="31">
        <v>160050</v>
      </c>
      <c r="H187" s="32">
        <f t="shared" si="99"/>
        <v>1.7482517482517484E-2</v>
      </c>
      <c r="I187" s="101">
        <f>IF(ISNUMBER(G187), $B199 * H187, "")</f>
        <v>2622.3776223776226</v>
      </c>
      <c r="J187" s="15">
        <v>160100</v>
      </c>
      <c r="K187" s="32">
        <f t="shared" si="100"/>
        <v>1.7800381436745075E-2</v>
      </c>
      <c r="L187" s="18">
        <f>IF(ISNUMBER(J187), $B199 * K187, "")</f>
        <v>2670.0572155117611</v>
      </c>
      <c r="M187" s="31">
        <v>173800</v>
      </c>
      <c r="N187" s="32">
        <f t="shared" si="101"/>
        <v>0.1048951048951049</v>
      </c>
      <c r="O187" s="18">
        <f>IF(ISNUMBER(M187), $B199 * N187, "")</f>
        <v>15734.265734265735</v>
      </c>
      <c r="Q187" s="33"/>
      <c r="R187" s="33"/>
    </row>
    <row r="188" spans="1:19" ht="17.25" thickBot="1">
      <c r="A188" s="130" t="s">
        <v>105</v>
      </c>
      <c r="B188" s="131">
        <v>2620</v>
      </c>
      <c r="C188" s="79">
        <v>-3.4990791899999998E-2</v>
      </c>
      <c r="D188" s="24">
        <v>2655</v>
      </c>
      <c r="E188" s="25">
        <f t="shared" si="98"/>
        <v>1.3358778625954198E-2</v>
      </c>
      <c r="F188" s="104">
        <f>IF(ISNUMBER(D188), $B199 * E188, "")</f>
        <v>2003.8167938931297</v>
      </c>
      <c r="G188" s="102">
        <v>2690</v>
      </c>
      <c r="H188" s="25">
        <f t="shared" si="99"/>
        <v>2.6717557251908396E-2</v>
      </c>
      <c r="I188" s="103">
        <f>IF(ISNUMBER(G188), $B199 * H188, "")</f>
        <v>4007.6335877862593</v>
      </c>
      <c r="J188" s="24">
        <v>2700</v>
      </c>
      <c r="K188" s="25">
        <f t="shared" si="100"/>
        <v>3.0534351145038167E-2</v>
      </c>
      <c r="L188" s="104">
        <f>IF(ISNUMBER(J188), $B199 * K188, "")</f>
        <v>4580.1526717557254</v>
      </c>
      <c r="M188" s="102">
        <v>2710</v>
      </c>
      <c r="N188" s="25">
        <f t="shared" si="101"/>
        <v>3.4351145038167941E-2</v>
      </c>
      <c r="O188" s="104">
        <f>IF(ISNUMBER(M188), $B199 * N188, "")</f>
        <v>5152.6717557251914</v>
      </c>
      <c r="Q188" s="300"/>
      <c r="R188" s="301"/>
      <c r="S188" s="302"/>
    </row>
    <row r="189" spans="1:19">
      <c r="A189" s="123" t="s">
        <v>155</v>
      </c>
      <c r="B189" s="124">
        <v>26400</v>
      </c>
      <c r="C189" s="76">
        <v>-3.5792549299999997E-2</v>
      </c>
      <c r="D189" s="13">
        <v>26830</v>
      </c>
      <c r="E189" s="14">
        <f>IF(ISNUMBER(D189), (D189 - $B189) / $B189, "")</f>
        <v>1.6287878787878789E-2</v>
      </c>
      <c r="F189" s="16">
        <f>IF(ISNUMBER(D189), $B199 * E189, "")</f>
        <v>2443.1818181818185</v>
      </c>
      <c r="G189" s="29">
        <v>26620</v>
      </c>
      <c r="H189" s="14">
        <f>IF(ISNUMBER(G189), (G189 - $B189) / $B189, "")</f>
        <v>8.3333333333333332E-3</v>
      </c>
      <c r="I189" s="100">
        <f>IF(ISNUMBER(G189), $B199 * H189, "")</f>
        <v>1250</v>
      </c>
      <c r="J189" s="13">
        <v>26690</v>
      </c>
      <c r="K189" s="14">
        <f>IF(ISNUMBER(J189), (J189 - $B189) / $B189, "")</f>
        <v>1.0984848484848484E-2</v>
      </c>
      <c r="L189" s="16">
        <f>IF(ISNUMBER(J189), $B199 * K189, "")</f>
        <v>1647.7272727272727</v>
      </c>
      <c r="M189" s="29">
        <v>26780</v>
      </c>
      <c r="N189" s="14">
        <f>IF(ISNUMBER(M189), (M189 - $B189) / $B189, "")</f>
        <v>1.4393939393939395E-2</v>
      </c>
      <c r="O189" s="16">
        <f>IF(ISNUMBER(M189), $B199 * N189, "")</f>
        <v>2159.090909090909</v>
      </c>
      <c r="Q189" s="303"/>
      <c r="R189" s="304"/>
      <c r="S189" s="305"/>
    </row>
    <row r="190" spans="1:19" ht="17.25" thickBot="1">
      <c r="A190" s="125" t="s">
        <v>51</v>
      </c>
      <c r="B190" s="126">
        <v>422</v>
      </c>
      <c r="C190" s="77">
        <v>-3.65296804E-2</v>
      </c>
      <c r="D190" s="15">
        <v>427</v>
      </c>
      <c r="E190" s="32">
        <f t="shared" ref="E190:E193" si="102">IF(ISNUMBER(D190), (D190 - $B190) / $B190, "")</f>
        <v>1.1848341232227487E-2</v>
      </c>
      <c r="F190" s="18">
        <f>IF(ISNUMBER(D190), $B199 * E190, "")</f>
        <v>1777.251184834123</v>
      </c>
      <c r="G190" s="31">
        <v>422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424</v>
      </c>
      <c r="K190" s="32">
        <f t="shared" ref="K190:K193" si="104">IF(ISNUMBER(J190), (J190 - $B190) / $B190, "")</f>
        <v>4.7393364928909956E-3</v>
      </c>
      <c r="L190" s="18">
        <f>IF(ISNUMBER(J190), $B199 * K190, "")</f>
        <v>710.90047393364932</v>
      </c>
      <c r="M190" s="31">
        <v>423</v>
      </c>
      <c r="N190" s="32">
        <f t="shared" ref="N190:N193" si="105">IF(ISNUMBER(M190), (M190 - $B190) / $B190, "")</f>
        <v>2.3696682464454978E-3</v>
      </c>
      <c r="O190" s="18">
        <f>IF(ISNUMBER(M190), $B199 * N190, "")</f>
        <v>355.45023696682466</v>
      </c>
      <c r="Q190" s="306"/>
      <c r="R190" s="307"/>
      <c r="S190" s="308"/>
    </row>
    <row r="191" spans="1:19" ht="17.25" thickBot="1">
      <c r="A191" s="125" t="s">
        <v>193</v>
      </c>
      <c r="B191" s="126">
        <v>4090</v>
      </c>
      <c r="C191" s="77">
        <v>-4.1031653000000001E-2</v>
      </c>
      <c r="D191" s="15">
        <v>4085</v>
      </c>
      <c r="E191" s="32">
        <f t="shared" si="102"/>
        <v>-1.2224938875305623E-3</v>
      </c>
      <c r="F191" s="18">
        <f>IF(ISNUMBER(D191), $B199 * E191, "")</f>
        <v>-183.37408312958436</v>
      </c>
      <c r="G191" s="31">
        <v>4100</v>
      </c>
      <c r="H191" s="32">
        <f t="shared" si="103"/>
        <v>2.4449877750611247E-3</v>
      </c>
      <c r="I191" s="101">
        <f>IF(ISNUMBER(G191), $B199 * H191, "")</f>
        <v>366.74816625916873</v>
      </c>
      <c r="J191" s="15">
        <v>4100</v>
      </c>
      <c r="K191" s="32">
        <f t="shared" si="104"/>
        <v>2.4449877750611247E-3</v>
      </c>
      <c r="L191" s="18">
        <f>IF(ISNUMBER(J191), $B199 * K191, "")</f>
        <v>366.74816625916873</v>
      </c>
      <c r="M191" s="31">
        <v>4150</v>
      </c>
      <c r="N191" s="32">
        <f t="shared" si="105"/>
        <v>1.4669926650366748E-2</v>
      </c>
      <c r="O191" s="18">
        <f>IF(ISNUMBER(M191), $B199 * N191, "")</f>
        <v>2200.4889975550122</v>
      </c>
      <c r="Q191" s="291"/>
      <c r="R191" s="291"/>
      <c r="S191" s="291"/>
    </row>
    <row r="192" spans="1:19" ht="17.25" thickBot="1">
      <c r="A192" s="125" t="s">
        <v>115</v>
      </c>
      <c r="B192" s="126">
        <v>672</v>
      </c>
      <c r="C192" s="77">
        <v>-4.2735042700000003E-2</v>
      </c>
      <c r="D192" s="15">
        <v>738</v>
      </c>
      <c r="E192" s="32">
        <f t="shared" si="102"/>
        <v>9.8214285714285712E-2</v>
      </c>
      <c r="F192" s="18">
        <f>IF(ISNUMBER(D192), $B199 * E192, "")</f>
        <v>14732.142857142857</v>
      </c>
      <c r="G192" s="31">
        <v>808</v>
      </c>
      <c r="H192" s="32">
        <f t="shared" si="103"/>
        <v>0.20238095238095238</v>
      </c>
      <c r="I192" s="101">
        <f>IF(ISNUMBER(G192), $B199 * H192, "")</f>
        <v>30357.142857142859</v>
      </c>
      <c r="J192" s="15">
        <v>801</v>
      </c>
      <c r="K192" s="32">
        <f t="shared" si="104"/>
        <v>0.19196428571428573</v>
      </c>
      <c r="L192" s="18">
        <f>IF(ISNUMBER(J192), $B199 * K192, "")</f>
        <v>28794.642857142859</v>
      </c>
      <c r="M192" s="31">
        <v>821</v>
      </c>
      <c r="N192" s="32">
        <f t="shared" si="105"/>
        <v>0.22172619047619047</v>
      </c>
      <c r="O192" s="18">
        <f>IF(ISNUMBER(M192), $B199 * N192, "")</f>
        <v>33258.928571428572</v>
      </c>
      <c r="Q192" s="286"/>
      <c r="R192" s="286"/>
      <c r="S192" s="286"/>
    </row>
    <row r="193" spans="1:19" ht="17.25" thickBot="1">
      <c r="A193" s="127" t="s">
        <v>79</v>
      </c>
      <c r="B193" s="128">
        <v>1330</v>
      </c>
      <c r="C193" s="78">
        <v>-4.6594982100000001E-2</v>
      </c>
      <c r="D193" s="20">
        <v>1340</v>
      </c>
      <c r="E193" s="21">
        <f t="shared" si="102"/>
        <v>7.5187969924812026E-3</v>
      </c>
      <c r="F193" s="22">
        <f>IF(ISNUMBER(D193), $B199 * E193, "")</f>
        <v>1127.8195488721803</v>
      </c>
      <c r="G193" s="30">
        <v>1335</v>
      </c>
      <c r="H193" s="21">
        <f t="shared" si="103"/>
        <v>3.7593984962406013E-3</v>
      </c>
      <c r="I193" s="105">
        <f>IF(ISNUMBER(G193), $B199 * H193, "")</f>
        <v>563.90977443609017</v>
      </c>
      <c r="J193" s="20">
        <v>1325</v>
      </c>
      <c r="K193" s="21">
        <f t="shared" si="104"/>
        <v>-3.7593984962406013E-3</v>
      </c>
      <c r="L193" s="22">
        <f>IF(ISNUMBER(J193), $B199 * K193, "")</f>
        <v>-563.90977443609017</v>
      </c>
      <c r="M193" s="30">
        <v>1325</v>
      </c>
      <c r="N193" s="21">
        <f t="shared" si="105"/>
        <v>-3.7593984962406013E-3</v>
      </c>
      <c r="O193" s="22">
        <f>IF(ISNUMBER(M193), $B199 * N193, "")</f>
        <v>-563.90977443609017</v>
      </c>
      <c r="Q193" s="286"/>
      <c r="R193" s="286"/>
      <c r="S193" s="286"/>
    </row>
    <row r="194" spans="1:19" ht="17.25" thickBot="1">
      <c r="A194" s="125" t="s">
        <v>137</v>
      </c>
      <c r="B194" s="129">
        <v>11940</v>
      </c>
      <c r="C194" s="80">
        <v>-5.0119331699999999E-2</v>
      </c>
      <c r="D194" s="106">
        <v>12000</v>
      </c>
      <c r="E194" s="107">
        <f>IF(ISNUMBER(D194), (D194 - $B194) / $B194, "")</f>
        <v>5.0251256281407036E-3</v>
      </c>
      <c r="F194" s="108">
        <f>IF(ISNUMBER(D194), $B199 * E194, "")</f>
        <v>753.7688442211055</v>
      </c>
      <c r="G194" s="109">
        <v>11910</v>
      </c>
      <c r="H194" s="107">
        <f>IF(ISNUMBER(G194), (G194 - $B194) / $B194, "")</f>
        <v>-2.5125628140703518E-3</v>
      </c>
      <c r="I194" s="110">
        <f>IF(ISNUMBER(G194), $B199 * H194, "")</f>
        <v>-376.88442211055275</v>
      </c>
      <c r="J194" s="106">
        <v>11960</v>
      </c>
      <c r="K194" s="107">
        <f>IF(ISNUMBER(J194), (J194 - $B194) / $B194, "")</f>
        <v>1.6750418760469012E-3</v>
      </c>
      <c r="L194" s="108">
        <f>IF(ISNUMBER(J194), $B199 * K194, "")</f>
        <v>251.25628140703517</v>
      </c>
      <c r="M194" s="109">
        <v>11970</v>
      </c>
      <c r="N194" s="107">
        <f>IF(ISNUMBER(M194), (M194 - $B194) / $B194, "")</f>
        <v>2.5125628140703518E-3</v>
      </c>
      <c r="O194" s="108">
        <f>IF(ISNUMBER(M194), $B199 * N194, "")</f>
        <v>376.88442211055275</v>
      </c>
      <c r="Q194" s="291"/>
      <c r="R194" s="291"/>
      <c r="S194" s="291"/>
    </row>
    <row r="195" spans="1:19" ht="17.25" thickBot="1">
      <c r="A195" s="125" t="s">
        <v>341</v>
      </c>
      <c r="B195" s="126">
        <v>2205</v>
      </c>
      <c r="C195" s="77">
        <v>-5.1612903199999997E-2</v>
      </c>
      <c r="D195" s="15">
        <v>2235</v>
      </c>
      <c r="E195" s="32">
        <f t="shared" ref="E195:E198" si="106">IF(ISNUMBER(D195), (D195 - $B195) / $B195, "")</f>
        <v>1.3605442176870748E-2</v>
      </c>
      <c r="F195" s="18">
        <f>IF(ISNUMBER(D195), $B199 * E195, "")</f>
        <v>2040.8163265306121</v>
      </c>
      <c r="G195" s="31">
        <v>2290</v>
      </c>
      <c r="H195" s="32">
        <f t="shared" ref="H195:H198" si="107">IF(ISNUMBER(G195), (G195 - $B195) / $B195, "")</f>
        <v>3.8548752834467119E-2</v>
      </c>
      <c r="I195" s="101">
        <f>IF(ISNUMBER(G195), $B199 * H195, "")</f>
        <v>5782.3129251700675</v>
      </c>
      <c r="J195" s="15">
        <v>2280</v>
      </c>
      <c r="K195" s="32">
        <f t="shared" ref="K195:K198" si="108">IF(ISNUMBER(J195), (J195 - $B195) / $B195, "")</f>
        <v>3.4013605442176874E-2</v>
      </c>
      <c r="L195" s="18">
        <f>IF(ISNUMBER(J195), $B199 * K195, "")</f>
        <v>5102.0408163265311</v>
      </c>
      <c r="M195" s="31">
        <v>2245</v>
      </c>
      <c r="N195" s="32">
        <f t="shared" ref="N195:N198" si="109">IF(ISNUMBER(M195), (M195 - $B195) / $B195, "")</f>
        <v>1.8140589569160998E-2</v>
      </c>
      <c r="O195" s="18">
        <f>IF(ISNUMBER(M195), $B199 * N195, "")</f>
        <v>2721.0884353741499</v>
      </c>
      <c r="Q195" s="291"/>
      <c r="R195" s="291"/>
      <c r="S195" s="291"/>
    </row>
    <row r="196" spans="1:19" ht="17.25" thickBot="1">
      <c r="A196" s="125" t="s">
        <v>211</v>
      </c>
      <c r="B196" s="126">
        <v>3085</v>
      </c>
      <c r="C196" s="77">
        <v>-6.2310030400000001E-2</v>
      </c>
      <c r="D196" s="15">
        <v>3210</v>
      </c>
      <c r="E196" s="32">
        <f t="shared" si="106"/>
        <v>4.0518638573743923E-2</v>
      </c>
      <c r="F196" s="18">
        <f>IF(ISNUMBER(D196), $B199 * E196, "")</f>
        <v>6077.7957860615888</v>
      </c>
      <c r="G196" s="31">
        <v>3160</v>
      </c>
      <c r="H196" s="32">
        <f t="shared" si="107"/>
        <v>2.4311183144246355E-2</v>
      </c>
      <c r="I196" s="101">
        <f>IF(ISNUMBER(G196), $B199 * H196, "")</f>
        <v>3646.6774716369532</v>
      </c>
      <c r="J196" s="15">
        <v>3155</v>
      </c>
      <c r="K196" s="32">
        <f t="shared" si="108"/>
        <v>2.2690437601296597E-2</v>
      </c>
      <c r="L196" s="18">
        <f>IF(ISNUMBER(J196), $B199 * K196, "")</f>
        <v>3403.5656401944893</v>
      </c>
      <c r="M196" s="31">
        <v>3015</v>
      </c>
      <c r="N196" s="32">
        <f t="shared" si="109"/>
        <v>-2.2690437601296597E-2</v>
      </c>
      <c r="O196" s="18">
        <f>IF(ISNUMBER(M196), $B199 * N196, "")</f>
        <v>-3403.5656401944893</v>
      </c>
      <c r="Q196" s="291"/>
      <c r="R196" s="291"/>
      <c r="S196" s="291"/>
    </row>
    <row r="197" spans="1:19">
      <c r="A197" s="125" t="s">
        <v>111</v>
      </c>
      <c r="B197" s="126">
        <v>5105</v>
      </c>
      <c r="C197" s="77">
        <v>-6.41613199E-2</v>
      </c>
      <c r="D197" s="15">
        <v>5220</v>
      </c>
      <c r="E197" s="32">
        <f t="shared" si="106"/>
        <v>2.2526934378060724E-2</v>
      </c>
      <c r="F197" s="18">
        <f>IF(ISNUMBER(D197), $B199 * E197, "")</f>
        <v>3379.0401567091085</v>
      </c>
      <c r="G197" s="31">
        <v>5075</v>
      </c>
      <c r="H197" s="32">
        <f t="shared" si="107"/>
        <v>-5.8765915768854062E-3</v>
      </c>
      <c r="I197" s="101">
        <f>IF(ISNUMBER(G197), $B199 * H197, "")</f>
        <v>-881.48873653281089</v>
      </c>
      <c r="J197" s="15">
        <v>5145</v>
      </c>
      <c r="K197" s="32">
        <f t="shared" si="108"/>
        <v>7.8354554358472089E-3</v>
      </c>
      <c r="L197" s="18">
        <f>IF(ISNUMBER(J197), $B199 * K197, "")</f>
        <v>1175.3183153770813</v>
      </c>
      <c r="M197" s="31">
        <v>4825</v>
      </c>
      <c r="N197" s="32">
        <f t="shared" si="109"/>
        <v>-5.484818805093046E-2</v>
      </c>
      <c r="O197" s="18">
        <f>IF(ISNUMBER(M197), $B199 * N197, "")</f>
        <v>-8227.2282076395695</v>
      </c>
      <c r="Q197" s="313"/>
      <c r="R197" s="314"/>
      <c r="S197" s="315"/>
    </row>
    <row r="198" spans="1:19" ht="17.25" thickBot="1">
      <c r="A198" s="130" t="s">
        <v>60</v>
      </c>
      <c r="B198" s="131">
        <v>4820</v>
      </c>
      <c r="C198" s="79">
        <v>-9.2278719400000001E-2</v>
      </c>
      <c r="D198" s="24">
        <v>4870</v>
      </c>
      <c r="E198" s="25">
        <f t="shared" si="106"/>
        <v>1.0373443983402489E-2</v>
      </c>
      <c r="F198" s="104">
        <f>IF(ISNUMBER(D198), $B199 * E198, "")</f>
        <v>1556.0165975103735</v>
      </c>
      <c r="G198" s="102">
        <v>4685</v>
      </c>
      <c r="H198" s="25">
        <f t="shared" si="107"/>
        <v>-2.8008298755186723E-2</v>
      </c>
      <c r="I198" s="103">
        <f>IF(ISNUMBER(G198), $B199 * H198, "")</f>
        <v>-4201.2448132780082</v>
      </c>
      <c r="J198" s="24">
        <v>4635</v>
      </c>
      <c r="K198" s="25">
        <f t="shared" si="108"/>
        <v>-3.8381742738589214E-2</v>
      </c>
      <c r="L198" s="104">
        <f>IF(ISNUMBER(J198), $B199 * K198, "")</f>
        <v>-5757.2614107883819</v>
      </c>
      <c r="M198" s="102">
        <v>4525</v>
      </c>
      <c r="N198" s="25">
        <f t="shared" si="109"/>
        <v>-6.1203319502074686E-2</v>
      </c>
      <c r="O198" s="104">
        <f>IF(ISNUMBER(M198), $B199 * N198, "")</f>
        <v>-9180.4979253112033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1.6910053979230785E-2</v>
      </c>
      <c r="F199" s="28">
        <f>SUM(F179:F198)</f>
        <v>50730.161937692355</v>
      </c>
      <c r="G199" s="26" t="s">
        <v>268</v>
      </c>
      <c r="H199" s="27">
        <f>IF(COUNT(H179:H198), SUM(H179:H198) / COUNT(H179:H198), 0)</f>
        <v>1.7560562280583478E-2</v>
      </c>
      <c r="I199" s="28">
        <f>SUM(I179:I198)</f>
        <v>52681.68684175043</v>
      </c>
      <c r="J199" s="26" t="s">
        <v>268</v>
      </c>
      <c r="K199" s="27">
        <f>IF(COUNT(K179:K198), SUM(K179:K198) / COUNT(K179:K198), 0)</f>
        <v>1.8922144480551833E-2</v>
      </c>
      <c r="L199" s="28">
        <f>SUM(L179:L198)</f>
        <v>56766.433441655507</v>
      </c>
      <c r="M199" s="26" t="s">
        <v>268</v>
      </c>
      <c r="N199" s="27">
        <f>IF(COUNT(N179:N198), SUM(N179:N198) / COUNT(N179:N198), 0)</f>
        <v>1.8666342788706779E-2</v>
      </c>
      <c r="O199" s="28">
        <f>SUM(O179:O198)</f>
        <v>55999.028366120328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7BF22-73DF-437A-ADE9-D14CD03D3625}">
  <sheetPr codeName="Sheet2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44522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-63,389 KRW (-2.11%)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-19,997 KRW (-0.78%)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-49,648 KRW (-1.65%)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2,201 KRW (0.07%)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4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2021-11-22(월) 오전 00:00</v>
      </c>
      <c r="C15" s="332"/>
      <c r="D15" s="288" t="str">
        <f>TEXT($G$1, "[$-ko-KR]yyyy-mm-dd(ddd) ") &amp; "오후 14:00"</f>
        <v>2021-11-22(월) 오후 14:00</v>
      </c>
      <c r="E15" s="289"/>
      <c r="F15" s="290"/>
      <c r="G15" s="288" t="str">
        <f>TEXT($G$1, "[$-ko-KR]yyyy-mm-dd(ddd) ") &amp; "오후 19:00"</f>
        <v>2021-11-22(월) 오후 19:00</v>
      </c>
      <c r="H15" s="289"/>
      <c r="I15" s="290"/>
      <c r="J15" s="288" t="str">
        <f>TEXT($G$1, "[$-ko-KR]yyyy-mm-dd(ddd) ") &amp; "오후 21:00"</f>
        <v>2021-11-22(월) 오후 21:00</v>
      </c>
      <c r="K15" s="289"/>
      <c r="L15" s="290"/>
      <c r="M15" s="288" t="str">
        <f>TEXT($G$1+1, "[$-ko-KR]yyyy-mm-dd(ddd) ") &amp; "오전 00:00"</f>
        <v>2021-11-23(화)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49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2021-11-22(월) 오전 00:00</v>
      </c>
      <c r="C42" s="329"/>
      <c r="D42" s="288" t="str">
        <f>TEXT($G$1, "[$-ko-KR]yyyy-mm-dd(ddd) ") &amp; "오후 14:00"</f>
        <v>2021-11-22(월) 오후 14:00</v>
      </c>
      <c r="E42" s="289"/>
      <c r="F42" s="290"/>
      <c r="G42" s="288" t="str">
        <f>TEXT($G$1, "[$-ko-KR]yyyy-mm-dd(ddd) ") &amp; "오후 19:00"</f>
        <v>2021-11-22(월) 오후 19:00</v>
      </c>
      <c r="H42" s="289"/>
      <c r="I42" s="290"/>
      <c r="J42" s="288" t="str">
        <f>TEXT($G$1, "[$-ko-KR]yyyy-mm-dd(ddd) ") &amp; "오후 21:00"</f>
        <v>2021-11-22(월) 오후 21:00</v>
      </c>
      <c r="K42" s="289"/>
      <c r="L42" s="290"/>
      <c r="M42" s="288" t="str">
        <f>TEXT($G$1+1, "[$-ko-KR]yyyy-mm-dd(ddd) ") &amp; "오전 00:00"</f>
        <v>2021-11-23(화)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50" t="s">
        <v>57</v>
      </c>
      <c r="H43" s="251" t="s">
        <v>265</v>
      </c>
      <c r="I43" s="252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205</v>
      </c>
      <c r="B44" s="124">
        <v>17.8</v>
      </c>
      <c r="C44" s="76">
        <v>4.0935672499999999E-2</v>
      </c>
      <c r="D44" s="13">
        <v>16</v>
      </c>
      <c r="E44" s="14">
        <f>IF(ISNUMBER(D44), (D44 - $B44) / $B44, "")</f>
        <v>-0.10112359550561802</v>
      </c>
      <c r="F44" s="16">
        <f>IF(ISNUMBER(D44), $B64 * E44, "")</f>
        <v>-15168.539325842703</v>
      </c>
      <c r="G44" s="29">
        <v>18.100000000000001</v>
      </c>
      <c r="H44" s="14">
        <f>IF(ISNUMBER(G44), (G44 - $B44) / $B44, "")</f>
        <v>1.6853932584269701E-2</v>
      </c>
      <c r="I44" s="100">
        <f>IF(ISNUMBER(G44), $B64 * H44, "")</f>
        <v>2528.0898876404549</v>
      </c>
      <c r="J44" s="13">
        <v>17.7</v>
      </c>
      <c r="K44" s="14">
        <f>IF(ISNUMBER(J44), (J44 - $B44) / $B44, "")</f>
        <v>-5.6179775280899673E-3</v>
      </c>
      <c r="L44" s="16">
        <f>IF(ISNUMBER(J44), $B64 * K44, "")</f>
        <v>-842.69662921349504</v>
      </c>
      <c r="M44" s="29">
        <v>17.8</v>
      </c>
      <c r="N44" s="14">
        <f>IF(ISNUMBER(M44), (M44 - $B44) / $B44, "")</f>
        <v>0</v>
      </c>
      <c r="O44" s="16">
        <f>IF(ISNUMBER(M44), $B64 * N44, "")</f>
        <v>0</v>
      </c>
      <c r="Q44" s="286"/>
      <c r="R44" s="286"/>
      <c r="S44" s="286"/>
    </row>
    <row r="45" spans="1:19" ht="17.25" customHeight="1" thickBot="1">
      <c r="A45" s="125" t="s">
        <v>145</v>
      </c>
      <c r="B45" s="126">
        <v>27.1</v>
      </c>
      <c r="C45" s="77">
        <v>1.49812734E-2</v>
      </c>
      <c r="D45" s="15">
        <v>25.5</v>
      </c>
      <c r="E45" s="32">
        <f t="shared" ref="E45:E48" si="14">IF(ISNUMBER(D45), (D45 - $B45) / $B45, "")</f>
        <v>-5.9040590405904106E-2</v>
      </c>
      <c r="F45" s="18">
        <f>IF(ISNUMBER(D45), $B64 * E45, "")</f>
        <v>-8856.0885608856152</v>
      </c>
      <c r="G45" s="31">
        <v>26.1</v>
      </c>
      <c r="H45" s="32">
        <f t="shared" ref="H45:H48" si="15">IF(ISNUMBER(G45), (G45 - $B45) / $B45, "")</f>
        <v>-3.6900369003690037E-2</v>
      </c>
      <c r="I45" s="101">
        <f>IF(ISNUMBER(G45), $B64 * H45, "")</f>
        <v>-5535.0553505535054</v>
      </c>
      <c r="J45" s="15">
        <v>26.2</v>
      </c>
      <c r="K45" s="32">
        <f t="shared" ref="K45:K48" si="16">IF(ISNUMBER(J45), (J45 - $B45) / $B45, "")</f>
        <v>-3.3210332103321111E-2</v>
      </c>
      <c r="L45" s="18">
        <f>IF(ISNUMBER(J45), $B64 * K45, "")</f>
        <v>-4981.5498154981669</v>
      </c>
      <c r="M45" s="31">
        <v>26.3</v>
      </c>
      <c r="N45" s="32">
        <f t="shared" ref="N45:N48" si="17">IF(ISNUMBER(M45), (M45 - $B45) / $B45, "")</f>
        <v>-2.9520295202952053E-2</v>
      </c>
      <c r="O45" s="18">
        <f>IF(ISNUMBER(M45), $B64 * N45, "")</f>
        <v>-4428.0442804428076</v>
      </c>
      <c r="Q45" s="286"/>
      <c r="R45" s="286"/>
      <c r="S45" s="286"/>
    </row>
    <row r="46" spans="1:19" ht="17.25" customHeight="1" thickBot="1">
      <c r="A46" s="125" t="s">
        <v>97</v>
      </c>
      <c r="B46" s="126">
        <v>4.2699999999999996</v>
      </c>
      <c r="C46" s="77">
        <v>9.4562647999999992E-3</v>
      </c>
      <c r="D46" s="15">
        <v>4.12</v>
      </c>
      <c r="E46" s="32">
        <f t="shared" si="14"/>
        <v>-3.5128805620608779E-2</v>
      </c>
      <c r="F46" s="18">
        <f>IF(ISNUMBER(D46), $B64 * E46, "")</f>
        <v>-5269.3208430913164</v>
      </c>
      <c r="G46" s="31">
        <v>4.1399999999999997</v>
      </c>
      <c r="H46" s="32">
        <f t="shared" si="15"/>
        <v>-3.0444964871194358E-2</v>
      </c>
      <c r="I46" s="101">
        <f>IF(ISNUMBER(G46), $B64 * H46, "")</f>
        <v>-4566.7447306791537</v>
      </c>
      <c r="J46" s="15">
        <v>4.1399999999999997</v>
      </c>
      <c r="K46" s="32">
        <f t="shared" si="16"/>
        <v>-3.0444964871194358E-2</v>
      </c>
      <c r="L46" s="18">
        <f>IF(ISNUMBER(J46), $B64 * K46, "")</f>
        <v>-4566.7447306791537</v>
      </c>
      <c r="M46" s="31">
        <v>4.1399999999999997</v>
      </c>
      <c r="N46" s="32">
        <f t="shared" si="17"/>
        <v>-3.0444964871194358E-2</v>
      </c>
      <c r="O46" s="18">
        <f>IF(ISNUMBER(M46), $B64 * N46, "")</f>
        <v>-4566.7447306791537</v>
      </c>
      <c r="Q46" s="291"/>
      <c r="R46" s="291"/>
      <c r="S46" s="291"/>
    </row>
    <row r="47" spans="1:19" ht="17.25" customHeight="1" thickBot="1">
      <c r="A47" s="125" t="s">
        <v>247</v>
      </c>
      <c r="B47" s="126">
        <v>99.6</v>
      </c>
      <c r="C47" s="77">
        <v>8.0971659999999994E-3</v>
      </c>
      <c r="D47" s="15">
        <v>95.7</v>
      </c>
      <c r="E47" s="32">
        <f t="shared" si="14"/>
        <v>-3.9156626506024014E-2</v>
      </c>
      <c r="F47" s="18">
        <f>IF(ISNUMBER(D47), $B64 * E47, "")</f>
        <v>-5873.4939759036024</v>
      </c>
      <c r="G47" s="31">
        <v>96.8</v>
      </c>
      <c r="H47" s="32">
        <f t="shared" si="15"/>
        <v>-2.8112449799196759E-2</v>
      </c>
      <c r="I47" s="101">
        <f>IF(ISNUMBER(G47), $B64 * H47, "")</f>
        <v>-4216.8674698795139</v>
      </c>
      <c r="J47" s="15">
        <v>96.7</v>
      </c>
      <c r="K47" s="32">
        <f t="shared" si="16"/>
        <v>-2.911646586345373E-2</v>
      </c>
      <c r="L47" s="18">
        <f>IF(ISNUMBER(J47), $B64 * K47, "")</f>
        <v>-4367.4698795180593</v>
      </c>
      <c r="M47" s="31">
        <v>97.4</v>
      </c>
      <c r="N47" s="32">
        <f t="shared" si="17"/>
        <v>-2.2088353413654505E-2</v>
      </c>
      <c r="O47" s="18">
        <f>IF(ISNUMBER(M47), $B64 * N47, "")</f>
        <v>-3313.2530120481756</v>
      </c>
      <c r="Q47" s="291"/>
      <c r="R47" s="291"/>
      <c r="S47" s="291"/>
    </row>
    <row r="48" spans="1:19" ht="17.25" customHeight="1" thickBot="1">
      <c r="A48" s="127" t="s">
        <v>64</v>
      </c>
      <c r="B48" s="128">
        <v>55.2</v>
      </c>
      <c r="C48" s="78">
        <v>7.2992700999999997E-3</v>
      </c>
      <c r="D48" s="20">
        <v>53.3</v>
      </c>
      <c r="E48" s="21">
        <f t="shared" si="14"/>
        <v>-3.4420289855072568E-2</v>
      </c>
      <c r="F48" s="22">
        <f>IF(ISNUMBER(D48), $B64 * E48, "")</f>
        <v>-5163.0434782608854</v>
      </c>
      <c r="G48" s="30">
        <v>54</v>
      </c>
      <c r="H48" s="21">
        <f t="shared" si="15"/>
        <v>-2.173913043478266E-2</v>
      </c>
      <c r="I48" s="105">
        <f>IF(ISNUMBER(G48), $B64 * H48, "")</f>
        <v>-3260.8695652173992</v>
      </c>
      <c r="J48" s="20">
        <v>54.1</v>
      </c>
      <c r="K48" s="21">
        <f t="shared" si="16"/>
        <v>-1.9927536231884084E-2</v>
      </c>
      <c r="L48" s="22">
        <f>IF(ISNUMBER(J48), $B64 * K48, "")</f>
        <v>-2989.1304347826126</v>
      </c>
      <c r="M48" s="30">
        <v>53.9</v>
      </c>
      <c r="N48" s="21">
        <f t="shared" si="17"/>
        <v>-2.3550724637681236E-2</v>
      </c>
      <c r="O48" s="22">
        <f>IF(ISNUMBER(M48), $B64 * N48, "")</f>
        <v>-3532.6086956521854</v>
      </c>
      <c r="Q48" s="291"/>
      <c r="R48" s="291"/>
      <c r="S48" s="291"/>
    </row>
    <row r="49" spans="1:19" ht="17.25" customHeight="1" thickBot="1">
      <c r="A49" s="125" t="s">
        <v>333</v>
      </c>
      <c r="B49" s="129">
        <v>0.21</v>
      </c>
      <c r="C49" s="80">
        <v>-9.4339622999999994E-3</v>
      </c>
      <c r="D49" s="106">
        <v>0.20399999999999999</v>
      </c>
      <c r="E49" s="107">
        <f>IF(ISNUMBER(D49), (D49 - $B49) / $B49, "")</f>
        <v>-2.8571428571428598E-2</v>
      </c>
      <c r="F49" s="108">
        <f>IF(ISNUMBER(D49), $B64 * E49, "")</f>
        <v>-4285.7142857142899</v>
      </c>
      <c r="G49" s="109">
        <v>0.20499999999999999</v>
      </c>
      <c r="H49" s="107">
        <f>IF(ISNUMBER(G49), (G49 - $B49) / $B49, "")</f>
        <v>-2.3809523809523832E-2</v>
      </c>
      <c r="I49" s="110">
        <f>IF(ISNUMBER(G49), $B64 * H49, "")</f>
        <v>-3571.4285714285747</v>
      </c>
      <c r="J49" s="106">
        <v>0.20399999999999999</v>
      </c>
      <c r="K49" s="107">
        <f>IF(ISNUMBER(J49), (J49 - $B49) / $B49, "")</f>
        <v>-2.8571428571428598E-2</v>
      </c>
      <c r="L49" s="108">
        <f>IF(ISNUMBER(J49), $B64 * K49, "")</f>
        <v>-4285.7142857142899</v>
      </c>
      <c r="M49" s="109">
        <v>0.20399999999999999</v>
      </c>
      <c r="N49" s="107">
        <f>IF(ISNUMBER(M49), (M49 - $B49) / $B49, "")</f>
        <v>-2.8571428571428598E-2</v>
      </c>
      <c r="O49" s="108">
        <f>IF(ISNUMBER(M49), $B64 * N49, "")</f>
        <v>-4285.7142857142899</v>
      </c>
      <c r="Q49" s="291"/>
      <c r="R49" s="291"/>
      <c r="S49" s="291"/>
    </row>
    <row r="50" spans="1:19" ht="17.25" customHeight="1" thickBot="1">
      <c r="A50" s="125" t="s">
        <v>175</v>
      </c>
      <c r="B50" s="126">
        <v>21.5</v>
      </c>
      <c r="C50" s="77">
        <v>-1.3761467899999999E-2</v>
      </c>
      <c r="D50" s="15">
        <v>20.9</v>
      </c>
      <c r="E50" s="32">
        <f t="shared" ref="E50:E53" si="18">IF(ISNUMBER(D50), (D50 - $B50) / $B50, "")</f>
        <v>-2.7906976744186112E-2</v>
      </c>
      <c r="F50" s="18">
        <f>IF(ISNUMBER(D50), $B64 * E50, "")</f>
        <v>-4186.0465116279165</v>
      </c>
      <c r="G50" s="31">
        <v>21.2</v>
      </c>
      <c r="H50" s="32">
        <f t="shared" ref="H50:H53" si="19">IF(ISNUMBER(G50), (G50 - $B50) / $B50, "")</f>
        <v>-1.3953488372093056E-2</v>
      </c>
      <c r="I50" s="101">
        <f>IF(ISNUMBER(G50), $B64 * H50, "")</f>
        <v>-2093.0232558139583</v>
      </c>
      <c r="J50" s="15">
        <v>21</v>
      </c>
      <c r="K50" s="32">
        <f t="shared" ref="K50:K53" si="20">IF(ISNUMBER(J50), (J50 - $B50) / $B50, "")</f>
        <v>-2.3255813953488372E-2</v>
      </c>
      <c r="L50" s="18">
        <f>IF(ISNUMBER(J50), $B64 * K50, "")</f>
        <v>-3488.3720930232557</v>
      </c>
      <c r="M50" s="31">
        <v>21.3</v>
      </c>
      <c r="N50" s="32">
        <f t="shared" ref="N50:N53" si="21">IF(ISNUMBER(M50), (M50 - $B50) / $B50, "")</f>
        <v>-9.3023255813953157E-3</v>
      </c>
      <c r="O50" s="18">
        <f>IF(ISNUMBER(M50), $B64 * N50, "")</f>
        <v>-1395.3488372092975</v>
      </c>
      <c r="Q50" s="291"/>
      <c r="R50" s="291"/>
      <c r="S50" s="291"/>
    </row>
    <row r="51" spans="1:19" ht="17.25" customHeight="1" thickBot="1">
      <c r="A51" s="125" t="s">
        <v>213</v>
      </c>
      <c r="B51" s="126">
        <v>14.3</v>
      </c>
      <c r="C51" s="77">
        <v>-2.0547945200000001E-2</v>
      </c>
      <c r="D51" s="15">
        <v>13.9</v>
      </c>
      <c r="E51" s="32">
        <f t="shared" si="18"/>
        <v>-2.7972027972027996E-2</v>
      </c>
      <c r="F51" s="18">
        <f>IF(ISNUMBER(D51), $B64 * E51, "")</f>
        <v>-4195.8041958041995</v>
      </c>
      <c r="G51" s="31">
        <v>14.7</v>
      </c>
      <c r="H51" s="32">
        <f t="shared" si="19"/>
        <v>2.7972027972027871E-2</v>
      </c>
      <c r="I51" s="101">
        <f>IF(ISNUMBER(G51), $B64 * H51, "")</f>
        <v>4195.8041958041804</v>
      </c>
      <c r="J51" s="15">
        <v>14.9</v>
      </c>
      <c r="K51" s="32">
        <f t="shared" si="20"/>
        <v>4.1958041958041932E-2</v>
      </c>
      <c r="L51" s="18">
        <f>IF(ISNUMBER(J51), $B64 * K51, "")</f>
        <v>6293.7062937062901</v>
      </c>
      <c r="M51" s="31">
        <v>14.7</v>
      </c>
      <c r="N51" s="32">
        <f t="shared" si="21"/>
        <v>2.7972027972027871E-2</v>
      </c>
      <c r="O51" s="18">
        <f>IF(ISNUMBER(M51), $B64 * N51, "")</f>
        <v>4195.8041958041804</v>
      </c>
      <c r="Q51" s="291"/>
      <c r="R51" s="291"/>
      <c r="S51" s="291"/>
    </row>
    <row r="52" spans="1:19" ht="17.25" customHeight="1" thickBot="1">
      <c r="A52" s="125" t="s">
        <v>207</v>
      </c>
      <c r="B52" s="126">
        <v>22.3</v>
      </c>
      <c r="C52" s="77">
        <v>-2.1929824600000002E-2</v>
      </c>
      <c r="D52" s="15">
        <v>22.2</v>
      </c>
      <c r="E52" s="32">
        <f t="shared" si="18"/>
        <v>-4.4843049327354893E-3</v>
      </c>
      <c r="F52" s="18">
        <f>IF(ISNUMBER(D52), $B64 * E52, "")</f>
        <v>-672.64573991032341</v>
      </c>
      <c r="G52" s="31">
        <v>23</v>
      </c>
      <c r="H52" s="32">
        <f t="shared" si="19"/>
        <v>3.1390134529147948E-2</v>
      </c>
      <c r="I52" s="101">
        <f>IF(ISNUMBER(G52), $B64 * H52, "")</f>
        <v>4708.5201793721926</v>
      </c>
      <c r="J52" s="15">
        <v>22.9</v>
      </c>
      <c r="K52" s="32">
        <f t="shared" si="20"/>
        <v>2.690582959641246E-2</v>
      </c>
      <c r="L52" s="18">
        <f>IF(ISNUMBER(J52), $B64 * K52, "")</f>
        <v>4035.8744394618689</v>
      </c>
      <c r="M52" s="31">
        <v>23.2</v>
      </c>
      <c r="N52" s="32">
        <f t="shared" si="21"/>
        <v>4.035874439461877E-2</v>
      </c>
      <c r="O52" s="18">
        <f>IF(ISNUMBER(M52), $B64 * N52, "")</f>
        <v>6053.8116591928156</v>
      </c>
      <c r="Q52" s="33"/>
      <c r="R52" s="33"/>
    </row>
    <row r="53" spans="1:19" ht="17.25" customHeight="1" thickBot="1">
      <c r="A53" s="130" t="s">
        <v>147</v>
      </c>
      <c r="B53" s="131">
        <v>15.2</v>
      </c>
      <c r="C53" s="79">
        <v>-2.5641025599999999E-2</v>
      </c>
      <c r="D53" s="24">
        <v>14.9</v>
      </c>
      <c r="E53" s="25">
        <f t="shared" si="18"/>
        <v>-1.9736842105263087E-2</v>
      </c>
      <c r="F53" s="104">
        <f>IF(ISNUMBER(D53), $B64 * E53, "")</f>
        <v>-2960.5263157894633</v>
      </c>
      <c r="G53" s="102">
        <v>15.8</v>
      </c>
      <c r="H53" s="25">
        <f t="shared" si="19"/>
        <v>3.9473684210526411E-2</v>
      </c>
      <c r="I53" s="103">
        <f>IF(ISNUMBER(G53), $B64 * H53, "")</f>
        <v>5921.0526315789621</v>
      </c>
      <c r="J53" s="24">
        <v>15.6</v>
      </c>
      <c r="K53" s="25">
        <f t="shared" si="20"/>
        <v>2.6315789473684237E-2</v>
      </c>
      <c r="L53" s="104">
        <f>IF(ISNUMBER(J53), $B64 * K53, "")</f>
        <v>3947.3684210526353</v>
      </c>
      <c r="M53" s="102">
        <v>16</v>
      </c>
      <c r="N53" s="25">
        <f t="shared" si="21"/>
        <v>5.2631578947368474E-2</v>
      </c>
      <c r="O53" s="104">
        <f>IF(ISNUMBER(M53), $B64 * N53, "")</f>
        <v>7894.7368421052706</v>
      </c>
      <c r="Q53" s="300"/>
      <c r="R53" s="301"/>
      <c r="S53" s="302"/>
    </row>
    <row r="54" spans="1:19" ht="17.25" customHeight="1">
      <c r="A54" s="123" t="s">
        <v>119</v>
      </c>
      <c r="B54" s="124">
        <v>39.4</v>
      </c>
      <c r="C54" s="76">
        <v>-2.9556650199999999E-2</v>
      </c>
      <c r="D54" s="13">
        <v>37.4</v>
      </c>
      <c r="E54" s="14">
        <f>IF(ISNUMBER(D54), (D54 - $B54) / $B54, "")</f>
        <v>-5.0761421319796954E-2</v>
      </c>
      <c r="F54" s="16">
        <f>IF(ISNUMBER(D54), $B64 * E54, "")</f>
        <v>-7614.2131979695432</v>
      </c>
      <c r="G54" s="29">
        <v>38</v>
      </c>
      <c r="H54" s="14">
        <f>IF(ISNUMBER(G54), (G54 - $B54) / $B54, "")</f>
        <v>-3.5532994923857836E-2</v>
      </c>
      <c r="I54" s="100">
        <f>IF(ISNUMBER(G54), $B64 * H54, "")</f>
        <v>-5329.9492385786752</v>
      </c>
      <c r="J54" s="13">
        <v>37.6</v>
      </c>
      <c r="K54" s="14">
        <f>IF(ISNUMBER(J54), (J54 - $B54) / $B54, "")</f>
        <v>-4.5685279187817188E-2</v>
      </c>
      <c r="L54" s="16">
        <f>IF(ISNUMBER(J54), $B64 * K54, "")</f>
        <v>-6852.7918781725784</v>
      </c>
      <c r="M54" s="29">
        <v>38</v>
      </c>
      <c r="N54" s="14">
        <f>IF(ISNUMBER(M54), (M54 - $B54) / $B54, "")</f>
        <v>-3.5532994923857836E-2</v>
      </c>
      <c r="O54" s="16">
        <f>IF(ISNUMBER(M54), $B64 * N54, "")</f>
        <v>-5329.9492385786752</v>
      </c>
      <c r="Q54" s="303"/>
      <c r="R54" s="304"/>
      <c r="S54" s="305"/>
    </row>
    <row r="55" spans="1:19" ht="17.25" customHeight="1" thickBot="1">
      <c r="A55" s="125" t="s">
        <v>199</v>
      </c>
      <c r="B55" s="126">
        <v>88.5</v>
      </c>
      <c r="C55" s="77">
        <v>-3.3842794799999999E-2</v>
      </c>
      <c r="D55" s="15">
        <v>88</v>
      </c>
      <c r="E55" s="32">
        <f t="shared" ref="E55:E58" si="22">IF(ISNUMBER(D55), (D55 - $B55) / $B55, "")</f>
        <v>-5.6497175141242938E-3</v>
      </c>
      <c r="F55" s="18">
        <f>IF(ISNUMBER(D55), $B64 * E55, "")</f>
        <v>-847.45762711864404</v>
      </c>
      <c r="G55" s="31">
        <v>90.1</v>
      </c>
      <c r="H55" s="32">
        <f t="shared" ref="H55:H58" si="23">IF(ISNUMBER(G55), (G55 - $B55) / $B55, "")</f>
        <v>1.8079096045197675E-2</v>
      </c>
      <c r="I55" s="101">
        <f>IF(ISNUMBER(G55), $B64 * H55, "")</f>
        <v>2711.8644067796513</v>
      </c>
      <c r="J55" s="15">
        <v>89.3</v>
      </c>
      <c r="K55" s="32">
        <f t="shared" ref="K55:K58" si="24">IF(ISNUMBER(J55), (J55 - $B55) / $B55, "")</f>
        <v>9.0395480225988374E-3</v>
      </c>
      <c r="L55" s="18">
        <f>IF(ISNUMBER(J55), $B64 * K55, "")</f>
        <v>1355.9322033898256</v>
      </c>
      <c r="M55" s="31">
        <v>89.8</v>
      </c>
      <c r="N55" s="32">
        <f t="shared" ref="N55:N58" si="25">IF(ISNUMBER(M55), (M55 - $B55) / $B55, "")</f>
        <v>1.4689265536723131E-2</v>
      </c>
      <c r="O55" s="18">
        <f>IF(ISNUMBER(M55), $B64 * N55, "")</f>
        <v>2203.3898305084695</v>
      </c>
      <c r="Q55" s="306"/>
      <c r="R55" s="307"/>
      <c r="S55" s="308"/>
    </row>
    <row r="56" spans="1:19" ht="17.25" customHeight="1" thickBot="1">
      <c r="A56" s="125" t="s">
        <v>187</v>
      </c>
      <c r="B56" s="126">
        <v>19.7</v>
      </c>
      <c r="C56" s="77">
        <v>-3.4313725500000003E-2</v>
      </c>
      <c r="D56" s="15">
        <v>19.3</v>
      </c>
      <c r="E56" s="32">
        <f t="shared" si="22"/>
        <v>-2.0304568527918711E-2</v>
      </c>
      <c r="F56" s="18">
        <f>IF(ISNUMBER(D56), $B64 * E56, "")</f>
        <v>-3045.6852791878068</v>
      </c>
      <c r="G56" s="31">
        <v>19.899999999999999</v>
      </c>
      <c r="H56" s="32">
        <f t="shared" si="23"/>
        <v>1.0152284263959355E-2</v>
      </c>
      <c r="I56" s="101">
        <f>IF(ISNUMBER(G56), $B64 * H56, "")</f>
        <v>1522.8426395939034</v>
      </c>
      <c r="J56" s="15">
        <v>19.7</v>
      </c>
      <c r="K56" s="32">
        <f t="shared" si="24"/>
        <v>0</v>
      </c>
      <c r="L56" s="18">
        <f>IF(ISNUMBER(J56), $B64 * K56, "")</f>
        <v>0</v>
      </c>
      <c r="M56" s="31">
        <v>19.8</v>
      </c>
      <c r="N56" s="32">
        <f t="shared" si="25"/>
        <v>5.0761421319797679E-3</v>
      </c>
      <c r="O56" s="18">
        <f>IF(ISNUMBER(M56), $B64 * N56, "")</f>
        <v>761.42131979696524</v>
      </c>
      <c r="Q56" s="291"/>
      <c r="R56" s="291"/>
      <c r="S56" s="291"/>
    </row>
    <row r="57" spans="1:19" ht="17.25" customHeight="1" thickBot="1">
      <c r="A57" s="125" t="s">
        <v>185</v>
      </c>
      <c r="B57" s="126">
        <v>16.8</v>
      </c>
      <c r="C57" s="77">
        <v>-3.4482758600000003E-2</v>
      </c>
      <c r="D57" s="15">
        <v>16.399999999999999</v>
      </c>
      <c r="E57" s="32">
        <f t="shared" si="22"/>
        <v>-2.3809523809523937E-2</v>
      </c>
      <c r="F57" s="18">
        <f>IF(ISNUMBER(D57), $B64 * E57, "")</f>
        <v>-3571.4285714285907</v>
      </c>
      <c r="G57" s="31">
        <v>16.899999999999999</v>
      </c>
      <c r="H57" s="32">
        <f t="shared" si="23"/>
        <v>5.9523809523808254E-3</v>
      </c>
      <c r="I57" s="101">
        <f>IF(ISNUMBER(G57), $B64 * H57, "")</f>
        <v>892.85714285712379</v>
      </c>
      <c r="J57" s="15">
        <v>16.899999999999999</v>
      </c>
      <c r="K57" s="32">
        <f t="shared" si="24"/>
        <v>5.9523809523808254E-3</v>
      </c>
      <c r="L57" s="18">
        <f>IF(ISNUMBER(J57), $B64 * K57, "")</f>
        <v>892.85714285712379</v>
      </c>
      <c r="M57" s="31">
        <v>16.600000000000001</v>
      </c>
      <c r="N57" s="32">
        <f t="shared" si="25"/>
        <v>-1.1904761904761862E-2</v>
      </c>
      <c r="O57" s="18">
        <f>IF(ISNUMBER(M57), $B64 * N57, "")</f>
        <v>-1785.7142857142794</v>
      </c>
      <c r="Q57" s="286"/>
      <c r="R57" s="286"/>
      <c r="S57" s="286"/>
    </row>
    <row r="58" spans="1:19" ht="17.25" customHeight="1" thickBot="1">
      <c r="A58" s="127" t="s">
        <v>201</v>
      </c>
      <c r="B58" s="128">
        <v>21.6</v>
      </c>
      <c r="C58" s="78">
        <v>-0.04</v>
      </c>
      <c r="D58" s="20">
        <v>20.7</v>
      </c>
      <c r="E58" s="21">
        <f t="shared" si="22"/>
        <v>-4.1666666666666761E-2</v>
      </c>
      <c r="F58" s="22">
        <f>IF(ISNUMBER(D58), $B64 * E58, "")</f>
        <v>-6250.0000000000146</v>
      </c>
      <c r="G58" s="30">
        <v>21.2</v>
      </c>
      <c r="H58" s="21">
        <f t="shared" si="23"/>
        <v>-1.8518518518518615E-2</v>
      </c>
      <c r="I58" s="105">
        <f>IF(ISNUMBER(G58), $B64 * H58, "")</f>
        <v>-2777.7777777777924</v>
      </c>
      <c r="J58" s="20">
        <v>21.2</v>
      </c>
      <c r="K58" s="21">
        <f t="shared" si="24"/>
        <v>-1.8518518518518615E-2</v>
      </c>
      <c r="L58" s="22">
        <f>IF(ISNUMBER(J58), $B64 * K58, "")</f>
        <v>-2777.7777777777924</v>
      </c>
      <c r="M58" s="30">
        <v>21.2</v>
      </c>
      <c r="N58" s="21">
        <f t="shared" si="25"/>
        <v>-1.8518518518518615E-2</v>
      </c>
      <c r="O58" s="22">
        <f>IF(ISNUMBER(M58), $B64 * N58, "")</f>
        <v>-2777.7777777777924</v>
      </c>
      <c r="Q58" s="286"/>
      <c r="R58" s="286"/>
      <c r="S58" s="286"/>
    </row>
    <row r="59" spans="1:19" ht="17.25" customHeight="1" thickBot="1">
      <c r="A59" s="125" t="s">
        <v>231</v>
      </c>
      <c r="B59" s="129">
        <v>96.2</v>
      </c>
      <c r="C59" s="80">
        <v>-4.7524752500000003E-2</v>
      </c>
      <c r="D59" s="106">
        <v>92.9</v>
      </c>
      <c r="E59" s="107">
        <f>IF(ISNUMBER(D59), (D59 - $B59) / $B59, "")</f>
        <v>-3.4303534303534271E-2</v>
      </c>
      <c r="F59" s="108">
        <f>IF(ISNUMBER(D59), $B64 * E59, "")</f>
        <v>-5145.5301455301405</v>
      </c>
      <c r="G59" s="109">
        <v>94.4</v>
      </c>
      <c r="H59" s="107">
        <f>IF(ISNUMBER(G59), (G59 - $B59) / $B59, "")</f>
        <v>-1.8711018711018681E-2</v>
      </c>
      <c r="I59" s="110">
        <f>IF(ISNUMBER(G59), $B64 * H59, "")</f>
        <v>-2806.6528066528022</v>
      </c>
      <c r="J59" s="106">
        <v>93</v>
      </c>
      <c r="K59" s="107">
        <f>IF(ISNUMBER(J59), (J59 - $B59) / $B59, "")</f>
        <v>-3.3264033264033294E-2</v>
      </c>
      <c r="L59" s="108">
        <f>IF(ISNUMBER(J59), $B64 * K59, "")</f>
        <v>-4989.6049896049944</v>
      </c>
      <c r="M59" s="109">
        <v>94.2</v>
      </c>
      <c r="N59" s="107">
        <f>IF(ISNUMBER(M59), (M59 - $B59) / $B59, "")</f>
        <v>-2.0790020790020788E-2</v>
      </c>
      <c r="O59" s="108">
        <f>IF(ISNUMBER(M59), $B64 * N59, "")</f>
        <v>-3118.503118503118</v>
      </c>
      <c r="Q59" s="291"/>
      <c r="R59" s="291"/>
      <c r="S59" s="291"/>
    </row>
    <row r="60" spans="1:19" ht="17.25" customHeight="1" thickBot="1">
      <c r="A60" s="125" t="s">
        <v>71</v>
      </c>
      <c r="B60" s="126">
        <v>38.799999999999997</v>
      </c>
      <c r="C60" s="77">
        <v>-0.1018518519</v>
      </c>
      <c r="D60" s="15">
        <v>36.200000000000003</v>
      </c>
      <c r="E60" s="32">
        <f t="shared" ref="E60:E63" si="26">IF(ISNUMBER(D60), (D60 - $B60) / $B60, "")</f>
        <v>-6.7010309278350375E-2</v>
      </c>
      <c r="F60" s="18">
        <f>IF(ISNUMBER(D60), $B64 * E60, "")</f>
        <v>-10051.546391752556</v>
      </c>
      <c r="G60" s="31">
        <v>36.799999999999997</v>
      </c>
      <c r="H60" s="32">
        <f t="shared" ref="H60:H63" si="27">IF(ISNUMBER(G60), (G60 - $B60) / $B60, "")</f>
        <v>-5.1546391752577324E-2</v>
      </c>
      <c r="I60" s="101">
        <f>IF(ISNUMBER(G60), $B64 * H60, "")</f>
        <v>-7731.9587628865984</v>
      </c>
      <c r="J60" s="15">
        <v>36.700000000000003</v>
      </c>
      <c r="K60" s="32">
        <f t="shared" ref="K60:K63" si="28">IF(ISNUMBER(J60), (J60 - $B60) / $B60, "")</f>
        <v>-5.4123711340206042E-2</v>
      </c>
      <c r="L60" s="18">
        <f>IF(ISNUMBER(J60), $B64 * K60, "")</f>
        <v>-8118.556701030906</v>
      </c>
      <c r="M60" s="31">
        <v>37.1</v>
      </c>
      <c r="N60" s="32">
        <f t="shared" ref="N60:N63" si="29">IF(ISNUMBER(M60), (M60 - $B60) / $B60, "")</f>
        <v>-4.3814432989690615E-2</v>
      </c>
      <c r="O60" s="18">
        <f>IF(ISNUMBER(M60), $B64 * N60, "")</f>
        <v>-6572.1649484535919</v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-3.653218997875201E-2</v>
      </c>
      <c r="F64" s="28">
        <f>SUM(F44:F63)</f>
        <v>-93157.084445817629</v>
      </c>
      <c r="G64" s="26" t="s">
        <v>268</v>
      </c>
      <c r="H64" s="27">
        <f>IF(COUNT(H44:H63), SUM(H44:H63) / COUNT(H44:H63), 0)</f>
        <v>-7.6114888022907872E-3</v>
      </c>
      <c r="I64" s="28">
        <f>SUM(I44:I63)</f>
        <v>-19409.296445841508</v>
      </c>
      <c r="J64" s="26" t="s">
        <v>268</v>
      </c>
      <c r="K64" s="27">
        <f>IF(COUNT(K44:K63), SUM(K44:K63) / COUNT(K44:K63), 0)</f>
        <v>-1.2444968907665711E-2</v>
      </c>
      <c r="L64" s="28">
        <f>SUM(L44:L63)</f>
        <v>-31734.670714547563</v>
      </c>
      <c r="M64" s="26" t="s">
        <v>268</v>
      </c>
      <c r="N64" s="27">
        <f>IF(COUNT(N44:N63), SUM(N44:N63) / COUNT(N44:N63), 0)</f>
        <v>-7.8418272013198696E-3</v>
      </c>
      <c r="O64" s="28">
        <f>SUM(O44:O63)</f>
        <v>-19996.659363365663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49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2021-11-22(월) 오전 00:00</v>
      </c>
      <c r="C69" s="329"/>
      <c r="D69" s="288" t="str">
        <f>TEXT($G$1, "[$-ko-KR]yyyy-mm-dd(ddd) ") &amp; "오후 14:00"</f>
        <v>2021-11-22(월) 오후 14:00</v>
      </c>
      <c r="E69" s="289"/>
      <c r="F69" s="290"/>
      <c r="G69" s="288" t="str">
        <f>TEXT($G$1, "[$-ko-KR]yyyy-mm-dd(ddd) ") &amp; "오후 19:00"</f>
        <v>2021-11-22(월) 오후 19:00</v>
      </c>
      <c r="H69" s="289"/>
      <c r="I69" s="290"/>
      <c r="J69" s="288" t="str">
        <f>TEXT($G$1, "[$-ko-KR]yyyy-mm-dd(ddd) ") &amp; "오후 21:00"</f>
        <v>2021-11-22(월) 오후 21:00</v>
      </c>
      <c r="K69" s="289"/>
      <c r="L69" s="290"/>
      <c r="M69" s="288" t="str">
        <f>TEXT($G$1+1, "[$-ko-KR]yyyy-mm-dd(ddd) ") &amp; "오전 00:00"</f>
        <v>2021-11-23(화)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50" t="s">
        <v>57</v>
      </c>
      <c r="H70" s="251" t="s">
        <v>265</v>
      </c>
      <c r="I70" s="252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235</v>
      </c>
      <c r="B71" s="124">
        <v>198</v>
      </c>
      <c r="C71" s="76">
        <v>0.34693877550000002</v>
      </c>
      <c r="D71" s="13">
        <v>178</v>
      </c>
      <c r="E71" s="14">
        <f>IF(ISNUMBER(D71), (D71 - $B71) / $B71, "")</f>
        <v>-0.10101010101010101</v>
      </c>
      <c r="F71" s="16">
        <f>IF(ISNUMBER(D71), $B91 * E71, "")</f>
        <v>-15151.515151515152</v>
      </c>
      <c r="G71" s="29">
        <v>180</v>
      </c>
      <c r="H71" s="14">
        <f>IF(ISNUMBER(G71), (G71 - $B71) / $B71, "")</f>
        <v>-9.0909090909090912E-2</v>
      </c>
      <c r="I71" s="100">
        <f>IF(ISNUMBER(G71), $B91 * H71, "")</f>
        <v>-13636.363636363636</v>
      </c>
      <c r="J71" s="13">
        <v>177</v>
      </c>
      <c r="K71" s="14">
        <f>IF(ISNUMBER(J71), (J71 - $B71) / $B71, "")</f>
        <v>-0.10606060606060606</v>
      </c>
      <c r="L71" s="16">
        <f>IF(ISNUMBER(J71), $B91 * K71, "")</f>
        <v>-15909.09090909091</v>
      </c>
      <c r="M71" s="29">
        <v>176</v>
      </c>
      <c r="N71" s="14">
        <f>IF(ISNUMBER(M71), (M71 - $B71) / $B71, "")</f>
        <v>-0.1111111111111111</v>
      </c>
      <c r="O71" s="16">
        <f>IF(ISNUMBER(M71), $B91 * N71, "")</f>
        <v>-16666.666666666664</v>
      </c>
      <c r="Q71" s="286"/>
      <c r="R71" s="286"/>
      <c r="S71" s="286"/>
    </row>
    <row r="72" spans="1:19" ht="17.25" thickBot="1">
      <c r="A72" s="125" t="s">
        <v>115</v>
      </c>
      <c r="B72" s="126">
        <v>821</v>
      </c>
      <c r="C72" s="77">
        <v>0.15796897039999999</v>
      </c>
      <c r="D72" s="15">
        <v>838</v>
      </c>
      <c r="E72" s="32">
        <f t="shared" ref="E72:E75" si="30">IF(ISNUMBER(D72), (D72 - $B72) / $B72, "")</f>
        <v>2.0706455542021926E-2</v>
      </c>
      <c r="F72" s="18">
        <f>IF(ISNUMBER(D72), $B91 * E72, "")</f>
        <v>3105.9683313032888</v>
      </c>
      <c r="G72" s="31">
        <v>835</v>
      </c>
      <c r="H72" s="32">
        <f t="shared" ref="H72:H75" si="31">IF(ISNUMBER(G72), (G72 - $B72) / $B72, "")</f>
        <v>1.705237515225335E-2</v>
      </c>
      <c r="I72" s="101">
        <f>IF(ISNUMBER(G72), $B91 * H72, "")</f>
        <v>2557.8562728380025</v>
      </c>
      <c r="J72" s="15">
        <v>839</v>
      </c>
      <c r="K72" s="32">
        <f t="shared" ref="K72:K75" si="32">IF(ISNUMBER(J72), (J72 - $B72) / $B72, "")</f>
        <v>2.192448233861145E-2</v>
      </c>
      <c r="L72" s="18">
        <f>IF(ISNUMBER(J72), $B91 * K72, "")</f>
        <v>3288.6723507917177</v>
      </c>
      <c r="M72" s="31">
        <v>909</v>
      </c>
      <c r="N72" s="32">
        <f t="shared" ref="N72:N75" si="33">IF(ISNUMBER(M72), (M72 - $B72) / $B72, "")</f>
        <v>0.1071863580998782</v>
      </c>
      <c r="O72" s="18">
        <f>IF(ISNUMBER(M72), $B91 * N72, "")</f>
        <v>16077.95371498173</v>
      </c>
      <c r="Q72" s="286"/>
      <c r="R72" s="286"/>
      <c r="S72" s="286"/>
    </row>
    <row r="73" spans="1:19" ht="17.25" thickBot="1">
      <c r="A73" s="125" t="s">
        <v>159</v>
      </c>
      <c r="B73" s="126">
        <v>114</v>
      </c>
      <c r="C73" s="77">
        <v>4.58715596E-2</v>
      </c>
      <c r="D73" s="15">
        <v>112</v>
      </c>
      <c r="E73" s="32">
        <f t="shared" si="30"/>
        <v>-1.7543859649122806E-2</v>
      </c>
      <c r="F73" s="18">
        <f>IF(ISNUMBER(D73), $B91 * E73, "")</f>
        <v>-2631.5789473684208</v>
      </c>
      <c r="G73" s="31">
        <v>113</v>
      </c>
      <c r="H73" s="32">
        <f t="shared" si="31"/>
        <v>-8.771929824561403E-3</v>
      </c>
      <c r="I73" s="101">
        <f>IF(ISNUMBER(G73), $B91 * H73, "")</f>
        <v>-1315.7894736842104</v>
      </c>
      <c r="J73" s="15">
        <v>112</v>
      </c>
      <c r="K73" s="32">
        <f t="shared" si="32"/>
        <v>-1.7543859649122806E-2</v>
      </c>
      <c r="L73" s="18">
        <f>IF(ISNUMBER(J73), $B91 * K73, "")</f>
        <v>-2631.5789473684208</v>
      </c>
      <c r="M73" s="31">
        <v>113</v>
      </c>
      <c r="N73" s="32">
        <f t="shared" si="33"/>
        <v>-8.771929824561403E-3</v>
      </c>
      <c r="O73" s="18">
        <f>IF(ISNUMBER(M73), $B91 * N73, "")</f>
        <v>-1315.7894736842104</v>
      </c>
      <c r="Q73" s="291"/>
      <c r="R73" s="291"/>
      <c r="S73" s="291"/>
    </row>
    <row r="74" spans="1:19" ht="17.25" thickBot="1">
      <c r="A74" s="125" t="s">
        <v>127</v>
      </c>
      <c r="B74" s="126">
        <v>156</v>
      </c>
      <c r="C74" s="77">
        <v>0.04</v>
      </c>
      <c r="D74" s="15">
        <v>150</v>
      </c>
      <c r="E74" s="32">
        <f t="shared" si="30"/>
        <v>-3.8461538461538464E-2</v>
      </c>
      <c r="F74" s="18">
        <f>IF(ISNUMBER(D74), $B91 * E74, "")</f>
        <v>-5769.2307692307695</v>
      </c>
      <c r="G74" s="31">
        <v>152</v>
      </c>
      <c r="H74" s="32">
        <f t="shared" si="31"/>
        <v>-2.564102564102564E-2</v>
      </c>
      <c r="I74" s="101">
        <f>IF(ISNUMBER(G74), $B91 * H74, "")</f>
        <v>-3846.1538461538462</v>
      </c>
      <c r="J74" s="15">
        <v>151</v>
      </c>
      <c r="K74" s="32">
        <f t="shared" si="32"/>
        <v>-3.2051282051282048E-2</v>
      </c>
      <c r="L74" s="18">
        <f>IF(ISNUMBER(J74), $B91 * K74, "")</f>
        <v>-4807.6923076923076</v>
      </c>
      <c r="M74" s="31">
        <v>153</v>
      </c>
      <c r="N74" s="32">
        <f t="shared" si="33"/>
        <v>-1.9230769230769232E-2</v>
      </c>
      <c r="O74" s="18">
        <f>IF(ISNUMBER(M74), $B91 * N74, "")</f>
        <v>-2884.6153846153848</v>
      </c>
      <c r="Q74" s="291"/>
      <c r="R74" s="291"/>
      <c r="S74" s="291"/>
    </row>
    <row r="75" spans="1:19" ht="17.25" thickBot="1">
      <c r="A75" s="127" t="s">
        <v>237</v>
      </c>
      <c r="B75" s="128">
        <v>175</v>
      </c>
      <c r="C75" s="78">
        <v>3.5502958600000002E-2</v>
      </c>
      <c r="D75" s="20">
        <v>199</v>
      </c>
      <c r="E75" s="21">
        <f t="shared" si="30"/>
        <v>0.13714285714285715</v>
      </c>
      <c r="F75" s="22">
        <f>IF(ISNUMBER(D75), $B91 * E75, "")</f>
        <v>20571.428571428572</v>
      </c>
      <c r="G75" s="30">
        <v>199</v>
      </c>
      <c r="H75" s="21">
        <f t="shared" si="31"/>
        <v>0.13714285714285715</v>
      </c>
      <c r="I75" s="105">
        <f>IF(ISNUMBER(G75), $B91 * H75, "")</f>
        <v>20571.428571428572</v>
      </c>
      <c r="J75" s="20">
        <v>188</v>
      </c>
      <c r="K75" s="21">
        <f t="shared" si="32"/>
        <v>7.4285714285714288E-2</v>
      </c>
      <c r="L75" s="22">
        <f>IF(ISNUMBER(J75), $B91 * K75, "")</f>
        <v>11142.857142857143</v>
      </c>
      <c r="M75" s="30">
        <v>189</v>
      </c>
      <c r="N75" s="21">
        <f t="shared" si="33"/>
        <v>0.08</v>
      </c>
      <c r="O75" s="22">
        <f>IF(ISNUMBER(M75), $B91 * N75, "")</f>
        <v>12000</v>
      </c>
      <c r="Q75" s="291"/>
      <c r="R75" s="291"/>
      <c r="S75" s="291"/>
    </row>
    <row r="76" spans="1:19" ht="17.25" thickBot="1">
      <c r="A76" s="125" t="s">
        <v>171</v>
      </c>
      <c r="B76" s="129">
        <v>999</v>
      </c>
      <c r="C76" s="80">
        <v>2.77777778E-2</v>
      </c>
      <c r="D76" s="106">
        <v>906</v>
      </c>
      <c r="E76" s="107">
        <f>IF(ISNUMBER(D76), (D76 - $B76) / $B76, "")</f>
        <v>-9.3093093093093091E-2</v>
      </c>
      <c r="F76" s="108">
        <f>IF(ISNUMBER(D76), $B91 * E76, "")</f>
        <v>-13963.963963963964</v>
      </c>
      <c r="G76" s="109">
        <v>926</v>
      </c>
      <c r="H76" s="107">
        <f>IF(ISNUMBER(G76), (G76 - $B76) / $B76, "")</f>
        <v>-7.3073073073073078E-2</v>
      </c>
      <c r="I76" s="110">
        <f>IF(ISNUMBER(G76), $B91 * H76, "")</f>
        <v>-10960.960960960962</v>
      </c>
      <c r="J76" s="106">
        <v>913</v>
      </c>
      <c r="K76" s="107">
        <f>IF(ISNUMBER(J76), (J76 - $B76) / $B76, "")</f>
        <v>-8.6086086086086089E-2</v>
      </c>
      <c r="L76" s="108">
        <f>IF(ISNUMBER(J76), $B91 * K76, "")</f>
        <v>-12912.912912912914</v>
      </c>
      <c r="M76" s="109">
        <v>916</v>
      </c>
      <c r="N76" s="107">
        <f>IF(ISNUMBER(M76), (M76 - $B76) / $B76, "")</f>
        <v>-8.3083083083083084E-2</v>
      </c>
      <c r="O76" s="108">
        <f>IF(ISNUMBER(M76), $B91 * N76, "")</f>
        <v>-12462.462462462463</v>
      </c>
      <c r="Q76" s="291"/>
      <c r="R76" s="291"/>
      <c r="S76" s="291"/>
    </row>
    <row r="77" spans="1:19" ht="17.25" thickBot="1">
      <c r="A77" s="125" t="s">
        <v>191</v>
      </c>
      <c r="B77" s="126">
        <v>155</v>
      </c>
      <c r="C77" s="77">
        <v>2.6490066199999999E-2</v>
      </c>
      <c r="D77" s="15">
        <v>147</v>
      </c>
      <c r="E77" s="32">
        <f t="shared" ref="E77:E80" si="34">IF(ISNUMBER(D77), (D77 - $B77) / $B77, "")</f>
        <v>-5.1612903225806452E-2</v>
      </c>
      <c r="F77" s="18">
        <f>IF(ISNUMBER(D77), $B91 * E77, "")</f>
        <v>-7741.9354838709678</v>
      </c>
      <c r="G77" s="31">
        <v>151</v>
      </c>
      <c r="H77" s="32">
        <f t="shared" ref="H77:H80" si="35">IF(ISNUMBER(G77), (G77 - $B77) / $B77, "")</f>
        <v>-2.5806451612903226E-2</v>
      </c>
      <c r="I77" s="101">
        <f>IF(ISNUMBER(G77), $B91 * H77, "")</f>
        <v>-3870.9677419354839</v>
      </c>
      <c r="J77" s="15">
        <v>148</v>
      </c>
      <c r="K77" s="32">
        <f t="shared" ref="K77:K80" si="36">IF(ISNUMBER(J77), (J77 - $B77) / $B77, "")</f>
        <v>-4.5161290322580643E-2</v>
      </c>
      <c r="L77" s="18">
        <f>IF(ISNUMBER(J77), $B91 * K77, "")</f>
        <v>-6774.1935483870966</v>
      </c>
      <c r="M77" s="31">
        <v>151</v>
      </c>
      <c r="N77" s="32">
        <f t="shared" ref="N77:N80" si="37">IF(ISNUMBER(M77), (M77 - $B77) / $B77, "")</f>
        <v>-2.5806451612903226E-2</v>
      </c>
      <c r="O77" s="18">
        <f>IF(ISNUMBER(M77), $B91 * N77, "")</f>
        <v>-3870.9677419354839</v>
      </c>
      <c r="Q77" s="291"/>
      <c r="R77" s="291"/>
      <c r="S77" s="291"/>
    </row>
    <row r="78" spans="1:19" ht="17.25" thickBot="1">
      <c r="A78" s="125" t="s">
        <v>197</v>
      </c>
      <c r="B78" s="126">
        <v>241</v>
      </c>
      <c r="C78" s="77">
        <v>2.11864407E-2</v>
      </c>
      <c r="D78" s="15">
        <v>228</v>
      </c>
      <c r="E78" s="32">
        <f t="shared" si="34"/>
        <v>-5.3941908713692949E-2</v>
      </c>
      <c r="F78" s="18">
        <f>IF(ISNUMBER(D78), $B91 * E78, "")</f>
        <v>-8091.2863070539424</v>
      </c>
      <c r="G78" s="31">
        <v>234</v>
      </c>
      <c r="H78" s="32">
        <f t="shared" si="35"/>
        <v>-2.9045643153526972E-2</v>
      </c>
      <c r="I78" s="101">
        <f>IF(ISNUMBER(G78), $B91 * H78, "")</f>
        <v>-4356.8464730290461</v>
      </c>
      <c r="J78" s="15">
        <v>233</v>
      </c>
      <c r="K78" s="32">
        <f t="shared" si="36"/>
        <v>-3.3195020746887967E-2</v>
      </c>
      <c r="L78" s="18">
        <f>IF(ISNUMBER(J78), $B91 * K78, "")</f>
        <v>-4979.2531120331951</v>
      </c>
      <c r="M78" s="31">
        <v>233</v>
      </c>
      <c r="N78" s="32">
        <f t="shared" si="37"/>
        <v>-3.3195020746887967E-2</v>
      </c>
      <c r="O78" s="18">
        <f>IF(ISNUMBER(M78), $B91 * N78, "")</f>
        <v>-4979.2531120331951</v>
      </c>
      <c r="Q78" s="291"/>
      <c r="R78" s="291"/>
      <c r="S78" s="291"/>
    </row>
    <row r="79" spans="1:19" ht="17.25" thickBot="1">
      <c r="A79" s="125" t="s">
        <v>217</v>
      </c>
      <c r="B79" s="126">
        <v>257</v>
      </c>
      <c r="C79" s="77">
        <v>1.5810276700000001E-2</v>
      </c>
      <c r="D79" s="15">
        <v>243</v>
      </c>
      <c r="E79" s="32">
        <f t="shared" si="34"/>
        <v>-5.4474708171206226E-2</v>
      </c>
      <c r="F79" s="18">
        <f>IF(ISNUMBER(D79), $B91 * E79, "")</f>
        <v>-8171.206225680934</v>
      </c>
      <c r="G79" s="31">
        <v>245</v>
      </c>
      <c r="H79" s="32">
        <f t="shared" si="35"/>
        <v>-4.6692607003891051E-2</v>
      </c>
      <c r="I79" s="101">
        <f>IF(ISNUMBER(G79), $B91 * H79, "")</f>
        <v>-7003.8910505836575</v>
      </c>
      <c r="J79" s="15">
        <v>246</v>
      </c>
      <c r="K79" s="32">
        <f t="shared" si="36"/>
        <v>-4.2801556420233464E-2</v>
      </c>
      <c r="L79" s="18">
        <f>IF(ISNUMBER(J79), $B91 * K79, "")</f>
        <v>-6420.2334630350197</v>
      </c>
      <c r="M79" s="31">
        <v>247</v>
      </c>
      <c r="N79" s="32">
        <f t="shared" si="37"/>
        <v>-3.8910505836575876E-2</v>
      </c>
      <c r="O79" s="18">
        <f>IF(ISNUMBER(M79), $B91 * N79, "")</f>
        <v>-5836.5758754863818</v>
      </c>
      <c r="Q79" s="33"/>
      <c r="R79" s="33"/>
    </row>
    <row r="80" spans="1:19" ht="17.25" thickBot="1">
      <c r="A80" s="130" t="s">
        <v>149</v>
      </c>
      <c r="B80" s="131">
        <v>132</v>
      </c>
      <c r="C80" s="79">
        <v>1.5384615399999999E-2</v>
      </c>
      <c r="D80" s="24">
        <v>128</v>
      </c>
      <c r="E80" s="25">
        <f t="shared" si="34"/>
        <v>-3.0303030303030304E-2</v>
      </c>
      <c r="F80" s="104">
        <f>IF(ISNUMBER(D80), $B91 * E80, "")</f>
        <v>-4545.454545454546</v>
      </c>
      <c r="G80" s="102">
        <v>128</v>
      </c>
      <c r="H80" s="25">
        <f t="shared" si="35"/>
        <v>-3.0303030303030304E-2</v>
      </c>
      <c r="I80" s="103">
        <f>IF(ISNUMBER(G80), $B91 * H80, "")</f>
        <v>-4545.454545454546</v>
      </c>
      <c r="J80" s="24">
        <v>129</v>
      </c>
      <c r="K80" s="25">
        <f t="shared" si="36"/>
        <v>-2.2727272727272728E-2</v>
      </c>
      <c r="L80" s="104">
        <f>IF(ISNUMBER(J80), $B91 * K80, "")</f>
        <v>-3409.090909090909</v>
      </c>
      <c r="M80" s="102">
        <v>130</v>
      </c>
      <c r="N80" s="25">
        <f t="shared" si="37"/>
        <v>-1.5151515151515152E-2</v>
      </c>
      <c r="O80" s="104">
        <f>IF(ISNUMBER(M80), $B91 * N80, "")</f>
        <v>-2272.727272727273</v>
      </c>
      <c r="Q80" s="300"/>
      <c r="R80" s="301"/>
      <c r="S80" s="302"/>
    </row>
    <row r="81" spans="1:19">
      <c r="A81" s="123" t="s">
        <v>215</v>
      </c>
      <c r="B81" s="124">
        <v>678</v>
      </c>
      <c r="C81" s="76">
        <v>2.9585799000000001E-3</v>
      </c>
      <c r="D81" s="13">
        <v>650</v>
      </c>
      <c r="E81" s="14">
        <f>IF(ISNUMBER(D81), (D81 - $B81) / $B81, "")</f>
        <v>-4.1297935103244837E-2</v>
      </c>
      <c r="F81" s="16">
        <f>IF(ISNUMBER(D81), $B91 * E81, "")</f>
        <v>-6194.6902654867254</v>
      </c>
      <c r="G81" s="29">
        <v>653</v>
      </c>
      <c r="H81" s="14">
        <f>IF(ISNUMBER(G81), (G81 - $B81) / $B81, "")</f>
        <v>-3.687315634218289E-2</v>
      </c>
      <c r="I81" s="100">
        <f>IF(ISNUMBER(G81), $B91 * H81, "")</f>
        <v>-5530.9734513274334</v>
      </c>
      <c r="J81" s="13">
        <v>645</v>
      </c>
      <c r="K81" s="14">
        <f>IF(ISNUMBER(J81), (J81 - $B81) / $B81, "")</f>
        <v>-4.8672566371681415E-2</v>
      </c>
      <c r="L81" s="16">
        <f>IF(ISNUMBER(J81), $B91 * K81, "")</f>
        <v>-7300.8849557522126</v>
      </c>
      <c r="M81" s="29">
        <v>649</v>
      </c>
      <c r="N81" s="14">
        <f>IF(ISNUMBER(M81), (M81 - $B81) / $B81, "")</f>
        <v>-4.2772861356932153E-2</v>
      </c>
      <c r="O81" s="16">
        <f>IF(ISNUMBER(M81), $B91 * N81, "")</f>
        <v>-6415.929203539823</v>
      </c>
      <c r="Q81" s="303"/>
      <c r="R81" s="304"/>
      <c r="S81" s="305"/>
    </row>
    <row r="82" spans="1:19" ht="17.25" thickBot="1">
      <c r="A82" s="125" t="s">
        <v>56</v>
      </c>
      <c r="B82" s="126">
        <v>224</v>
      </c>
      <c r="C82" s="77">
        <v>0</v>
      </c>
      <c r="D82" s="15">
        <v>216</v>
      </c>
      <c r="E82" s="32">
        <f t="shared" ref="E82:E85" si="38">IF(ISNUMBER(D82), (D82 - $B82) / $B82, "")</f>
        <v>-3.5714285714285712E-2</v>
      </c>
      <c r="F82" s="18">
        <f>IF(ISNUMBER(D82), $B91 * E82, "")</f>
        <v>-5357.1428571428569</v>
      </c>
      <c r="G82" s="31">
        <v>219</v>
      </c>
      <c r="H82" s="32">
        <f t="shared" ref="H82:H85" si="39">IF(ISNUMBER(G82), (G82 - $B82) / $B82, "")</f>
        <v>-2.2321428571428572E-2</v>
      </c>
      <c r="I82" s="101">
        <f>IF(ISNUMBER(G82), $B91 * H82, "")</f>
        <v>-3348.2142857142858</v>
      </c>
      <c r="J82" s="15">
        <v>219</v>
      </c>
      <c r="K82" s="32">
        <f t="shared" ref="K82:K85" si="40">IF(ISNUMBER(J82), (J82 - $B82) / $B82, "")</f>
        <v>-2.2321428571428572E-2</v>
      </c>
      <c r="L82" s="18">
        <f>IF(ISNUMBER(J82), $B91 * K82, "")</f>
        <v>-3348.2142857142858</v>
      </c>
      <c r="M82" s="31">
        <v>218</v>
      </c>
      <c r="N82" s="32">
        <f t="shared" ref="N82:N85" si="41">IF(ISNUMBER(M82), (M82 - $B82) / $B82, "")</f>
        <v>-2.6785714285714284E-2</v>
      </c>
      <c r="O82" s="18">
        <f>IF(ISNUMBER(M82), $B91 * N82, "")</f>
        <v>-4017.8571428571427</v>
      </c>
      <c r="Q82" s="306"/>
      <c r="R82" s="307"/>
      <c r="S82" s="308"/>
    </row>
    <row r="83" spans="1:19" ht="17.25" thickBot="1">
      <c r="A83" s="125" t="s">
        <v>129</v>
      </c>
      <c r="B83" s="126">
        <v>115</v>
      </c>
      <c r="C83" s="77">
        <v>0</v>
      </c>
      <c r="D83" s="15">
        <v>112</v>
      </c>
      <c r="E83" s="32">
        <f t="shared" si="38"/>
        <v>-2.6086956521739129E-2</v>
      </c>
      <c r="F83" s="18">
        <f>IF(ISNUMBER(D83), $B91 * E83, "")</f>
        <v>-3913.0434782608695</v>
      </c>
      <c r="G83" s="31">
        <v>113</v>
      </c>
      <c r="H83" s="32">
        <f t="shared" si="39"/>
        <v>-1.7391304347826087E-2</v>
      </c>
      <c r="I83" s="101">
        <f>IF(ISNUMBER(G83), $B91 * H83, "")</f>
        <v>-2608.695652173913</v>
      </c>
      <c r="J83" s="15">
        <v>112</v>
      </c>
      <c r="K83" s="32">
        <f t="shared" si="40"/>
        <v>-2.6086956521739129E-2</v>
      </c>
      <c r="L83" s="18">
        <f>IF(ISNUMBER(J83), $B91 * K83, "")</f>
        <v>-3913.0434782608695</v>
      </c>
      <c r="M83" s="31">
        <v>113</v>
      </c>
      <c r="N83" s="32">
        <f t="shared" si="41"/>
        <v>-1.7391304347826087E-2</v>
      </c>
      <c r="O83" s="18">
        <f>IF(ISNUMBER(M83), $B91 * N83, "")</f>
        <v>-2608.695652173913</v>
      </c>
      <c r="Q83" s="291"/>
      <c r="R83" s="291"/>
      <c r="S83" s="291"/>
    </row>
    <row r="84" spans="1:19" ht="17.25" thickBot="1">
      <c r="A84" s="125" t="s">
        <v>141</v>
      </c>
      <c r="B84" s="126">
        <v>163</v>
      </c>
      <c r="C84" s="77">
        <v>0</v>
      </c>
      <c r="D84" s="15">
        <v>157</v>
      </c>
      <c r="E84" s="32">
        <f t="shared" si="38"/>
        <v>-3.6809815950920248E-2</v>
      </c>
      <c r="F84" s="18">
        <f>IF(ISNUMBER(D84), $B91 * E84, "")</f>
        <v>-5521.4723926380375</v>
      </c>
      <c r="G84" s="31">
        <v>162</v>
      </c>
      <c r="H84" s="32">
        <f t="shared" si="39"/>
        <v>-6.1349693251533744E-3</v>
      </c>
      <c r="I84" s="101">
        <f>IF(ISNUMBER(G84), $B91 * H84, "")</f>
        <v>-920.24539877300617</v>
      </c>
      <c r="J84" s="15">
        <v>161</v>
      </c>
      <c r="K84" s="32">
        <f t="shared" si="40"/>
        <v>-1.2269938650306749E-2</v>
      </c>
      <c r="L84" s="18">
        <f>IF(ISNUMBER(J84), $B91 * K84, "")</f>
        <v>-1840.4907975460123</v>
      </c>
      <c r="M84" s="31">
        <v>161</v>
      </c>
      <c r="N84" s="32">
        <f t="shared" si="41"/>
        <v>-1.2269938650306749E-2</v>
      </c>
      <c r="O84" s="18">
        <f>IF(ISNUMBER(M84), $B91 * N84, "")</f>
        <v>-1840.4907975460123</v>
      </c>
      <c r="Q84" s="286"/>
      <c r="R84" s="286"/>
      <c r="S84" s="286"/>
    </row>
    <row r="85" spans="1:19" ht="17.25" thickBot="1">
      <c r="A85" s="127" t="s">
        <v>334</v>
      </c>
      <c r="B85" s="128">
        <v>480</v>
      </c>
      <c r="C85" s="78">
        <v>0</v>
      </c>
      <c r="D85" s="20">
        <v>454</v>
      </c>
      <c r="E85" s="21">
        <f t="shared" si="38"/>
        <v>-5.4166666666666669E-2</v>
      </c>
      <c r="F85" s="22">
        <f>IF(ISNUMBER(D85), $B91 * E85, "")</f>
        <v>-8125</v>
      </c>
      <c r="G85" s="30">
        <v>459</v>
      </c>
      <c r="H85" s="21">
        <f t="shared" si="39"/>
        <v>-4.3749999999999997E-2</v>
      </c>
      <c r="I85" s="105">
        <f>IF(ISNUMBER(G85), $B91 * H85, "")</f>
        <v>-6562.5</v>
      </c>
      <c r="J85" s="20">
        <v>460</v>
      </c>
      <c r="K85" s="21">
        <f t="shared" si="40"/>
        <v>-4.1666666666666664E-2</v>
      </c>
      <c r="L85" s="22">
        <f>IF(ISNUMBER(J85), $B91 * K85, "")</f>
        <v>-6250</v>
      </c>
      <c r="M85" s="30">
        <v>460</v>
      </c>
      <c r="N85" s="21">
        <f t="shared" si="41"/>
        <v>-4.1666666666666664E-2</v>
      </c>
      <c r="O85" s="22">
        <f>IF(ISNUMBER(M85), $B91 * N85, "")</f>
        <v>-6250</v>
      </c>
      <c r="Q85" s="286"/>
      <c r="R85" s="286"/>
      <c r="S85" s="286"/>
    </row>
    <row r="86" spans="1:19" ht="17.25" thickBot="1">
      <c r="A86" s="125" t="s">
        <v>251</v>
      </c>
      <c r="B86" s="129">
        <v>414</v>
      </c>
      <c r="C86" s="80">
        <v>-7.1942446E-3</v>
      </c>
      <c r="D86" s="106">
        <v>398</v>
      </c>
      <c r="E86" s="107">
        <f>IF(ISNUMBER(D86), (D86 - $B86) / $B86, "")</f>
        <v>-3.864734299516908E-2</v>
      </c>
      <c r="F86" s="108">
        <f>IF(ISNUMBER(D86), $B91 * E86, "")</f>
        <v>-5797.101449275362</v>
      </c>
      <c r="G86" s="109">
        <v>402</v>
      </c>
      <c r="H86" s="107">
        <f>IF(ISNUMBER(G86), (G86 - $B86) / $B86, "")</f>
        <v>-2.8985507246376812E-2</v>
      </c>
      <c r="I86" s="110">
        <f>IF(ISNUMBER(G86), $B91 * H86, "")</f>
        <v>-4347.826086956522</v>
      </c>
      <c r="J86" s="106">
        <v>401</v>
      </c>
      <c r="K86" s="107">
        <f>IF(ISNUMBER(J86), (J86 - $B86) / $B86, "")</f>
        <v>-3.140096618357488E-2</v>
      </c>
      <c r="L86" s="108">
        <f>IF(ISNUMBER(J86), $B91 * K86, "")</f>
        <v>-4710.144927536232</v>
      </c>
      <c r="M86" s="109">
        <v>402</v>
      </c>
      <c r="N86" s="107">
        <f>IF(ISNUMBER(M86), (M86 - $B86) / $B86, "")</f>
        <v>-2.8985507246376812E-2</v>
      </c>
      <c r="O86" s="108">
        <f>IF(ISNUMBER(M86), $B91 * N86, "")</f>
        <v>-4347.826086956522</v>
      </c>
      <c r="Q86" s="291"/>
      <c r="R86" s="291"/>
      <c r="S86" s="291"/>
    </row>
    <row r="87" spans="1:19" ht="17.25" thickBot="1">
      <c r="A87" s="125" t="s">
        <v>233</v>
      </c>
      <c r="B87" s="126">
        <v>753</v>
      </c>
      <c r="C87" s="77">
        <v>-9.2105263000000007E-3</v>
      </c>
      <c r="D87" s="15">
        <v>722</v>
      </c>
      <c r="E87" s="32">
        <f t="shared" ref="E87:E90" si="42">IF(ISNUMBER(D87), (D87 - $B87) / $B87, "")</f>
        <v>-4.1168658698539175E-2</v>
      </c>
      <c r="F87" s="18">
        <f>IF(ISNUMBER(D87), $B91 * E87, "")</f>
        <v>-6175.2988047808758</v>
      </c>
      <c r="G87" s="31">
        <v>737</v>
      </c>
      <c r="H87" s="32">
        <f t="shared" ref="H87:H90" si="43">IF(ISNUMBER(G87), (G87 - $B87) / $B87, "")</f>
        <v>-2.1248339973439574E-2</v>
      </c>
      <c r="I87" s="101">
        <f>IF(ISNUMBER(G87), $B91 * H87, "")</f>
        <v>-3187.2509960159359</v>
      </c>
      <c r="J87" s="15">
        <v>741</v>
      </c>
      <c r="K87" s="32">
        <f t="shared" ref="K87:K90" si="44">IF(ISNUMBER(J87), (J87 - $B87) / $B87, "")</f>
        <v>-1.5936254980079681E-2</v>
      </c>
      <c r="L87" s="18">
        <f>IF(ISNUMBER(J87), $B91 * K87, "")</f>
        <v>-2390.4382470119522</v>
      </c>
      <c r="M87" s="31">
        <v>741</v>
      </c>
      <c r="N87" s="32">
        <f t="shared" ref="N87:N90" si="45">IF(ISNUMBER(M87), (M87 - $B87) / $B87, "")</f>
        <v>-1.5936254980079681E-2</v>
      </c>
      <c r="O87" s="18">
        <f>IF(ISNUMBER(M87), $B91 * N87, "")</f>
        <v>-2390.4382470119522</v>
      </c>
      <c r="Q87" s="291"/>
      <c r="R87" s="291"/>
      <c r="S87" s="291"/>
    </row>
    <row r="88" spans="1:19" ht="17.25" thickBot="1">
      <c r="A88" s="125" t="s">
        <v>135</v>
      </c>
      <c r="B88" s="126">
        <v>401</v>
      </c>
      <c r="C88" s="77">
        <v>-9.8765432000000007E-3</v>
      </c>
      <c r="D88" s="15">
        <v>397</v>
      </c>
      <c r="E88" s="32">
        <f t="shared" si="42"/>
        <v>-9.9750623441396506E-3</v>
      </c>
      <c r="F88" s="18">
        <f>IF(ISNUMBER(D88), $B91 * E88, "")</f>
        <v>-1496.2593516209477</v>
      </c>
      <c r="G88" s="31">
        <v>401</v>
      </c>
      <c r="H88" s="32">
        <f t="shared" si="43"/>
        <v>0</v>
      </c>
      <c r="I88" s="101">
        <f>IF(ISNUMBER(G88), $B91 * H88, "")</f>
        <v>0</v>
      </c>
      <c r="J88" s="15">
        <v>397</v>
      </c>
      <c r="K88" s="32">
        <f t="shared" si="44"/>
        <v>-9.9750623441396506E-3</v>
      </c>
      <c r="L88" s="18">
        <f>IF(ISNUMBER(J88), $B91 * K88, "")</f>
        <v>-1496.2593516209477</v>
      </c>
      <c r="M88" s="31">
        <v>395</v>
      </c>
      <c r="N88" s="32">
        <f t="shared" si="45"/>
        <v>-1.4962593516209476E-2</v>
      </c>
      <c r="O88" s="18">
        <f>IF(ISNUMBER(M88), $B91 * N88, "")</f>
        <v>-2244.3890274314213</v>
      </c>
      <c r="Q88" s="291"/>
      <c r="R88" s="291"/>
      <c r="S88" s="291"/>
    </row>
    <row r="89" spans="1:19">
      <c r="A89" s="125" t="s">
        <v>263</v>
      </c>
      <c r="B89" s="126">
        <v>284</v>
      </c>
      <c r="C89" s="77">
        <v>-1.0452961699999999E-2</v>
      </c>
      <c r="D89" s="15">
        <v>276</v>
      </c>
      <c r="E89" s="32">
        <f t="shared" si="42"/>
        <v>-2.8169014084507043E-2</v>
      </c>
      <c r="F89" s="18">
        <f>IF(ISNUMBER(D89), $B91 * E89, "")</f>
        <v>-4225.3521126760561</v>
      </c>
      <c r="G89" s="31">
        <v>279</v>
      </c>
      <c r="H89" s="32">
        <f t="shared" si="43"/>
        <v>-1.7605633802816902E-2</v>
      </c>
      <c r="I89" s="101">
        <f>IF(ISNUMBER(G89), $B91 * H89, "")</f>
        <v>-2640.8450704225352</v>
      </c>
      <c r="J89" s="15">
        <v>278</v>
      </c>
      <c r="K89" s="32">
        <f t="shared" si="44"/>
        <v>-2.1126760563380281E-2</v>
      </c>
      <c r="L89" s="18">
        <f>IF(ISNUMBER(J89), $B91 * K89, "")</f>
        <v>-3169.0140845070423</v>
      </c>
      <c r="M89" s="31">
        <v>279</v>
      </c>
      <c r="N89" s="32">
        <f t="shared" si="45"/>
        <v>-1.7605633802816902E-2</v>
      </c>
      <c r="O89" s="18">
        <f>IF(ISNUMBER(M89), $B91 * N89, "")</f>
        <v>-2640.8450704225352</v>
      </c>
      <c r="Q89" s="313"/>
      <c r="R89" s="314"/>
      <c r="S89" s="315"/>
    </row>
    <row r="90" spans="1:19" ht="17.25" thickBot="1">
      <c r="A90" s="130" t="s">
        <v>51</v>
      </c>
      <c r="B90" s="131">
        <v>423</v>
      </c>
      <c r="C90" s="79">
        <v>-1.8561484900000001E-2</v>
      </c>
      <c r="D90" s="24">
        <v>418</v>
      </c>
      <c r="E90" s="25">
        <f t="shared" si="42"/>
        <v>-1.1820330969267139E-2</v>
      </c>
      <c r="F90" s="104">
        <f>IF(ISNUMBER(D90), $B91 * E90, "")</f>
        <v>-1773.049645390071</v>
      </c>
      <c r="G90" s="102">
        <v>429</v>
      </c>
      <c r="H90" s="25">
        <f t="shared" si="43"/>
        <v>1.4184397163120567E-2</v>
      </c>
      <c r="I90" s="103">
        <f>IF(ISNUMBER(G90), $B91 * H90, "")</f>
        <v>2127.6595744680849</v>
      </c>
      <c r="J90" s="24">
        <v>432</v>
      </c>
      <c r="K90" s="25">
        <f t="shared" si="44"/>
        <v>2.1276595744680851E-2</v>
      </c>
      <c r="L90" s="104">
        <f>IF(ISNUMBER(J90), $B91 * K90, "")</f>
        <v>3191.4893617021276</v>
      </c>
      <c r="M90" s="102">
        <v>438</v>
      </c>
      <c r="N90" s="25">
        <f t="shared" si="45"/>
        <v>3.5460992907801421E-2</v>
      </c>
      <c r="O90" s="104">
        <f>IF(ISNUMBER(M90), $B91 * N90, "")</f>
        <v>5319.1489361702133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-3.0322394949559545E-2</v>
      </c>
      <c r="F91" s="28">
        <f>SUM(F71:F90)</f>
        <v>-90967.184848678633</v>
      </c>
      <c r="G91" s="26" t="s">
        <v>268</v>
      </c>
      <c r="H91" s="27">
        <f>IF(COUNT(H71:H90), SUM(H71:H90) / COUNT(H71:H90), 0)</f>
        <v>-1.7808678083604784E-2</v>
      </c>
      <c r="I91" s="28">
        <f>SUM(I71:I90)</f>
        <v>-53426.034250814359</v>
      </c>
      <c r="J91" s="26" t="s">
        <v>268</v>
      </c>
      <c r="K91" s="27">
        <f>IF(COUNT(K71:K90), SUM(K71:K90) / COUNT(K71:K90), 0)</f>
        <v>-2.487983912740311E-2</v>
      </c>
      <c r="L91" s="28">
        <f>SUM(L71:L90)</f>
        <v>-74639.517382209349</v>
      </c>
      <c r="M91" s="26" t="s">
        <v>268</v>
      </c>
      <c r="N91" s="27">
        <f>IF(COUNT(N71:N90), SUM(N71:N90) / COUNT(N71:N90), 0)</f>
        <v>-1.654947552213281E-2</v>
      </c>
      <c r="O91" s="28">
        <f>SUM(O71:O90)</f>
        <v>-49648.426566398433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49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2021-11-22(월) 오전 00:00</v>
      </c>
      <c r="C96" s="329"/>
      <c r="D96" s="288" t="str">
        <f>TEXT($G$1, "[$-ko-KR]yyyy-mm-dd(ddd) ") &amp; "오후 14:00"</f>
        <v>2021-11-22(월) 오후 14:00</v>
      </c>
      <c r="E96" s="289"/>
      <c r="F96" s="290"/>
      <c r="G96" s="288" t="str">
        <f>TEXT($G$1, "[$-ko-KR]yyyy-mm-dd(ddd) ") &amp; "오후 19:00"</f>
        <v>2021-11-22(월) 오후 19:00</v>
      </c>
      <c r="H96" s="289"/>
      <c r="I96" s="290"/>
      <c r="J96" s="288" t="str">
        <f>TEXT($G$1, "[$-ko-KR]yyyy-mm-dd(ddd) ") &amp; "오후 21:00"</f>
        <v>2021-11-22(월) 오후 21:00</v>
      </c>
      <c r="K96" s="289"/>
      <c r="L96" s="290"/>
      <c r="M96" s="288" t="str">
        <f>TEXT($G$1+1, "[$-ko-KR]yyyy-mm-dd(ddd) ") &amp; "오전 00:00"</f>
        <v>2021-11-23(화)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50" t="s">
        <v>57</v>
      </c>
      <c r="H97" s="251" t="s">
        <v>265</v>
      </c>
      <c r="I97" s="252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235</v>
      </c>
      <c r="B98" s="124">
        <v>198</v>
      </c>
      <c r="C98" s="76">
        <v>0.34693877550000002</v>
      </c>
      <c r="D98" s="13">
        <v>178</v>
      </c>
      <c r="E98" s="14">
        <f>IF(ISNUMBER(D98), (D98 - $B98) / $B98, "")</f>
        <v>-0.10101010101010101</v>
      </c>
      <c r="F98" s="16">
        <f>IF(ISNUMBER(D98), $B118 * E98, "")</f>
        <v>-15151.515151515152</v>
      </c>
      <c r="G98" s="29">
        <v>180</v>
      </c>
      <c r="H98" s="14">
        <f>IF(ISNUMBER(G98), (G98 - $B98) / $B98, "")</f>
        <v>-9.0909090909090912E-2</v>
      </c>
      <c r="I98" s="100">
        <f>IF(ISNUMBER(G98), $B118 * H98, "")</f>
        <v>-13636.363636363636</v>
      </c>
      <c r="J98" s="13">
        <v>177</v>
      </c>
      <c r="K98" s="14">
        <f>IF(ISNUMBER(J98), (J98 - $B98) / $B98, "")</f>
        <v>-0.10606060606060606</v>
      </c>
      <c r="L98" s="16">
        <f>IF(ISNUMBER(J98), $B118 * K98, "")</f>
        <v>-15909.09090909091</v>
      </c>
      <c r="M98" s="29">
        <v>176</v>
      </c>
      <c r="N98" s="14">
        <f>IF(ISNUMBER(M98), (M98 - $B98) / $B98, "")</f>
        <v>-0.1111111111111111</v>
      </c>
      <c r="O98" s="16">
        <f>IF(ISNUMBER(M98), $B118 * N98, "")</f>
        <v>-16666.666666666664</v>
      </c>
      <c r="Q98" s="286"/>
      <c r="R98" s="286"/>
      <c r="S98" s="286"/>
    </row>
    <row r="99" spans="1:19" ht="17.25" thickBot="1">
      <c r="A99" s="125" t="s">
        <v>115</v>
      </c>
      <c r="B99" s="126">
        <v>821</v>
      </c>
      <c r="C99" s="77">
        <v>0.15796897039999999</v>
      </c>
      <c r="D99" s="15">
        <v>838</v>
      </c>
      <c r="E99" s="32">
        <f t="shared" ref="E99:E102" si="46">IF(ISNUMBER(D99), (D99 - $B99) / $B99, "")</f>
        <v>2.0706455542021926E-2</v>
      </c>
      <c r="F99" s="18">
        <f>IF(ISNUMBER(D99), $B118 * E99, "")</f>
        <v>3105.9683313032888</v>
      </c>
      <c r="G99" s="31">
        <v>835</v>
      </c>
      <c r="H99" s="32">
        <f t="shared" ref="H99:H102" si="47">IF(ISNUMBER(G99), (G99 - $B99) / $B99, "")</f>
        <v>1.705237515225335E-2</v>
      </c>
      <c r="I99" s="101">
        <f>IF(ISNUMBER(G99), $B118 * H99, "")</f>
        <v>2557.8562728380025</v>
      </c>
      <c r="J99" s="15">
        <v>839</v>
      </c>
      <c r="K99" s="32">
        <f t="shared" ref="K99:K102" si="48">IF(ISNUMBER(J99), (J99 - $B99) / $B99, "")</f>
        <v>2.192448233861145E-2</v>
      </c>
      <c r="L99" s="18">
        <f>IF(ISNUMBER(J99), $B118 * K99, "")</f>
        <v>3288.6723507917177</v>
      </c>
      <c r="M99" s="31">
        <v>909</v>
      </c>
      <c r="N99" s="32">
        <f t="shared" ref="N99:N102" si="49">IF(ISNUMBER(M99), (M99 - $B99) / $B99, "")</f>
        <v>0.1071863580998782</v>
      </c>
      <c r="O99" s="18">
        <f>IF(ISNUMBER(M99), $B118 * N99, "")</f>
        <v>16077.95371498173</v>
      </c>
      <c r="Q99" s="286"/>
      <c r="R99" s="286"/>
      <c r="S99" s="286"/>
    </row>
    <row r="100" spans="1:19" ht="17.25" thickBot="1">
      <c r="A100" s="125" t="s">
        <v>195</v>
      </c>
      <c r="B100" s="126">
        <v>18050</v>
      </c>
      <c r="C100" s="77">
        <v>0.1330822348</v>
      </c>
      <c r="D100" s="15">
        <v>16680</v>
      </c>
      <c r="E100" s="32">
        <f t="shared" si="46"/>
        <v>-7.5900277008310243E-2</v>
      </c>
      <c r="F100" s="18">
        <f>IF(ISNUMBER(D100), $B118 * E100, "")</f>
        <v>-11385.041551246537</v>
      </c>
      <c r="G100" s="31">
        <v>17670</v>
      </c>
      <c r="H100" s="32">
        <f t="shared" si="47"/>
        <v>-2.1052631578947368E-2</v>
      </c>
      <c r="I100" s="101">
        <f>IF(ISNUMBER(G100), $B118 * H100, "")</f>
        <v>-3157.894736842105</v>
      </c>
      <c r="J100" s="15">
        <v>17730</v>
      </c>
      <c r="K100" s="32">
        <f t="shared" si="48"/>
        <v>-1.772853185595568E-2</v>
      </c>
      <c r="L100" s="18">
        <f>IF(ISNUMBER(J100), $B118 * K100, "")</f>
        <v>-2659.279778393352</v>
      </c>
      <c r="M100" s="31">
        <v>17770</v>
      </c>
      <c r="N100" s="32">
        <f t="shared" si="49"/>
        <v>-1.5512465373961219E-2</v>
      </c>
      <c r="O100" s="18">
        <f>IF(ISNUMBER(M100), $B118 * N100, "")</f>
        <v>-2326.8698060941829</v>
      </c>
      <c r="Q100" s="291"/>
      <c r="R100" s="291"/>
      <c r="S100" s="291"/>
    </row>
    <row r="101" spans="1:19" ht="17.25" thickBot="1">
      <c r="A101" s="125" t="s">
        <v>229</v>
      </c>
      <c r="B101" s="126">
        <v>1435</v>
      </c>
      <c r="C101" s="77">
        <v>9.12547529E-2</v>
      </c>
      <c r="D101" s="15">
        <v>1305</v>
      </c>
      <c r="E101" s="32">
        <f t="shared" si="46"/>
        <v>-9.0592334494773524E-2</v>
      </c>
      <c r="F101" s="18">
        <f>IF(ISNUMBER(D101), $B118 * E101, "")</f>
        <v>-13588.850174216028</v>
      </c>
      <c r="G101" s="31">
        <v>1335</v>
      </c>
      <c r="H101" s="32">
        <f t="shared" si="47"/>
        <v>-6.968641114982578E-2</v>
      </c>
      <c r="I101" s="101">
        <f>IF(ISNUMBER(G101), $B118 * H101, "")</f>
        <v>-10452.961672473866</v>
      </c>
      <c r="J101" s="15">
        <v>1330</v>
      </c>
      <c r="K101" s="32">
        <f t="shared" si="48"/>
        <v>-7.3170731707317069E-2</v>
      </c>
      <c r="L101" s="18">
        <f>IF(ISNUMBER(J101), $B118 * K101, "")</f>
        <v>-10975.60975609756</v>
      </c>
      <c r="M101" s="31">
        <v>1365</v>
      </c>
      <c r="N101" s="32">
        <f t="shared" si="49"/>
        <v>-4.878048780487805E-2</v>
      </c>
      <c r="O101" s="18">
        <f>IF(ISNUMBER(M101), $B118 * N101, "")</f>
        <v>-7317.0731707317073</v>
      </c>
      <c r="Q101" s="291"/>
      <c r="R101" s="291"/>
      <c r="S101" s="291"/>
    </row>
    <row r="102" spans="1:19" ht="17.25" thickBot="1">
      <c r="A102" s="127" t="s">
        <v>151</v>
      </c>
      <c r="B102" s="128">
        <v>173800</v>
      </c>
      <c r="C102" s="78">
        <v>6.3973063999999996E-2</v>
      </c>
      <c r="D102" s="20">
        <v>158500</v>
      </c>
      <c r="E102" s="21">
        <f t="shared" si="46"/>
        <v>-8.8032220943613348E-2</v>
      </c>
      <c r="F102" s="22">
        <f>IF(ISNUMBER(D102), $B118 * E102, "")</f>
        <v>-13204.833141542002</v>
      </c>
      <c r="G102" s="30">
        <v>162200</v>
      </c>
      <c r="H102" s="21">
        <f t="shared" si="47"/>
        <v>-6.6743383199079395E-2</v>
      </c>
      <c r="I102" s="105">
        <f>IF(ISNUMBER(G102), $B118 * H102, "")</f>
        <v>-10011.50747986191</v>
      </c>
      <c r="J102" s="20">
        <v>162100</v>
      </c>
      <c r="K102" s="21">
        <f t="shared" si="48"/>
        <v>-6.7318757192174908E-2</v>
      </c>
      <c r="L102" s="22">
        <f>IF(ISNUMBER(J102), $B118 * K102, "")</f>
        <v>-10097.813578826237</v>
      </c>
      <c r="M102" s="30">
        <v>162500</v>
      </c>
      <c r="N102" s="21">
        <f t="shared" si="49"/>
        <v>-6.5017261219792871E-2</v>
      </c>
      <c r="O102" s="22">
        <f>IF(ISNUMBER(M102), $B118 * N102, "")</f>
        <v>-9752.5891829689299</v>
      </c>
      <c r="Q102" s="291"/>
      <c r="R102" s="291"/>
      <c r="S102" s="291"/>
    </row>
    <row r="103" spans="1:19" ht="17.25" thickBot="1">
      <c r="A103" s="125" t="s">
        <v>225</v>
      </c>
      <c r="B103" s="129">
        <v>1115</v>
      </c>
      <c r="C103" s="80">
        <v>5.1886792500000001E-2</v>
      </c>
      <c r="D103" s="106">
        <v>1045</v>
      </c>
      <c r="E103" s="107">
        <f>IF(ISNUMBER(D103), (D103 - $B103) / $B103, "")</f>
        <v>-6.2780269058295965E-2</v>
      </c>
      <c r="F103" s="108">
        <f>IF(ISNUMBER(D103), $B118 * E103, "")</f>
        <v>-9417.0403587443943</v>
      </c>
      <c r="G103" s="109">
        <v>1070</v>
      </c>
      <c r="H103" s="107">
        <f>IF(ISNUMBER(G103), (G103 - $B103) / $B103, "")</f>
        <v>-4.0358744394618833E-2</v>
      </c>
      <c r="I103" s="110">
        <f>IF(ISNUMBER(G103), $B118 * H103, "")</f>
        <v>-6053.8116591928247</v>
      </c>
      <c r="J103" s="106">
        <v>1065</v>
      </c>
      <c r="K103" s="107">
        <f>IF(ISNUMBER(J103), (J103 - $B103) / $B103, "")</f>
        <v>-4.4843049327354258E-2</v>
      </c>
      <c r="L103" s="108">
        <f>IF(ISNUMBER(J103), $B118 * K103, "")</f>
        <v>-6726.4573991031384</v>
      </c>
      <c r="M103" s="109">
        <v>1080</v>
      </c>
      <c r="N103" s="107">
        <f>IF(ISNUMBER(M103), (M103 - $B103) / $B103, "")</f>
        <v>-3.1390134529147982E-2</v>
      </c>
      <c r="O103" s="108">
        <f>IF(ISNUMBER(M103), $B118 * N103, "")</f>
        <v>-4708.5201793721972</v>
      </c>
      <c r="Q103" s="291"/>
      <c r="R103" s="291"/>
      <c r="S103" s="291"/>
    </row>
    <row r="104" spans="1:19" ht="17.25" thickBot="1">
      <c r="A104" s="125" t="s">
        <v>143</v>
      </c>
      <c r="B104" s="126">
        <v>3285</v>
      </c>
      <c r="C104" s="77">
        <v>4.7846890000000003E-2</v>
      </c>
      <c r="D104" s="15">
        <v>3105</v>
      </c>
      <c r="E104" s="32">
        <f t="shared" ref="E104:E107" si="50">IF(ISNUMBER(D104), (D104 - $B104) / $B104, "")</f>
        <v>-5.4794520547945202E-2</v>
      </c>
      <c r="F104" s="18">
        <f>IF(ISNUMBER(D104), $B118 * E104, "")</f>
        <v>-8219.17808219178</v>
      </c>
      <c r="G104" s="31">
        <v>3135</v>
      </c>
      <c r="H104" s="32">
        <f t="shared" ref="H104:H107" si="51">IF(ISNUMBER(G104), (G104 - $B104) / $B104, "")</f>
        <v>-4.5662100456621002E-2</v>
      </c>
      <c r="I104" s="101">
        <f>IF(ISNUMBER(G104), $B118 * H104, "")</f>
        <v>-6849.3150684931506</v>
      </c>
      <c r="J104" s="15">
        <v>3095</v>
      </c>
      <c r="K104" s="32">
        <f t="shared" ref="K104:K107" si="52">IF(ISNUMBER(J104), (J104 - $B104) / $B104, "")</f>
        <v>-5.7838660578386603E-2</v>
      </c>
      <c r="L104" s="18">
        <f>IF(ISNUMBER(J104), $B118 * K104, "")</f>
        <v>-8675.7990867579902</v>
      </c>
      <c r="M104" s="31">
        <v>3120</v>
      </c>
      <c r="N104" s="32">
        <f t="shared" ref="N104:N107" si="53">IF(ISNUMBER(M104), (M104 - $B104) / $B104, "")</f>
        <v>-5.0228310502283102E-2</v>
      </c>
      <c r="O104" s="18">
        <f>IF(ISNUMBER(M104), $B118 * N104, "")</f>
        <v>-7534.2465753424649</v>
      </c>
      <c r="Q104" s="291"/>
      <c r="R104" s="291"/>
      <c r="S104" s="291"/>
    </row>
    <row r="105" spans="1:19" ht="17.25" thickBot="1">
      <c r="A105" s="125" t="s">
        <v>159</v>
      </c>
      <c r="B105" s="126">
        <v>114</v>
      </c>
      <c r="C105" s="77">
        <v>4.58715596E-2</v>
      </c>
      <c r="D105" s="15">
        <v>112</v>
      </c>
      <c r="E105" s="32">
        <f t="shared" si="50"/>
        <v>-1.7543859649122806E-2</v>
      </c>
      <c r="F105" s="18">
        <f>IF(ISNUMBER(D105), $B118 * E105, "")</f>
        <v>-2631.5789473684208</v>
      </c>
      <c r="G105" s="31">
        <v>113</v>
      </c>
      <c r="H105" s="32">
        <f t="shared" si="51"/>
        <v>-8.771929824561403E-3</v>
      </c>
      <c r="I105" s="101">
        <f>IF(ISNUMBER(G105), $B118 * H105, "")</f>
        <v>-1315.7894736842104</v>
      </c>
      <c r="J105" s="15">
        <v>112</v>
      </c>
      <c r="K105" s="32">
        <f t="shared" si="52"/>
        <v>-1.7543859649122806E-2</v>
      </c>
      <c r="L105" s="18">
        <f>IF(ISNUMBER(J105), $B118 * K105, "")</f>
        <v>-2631.5789473684208</v>
      </c>
      <c r="M105" s="31">
        <v>113</v>
      </c>
      <c r="N105" s="32">
        <f t="shared" si="53"/>
        <v>-8.771929824561403E-3</v>
      </c>
      <c r="O105" s="18">
        <f>IF(ISNUMBER(M105), $B118 * N105, "")</f>
        <v>-1315.7894736842104</v>
      </c>
      <c r="Q105" s="291"/>
      <c r="R105" s="291"/>
      <c r="S105" s="291"/>
    </row>
    <row r="106" spans="1:19" ht="17.25" thickBot="1">
      <c r="A106" s="125" t="s">
        <v>205</v>
      </c>
      <c r="B106" s="126">
        <v>17.8</v>
      </c>
      <c r="C106" s="77">
        <v>4.0935672499999999E-2</v>
      </c>
      <c r="D106" s="15">
        <v>16</v>
      </c>
      <c r="E106" s="32">
        <f t="shared" si="50"/>
        <v>-0.10112359550561802</v>
      </c>
      <c r="F106" s="18">
        <f>IF(ISNUMBER(D106), $B118 * E106, "")</f>
        <v>-15168.539325842703</v>
      </c>
      <c r="G106" s="31">
        <v>18.100000000000001</v>
      </c>
      <c r="H106" s="32">
        <f t="shared" si="51"/>
        <v>1.6853932584269701E-2</v>
      </c>
      <c r="I106" s="101">
        <f>IF(ISNUMBER(G106), $B118 * H106, "")</f>
        <v>2528.0898876404549</v>
      </c>
      <c r="J106" s="15">
        <v>17.7</v>
      </c>
      <c r="K106" s="32">
        <f t="shared" si="52"/>
        <v>-5.6179775280899673E-3</v>
      </c>
      <c r="L106" s="18">
        <f>IF(ISNUMBER(J106), $B118 * K106, "")</f>
        <v>-842.69662921349504</v>
      </c>
      <c r="M106" s="31">
        <v>17.8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127</v>
      </c>
      <c r="B107" s="131">
        <v>156</v>
      </c>
      <c r="C107" s="79">
        <v>0.04</v>
      </c>
      <c r="D107" s="24">
        <v>150</v>
      </c>
      <c r="E107" s="25">
        <f t="shared" si="50"/>
        <v>-3.8461538461538464E-2</v>
      </c>
      <c r="F107" s="104">
        <f>IF(ISNUMBER(D107), $B118 * E107, "")</f>
        <v>-5769.2307692307695</v>
      </c>
      <c r="G107" s="102">
        <v>152</v>
      </c>
      <c r="H107" s="25">
        <f t="shared" si="51"/>
        <v>-2.564102564102564E-2</v>
      </c>
      <c r="I107" s="103">
        <f>IF(ISNUMBER(G107), $B118 * H107, "")</f>
        <v>-3846.1538461538462</v>
      </c>
      <c r="J107" s="24">
        <v>151</v>
      </c>
      <c r="K107" s="25">
        <f t="shared" si="52"/>
        <v>-3.2051282051282048E-2</v>
      </c>
      <c r="L107" s="104">
        <f>IF(ISNUMBER(J107), $B118 * K107, "")</f>
        <v>-4807.6923076923076</v>
      </c>
      <c r="M107" s="102">
        <v>153</v>
      </c>
      <c r="N107" s="25">
        <f t="shared" si="53"/>
        <v>-1.9230769230769232E-2</v>
      </c>
      <c r="O107" s="104">
        <f>IF(ISNUMBER(M107), $B118 * N107, "")</f>
        <v>-2884.6153846153848</v>
      </c>
      <c r="Q107" s="300"/>
      <c r="R107" s="301"/>
      <c r="S107" s="302"/>
    </row>
    <row r="108" spans="1:19">
      <c r="A108" s="123" t="s">
        <v>237</v>
      </c>
      <c r="B108" s="124">
        <v>175</v>
      </c>
      <c r="C108" s="76">
        <v>3.5502958600000002E-2</v>
      </c>
      <c r="D108" s="13">
        <v>199</v>
      </c>
      <c r="E108" s="14">
        <f>IF(ISNUMBER(D108), (D108 - $B108) / $B108, "")</f>
        <v>0.13714285714285715</v>
      </c>
      <c r="F108" s="16">
        <f>IF(ISNUMBER(D108), $B118 * E108, "")</f>
        <v>20571.428571428572</v>
      </c>
      <c r="G108" s="29">
        <v>199</v>
      </c>
      <c r="H108" s="14">
        <f>IF(ISNUMBER(G108), (G108 - $B108) / $B108, "")</f>
        <v>0.13714285714285715</v>
      </c>
      <c r="I108" s="100">
        <f>IF(ISNUMBER(G108), $B118 * H108, "")</f>
        <v>20571.428571428572</v>
      </c>
      <c r="J108" s="13">
        <v>188</v>
      </c>
      <c r="K108" s="14">
        <f>IF(ISNUMBER(J108), (J108 - $B108) / $B108, "")</f>
        <v>7.4285714285714288E-2</v>
      </c>
      <c r="L108" s="16">
        <f>IF(ISNUMBER(J108), $B118 * K108, "")</f>
        <v>11142.857142857143</v>
      </c>
      <c r="M108" s="29">
        <v>189</v>
      </c>
      <c r="N108" s="14">
        <f>IF(ISNUMBER(M108), (M108 - $B108) / $B108, "")</f>
        <v>0.08</v>
      </c>
      <c r="O108" s="16">
        <f>IF(ISNUMBER(M108), $B118 * N108, "")</f>
        <v>12000</v>
      </c>
      <c r="Q108" s="303"/>
      <c r="R108" s="304"/>
      <c r="S108" s="305"/>
    </row>
    <row r="109" spans="1:19" ht="17.25" thickBot="1">
      <c r="A109" s="125" t="s">
        <v>177</v>
      </c>
      <c r="B109" s="126">
        <v>19380</v>
      </c>
      <c r="C109" s="77">
        <v>3.2498668100000003E-2</v>
      </c>
      <c r="D109" s="15">
        <v>18380</v>
      </c>
      <c r="E109" s="32">
        <f t="shared" ref="E109:E112" si="54">IF(ISNUMBER(D109), (D109 - $B109) / $B109, "")</f>
        <v>-5.159958720330237E-2</v>
      </c>
      <c r="F109" s="18">
        <f>IF(ISNUMBER(D109), $B118 * E109, "")</f>
        <v>-7739.9380804953553</v>
      </c>
      <c r="G109" s="31">
        <v>18620</v>
      </c>
      <c r="H109" s="32">
        <f t="shared" ref="H109:H112" si="55">IF(ISNUMBER(G109), (G109 - $B109) / $B109, "")</f>
        <v>-3.9215686274509803E-2</v>
      </c>
      <c r="I109" s="101">
        <f>IF(ISNUMBER(G109), $B118 * H109, "")</f>
        <v>-5882.3529411764703</v>
      </c>
      <c r="J109" s="15">
        <v>18540</v>
      </c>
      <c r="K109" s="32">
        <f t="shared" ref="K109:K112" si="56">IF(ISNUMBER(J109), (J109 - $B109) / $B109, "")</f>
        <v>-4.3343653250773995E-2</v>
      </c>
      <c r="L109" s="18">
        <f>IF(ISNUMBER(J109), $B118 * K109, "")</f>
        <v>-6501.5479876160989</v>
      </c>
      <c r="M109" s="31">
        <v>18640</v>
      </c>
      <c r="N109" s="32">
        <f t="shared" ref="N109:N112" si="57">IF(ISNUMBER(M109), (M109 - $B109) / $B109, "")</f>
        <v>-3.8183694530443756E-2</v>
      </c>
      <c r="O109" s="18">
        <f>IF(ISNUMBER(M109), $B118 * N109, "")</f>
        <v>-5727.5541795665631</v>
      </c>
      <c r="Q109" s="306"/>
      <c r="R109" s="307"/>
      <c r="S109" s="308"/>
    </row>
    <row r="110" spans="1:19" ht="17.25" thickBot="1">
      <c r="A110" s="125" t="s">
        <v>165</v>
      </c>
      <c r="B110" s="126">
        <v>2700</v>
      </c>
      <c r="C110" s="77">
        <v>3.0534351099999999E-2</v>
      </c>
      <c r="D110" s="15">
        <v>2805</v>
      </c>
      <c r="E110" s="32">
        <f t="shared" si="54"/>
        <v>3.888888888888889E-2</v>
      </c>
      <c r="F110" s="18">
        <f>IF(ISNUMBER(D110), $B118 * E110, "")</f>
        <v>5833.333333333333</v>
      </c>
      <c r="G110" s="31">
        <v>2805</v>
      </c>
      <c r="H110" s="32">
        <f t="shared" si="55"/>
        <v>3.888888888888889E-2</v>
      </c>
      <c r="I110" s="101">
        <f>IF(ISNUMBER(G110), $B118 * H110, "")</f>
        <v>5833.333333333333</v>
      </c>
      <c r="J110" s="15">
        <v>2805</v>
      </c>
      <c r="K110" s="32">
        <f t="shared" si="56"/>
        <v>3.888888888888889E-2</v>
      </c>
      <c r="L110" s="18">
        <f>IF(ISNUMBER(J110), $B118 * K110, "")</f>
        <v>5833.333333333333</v>
      </c>
      <c r="M110" s="31">
        <v>2795</v>
      </c>
      <c r="N110" s="32">
        <f t="shared" si="57"/>
        <v>3.5185185185185187E-2</v>
      </c>
      <c r="O110" s="18">
        <f>IF(ISNUMBER(M110), $B118 * N110, "")</f>
        <v>5277.7777777777783</v>
      </c>
      <c r="Q110" s="291"/>
      <c r="R110" s="291"/>
      <c r="S110" s="291"/>
    </row>
    <row r="111" spans="1:19" ht="17.25" thickBot="1">
      <c r="A111" s="125" t="s">
        <v>109</v>
      </c>
      <c r="B111" s="126">
        <v>8520</v>
      </c>
      <c r="C111" s="77">
        <v>2.89855072E-2</v>
      </c>
      <c r="D111" s="15">
        <v>8200</v>
      </c>
      <c r="E111" s="32">
        <f t="shared" si="54"/>
        <v>-3.7558685446009391E-2</v>
      </c>
      <c r="F111" s="18">
        <f>IF(ISNUMBER(D111), $B118 * E111, "")</f>
        <v>-5633.8028169014087</v>
      </c>
      <c r="G111" s="31">
        <v>8285</v>
      </c>
      <c r="H111" s="32">
        <f t="shared" si="55"/>
        <v>-2.7582159624413145E-2</v>
      </c>
      <c r="I111" s="101">
        <f>IF(ISNUMBER(G111), $B118 * H111, "")</f>
        <v>-4137.3239436619715</v>
      </c>
      <c r="J111" s="15">
        <v>8330</v>
      </c>
      <c r="K111" s="32">
        <f t="shared" si="56"/>
        <v>-2.2300469483568074E-2</v>
      </c>
      <c r="L111" s="18">
        <f>IF(ISNUMBER(J111), $B118 * K111, "")</f>
        <v>-3345.070422535211</v>
      </c>
      <c r="M111" s="31">
        <v>8210</v>
      </c>
      <c r="N111" s="32">
        <f t="shared" si="57"/>
        <v>-3.6384976525821594E-2</v>
      </c>
      <c r="O111" s="18">
        <f>IF(ISNUMBER(M111), $B118 * N111, "")</f>
        <v>-5457.7464788732395</v>
      </c>
      <c r="Q111" s="286"/>
      <c r="R111" s="286"/>
      <c r="S111" s="286"/>
    </row>
    <row r="112" spans="1:19" ht="17.25" thickBot="1">
      <c r="A112" s="127" t="s">
        <v>171</v>
      </c>
      <c r="B112" s="128">
        <v>999</v>
      </c>
      <c r="C112" s="78">
        <v>2.77777778E-2</v>
      </c>
      <c r="D112" s="20">
        <v>906</v>
      </c>
      <c r="E112" s="21">
        <f t="shared" si="54"/>
        <v>-9.3093093093093091E-2</v>
      </c>
      <c r="F112" s="22">
        <f>IF(ISNUMBER(D112), $B118 * E112, "")</f>
        <v>-13963.963963963964</v>
      </c>
      <c r="G112" s="30">
        <v>926</v>
      </c>
      <c r="H112" s="21">
        <f t="shared" si="55"/>
        <v>-7.3073073073073078E-2</v>
      </c>
      <c r="I112" s="105">
        <f>IF(ISNUMBER(G112), $B118 * H112, "")</f>
        <v>-10960.960960960962</v>
      </c>
      <c r="J112" s="20">
        <v>913</v>
      </c>
      <c r="K112" s="21">
        <f t="shared" si="56"/>
        <v>-8.6086086086086089E-2</v>
      </c>
      <c r="L112" s="22">
        <f>IF(ISNUMBER(J112), $B118 * K112, "")</f>
        <v>-12912.912912912914</v>
      </c>
      <c r="M112" s="30">
        <v>916</v>
      </c>
      <c r="N112" s="21">
        <f t="shared" si="57"/>
        <v>-8.3083083083083084E-2</v>
      </c>
      <c r="O112" s="22">
        <f>IF(ISNUMBER(M112), $B118 * N112, "")</f>
        <v>-12462.462462462463</v>
      </c>
      <c r="Q112" s="286"/>
      <c r="R112" s="286"/>
      <c r="S112" s="286"/>
    </row>
    <row r="113" spans="1:19" ht="17.25" thickBot="1">
      <c r="A113" s="125" t="s">
        <v>191</v>
      </c>
      <c r="B113" s="129">
        <v>155</v>
      </c>
      <c r="C113" s="80">
        <v>2.6490066199999999E-2</v>
      </c>
      <c r="D113" s="106">
        <v>147</v>
      </c>
      <c r="E113" s="107">
        <f>IF(ISNUMBER(D113), (D113 - $B113) / $B113, "")</f>
        <v>-5.1612903225806452E-2</v>
      </c>
      <c r="F113" s="108">
        <f>IF(ISNUMBER(D113), $B118 * E113, "")</f>
        <v>-7741.9354838709678</v>
      </c>
      <c r="G113" s="109">
        <v>151</v>
      </c>
      <c r="H113" s="107">
        <f>IF(ISNUMBER(G113), (G113 - $B113) / $B113, "")</f>
        <v>-2.5806451612903226E-2</v>
      </c>
      <c r="I113" s="110">
        <f>IF(ISNUMBER(G113), $B118 * H113, "")</f>
        <v>-3870.9677419354839</v>
      </c>
      <c r="J113" s="106">
        <v>148</v>
      </c>
      <c r="K113" s="107">
        <f>IF(ISNUMBER(J113), (J113 - $B113) / $B113, "")</f>
        <v>-4.5161290322580643E-2</v>
      </c>
      <c r="L113" s="108">
        <f>IF(ISNUMBER(J113), $B118 * K113, "")</f>
        <v>-6774.1935483870966</v>
      </c>
      <c r="M113" s="109">
        <v>151</v>
      </c>
      <c r="N113" s="107">
        <f>IF(ISNUMBER(M113), (M113 - $B113) / $B113, "")</f>
        <v>-2.5806451612903226E-2</v>
      </c>
      <c r="O113" s="108">
        <f>IF(ISNUMBER(M113), $B118 * N113, "")</f>
        <v>-3870.9677419354839</v>
      </c>
      <c r="Q113" s="291"/>
      <c r="R113" s="291"/>
      <c r="S113" s="291"/>
    </row>
    <row r="114" spans="1:19" ht="17.25" thickBot="1">
      <c r="A114" s="125" t="s">
        <v>197</v>
      </c>
      <c r="B114" s="126">
        <v>241</v>
      </c>
      <c r="C114" s="77">
        <v>2.11864407E-2</v>
      </c>
      <c r="D114" s="15">
        <v>228</v>
      </c>
      <c r="E114" s="32">
        <f t="shared" ref="E114:E117" si="58">IF(ISNUMBER(D114), (D114 - $B114) / $B114, "")</f>
        <v>-5.3941908713692949E-2</v>
      </c>
      <c r="F114" s="18">
        <f>IF(ISNUMBER(D114), $B118 * E114, "")</f>
        <v>-8091.2863070539424</v>
      </c>
      <c r="G114" s="31">
        <v>234</v>
      </c>
      <c r="H114" s="32">
        <f t="shared" ref="H114:H117" si="59">IF(ISNUMBER(G114), (G114 - $B114) / $B114, "")</f>
        <v>-2.9045643153526972E-2</v>
      </c>
      <c r="I114" s="101">
        <f>IF(ISNUMBER(G114), $B118 * H114, "")</f>
        <v>-4356.8464730290461</v>
      </c>
      <c r="J114" s="15">
        <v>233</v>
      </c>
      <c r="K114" s="32">
        <f t="shared" ref="K114:K117" si="60">IF(ISNUMBER(J114), (J114 - $B114) / $B114, "")</f>
        <v>-3.3195020746887967E-2</v>
      </c>
      <c r="L114" s="18">
        <f>IF(ISNUMBER(J114), $B118 * K114, "")</f>
        <v>-4979.2531120331951</v>
      </c>
      <c r="M114" s="31">
        <v>233</v>
      </c>
      <c r="N114" s="32">
        <f t="shared" ref="N114:N117" si="61">IF(ISNUMBER(M114), (M114 - $B114) / $B114, "")</f>
        <v>-3.3195020746887967E-2</v>
      </c>
      <c r="O114" s="18">
        <f>IF(ISNUMBER(M114), $B118 * N114, "")</f>
        <v>-4979.2531120331951</v>
      </c>
      <c r="Q114" s="291"/>
      <c r="R114" s="291"/>
      <c r="S114" s="291"/>
    </row>
    <row r="115" spans="1:19" ht="17.25" thickBot="1">
      <c r="A115" s="125" t="s">
        <v>101</v>
      </c>
      <c r="B115" s="126">
        <v>1240</v>
      </c>
      <c r="C115" s="77">
        <v>1.6393442599999999E-2</v>
      </c>
      <c r="D115" s="15">
        <v>1200</v>
      </c>
      <c r="E115" s="32">
        <f t="shared" si="58"/>
        <v>-3.2258064516129031E-2</v>
      </c>
      <c r="F115" s="18">
        <f>IF(ISNUMBER(D115), $B118 * E115, "")</f>
        <v>-4838.7096774193551</v>
      </c>
      <c r="G115" s="31">
        <v>1210</v>
      </c>
      <c r="H115" s="32">
        <f t="shared" si="59"/>
        <v>-2.4193548387096774E-2</v>
      </c>
      <c r="I115" s="101">
        <f>IF(ISNUMBER(G115), $B118 * H115, "")</f>
        <v>-3629.0322580645161</v>
      </c>
      <c r="J115" s="15">
        <v>1210</v>
      </c>
      <c r="K115" s="32">
        <f t="shared" si="60"/>
        <v>-2.4193548387096774E-2</v>
      </c>
      <c r="L115" s="18">
        <f>IF(ISNUMBER(J115), $B118 * K115, "")</f>
        <v>-3629.0322580645161</v>
      </c>
      <c r="M115" s="31">
        <v>1205</v>
      </c>
      <c r="N115" s="32">
        <f t="shared" si="61"/>
        <v>-2.8225806451612902E-2</v>
      </c>
      <c r="O115" s="18">
        <f>IF(ISNUMBER(M115), $B118 * N115, "")</f>
        <v>-4233.8709677419356</v>
      </c>
      <c r="Q115" s="291"/>
      <c r="R115" s="291"/>
      <c r="S115" s="291"/>
    </row>
    <row r="116" spans="1:19">
      <c r="A116" s="125" t="s">
        <v>217</v>
      </c>
      <c r="B116" s="126">
        <v>257</v>
      </c>
      <c r="C116" s="77">
        <v>1.5810276700000001E-2</v>
      </c>
      <c r="D116" s="15">
        <v>243</v>
      </c>
      <c r="E116" s="32">
        <f t="shared" si="58"/>
        <v>-5.4474708171206226E-2</v>
      </c>
      <c r="F116" s="18">
        <f>IF(ISNUMBER(D116), $B118 * E116, "")</f>
        <v>-8171.206225680934</v>
      </c>
      <c r="G116" s="31">
        <v>245</v>
      </c>
      <c r="H116" s="32">
        <f t="shared" si="59"/>
        <v>-4.6692607003891051E-2</v>
      </c>
      <c r="I116" s="101">
        <f>IF(ISNUMBER(G116), $B118 * H116, "")</f>
        <v>-7003.8910505836575</v>
      </c>
      <c r="J116" s="15">
        <v>246</v>
      </c>
      <c r="K116" s="32">
        <f t="shared" si="60"/>
        <v>-4.2801556420233464E-2</v>
      </c>
      <c r="L116" s="18">
        <f>IF(ISNUMBER(J116), $B118 * K116, "")</f>
        <v>-6420.2334630350197</v>
      </c>
      <c r="M116" s="31">
        <v>247</v>
      </c>
      <c r="N116" s="32">
        <f t="shared" si="61"/>
        <v>-3.8910505836575876E-2</v>
      </c>
      <c r="O116" s="18">
        <f>IF(ISNUMBER(M116), $B118 * N116, "")</f>
        <v>-5836.5758754863818</v>
      </c>
      <c r="Q116" s="313"/>
      <c r="R116" s="314"/>
      <c r="S116" s="315"/>
    </row>
    <row r="117" spans="1:19" ht="17.25" thickBot="1">
      <c r="A117" s="130" t="s">
        <v>221</v>
      </c>
      <c r="B117" s="131">
        <v>4940</v>
      </c>
      <c r="C117" s="79">
        <v>1.5416238400000001E-2</v>
      </c>
      <c r="D117" s="24">
        <v>4780</v>
      </c>
      <c r="E117" s="25">
        <f t="shared" si="58"/>
        <v>-3.2388663967611336E-2</v>
      </c>
      <c r="F117" s="104">
        <f>IF(ISNUMBER(D117), $B118 * E117, "")</f>
        <v>-4858.2995951417006</v>
      </c>
      <c r="G117" s="102">
        <v>4825</v>
      </c>
      <c r="H117" s="25">
        <f t="shared" si="59"/>
        <v>-2.3279352226720649E-2</v>
      </c>
      <c r="I117" s="103">
        <f>IF(ISNUMBER(G117), $B118 * H117, "")</f>
        <v>-3491.9028340080972</v>
      </c>
      <c r="J117" s="24">
        <v>4820</v>
      </c>
      <c r="K117" s="25">
        <f t="shared" si="60"/>
        <v>-2.4291497975708502E-2</v>
      </c>
      <c r="L117" s="104">
        <f>IF(ISNUMBER(J117), $B118 * K117, "")</f>
        <v>-3643.7246963562752</v>
      </c>
      <c r="M117" s="102">
        <v>4885</v>
      </c>
      <c r="N117" s="25">
        <f t="shared" si="61"/>
        <v>-1.1133603238866396E-2</v>
      </c>
      <c r="O117" s="104">
        <f>IF(ISNUMBER(M117), $B118 * N117, "")</f>
        <v>-1670.0404858299594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-4.2021406472120076E-2</v>
      </c>
      <c r="F118" s="28">
        <f>SUM(F98:F117)</f>
        <v>-126064.21941636024</v>
      </c>
      <c r="G118" s="26" t="s">
        <v>268</v>
      </c>
      <c r="H118" s="27">
        <f>IF(COUNT(H98:H117), SUM(H98:H117) / COUNT(H98:H117), 0)</f>
        <v>-2.2388789237081798E-2</v>
      </c>
      <c r="I118" s="28">
        <f>SUM(I98:I117)</f>
        <v>-67166.367711245402</v>
      </c>
      <c r="J118" s="26" t="s">
        <v>268</v>
      </c>
      <c r="K118" s="27">
        <f>IF(COUNT(K98:K117), SUM(K98:K117) / COUNT(K98:K117), 0)</f>
        <v>-3.042237465550051E-2</v>
      </c>
      <c r="L118" s="28">
        <f>SUM(L98:L117)</f>
        <v>-91267.123966501531</v>
      </c>
      <c r="M118" s="26" t="s">
        <v>268</v>
      </c>
      <c r="N118" s="27">
        <f>IF(COUNT(N98:N117), SUM(N98:N117) / COUNT(N98:N117), 0)</f>
        <v>-2.112970341688182E-2</v>
      </c>
      <c r="O118" s="28">
        <f>SUM(O98:O117)</f>
        <v>-63389.110250645463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49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2021-11-22(월) 오전 00:00</v>
      </c>
      <c r="C123" s="329"/>
      <c r="D123" s="288" t="str">
        <f>TEXT($G$1, "[$-ko-KR]yyyy-mm-dd(ddd) ") &amp; "오후 14:00"</f>
        <v>2021-11-22(월) 오후 14:00</v>
      </c>
      <c r="E123" s="289"/>
      <c r="F123" s="290"/>
      <c r="G123" s="288" t="str">
        <f>TEXT($G$1, "[$-ko-KR]yyyy-mm-dd(ddd) ") &amp; "오후 19:00"</f>
        <v>2021-11-22(월) 오후 19:00</v>
      </c>
      <c r="H123" s="289"/>
      <c r="I123" s="290"/>
      <c r="J123" s="288" t="str">
        <f>TEXT($G$1, "[$-ko-KR]yyyy-mm-dd(ddd) ") &amp; "오후 21:00"</f>
        <v>2021-11-22(월) 오후 21:00</v>
      </c>
      <c r="K123" s="289"/>
      <c r="L123" s="290"/>
      <c r="M123" s="288" t="str">
        <f>TEXT($G$1+1, "[$-ko-KR]yyyy-mm-dd(ddd) ") &amp; "오전 00:00"</f>
        <v>2021-11-23(화)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50" t="s">
        <v>57</v>
      </c>
      <c r="H124" s="251" t="s">
        <v>265</v>
      </c>
      <c r="I124" s="252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205</v>
      </c>
      <c r="B125" s="124">
        <v>17.8</v>
      </c>
      <c r="C125" s="76">
        <v>4.0935672499999999E-2</v>
      </c>
      <c r="D125" s="13">
        <v>16</v>
      </c>
      <c r="E125" s="14">
        <f>IF(ISNUMBER(D125), (D125 - $B125) / $B125, "")</f>
        <v>-0.10112359550561802</v>
      </c>
      <c r="F125" s="16">
        <f>IF(ISNUMBER(D125), $B145 * E125, "")</f>
        <v>-15168.539325842703</v>
      </c>
      <c r="G125" s="29">
        <v>18.100000000000001</v>
      </c>
      <c r="H125" s="14">
        <f>IF(ISNUMBER(G125), (G125 - $B125) / $B125, "")</f>
        <v>1.6853932584269701E-2</v>
      </c>
      <c r="I125" s="100">
        <f>IF(ISNUMBER(G125), $B145 * H125, "")</f>
        <v>2528.0898876404549</v>
      </c>
      <c r="J125" s="13">
        <v>17.7</v>
      </c>
      <c r="K125" s="14">
        <f>IF(ISNUMBER(J125), (J125 - $B125) / $B125, "")</f>
        <v>-5.6179775280899673E-3</v>
      </c>
      <c r="L125" s="16">
        <f>IF(ISNUMBER(J125), $B145 * K125, "")</f>
        <v>-842.69662921349504</v>
      </c>
      <c r="M125" s="29">
        <v>17.8</v>
      </c>
      <c r="N125" s="14">
        <f>IF(ISNUMBER(M125), (M125 - $B125) / $B125, "")</f>
        <v>0</v>
      </c>
      <c r="O125" s="16">
        <f>IF(ISNUMBER(M125), $B145 * N125, "")</f>
        <v>0</v>
      </c>
      <c r="Q125" s="286"/>
      <c r="R125" s="286"/>
      <c r="S125" s="286"/>
    </row>
    <row r="126" spans="1:19" ht="17.25" thickBot="1">
      <c r="A126" s="125" t="s">
        <v>145</v>
      </c>
      <c r="B126" s="126">
        <v>27.1</v>
      </c>
      <c r="C126" s="77">
        <v>1.49812734E-2</v>
      </c>
      <c r="D126" s="15">
        <v>25.5</v>
      </c>
      <c r="E126" s="32">
        <f t="shared" ref="E126:E129" si="62">IF(ISNUMBER(D126), (D126 - $B126) / $B126, "")</f>
        <v>-5.9040590405904106E-2</v>
      </c>
      <c r="F126" s="18">
        <f>IF(ISNUMBER(D126), $B145 * E126, "")</f>
        <v>-8856.0885608856152</v>
      </c>
      <c r="G126" s="31">
        <v>26.1</v>
      </c>
      <c r="H126" s="32">
        <f t="shared" ref="H126:H129" si="63">IF(ISNUMBER(G126), (G126 - $B126) / $B126, "")</f>
        <v>-3.6900369003690037E-2</v>
      </c>
      <c r="I126" s="101">
        <f>IF(ISNUMBER(G126), $B145 * H126, "")</f>
        <v>-5535.0553505535054</v>
      </c>
      <c r="J126" s="15">
        <v>26.2</v>
      </c>
      <c r="K126" s="32">
        <f t="shared" ref="K126:K129" si="64">IF(ISNUMBER(J126), (J126 - $B126) / $B126, "")</f>
        <v>-3.3210332103321111E-2</v>
      </c>
      <c r="L126" s="18">
        <f>IF(ISNUMBER(J126), $B145 * K126, "")</f>
        <v>-4981.5498154981669</v>
      </c>
      <c r="M126" s="31">
        <v>26.3</v>
      </c>
      <c r="N126" s="32">
        <f t="shared" ref="N126:N129" si="65">IF(ISNUMBER(M126), (M126 - $B126) / $B126, "")</f>
        <v>-2.9520295202952053E-2</v>
      </c>
      <c r="O126" s="18">
        <f>IF(ISNUMBER(M126), $B145 * N126, "")</f>
        <v>-4428.0442804428076</v>
      </c>
      <c r="Q126" s="286"/>
      <c r="R126" s="286"/>
      <c r="S126" s="286"/>
    </row>
    <row r="127" spans="1:19" ht="17.25" thickBot="1">
      <c r="A127" s="125" t="s">
        <v>97</v>
      </c>
      <c r="B127" s="126">
        <v>4.2699999999999996</v>
      </c>
      <c r="C127" s="77">
        <v>9.4562647999999992E-3</v>
      </c>
      <c r="D127" s="15">
        <v>4.12</v>
      </c>
      <c r="E127" s="32">
        <f t="shared" si="62"/>
        <v>-3.5128805620608779E-2</v>
      </c>
      <c r="F127" s="18">
        <f>IF(ISNUMBER(D127), $B145 * E127, "")</f>
        <v>-5269.3208430913164</v>
      </c>
      <c r="G127" s="31">
        <v>4.1399999999999997</v>
      </c>
      <c r="H127" s="32">
        <f t="shared" si="63"/>
        <v>-3.0444964871194358E-2</v>
      </c>
      <c r="I127" s="101">
        <f>IF(ISNUMBER(G127), $B145 * H127, "")</f>
        <v>-4566.7447306791537</v>
      </c>
      <c r="J127" s="15">
        <v>4.1399999999999997</v>
      </c>
      <c r="K127" s="32">
        <f t="shared" si="64"/>
        <v>-3.0444964871194358E-2</v>
      </c>
      <c r="L127" s="18">
        <f>IF(ISNUMBER(J127), $B145 * K127, "")</f>
        <v>-4566.7447306791537</v>
      </c>
      <c r="M127" s="31">
        <v>4.1399999999999997</v>
      </c>
      <c r="N127" s="32">
        <f t="shared" si="65"/>
        <v>-3.0444964871194358E-2</v>
      </c>
      <c r="O127" s="18">
        <f>IF(ISNUMBER(M127), $B145 * N127, "")</f>
        <v>-4566.7447306791537</v>
      </c>
      <c r="Q127" s="291"/>
      <c r="R127" s="291"/>
      <c r="S127" s="291"/>
    </row>
    <row r="128" spans="1:19" ht="17.25" thickBot="1">
      <c r="A128" s="125" t="s">
        <v>247</v>
      </c>
      <c r="B128" s="126">
        <v>99.6</v>
      </c>
      <c r="C128" s="77">
        <v>8.0971659999999994E-3</v>
      </c>
      <c r="D128" s="15">
        <v>95.7</v>
      </c>
      <c r="E128" s="32">
        <f t="shared" si="62"/>
        <v>-3.9156626506024014E-2</v>
      </c>
      <c r="F128" s="18">
        <f>IF(ISNUMBER(D128), $B145 * E128, "")</f>
        <v>-5873.4939759036024</v>
      </c>
      <c r="G128" s="31">
        <v>96.8</v>
      </c>
      <c r="H128" s="32">
        <f t="shared" si="63"/>
        <v>-2.8112449799196759E-2</v>
      </c>
      <c r="I128" s="101">
        <f>IF(ISNUMBER(G128), $B145 * H128, "")</f>
        <v>-4216.8674698795139</v>
      </c>
      <c r="J128" s="15">
        <v>96.7</v>
      </c>
      <c r="K128" s="32">
        <f t="shared" si="64"/>
        <v>-2.911646586345373E-2</v>
      </c>
      <c r="L128" s="18">
        <f>IF(ISNUMBER(J128), $B145 * K128, "")</f>
        <v>-4367.4698795180593</v>
      </c>
      <c r="M128" s="31">
        <v>97.4</v>
      </c>
      <c r="N128" s="32">
        <f t="shared" si="65"/>
        <v>-2.2088353413654505E-2</v>
      </c>
      <c r="O128" s="18">
        <f>IF(ISNUMBER(M128), $B145 * N128, "")</f>
        <v>-3313.2530120481756</v>
      </c>
      <c r="Q128" s="291"/>
      <c r="R128" s="291"/>
      <c r="S128" s="291"/>
    </row>
    <row r="129" spans="1:19" ht="17.25" thickBot="1">
      <c r="A129" s="127" t="s">
        <v>64</v>
      </c>
      <c r="B129" s="128">
        <v>55.2</v>
      </c>
      <c r="C129" s="78">
        <v>7.2992700999999997E-3</v>
      </c>
      <c r="D129" s="20">
        <v>53.3</v>
      </c>
      <c r="E129" s="21">
        <f t="shared" si="62"/>
        <v>-3.4420289855072568E-2</v>
      </c>
      <c r="F129" s="22">
        <f>IF(ISNUMBER(D129), $B145 * E129, "")</f>
        <v>-5163.0434782608854</v>
      </c>
      <c r="G129" s="30">
        <v>54</v>
      </c>
      <c r="H129" s="21">
        <f t="shared" si="63"/>
        <v>-2.173913043478266E-2</v>
      </c>
      <c r="I129" s="105">
        <f>IF(ISNUMBER(G129), $B145 * H129, "")</f>
        <v>-3260.8695652173992</v>
      </c>
      <c r="J129" s="20">
        <v>54.1</v>
      </c>
      <c r="K129" s="21">
        <f t="shared" si="64"/>
        <v>-1.9927536231884084E-2</v>
      </c>
      <c r="L129" s="22">
        <f>IF(ISNUMBER(J129), $B145 * K129, "")</f>
        <v>-2989.1304347826126</v>
      </c>
      <c r="M129" s="30">
        <v>53.9</v>
      </c>
      <c r="N129" s="21">
        <f t="shared" si="65"/>
        <v>-2.3550724637681236E-2</v>
      </c>
      <c r="O129" s="22">
        <f>IF(ISNUMBER(M129), $B145 * N129, "")</f>
        <v>-3532.6086956521854</v>
      </c>
      <c r="Q129" s="291"/>
      <c r="R129" s="291"/>
      <c r="S129" s="291"/>
    </row>
    <row r="130" spans="1:19" ht="17.25" thickBot="1">
      <c r="A130" s="125" t="s">
        <v>333</v>
      </c>
      <c r="B130" s="129">
        <v>0.21</v>
      </c>
      <c r="C130" s="80">
        <v>-9.4339622999999994E-3</v>
      </c>
      <c r="D130" s="106">
        <v>0.20399999999999999</v>
      </c>
      <c r="E130" s="107">
        <f>IF(ISNUMBER(D130), (D130 - $B130) / $B130, "")</f>
        <v>-2.8571428571428598E-2</v>
      </c>
      <c r="F130" s="108">
        <f>IF(ISNUMBER(D130), $B145 * E130, "")</f>
        <v>-4285.7142857142899</v>
      </c>
      <c r="G130" s="109">
        <v>0.20499999999999999</v>
      </c>
      <c r="H130" s="107">
        <f>IF(ISNUMBER(G130), (G130 - $B130) / $B130, "")</f>
        <v>-2.3809523809523832E-2</v>
      </c>
      <c r="I130" s="110">
        <f>IF(ISNUMBER(G130), $B145 * H130, "")</f>
        <v>-3571.4285714285747</v>
      </c>
      <c r="J130" s="106">
        <v>0.20399999999999999</v>
      </c>
      <c r="K130" s="107">
        <f>IF(ISNUMBER(J130), (J130 - $B130) / $B130, "")</f>
        <v>-2.8571428571428598E-2</v>
      </c>
      <c r="L130" s="108">
        <f>IF(ISNUMBER(J130), $B145 * K130, "")</f>
        <v>-4285.7142857142899</v>
      </c>
      <c r="M130" s="109">
        <v>0.20399999999999999</v>
      </c>
      <c r="N130" s="107">
        <f>IF(ISNUMBER(M130), (M130 - $B130) / $B130, "")</f>
        <v>-2.8571428571428598E-2</v>
      </c>
      <c r="O130" s="108">
        <f>IF(ISNUMBER(M130), $B145 * N130, "")</f>
        <v>-4285.7142857142899</v>
      </c>
      <c r="Q130" s="291"/>
      <c r="R130" s="291"/>
      <c r="S130" s="291"/>
    </row>
    <row r="131" spans="1:19" ht="17.25" thickBot="1">
      <c r="A131" s="125" t="s">
        <v>175</v>
      </c>
      <c r="B131" s="126">
        <v>21.5</v>
      </c>
      <c r="C131" s="77">
        <v>-1.3761467899999999E-2</v>
      </c>
      <c r="D131" s="15">
        <v>20.9</v>
      </c>
      <c r="E131" s="32">
        <f t="shared" ref="E131:E134" si="66">IF(ISNUMBER(D131), (D131 - $B131) / $B131, "")</f>
        <v>-2.7906976744186112E-2</v>
      </c>
      <c r="F131" s="18">
        <f>IF(ISNUMBER(D131), $B145 * E131, "")</f>
        <v>-4186.0465116279165</v>
      </c>
      <c r="G131" s="31">
        <v>21.2</v>
      </c>
      <c r="H131" s="32">
        <f t="shared" ref="H131:H134" si="67">IF(ISNUMBER(G131), (G131 - $B131) / $B131, "")</f>
        <v>-1.3953488372093056E-2</v>
      </c>
      <c r="I131" s="101">
        <f>IF(ISNUMBER(G131), $B145 * H131, "")</f>
        <v>-2093.0232558139583</v>
      </c>
      <c r="J131" s="15">
        <v>21</v>
      </c>
      <c r="K131" s="32">
        <f t="shared" ref="K131:K134" si="68">IF(ISNUMBER(J131), (J131 - $B131) / $B131, "")</f>
        <v>-2.3255813953488372E-2</v>
      </c>
      <c r="L131" s="18">
        <f>IF(ISNUMBER(J131), $B145 * K131, "")</f>
        <v>-3488.3720930232557</v>
      </c>
      <c r="M131" s="31">
        <v>21.3</v>
      </c>
      <c r="N131" s="32">
        <f t="shared" ref="N131:N134" si="69">IF(ISNUMBER(M131), (M131 - $B131) / $B131, "")</f>
        <v>-9.3023255813953157E-3</v>
      </c>
      <c r="O131" s="18">
        <f>IF(ISNUMBER(M131), $B145 * N131, "")</f>
        <v>-1395.3488372092975</v>
      </c>
      <c r="Q131" s="291"/>
      <c r="R131" s="291"/>
      <c r="S131" s="291"/>
    </row>
    <row r="132" spans="1:19" ht="17.25" thickBot="1">
      <c r="A132" s="125" t="s">
        <v>213</v>
      </c>
      <c r="B132" s="126">
        <v>14.3</v>
      </c>
      <c r="C132" s="77">
        <v>-2.0547945200000001E-2</v>
      </c>
      <c r="D132" s="15">
        <v>13.9</v>
      </c>
      <c r="E132" s="32">
        <f t="shared" si="66"/>
        <v>-2.7972027972027996E-2</v>
      </c>
      <c r="F132" s="18">
        <f>IF(ISNUMBER(D132), $B145 * E132, "")</f>
        <v>-4195.8041958041995</v>
      </c>
      <c r="G132" s="31">
        <v>14.7</v>
      </c>
      <c r="H132" s="32">
        <f t="shared" si="67"/>
        <v>2.7972027972027871E-2</v>
      </c>
      <c r="I132" s="101">
        <f>IF(ISNUMBER(G132), $B145 * H132, "")</f>
        <v>4195.8041958041804</v>
      </c>
      <c r="J132" s="15">
        <v>14.9</v>
      </c>
      <c r="K132" s="32">
        <f t="shared" si="68"/>
        <v>4.1958041958041932E-2</v>
      </c>
      <c r="L132" s="18">
        <f>IF(ISNUMBER(J132), $B145 * K132, "")</f>
        <v>6293.7062937062901</v>
      </c>
      <c r="M132" s="31">
        <v>14.7</v>
      </c>
      <c r="N132" s="32">
        <f t="shared" si="69"/>
        <v>2.7972027972027871E-2</v>
      </c>
      <c r="O132" s="18">
        <f>IF(ISNUMBER(M132), $B145 * N132, "")</f>
        <v>4195.8041958041804</v>
      </c>
      <c r="Q132" s="291"/>
      <c r="R132" s="291"/>
      <c r="S132" s="291"/>
    </row>
    <row r="133" spans="1:19" ht="17.25" thickBot="1">
      <c r="A133" s="125" t="s">
        <v>207</v>
      </c>
      <c r="B133" s="126">
        <v>22.3</v>
      </c>
      <c r="C133" s="77">
        <v>-2.1929824600000002E-2</v>
      </c>
      <c r="D133" s="15">
        <v>22.2</v>
      </c>
      <c r="E133" s="32">
        <f t="shared" si="66"/>
        <v>-4.4843049327354893E-3</v>
      </c>
      <c r="F133" s="18">
        <f>IF(ISNUMBER(D133), $B145 * E133, "")</f>
        <v>-672.64573991032341</v>
      </c>
      <c r="G133" s="31">
        <v>23</v>
      </c>
      <c r="H133" s="32">
        <f t="shared" si="67"/>
        <v>3.1390134529147948E-2</v>
      </c>
      <c r="I133" s="101">
        <f>IF(ISNUMBER(G133), $B145 * H133, "")</f>
        <v>4708.5201793721926</v>
      </c>
      <c r="J133" s="15">
        <v>22.9</v>
      </c>
      <c r="K133" s="32">
        <f t="shared" si="68"/>
        <v>2.690582959641246E-2</v>
      </c>
      <c r="L133" s="18">
        <f>IF(ISNUMBER(J133), $B145 * K133, "")</f>
        <v>4035.8744394618689</v>
      </c>
      <c r="M133" s="31">
        <v>23.2</v>
      </c>
      <c r="N133" s="32">
        <f t="shared" si="69"/>
        <v>4.035874439461877E-2</v>
      </c>
      <c r="O133" s="18">
        <f>IF(ISNUMBER(M133), $B145 * N133, "")</f>
        <v>6053.8116591928156</v>
      </c>
      <c r="Q133" s="33"/>
      <c r="R133" s="33"/>
    </row>
    <row r="134" spans="1:19" ht="17.25" thickBot="1">
      <c r="A134" s="130" t="s">
        <v>147</v>
      </c>
      <c r="B134" s="131">
        <v>15.2</v>
      </c>
      <c r="C134" s="79">
        <v>-2.5641025599999999E-2</v>
      </c>
      <c r="D134" s="24">
        <v>14.9</v>
      </c>
      <c r="E134" s="25">
        <f t="shared" si="66"/>
        <v>-1.9736842105263087E-2</v>
      </c>
      <c r="F134" s="104">
        <f>IF(ISNUMBER(D134), $B145 * E134, "")</f>
        <v>-2960.5263157894633</v>
      </c>
      <c r="G134" s="102">
        <v>15.8</v>
      </c>
      <c r="H134" s="25">
        <f t="shared" si="67"/>
        <v>3.9473684210526411E-2</v>
      </c>
      <c r="I134" s="103">
        <f>IF(ISNUMBER(G134), $B145 * H134, "")</f>
        <v>5921.0526315789621</v>
      </c>
      <c r="J134" s="24">
        <v>15.6</v>
      </c>
      <c r="K134" s="25">
        <f t="shared" si="68"/>
        <v>2.6315789473684237E-2</v>
      </c>
      <c r="L134" s="104">
        <f>IF(ISNUMBER(J134), $B145 * K134, "")</f>
        <v>3947.3684210526353</v>
      </c>
      <c r="M134" s="102">
        <v>16</v>
      </c>
      <c r="N134" s="25">
        <f t="shared" si="69"/>
        <v>5.2631578947368474E-2</v>
      </c>
      <c r="O134" s="104">
        <f>IF(ISNUMBER(M134), $B145 * N134, "")</f>
        <v>7894.7368421052706</v>
      </c>
      <c r="Q134" s="300"/>
      <c r="R134" s="301"/>
      <c r="S134" s="302"/>
    </row>
    <row r="135" spans="1:19">
      <c r="A135" s="123" t="s">
        <v>119</v>
      </c>
      <c r="B135" s="124">
        <v>39.4</v>
      </c>
      <c r="C135" s="76">
        <v>-2.9556650199999999E-2</v>
      </c>
      <c r="D135" s="13">
        <v>37.4</v>
      </c>
      <c r="E135" s="14">
        <f>IF(ISNUMBER(D135), (D135 - $B135) / $B135, "")</f>
        <v>-5.0761421319796954E-2</v>
      </c>
      <c r="F135" s="16">
        <f>IF(ISNUMBER(D135), $B145 * E135, "")</f>
        <v>-7614.2131979695432</v>
      </c>
      <c r="G135" s="29">
        <v>38</v>
      </c>
      <c r="H135" s="14">
        <f>IF(ISNUMBER(G135), (G135 - $B135) / $B135, "")</f>
        <v>-3.5532994923857836E-2</v>
      </c>
      <c r="I135" s="100">
        <f>IF(ISNUMBER(G135), $B145 * H135, "")</f>
        <v>-5329.9492385786752</v>
      </c>
      <c r="J135" s="13">
        <v>37.6</v>
      </c>
      <c r="K135" s="14">
        <f>IF(ISNUMBER(J135), (J135 - $B135) / $B135, "")</f>
        <v>-4.5685279187817188E-2</v>
      </c>
      <c r="L135" s="16">
        <f>IF(ISNUMBER(J135), $B145 * K135, "")</f>
        <v>-6852.7918781725784</v>
      </c>
      <c r="M135" s="29">
        <v>38</v>
      </c>
      <c r="N135" s="14">
        <f>IF(ISNUMBER(M135), (M135 - $B135) / $B135, "")</f>
        <v>-3.5532994923857836E-2</v>
      </c>
      <c r="O135" s="16">
        <f>IF(ISNUMBER(M135), $B145 * N135, "")</f>
        <v>-5329.9492385786752</v>
      </c>
      <c r="Q135" s="303"/>
      <c r="R135" s="304"/>
      <c r="S135" s="305"/>
    </row>
    <row r="136" spans="1:19" ht="17.25" thickBot="1">
      <c r="A136" s="125" t="s">
        <v>199</v>
      </c>
      <c r="B136" s="126">
        <v>88.5</v>
      </c>
      <c r="C136" s="77">
        <v>-3.3842794799999999E-2</v>
      </c>
      <c r="D136" s="15">
        <v>88</v>
      </c>
      <c r="E136" s="32">
        <f t="shared" ref="E136:E139" si="70">IF(ISNUMBER(D136), (D136 - $B136) / $B136, "")</f>
        <v>-5.6497175141242938E-3</v>
      </c>
      <c r="F136" s="18">
        <f>IF(ISNUMBER(D136), $B145 * E136, "")</f>
        <v>-847.45762711864404</v>
      </c>
      <c r="G136" s="31">
        <v>90.1</v>
      </c>
      <c r="H136" s="32">
        <f t="shared" ref="H136:H139" si="71">IF(ISNUMBER(G136), (G136 - $B136) / $B136, "")</f>
        <v>1.8079096045197675E-2</v>
      </c>
      <c r="I136" s="101">
        <f>IF(ISNUMBER(G136), $B145 * H136, "")</f>
        <v>2711.8644067796513</v>
      </c>
      <c r="J136" s="15">
        <v>89.3</v>
      </c>
      <c r="K136" s="32">
        <f t="shared" ref="K136:K139" si="72">IF(ISNUMBER(J136), (J136 - $B136) / $B136, "")</f>
        <v>9.0395480225988374E-3</v>
      </c>
      <c r="L136" s="18">
        <f>IF(ISNUMBER(J136), $B145 * K136, "")</f>
        <v>1355.9322033898256</v>
      </c>
      <c r="M136" s="31">
        <v>89.8</v>
      </c>
      <c r="N136" s="32">
        <f t="shared" ref="N136:N139" si="73">IF(ISNUMBER(M136), (M136 - $B136) / $B136, "")</f>
        <v>1.4689265536723131E-2</v>
      </c>
      <c r="O136" s="18">
        <f>IF(ISNUMBER(M136), $B145 * N136, "")</f>
        <v>2203.3898305084695</v>
      </c>
      <c r="Q136" s="306"/>
      <c r="R136" s="307"/>
      <c r="S136" s="308"/>
    </row>
    <row r="137" spans="1:19" ht="17.25" thickBot="1">
      <c r="A137" s="125" t="s">
        <v>187</v>
      </c>
      <c r="B137" s="126">
        <v>19.7</v>
      </c>
      <c r="C137" s="77">
        <v>-3.4313725500000003E-2</v>
      </c>
      <c r="D137" s="15">
        <v>19.3</v>
      </c>
      <c r="E137" s="32">
        <f t="shared" si="70"/>
        <v>-2.0304568527918711E-2</v>
      </c>
      <c r="F137" s="18">
        <f>IF(ISNUMBER(D137), $B145 * E137, "")</f>
        <v>-3045.6852791878068</v>
      </c>
      <c r="G137" s="31">
        <v>19.899999999999999</v>
      </c>
      <c r="H137" s="32">
        <f t="shared" si="71"/>
        <v>1.0152284263959355E-2</v>
      </c>
      <c r="I137" s="101">
        <f>IF(ISNUMBER(G137), $B145 * H137, "")</f>
        <v>1522.8426395939034</v>
      </c>
      <c r="J137" s="15">
        <v>19.7</v>
      </c>
      <c r="K137" s="32">
        <f t="shared" si="72"/>
        <v>0</v>
      </c>
      <c r="L137" s="18">
        <f>IF(ISNUMBER(J137), $B145 * K137, "")</f>
        <v>0</v>
      </c>
      <c r="M137" s="31">
        <v>19.8</v>
      </c>
      <c r="N137" s="32">
        <f t="shared" si="73"/>
        <v>5.0761421319797679E-3</v>
      </c>
      <c r="O137" s="18">
        <f>IF(ISNUMBER(M137), $B145 * N137, "")</f>
        <v>761.42131979696524</v>
      </c>
      <c r="Q137" s="291"/>
      <c r="R137" s="291"/>
      <c r="S137" s="291"/>
    </row>
    <row r="138" spans="1:19" ht="17.25" thickBot="1">
      <c r="A138" s="125" t="s">
        <v>185</v>
      </c>
      <c r="B138" s="126">
        <v>16.8</v>
      </c>
      <c r="C138" s="77">
        <v>-3.4482758600000003E-2</v>
      </c>
      <c r="D138" s="15">
        <v>16.399999999999999</v>
      </c>
      <c r="E138" s="32">
        <f t="shared" si="70"/>
        <v>-2.3809523809523937E-2</v>
      </c>
      <c r="F138" s="18">
        <f>IF(ISNUMBER(D138), $B145 * E138, "")</f>
        <v>-3571.4285714285907</v>
      </c>
      <c r="G138" s="31">
        <v>16.899999999999999</v>
      </c>
      <c r="H138" s="32">
        <f t="shared" si="71"/>
        <v>5.9523809523808254E-3</v>
      </c>
      <c r="I138" s="101">
        <f>IF(ISNUMBER(G138), $B145 * H138, "")</f>
        <v>892.85714285712379</v>
      </c>
      <c r="J138" s="15">
        <v>16.899999999999999</v>
      </c>
      <c r="K138" s="32">
        <f t="shared" si="72"/>
        <v>5.9523809523808254E-3</v>
      </c>
      <c r="L138" s="18">
        <f>IF(ISNUMBER(J138), $B145 * K138, "")</f>
        <v>892.85714285712379</v>
      </c>
      <c r="M138" s="31">
        <v>16.600000000000001</v>
      </c>
      <c r="N138" s="32">
        <f t="shared" si="73"/>
        <v>-1.1904761904761862E-2</v>
      </c>
      <c r="O138" s="18">
        <f>IF(ISNUMBER(M138), $B145 * N138, "")</f>
        <v>-1785.7142857142794</v>
      </c>
      <c r="Q138" s="286"/>
      <c r="R138" s="286"/>
      <c r="S138" s="286"/>
    </row>
    <row r="139" spans="1:19" ht="17.25" thickBot="1">
      <c r="A139" s="127" t="s">
        <v>201</v>
      </c>
      <c r="B139" s="128">
        <v>21.6</v>
      </c>
      <c r="C139" s="78">
        <v>-0.04</v>
      </c>
      <c r="D139" s="20">
        <v>20.7</v>
      </c>
      <c r="E139" s="21">
        <f t="shared" si="70"/>
        <v>-4.1666666666666761E-2</v>
      </c>
      <c r="F139" s="22">
        <f>IF(ISNUMBER(D139), $B145 * E139, "")</f>
        <v>-6250.0000000000146</v>
      </c>
      <c r="G139" s="30">
        <v>21.2</v>
      </c>
      <c r="H139" s="21">
        <f t="shared" si="71"/>
        <v>-1.8518518518518615E-2</v>
      </c>
      <c r="I139" s="105">
        <f>IF(ISNUMBER(G139), $B145 * H139, "")</f>
        <v>-2777.7777777777924</v>
      </c>
      <c r="J139" s="20">
        <v>21.2</v>
      </c>
      <c r="K139" s="21">
        <f t="shared" si="72"/>
        <v>-1.8518518518518615E-2</v>
      </c>
      <c r="L139" s="22">
        <f>IF(ISNUMBER(J139), $B145 * K139, "")</f>
        <v>-2777.7777777777924</v>
      </c>
      <c r="M139" s="30">
        <v>21.2</v>
      </c>
      <c r="N139" s="21">
        <f t="shared" si="73"/>
        <v>-1.8518518518518615E-2</v>
      </c>
      <c r="O139" s="22">
        <f>IF(ISNUMBER(M139), $B145 * N139, "")</f>
        <v>-2777.7777777777924</v>
      </c>
      <c r="Q139" s="286"/>
      <c r="R139" s="286"/>
      <c r="S139" s="286"/>
    </row>
    <row r="140" spans="1:19" ht="17.25" thickBot="1">
      <c r="A140" s="125" t="s">
        <v>231</v>
      </c>
      <c r="B140" s="129">
        <v>96.2</v>
      </c>
      <c r="C140" s="80">
        <v>-4.7524752500000003E-2</v>
      </c>
      <c r="D140" s="106">
        <v>92.9</v>
      </c>
      <c r="E140" s="107">
        <f>IF(ISNUMBER(D140), (D140 - $B140) / $B140, "")</f>
        <v>-3.4303534303534271E-2</v>
      </c>
      <c r="F140" s="108">
        <f>IF(ISNUMBER(D140), $B145 * E140, "")</f>
        <v>-5145.5301455301405</v>
      </c>
      <c r="G140" s="109">
        <v>94.4</v>
      </c>
      <c r="H140" s="107">
        <f>IF(ISNUMBER(G140), (G140 - $B140) / $B140, "")</f>
        <v>-1.8711018711018681E-2</v>
      </c>
      <c r="I140" s="110">
        <f>IF(ISNUMBER(G140), $B145 * H140, "")</f>
        <v>-2806.6528066528022</v>
      </c>
      <c r="J140" s="106">
        <v>93</v>
      </c>
      <c r="K140" s="107">
        <f>IF(ISNUMBER(J140), (J140 - $B140) / $B140, "")</f>
        <v>-3.3264033264033294E-2</v>
      </c>
      <c r="L140" s="108">
        <f>IF(ISNUMBER(J140), $B145 * K140, "")</f>
        <v>-4989.6049896049944</v>
      </c>
      <c r="M140" s="109">
        <v>94.2</v>
      </c>
      <c r="N140" s="107">
        <f>IF(ISNUMBER(M140), (M140 - $B140) / $B140, "")</f>
        <v>-2.0790020790020788E-2</v>
      </c>
      <c r="O140" s="108">
        <f>IF(ISNUMBER(M140), $B145 * N140, "")</f>
        <v>-3118.503118503118</v>
      </c>
      <c r="Q140" s="291"/>
      <c r="R140" s="291"/>
      <c r="S140" s="291"/>
    </row>
    <row r="141" spans="1:19" ht="17.25" thickBot="1">
      <c r="A141" s="125" t="s">
        <v>71</v>
      </c>
      <c r="B141" s="126">
        <v>38.799999999999997</v>
      </c>
      <c r="C141" s="77">
        <v>-0.1018518519</v>
      </c>
      <c r="D141" s="15">
        <v>36.200000000000003</v>
      </c>
      <c r="E141" s="32">
        <f t="shared" ref="E141:E144" si="74">IF(ISNUMBER(D141), (D141 - $B141) / $B141, "")</f>
        <v>-6.7010309278350375E-2</v>
      </c>
      <c r="F141" s="18">
        <f>IF(ISNUMBER(D141), $B145 * E141, "")</f>
        <v>-10051.546391752556</v>
      </c>
      <c r="G141" s="31">
        <v>36.799999999999997</v>
      </c>
      <c r="H141" s="32">
        <f t="shared" ref="H141:H144" si="75">IF(ISNUMBER(G141), (G141 - $B141) / $B141, "")</f>
        <v>-5.1546391752577324E-2</v>
      </c>
      <c r="I141" s="101">
        <f>IF(ISNUMBER(G141), $B145 * H141, "")</f>
        <v>-7731.9587628865984</v>
      </c>
      <c r="J141" s="15">
        <v>36.700000000000003</v>
      </c>
      <c r="K141" s="32">
        <f t="shared" ref="K141:K144" si="76">IF(ISNUMBER(J141), (J141 - $B141) / $B141, "")</f>
        <v>-5.4123711340206042E-2</v>
      </c>
      <c r="L141" s="18">
        <f>IF(ISNUMBER(J141), $B145 * K141, "")</f>
        <v>-8118.556701030906</v>
      </c>
      <c r="M141" s="31">
        <v>37.1</v>
      </c>
      <c r="N141" s="32">
        <f t="shared" ref="N141:N144" si="77">IF(ISNUMBER(M141), (M141 - $B141) / $B141, "")</f>
        <v>-4.3814432989690615E-2</v>
      </c>
      <c r="O141" s="18">
        <f>IF(ISNUMBER(M141), $B145 * N141, "")</f>
        <v>-6572.1649484535919</v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-3.653218997875201E-2</v>
      </c>
      <c r="F145" s="28">
        <f>SUM(F125:F144)</f>
        <v>-93157.084445817629</v>
      </c>
      <c r="G145" s="26" t="s">
        <v>268</v>
      </c>
      <c r="H145" s="27">
        <f>IF(COUNT(H125:H144), SUM(H125:H144) / COUNT(H125:H144), 0)</f>
        <v>-7.6114888022907872E-3</v>
      </c>
      <c r="I145" s="28">
        <f>SUM(I125:I144)</f>
        <v>-19409.296445841508</v>
      </c>
      <c r="J145" s="26" t="s">
        <v>268</v>
      </c>
      <c r="K145" s="27">
        <f>IF(COUNT(K125:K144), SUM(K125:K144) / COUNT(K125:K144), 0)</f>
        <v>-1.2444968907665711E-2</v>
      </c>
      <c r="L145" s="28">
        <f>SUM(L125:L144)</f>
        <v>-31734.670714547563</v>
      </c>
      <c r="M145" s="26" t="s">
        <v>268</v>
      </c>
      <c r="N145" s="27">
        <f>IF(COUNT(N125:N144), SUM(N125:N144) / COUNT(N125:N144), 0)</f>
        <v>-7.8418272013198696E-3</v>
      </c>
      <c r="O145" s="28">
        <f>SUM(O125:O144)</f>
        <v>-19996.659363365663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49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2021-11-22(월) 오전 00:00</v>
      </c>
      <c r="C150" s="329"/>
      <c r="D150" s="288" t="str">
        <f>TEXT($G$1, "[$-ko-KR]yyyy-mm-dd(ddd) ") &amp; "오후 14:00"</f>
        <v>2021-11-22(월) 오후 14:00</v>
      </c>
      <c r="E150" s="289"/>
      <c r="F150" s="290"/>
      <c r="G150" s="288" t="str">
        <f>TEXT($G$1, "[$-ko-KR]yyyy-mm-dd(ddd) ") &amp; "오후 19:00"</f>
        <v>2021-11-22(월) 오후 19:00</v>
      </c>
      <c r="H150" s="289"/>
      <c r="I150" s="290"/>
      <c r="J150" s="288" t="str">
        <f>TEXT($G$1, "[$-ko-KR]yyyy-mm-dd(ddd) ") &amp; "오후 21:00"</f>
        <v>2021-11-22(월) 오후 21:00</v>
      </c>
      <c r="K150" s="289"/>
      <c r="L150" s="290"/>
      <c r="M150" s="288" t="str">
        <f>TEXT($G$1+1, "[$-ko-KR]yyyy-mm-dd(ddd) ") &amp; "오전 00:00"</f>
        <v>2021-11-23(화)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50" t="s">
        <v>57</v>
      </c>
      <c r="H151" s="251" t="s">
        <v>265</v>
      </c>
      <c r="I151" s="252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149</v>
      </c>
      <c r="B152" s="124">
        <v>132</v>
      </c>
      <c r="C152" s="76">
        <v>1.5384615399999999E-2</v>
      </c>
      <c r="D152" s="13">
        <v>128</v>
      </c>
      <c r="E152" s="14">
        <f>IF(ISNUMBER(D152), (D152 - $B152) / $B152, "")</f>
        <v>-3.0303030303030304E-2</v>
      </c>
      <c r="F152" s="16">
        <f>IF(ISNUMBER(D152), $B172 * E152, "")</f>
        <v>-4545.454545454546</v>
      </c>
      <c r="G152" s="29">
        <v>128</v>
      </c>
      <c r="H152" s="14">
        <f>IF(ISNUMBER(G152), (G152 - $B152) / $B152, "")</f>
        <v>-3.0303030303030304E-2</v>
      </c>
      <c r="I152" s="100">
        <f>IF(ISNUMBER(G152), $B172 * H152, "")</f>
        <v>-4545.454545454546</v>
      </c>
      <c r="J152" s="13">
        <v>129</v>
      </c>
      <c r="K152" s="14">
        <f>IF(ISNUMBER(J152), (J152 - $B152) / $B152, "")</f>
        <v>-2.2727272727272728E-2</v>
      </c>
      <c r="L152" s="16">
        <f>IF(ISNUMBER(J152), $B172 * K152, "")</f>
        <v>-3409.090909090909</v>
      </c>
      <c r="M152" s="29">
        <v>130</v>
      </c>
      <c r="N152" s="14">
        <f>IF(ISNUMBER(M152), (M152 - $B152) / $B152, "")</f>
        <v>-1.5151515151515152E-2</v>
      </c>
      <c r="O152" s="16">
        <f>IF(ISNUMBER(M152), $B172 * N152, "")</f>
        <v>-2272.727272727273</v>
      </c>
      <c r="Q152" s="286"/>
      <c r="R152" s="286"/>
      <c r="S152" s="286"/>
    </row>
    <row r="153" spans="1:19" ht="17.25" thickBot="1">
      <c r="A153" s="125" t="s">
        <v>215</v>
      </c>
      <c r="B153" s="126">
        <v>678</v>
      </c>
      <c r="C153" s="77">
        <v>2.9585799000000001E-3</v>
      </c>
      <c r="D153" s="15">
        <v>650</v>
      </c>
      <c r="E153" s="32">
        <f t="shared" ref="E153:E156" si="78">IF(ISNUMBER(D153), (D153 - $B153) / $B153, "")</f>
        <v>-4.1297935103244837E-2</v>
      </c>
      <c r="F153" s="18">
        <f>IF(ISNUMBER(D153), $B172 * E153, "")</f>
        <v>-6194.6902654867254</v>
      </c>
      <c r="G153" s="31">
        <v>653</v>
      </c>
      <c r="H153" s="32">
        <f t="shared" ref="H153:H156" si="79">IF(ISNUMBER(G153), (G153 - $B153) / $B153, "")</f>
        <v>-3.687315634218289E-2</v>
      </c>
      <c r="I153" s="101">
        <f>IF(ISNUMBER(G153), $B172 * H153, "")</f>
        <v>-5530.9734513274334</v>
      </c>
      <c r="J153" s="15">
        <v>645</v>
      </c>
      <c r="K153" s="32">
        <f t="shared" ref="K153:K156" si="80">IF(ISNUMBER(J153), (J153 - $B153) / $B153, "")</f>
        <v>-4.8672566371681415E-2</v>
      </c>
      <c r="L153" s="18">
        <f>IF(ISNUMBER(J153), $B172 * K153, "")</f>
        <v>-7300.8849557522126</v>
      </c>
      <c r="M153" s="31">
        <v>649</v>
      </c>
      <c r="N153" s="32">
        <f t="shared" ref="N153:N156" si="81">IF(ISNUMBER(M153), (M153 - $B153) / $B153, "")</f>
        <v>-4.2772861356932153E-2</v>
      </c>
      <c r="O153" s="18">
        <f>IF(ISNUMBER(M153), $B172 * N153, "")</f>
        <v>-6415.929203539823</v>
      </c>
      <c r="Q153" s="286"/>
      <c r="R153" s="286"/>
      <c r="S153" s="286"/>
    </row>
    <row r="154" spans="1:19" ht="17.25" thickBot="1">
      <c r="A154" s="125" t="s">
        <v>56</v>
      </c>
      <c r="B154" s="126">
        <v>224</v>
      </c>
      <c r="C154" s="77">
        <v>0</v>
      </c>
      <c r="D154" s="15">
        <v>216</v>
      </c>
      <c r="E154" s="32">
        <f t="shared" si="78"/>
        <v>-3.5714285714285712E-2</v>
      </c>
      <c r="F154" s="18">
        <f>IF(ISNUMBER(D154), $B172 * E154, "")</f>
        <v>-5357.1428571428569</v>
      </c>
      <c r="G154" s="31">
        <v>219</v>
      </c>
      <c r="H154" s="32">
        <f t="shared" si="79"/>
        <v>-2.2321428571428572E-2</v>
      </c>
      <c r="I154" s="101">
        <f>IF(ISNUMBER(G154), $B172 * H154, "")</f>
        <v>-3348.2142857142858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218</v>
      </c>
      <c r="N154" s="32">
        <f t="shared" si="81"/>
        <v>-2.6785714285714284E-2</v>
      </c>
      <c r="O154" s="18">
        <f>IF(ISNUMBER(M154), $B172 * N154, "")</f>
        <v>-4017.8571428571427</v>
      </c>
      <c r="Q154" s="291"/>
      <c r="R154" s="291"/>
      <c r="S154" s="291"/>
    </row>
    <row r="155" spans="1:19" ht="17.25" thickBot="1">
      <c r="A155" s="125" t="s">
        <v>129</v>
      </c>
      <c r="B155" s="126">
        <v>115</v>
      </c>
      <c r="C155" s="77">
        <v>0</v>
      </c>
      <c r="D155" s="15">
        <v>112</v>
      </c>
      <c r="E155" s="32">
        <f t="shared" si="78"/>
        <v>-2.6086956521739129E-2</v>
      </c>
      <c r="F155" s="18">
        <f>IF(ISNUMBER(D155), $B172 * E155, "")</f>
        <v>-3913.0434782608695</v>
      </c>
      <c r="G155" s="31">
        <v>113</v>
      </c>
      <c r="H155" s="32">
        <f t="shared" si="79"/>
        <v>-1.7391304347826087E-2</v>
      </c>
      <c r="I155" s="101">
        <f>IF(ISNUMBER(G155), $B172 * H155, "")</f>
        <v>-2608.695652173913</v>
      </c>
      <c r="J155" s="15">
        <v>112</v>
      </c>
      <c r="K155" s="32">
        <f t="shared" si="80"/>
        <v>-2.6086956521739129E-2</v>
      </c>
      <c r="L155" s="18">
        <f>IF(ISNUMBER(J155), $B172 * K155, "")</f>
        <v>-3913.0434782608695</v>
      </c>
      <c r="M155" s="31">
        <v>113</v>
      </c>
      <c r="N155" s="32">
        <f t="shared" si="81"/>
        <v>-1.7391304347826087E-2</v>
      </c>
      <c r="O155" s="18">
        <f>IF(ISNUMBER(M155), $B172 * N155, "")</f>
        <v>-2608.695652173913</v>
      </c>
      <c r="Q155" s="291"/>
      <c r="R155" s="291"/>
      <c r="S155" s="291"/>
    </row>
    <row r="156" spans="1:19" ht="17.25" thickBot="1">
      <c r="A156" s="127" t="s">
        <v>141</v>
      </c>
      <c r="B156" s="128">
        <v>163</v>
      </c>
      <c r="C156" s="78">
        <v>0</v>
      </c>
      <c r="D156" s="20">
        <v>157</v>
      </c>
      <c r="E156" s="21">
        <f t="shared" si="78"/>
        <v>-3.6809815950920248E-2</v>
      </c>
      <c r="F156" s="22">
        <f>IF(ISNUMBER(D156), $B172 * E156, "")</f>
        <v>-5521.4723926380375</v>
      </c>
      <c r="G156" s="30">
        <v>162</v>
      </c>
      <c r="H156" s="21">
        <f t="shared" si="79"/>
        <v>-6.1349693251533744E-3</v>
      </c>
      <c r="I156" s="105">
        <f>IF(ISNUMBER(G156), $B172 * H156, "")</f>
        <v>-920.24539877300617</v>
      </c>
      <c r="J156" s="20">
        <v>161</v>
      </c>
      <c r="K156" s="21">
        <f t="shared" si="80"/>
        <v>-1.2269938650306749E-2</v>
      </c>
      <c r="L156" s="22">
        <f>IF(ISNUMBER(J156), $B172 * K156, "")</f>
        <v>-1840.4907975460123</v>
      </c>
      <c r="M156" s="30">
        <v>161</v>
      </c>
      <c r="N156" s="21">
        <f t="shared" si="81"/>
        <v>-1.2269938650306749E-2</v>
      </c>
      <c r="O156" s="22">
        <f>IF(ISNUMBER(M156), $B172 * N156, "")</f>
        <v>-1840.4907975460123</v>
      </c>
      <c r="Q156" s="291"/>
      <c r="R156" s="291"/>
      <c r="S156" s="291"/>
    </row>
    <row r="157" spans="1:19" ht="17.25" thickBot="1">
      <c r="A157" s="125" t="s">
        <v>334</v>
      </c>
      <c r="B157" s="129">
        <v>480</v>
      </c>
      <c r="C157" s="80">
        <v>0</v>
      </c>
      <c r="D157" s="106">
        <v>454</v>
      </c>
      <c r="E157" s="107">
        <f>IF(ISNUMBER(D157), (D157 - $B157) / $B157, "")</f>
        <v>-5.4166666666666669E-2</v>
      </c>
      <c r="F157" s="108">
        <f>IF(ISNUMBER(D157), $B172 * E157, "")</f>
        <v>-8125</v>
      </c>
      <c r="G157" s="109">
        <v>459</v>
      </c>
      <c r="H157" s="107">
        <f>IF(ISNUMBER(G157), (G157 - $B157) / $B157, "")</f>
        <v>-4.3749999999999997E-2</v>
      </c>
      <c r="I157" s="110">
        <f>IF(ISNUMBER(G157), $B172 * H157, "")</f>
        <v>-6562.5</v>
      </c>
      <c r="J157" s="106">
        <v>460</v>
      </c>
      <c r="K157" s="107">
        <f>IF(ISNUMBER(J157), (J157 - $B157) / $B157, "")</f>
        <v>-4.1666666666666664E-2</v>
      </c>
      <c r="L157" s="108">
        <f>IF(ISNUMBER(J157), $B172 * K157, "")</f>
        <v>-6250</v>
      </c>
      <c r="M157" s="109">
        <v>460</v>
      </c>
      <c r="N157" s="107">
        <f>IF(ISNUMBER(M157), (M157 - $B157) / $B157, "")</f>
        <v>-4.1666666666666664E-2</v>
      </c>
      <c r="O157" s="108">
        <f>IF(ISNUMBER(M157), $B172 * N157, "")</f>
        <v>-6250</v>
      </c>
      <c r="Q157" s="291"/>
      <c r="R157" s="291"/>
      <c r="S157" s="291"/>
    </row>
    <row r="158" spans="1:19" ht="17.25" thickBot="1">
      <c r="A158" s="125" t="s">
        <v>251</v>
      </c>
      <c r="B158" s="126">
        <v>414</v>
      </c>
      <c r="C158" s="77">
        <v>-7.1942446E-3</v>
      </c>
      <c r="D158" s="15">
        <v>398</v>
      </c>
      <c r="E158" s="32">
        <f t="shared" ref="E158:E161" si="82">IF(ISNUMBER(D158), (D158 - $B158) / $B158, "")</f>
        <v>-3.864734299516908E-2</v>
      </c>
      <c r="F158" s="18">
        <f>IF(ISNUMBER(D158), $B172 * E158, "")</f>
        <v>-5797.101449275362</v>
      </c>
      <c r="G158" s="31">
        <v>402</v>
      </c>
      <c r="H158" s="32">
        <f t="shared" ref="H158:H161" si="83">IF(ISNUMBER(G158), (G158 - $B158) / $B158, "")</f>
        <v>-2.8985507246376812E-2</v>
      </c>
      <c r="I158" s="101">
        <f>IF(ISNUMBER(G158), $B172 * H158, "")</f>
        <v>-4347.826086956522</v>
      </c>
      <c r="J158" s="15">
        <v>401</v>
      </c>
      <c r="K158" s="32">
        <f t="shared" ref="K158:K161" si="84">IF(ISNUMBER(J158), (J158 - $B158) / $B158, "")</f>
        <v>-3.140096618357488E-2</v>
      </c>
      <c r="L158" s="18">
        <f>IF(ISNUMBER(J158), $B172 * K158, "")</f>
        <v>-4710.144927536232</v>
      </c>
      <c r="M158" s="31">
        <v>402</v>
      </c>
      <c r="N158" s="32">
        <f t="shared" ref="N158:N161" si="85">IF(ISNUMBER(M158), (M158 - $B158) / $B158, "")</f>
        <v>-2.8985507246376812E-2</v>
      </c>
      <c r="O158" s="18">
        <f>IF(ISNUMBER(M158), $B172 * N158, "")</f>
        <v>-4347.826086956522</v>
      </c>
      <c r="Q158" s="291"/>
      <c r="R158" s="291"/>
      <c r="S158" s="291"/>
    </row>
    <row r="159" spans="1:19" ht="17.25" thickBot="1">
      <c r="A159" s="125" t="s">
        <v>233</v>
      </c>
      <c r="B159" s="126">
        <v>753</v>
      </c>
      <c r="C159" s="77">
        <v>-9.2105263000000007E-3</v>
      </c>
      <c r="D159" s="15">
        <v>722</v>
      </c>
      <c r="E159" s="32">
        <f t="shared" si="82"/>
        <v>-4.1168658698539175E-2</v>
      </c>
      <c r="F159" s="18">
        <f>IF(ISNUMBER(D159), $B172 * E159, "")</f>
        <v>-6175.2988047808758</v>
      </c>
      <c r="G159" s="31">
        <v>737</v>
      </c>
      <c r="H159" s="32">
        <f t="shared" si="83"/>
        <v>-2.1248339973439574E-2</v>
      </c>
      <c r="I159" s="101">
        <f>IF(ISNUMBER(G159), $B172 * H159, "")</f>
        <v>-3187.2509960159359</v>
      </c>
      <c r="J159" s="15">
        <v>741</v>
      </c>
      <c r="K159" s="32">
        <f t="shared" si="84"/>
        <v>-1.5936254980079681E-2</v>
      </c>
      <c r="L159" s="18">
        <f>IF(ISNUMBER(J159), $B172 * K159, "")</f>
        <v>-2390.4382470119522</v>
      </c>
      <c r="M159" s="31">
        <v>741</v>
      </c>
      <c r="N159" s="32">
        <f t="shared" si="85"/>
        <v>-1.5936254980079681E-2</v>
      </c>
      <c r="O159" s="18">
        <f>IF(ISNUMBER(M159), $B172 * N159, "")</f>
        <v>-2390.4382470119522</v>
      </c>
      <c r="Q159" s="291"/>
      <c r="R159" s="291"/>
      <c r="S159" s="291"/>
    </row>
    <row r="160" spans="1:19" ht="17.25" thickBot="1">
      <c r="A160" s="125" t="s">
        <v>135</v>
      </c>
      <c r="B160" s="126">
        <v>401</v>
      </c>
      <c r="C160" s="77">
        <v>-9.8765432000000007E-3</v>
      </c>
      <c r="D160" s="15">
        <v>397</v>
      </c>
      <c r="E160" s="32">
        <f t="shared" si="82"/>
        <v>-9.9750623441396506E-3</v>
      </c>
      <c r="F160" s="18">
        <f>IF(ISNUMBER(D160), $B172 * E160, "")</f>
        <v>-1496.2593516209477</v>
      </c>
      <c r="G160" s="31">
        <v>401</v>
      </c>
      <c r="H160" s="32">
        <f t="shared" si="83"/>
        <v>0</v>
      </c>
      <c r="I160" s="101">
        <f>IF(ISNUMBER(G160), $B172 * H160, "")</f>
        <v>0</v>
      </c>
      <c r="J160" s="15">
        <v>397</v>
      </c>
      <c r="K160" s="32">
        <f t="shared" si="84"/>
        <v>-9.9750623441396506E-3</v>
      </c>
      <c r="L160" s="18">
        <f>IF(ISNUMBER(J160), $B172 * K160, "")</f>
        <v>-1496.2593516209477</v>
      </c>
      <c r="M160" s="31">
        <v>395</v>
      </c>
      <c r="N160" s="32">
        <f t="shared" si="85"/>
        <v>-1.4962593516209476E-2</v>
      </c>
      <c r="O160" s="18">
        <f>IF(ISNUMBER(M160), $B172 * N160, "")</f>
        <v>-2244.3890274314213</v>
      </c>
      <c r="Q160" s="33"/>
      <c r="R160" s="33"/>
    </row>
    <row r="161" spans="1:19" ht="17.25" thickBot="1">
      <c r="A161" s="130" t="s">
        <v>263</v>
      </c>
      <c r="B161" s="131">
        <v>284</v>
      </c>
      <c r="C161" s="79">
        <v>-1.0452961699999999E-2</v>
      </c>
      <c r="D161" s="24">
        <v>276</v>
      </c>
      <c r="E161" s="25">
        <f t="shared" si="82"/>
        <v>-2.8169014084507043E-2</v>
      </c>
      <c r="F161" s="104">
        <f>IF(ISNUMBER(D161), $B172 * E161, "")</f>
        <v>-4225.3521126760561</v>
      </c>
      <c r="G161" s="102">
        <v>279</v>
      </c>
      <c r="H161" s="25">
        <f t="shared" si="83"/>
        <v>-1.7605633802816902E-2</v>
      </c>
      <c r="I161" s="103">
        <f>IF(ISNUMBER(G161), $B172 * H161, "")</f>
        <v>-2640.8450704225352</v>
      </c>
      <c r="J161" s="24">
        <v>278</v>
      </c>
      <c r="K161" s="25">
        <f t="shared" si="84"/>
        <v>-2.1126760563380281E-2</v>
      </c>
      <c r="L161" s="104">
        <f>IF(ISNUMBER(J161), $B172 * K161, "")</f>
        <v>-3169.0140845070423</v>
      </c>
      <c r="M161" s="102">
        <v>279</v>
      </c>
      <c r="N161" s="25">
        <f t="shared" si="85"/>
        <v>-1.7605633802816902E-2</v>
      </c>
      <c r="O161" s="104">
        <f>IF(ISNUMBER(M161), $B172 * N161, "")</f>
        <v>-2640.8450704225352</v>
      </c>
      <c r="Q161" s="300"/>
      <c r="R161" s="301"/>
      <c r="S161" s="302"/>
    </row>
    <row r="162" spans="1:19">
      <c r="A162" s="123" t="s">
        <v>51</v>
      </c>
      <c r="B162" s="124">
        <v>423</v>
      </c>
      <c r="C162" s="76">
        <v>-1.8561484900000001E-2</v>
      </c>
      <c r="D162" s="13">
        <v>418</v>
      </c>
      <c r="E162" s="14">
        <f>IF(ISNUMBER(D162), (D162 - $B162) / $B162, "")</f>
        <v>-1.1820330969267139E-2</v>
      </c>
      <c r="F162" s="16">
        <f>IF(ISNUMBER(D162), $B172 * E162, "")</f>
        <v>-1773.049645390071</v>
      </c>
      <c r="G162" s="29">
        <v>429</v>
      </c>
      <c r="H162" s="14">
        <f>IF(ISNUMBER(G162), (G162 - $B162) / $B162, "")</f>
        <v>1.4184397163120567E-2</v>
      </c>
      <c r="I162" s="100">
        <f>IF(ISNUMBER(G162), $B172 * H162, "")</f>
        <v>2127.6595744680849</v>
      </c>
      <c r="J162" s="13">
        <v>432</v>
      </c>
      <c r="K162" s="14">
        <f>IF(ISNUMBER(J162), (J162 - $B162) / $B162, "")</f>
        <v>2.1276595744680851E-2</v>
      </c>
      <c r="L162" s="16">
        <f>IF(ISNUMBER(J162), $B172 * K162, "")</f>
        <v>3191.4893617021276</v>
      </c>
      <c r="M162" s="29">
        <v>438</v>
      </c>
      <c r="N162" s="14">
        <f>IF(ISNUMBER(M162), (M162 - $B162) / $B162, "")</f>
        <v>3.5460992907801421E-2</v>
      </c>
      <c r="O162" s="16">
        <f>IF(ISNUMBER(M162), $B172 * N162, "")</f>
        <v>5319.1489361702133</v>
      </c>
      <c r="Q162" s="303"/>
      <c r="R162" s="304"/>
      <c r="S162" s="305"/>
    </row>
    <row r="163" spans="1:19" ht="17.25" thickBot="1">
      <c r="A163" s="125" t="s">
        <v>107</v>
      </c>
      <c r="B163" s="126">
        <v>208</v>
      </c>
      <c r="C163" s="77">
        <v>-1.8867924500000001E-2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-4326.9230769230771</v>
      </c>
      <c r="G163" s="31">
        <v>203</v>
      </c>
      <c r="H163" s="32">
        <f t="shared" ref="H163:H166" si="87">IF(ISNUMBER(G163), (G163 - $B163) / $B163, "")</f>
        <v>-2.403846153846154E-2</v>
      </c>
      <c r="I163" s="101">
        <f>IF(ISNUMBER(G163), $B172 * H163, "")</f>
        <v>-3605.7692307692309</v>
      </c>
      <c r="J163" s="15">
        <v>204</v>
      </c>
      <c r="K163" s="32">
        <f t="shared" ref="K163:K166" si="88">IF(ISNUMBER(J163), (J163 - $B163) / $B163, "")</f>
        <v>-1.9230769230769232E-2</v>
      </c>
      <c r="L163" s="18">
        <f>IF(ISNUMBER(J163), $B172 * K163, "")</f>
        <v>-2884.6153846153848</v>
      </c>
      <c r="M163" s="31">
        <v>203</v>
      </c>
      <c r="N163" s="32">
        <f t="shared" ref="N163:N166" si="89">IF(ISNUMBER(M163), (M163 - $B163) / $B163, "")</f>
        <v>-2.403846153846154E-2</v>
      </c>
      <c r="O163" s="18">
        <f>IF(ISNUMBER(M163), $B172 * N163, "")</f>
        <v>-3605.7692307692309</v>
      </c>
      <c r="Q163" s="306"/>
      <c r="R163" s="307"/>
      <c r="S163" s="308"/>
    </row>
    <row r="164" spans="1:19" ht="17.25" thickBot="1">
      <c r="A164" s="125" t="s">
        <v>203</v>
      </c>
      <c r="B164" s="126">
        <v>984</v>
      </c>
      <c r="C164" s="77">
        <v>-2.0895522400000002E-2</v>
      </c>
      <c r="D164" s="15">
        <v>907</v>
      </c>
      <c r="E164" s="32">
        <f t="shared" si="86"/>
        <v>-7.8252032520325199E-2</v>
      </c>
      <c r="F164" s="18">
        <f>IF(ISNUMBER(D164), $B172 * E164, "")</f>
        <v>-11737.804878048781</v>
      </c>
      <c r="G164" s="31">
        <v>930</v>
      </c>
      <c r="H164" s="32">
        <f t="shared" si="87"/>
        <v>-5.4878048780487805E-2</v>
      </c>
      <c r="I164" s="101">
        <f>IF(ISNUMBER(G164), $B172 * H164, "")</f>
        <v>-8231.707317073171</v>
      </c>
      <c r="J164" s="15">
        <v>910</v>
      </c>
      <c r="K164" s="32">
        <f t="shared" si="88"/>
        <v>-7.5203252032520332E-2</v>
      </c>
      <c r="L164" s="18">
        <f>IF(ISNUMBER(J164), $B172 * K164, "")</f>
        <v>-11280.48780487805</v>
      </c>
      <c r="M164" s="31">
        <v>911</v>
      </c>
      <c r="N164" s="32">
        <f t="shared" si="89"/>
        <v>-7.41869918699187E-2</v>
      </c>
      <c r="O164" s="18">
        <f>IF(ISNUMBER(M164), $B172 * N164, "")</f>
        <v>-11128.048780487805</v>
      </c>
      <c r="Q164" s="291"/>
      <c r="R164" s="291"/>
      <c r="S164" s="291"/>
    </row>
    <row r="165" spans="1:19" ht="17.25" thickBot="1">
      <c r="A165" s="125" t="s">
        <v>161</v>
      </c>
      <c r="B165" s="126">
        <v>668</v>
      </c>
      <c r="C165" s="77">
        <v>-2.33918129E-2</v>
      </c>
      <c r="D165" s="15">
        <v>643</v>
      </c>
      <c r="E165" s="32">
        <f t="shared" si="86"/>
        <v>-3.7425149700598799E-2</v>
      </c>
      <c r="F165" s="18">
        <f>IF(ISNUMBER(D165), $B172 * E165, "")</f>
        <v>-5613.7724550898201</v>
      </c>
      <c r="G165" s="31">
        <v>652</v>
      </c>
      <c r="H165" s="32">
        <f t="shared" si="87"/>
        <v>-2.3952095808383235E-2</v>
      </c>
      <c r="I165" s="101">
        <f>IF(ISNUMBER(G165), $B172 * H165, "")</f>
        <v>-3592.8143712574852</v>
      </c>
      <c r="J165" s="15">
        <v>656</v>
      </c>
      <c r="K165" s="32">
        <f t="shared" si="88"/>
        <v>-1.7964071856287425E-2</v>
      </c>
      <c r="L165" s="18">
        <f>IF(ISNUMBER(J165), $B172 * K165, "")</f>
        <v>-2694.6107784431138</v>
      </c>
      <c r="M165" s="31">
        <v>653</v>
      </c>
      <c r="N165" s="32">
        <f t="shared" si="89"/>
        <v>-2.2455089820359281E-2</v>
      </c>
      <c r="O165" s="18">
        <f>IF(ISNUMBER(M165), $B172 * N165, "")</f>
        <v>-3368.2634730538921</v>
      </c>
      <c r="Q165" s="286"/>
      <c r="R165" s="286"/>
      <c r="S165" s="286"/>
    </row>
    <row r="166" spans="1:19" ht="17.25" thickBot="1">
      <c r="A166" s="127" t="s">
        <v>125</v>
      </c>
      <c r="B166" s="128">
        <v>168</v>
      </c>
      <c r="C166" s="78">
        <v>-2.89017341E-2</v>
      </c>
      <c r="D166" s="20">
        <v>161</v>
      </c>
      <c r="E166" s="21">
        <f t="shared" si="86"/>
        <v>-4.1666666666666664E-2</v>
      </c>
      <c r="F166" s="22">
        <f>IF(ISNUMBER(D166), $B172 * E166, "")</f>
        <v>-6250</v>
      </c>
      <c r="G166" s="30">
        <v>162</v>
      </c>
      <c r="H166" s="21">
        <f t="shared" si="87"/>
        <v>-3.5714285714285712E-2</v>
      </c>
      <c r="I166" s="105">
        <f>IF(ISNUMBER(G166), $B172 * H166, "")</f>
        <v>-5357.1428571428569</v>
      </c>
      <c r="J166" s="20">
        <v>162</v>
      </c>
      <c r="K166" s="21">
        <f t="shared" si="88"/>
        <v>-3.5714285714285712E-2</v>
      </c>
      <c r="L166" s="22">
        <f>IF(ISNUMBER(J166), $B172 * K166, "")</f>
        <v>-5357.1428571428569</v>
      </c>
      <c r="M166" s="30">
        <v>164</v>
      </c>
      <c r="N166" s="21">
        <f t="shared" si="89"/>
        <v>-2.3809523809523808E-2</v>
      </c>
      <c r="O166" s="22">
        <f>IF(ISNUMBER(M166), $B172 * N166, "")</f>
        <v>-3571.4285714285711</v>
      </c>
      <c r="Q166" s="286"/>
      <c r="R166" s="286"/>
      <c r="S166" s="286"/>
    </row>
    <row r="167" spans="1:19" ht="17.25" thickBot="1">
      <c r="A167" s="125" t="s">
        <v>239</v>
      </c>
      <c r="B167" s="129">
        <v>690</v>
      </c>
      <c r="C167" s="80">
        <v>-3.4965034999999998E-2</v>
      </c>
      <c r="D167" s="106">
        <v>661</v>
      </c>
      <c r="E167" s="107">
        <f>IF(ISNUMBER(D167), (D167 - $B167) / $B167, "")</f>
        <v>-4.2028985507246375E-2</v>
      </c>
      <c r="F167" s="108">
        <f>IF(ISNUMBER(D167), $B172 * E167, "")</f>
        <v>-6304.347826086956</v>
      </c>
      <c r="G167" s="109">
        <v>666</v>
      </c>
      <c r="H167" s="107">
        <f>IF(ISNUMBER(G167), (G167 - $B167) / $B167, "")</f>
        <v>-3.4782608695652174E-2</v>
      </c>
      <c r="I167" s="110">
        <f>IF(ISNUMBER(G167), $B172 * H167, "")</f>
        <v>-5217.391304347826</v>
      </c>
      <c r="J167" s="106">
        <v>663</v>
      </c>
      <c r="K167" s="107">
        <f>IF(ISNUMBER(J167), (J167 - $B167) / $B167, "")</f>
        <v>-3.9130434782608699E-2</v>
      </c>
      <c r="L167" s="108">
        <f>IF(ISNUMBER(J167), $B172 * K167, "")</f>
        <v>-5869.5652173913049</v>
      </c>
      <c r="M167" s="109">
        <v>665</v>
      </c>
      <c r="N167" s="107">
        <f>IF(ISNUMBER(M167), (M167 - $B167) / $B167, "")</f>
        <v>-3.6231884057971016E-2</v>
      </c>
      <c r="O167" s="108">
        <f>IF(ISNUMBER(M167), $B172 * N167, "")</f>
        <v>-5434.782608695652</v>
      </c>
      <c r="Q167" s="291"/>
      <c r="R167" s="291"/>
      <c r="S167" s="291"/>
    </row>
    <row r="168" spans="1:19" ht="17.25" thickBot="1">
      <c r="A168" s="125" t="s">
        <v>85</v>
      </c>
      <c r="B168" s="126">
        <v>559</v>
      </c>
      <c r="C168" s="77">
        <v>-3.78657487E-2</v>
      </c>
      <c r="D168" s="15">
        <v>536</v>
      </c>
      <c r="E168" s="32">
        <f t="shared" ref="E168:E171" si="90">IF(ISNUMBER(D168), (D168 - $B168) / $B168, "")</f>
        <v>-4.1144901610017888E-2</v>
      </c>
      <c r="F168" s="18">
        <f>IF(ISNUMBER(D168), $B172 * E168, "")</f>
        <v>-6171.7352415026835</v>
      </c>
      <c r="G168" s="31">
        <v>546</v>
      </c>
      <c r="H168" s="32">
        <f t="shared" ref="H168:H171" si="91">IF(ISNUMBER(G168), (G168 - $B168) / $B168, "")</f>
        <v>-2.3255813953488372E-2</v>
      </c>
      <c r="I168" s="101">
        <f>IF(ISNUMBER(G168), $B172 * H168, "")</f>
        <v>-3488.3720930232557</v>
      </c>
      <c r="J168" s="15">
        <v>543</v>
      </c>
      <c r="K168" s="32">
        <f t="shared" ref="K168:K171" si="92">IF(ISNUMBER(J168), (J168 - $B168) / $B168, "")</f>
        <v>-2.8622540250447227E-2</v>
      </c>
      <c r="L168" s="18">
        <f>IF(ISNUMBER(J168), $B172 * K168, "")</f>
        <v>-4293.3810375670837</v>
      </c>
      <c r="M168" s="31">
        <v>540</v>
      </c>
      <c r="N168" s="32">
        <f t="shared" ref="N168:N171" si="93">IF(ISNUMBER(M168), (M168 - $B168) / $B168, "")</f>
        <v>-3.3989266547406083E-2</v>
      </c>
      <c r="O168" s="18">
        <f>IF(ISNUMBER(M168), $B172 * N168, "")</f>
        <v>-5098.3899821109126</v>
      </c>
      <c r="Q168" s="291"/>
      <c r="R168" s="291"/>
      <c r="S168" s="291"/>
    </row>
    <row r="169" spans="1:19" ht="17.25" thickBot="1">
      <c r="A169" s="125" t="s">
        <v>219</v>
      </c>
      <c r="B169" s="126">
        <v>432</v>
      </c>
      <c r="C169" s="77">
        <v>-4.2128603100000002E-2</v>
      </c>
      <c r="D169" s="15">
        <v>409</v>
      </c>
      <c r="E169" s="32">
        <f t="shared" si="90"/>
        <v>-5.3240740740740741E-2</v>
      </c>
      <c r="F169" s="18">
        <f>IF(ISNUMBER(D169), $B172 * E169, "")</f>
        <v>-7986.1111111111113</v>
      </c>
      <c r="G169" s="31">
        <v>411</v>
      </c>
      <c r="H169" s="32">
        <f t="shared" si="91"/>
        <v>-4.8611111111111112E-2</v>
      </c>
      <c r="I169" s="101">
        <f>IF(ISNUMBER(G169), $B172 * H169, "")</f>
        <v>-7291.666666666667</v>
      </c>
      <c r="J169" s="15">
        <v>412</v>
      </c>
      <c r="K169" s="32">
        <f t="shared" si="92"/>
        <v>-4.6296296296296294E-2</v>
      </c>
      <c r="L169" s="18">
        <f>IF(ISNUMBER(J169), $B172 * K169, "")</f>
        <v>-6944.4444444444443</v>
      </c>
      <c r="M169" s="31">
        <v>419</v>
      </c>
      <c r="N169" s="32">
        <f t="shared" si="93"/>
        <v>-3.0092592592592591E-2</v>
      </c>
      <c r="O169" s="18">
        <f>IF(ISNUMBER(M169), $B172 * N169, "")</f>
        <v>-4513.8888888888887</v>
      </c>
      <c r="Q169" s="291"/>
      <c r="R169" s="291"/>
      <c r="S169" s="291"/>
    </row>
    <row r="170" spans="1:19">
      <c r="A170" s="125" t="s">
        <v>121</v>
      </c>
      <c r="B170" s="126">
        <v>661</v>
      </c>
      <c r="C170" s="77">
        <v>-4.3415340099999998E-2</v>
      </c>
      <c r="D170" s="15">
        <v>729</v>
      </c>
      <c r="E170" s="32">
        <f t="shared" si="90"/>
        <v>0.10287443267776097</v>
      </c>
      <c r="F170" s="18">
        <f>IF(ISNUMBER(D170), $B172 * E170, "")</f>
        <v>15431.164901664146</v>
      </c>
      <c r="G170" s="31">
        <v>722</v>
      </c>
      <c r="H170" s="32">
        <f t="shared" si="91"/>
        <v>9.2284417549167927E-2</v>
      </c>
      <c r="I170" s="101">
        <f>IF(ISNUMBER(G170), $B172 * H170, "")</f>
        <v>13842.66263237519</v>
      </c>
      <c r="J170" s="15">
        <v>694</v>
      </c>
      <c r="K170" s="32">
        <f t="shared" si="92"/>
        <v>4.9924357034795766E-2</v>
      </c>
      <c r="L170" s="18">
        <f>IF(ISNUMBER(J170), $B172 * K170, "")</f>
        <v>7488.6535552193645</v>
      </c>
      <c r="M170" s="31">
        <v>706</v>
      </c>
      <c r="N170" s="32">
        <f t="shared" si="93"/>
        <v>6.8078668683812404E-2</v>
      </c>
      <c r="O170" s="18">
        <f>IF(ISNUMBER(M170), $B172 * N170, "")</f>
        <v>10211.800302571861</v>
      </c>
      <c r="Q170" s="313"/>
      <c r="R170" s="314"/>
      <c r="S170" s="315"/>
    </row>
    <row r="171" spans="1:19" ht="17.25" thickBot="1">
      <c r="A171" s="130" t="s">
        <v>189</v>
      </c>
      <c r="B171" s="131">
        <v>445</v>
      </c>
      <c r="C171" s="79">
        <v>-5.7203389799999997E-2</v>
      </c>
      <c r="D171" s="24">
        <v>414</v>
      </c>
      <c r="E171" s="25">
        <f t="shared" si="90"/>
        <v>-6.9662921348314602E-2</v>
      </c>
      <c r="F171" s="104">
        <f>IF(ISNUMBER(D171), $B172 * E171, "")</f>
        <v>-10449.438202247191</v>
      </c>
      <c r="G171" s="102">
        <v>431</v>
      </c>
      <c r="H171" s="25">
        <f t="shared" si="91"/>
        <v>-3.1460674157303373E-2</v>
      </c>
      <c r="I171" s="103">
        <f>IF(ISNUMBER(G171), $B172 * H171, "")</f>
        <v>-4719.1011235955057</v>
      </c>
      <c r="J171" s="24">
        <v>423</v>
      </c>
      <c r="K171" s="25">
        <f t="shared" si="92"/>
        <v>-4.9438202247191011E-2</v>
      </c>
      <c r="L171" s="104">
        <f>IF(ISNUMBER(J171), $B172 * K171, "")</f>
        <v>-7415.7303370786512</v>
      </c>
      <c r="M171" s="102">
        <v>424</v>
      </c>
      <c r="N171" s="25">
        <f t="shared" si="93"/>
        <v>-4.7191011235955059E-2</v>
      </c>
      <c r="O171" s="104">
        <f>IF(ISNUMBER(M171), $B172 * N171, "")</f>
        <v>-7078.651685393259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-3.2177610930690617E-2</v>
      </c>
      <c r="F172" s="28">
        <f>SUM(F152:F171)</f>
        <v>-96532.832792071829</v>
      </c>
      <c r="G172" s="26" t="s">
        <v>268</v>
      </c>
      <c r="H172" s="27">
        <f>IF(COUNT(H152:H171), SUM(H152:H171) / COUNT(H152:H171), 0)</f>
        <v>-1.9741882747956969E-2</v>
      </c>
      <c r="I172" s="28">
        <f>SUM(I152:I171)</f>
        <v>-59225.648243870899</v>
      </c>
      <c r="J172" s="26" t="s">
        <v>268</v>
      </c>
      <c r="K172" s="27">
        <f>IF(COUNT(K152:K171), SUM(K152:K171) / COUNT(K152:K171), 0)</f>
        <v>-2.4629138660559952E-2</v>
      </c>
      <c r="L172" s="28">
        <f>SUM(L152:L171)</f>
        <v>-73887.415981679849</v>
      </c>
      <c r="M172" s="26" t="s">
        <v>268</v>
      </c>
      <c r="N172" s="27">
        <f>IF(COUNT(N152:N171), SUM(N152:N171) / COUNT(N152:N171), 0)</f>
        <v>-2.1099157494250908E-2</v>
      </c>
      <c r="O172" s="28">
        <f>SUM(O152:O171)</f>
        <v>-63297.472482752739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49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2021-11-22(월) 오전 00:00</v>
      </c>
      <c r="C177" s="329"/>
      <c r="D177" s="288" t="str">
        <f>TEXT($G$1, "[$-ko-KR]yyyy-mm-dd(ddd) ") &amp; "오후 14:00"</f>
        <v>2021-11-22(월) 오후 14:00</v>
      </c>
      <c r="E177" s="289"/>
      <c r="F177" s="290"/>
      <c r="G177" s="288" t="str">
        <f>TEXT($G$1, "[$-ko-KR]yyyy-mm-dd(ddd) ") &amp; "오후 19:00"</f>
        <v>2021-11-22(월) 오후 19:00</v>
      </c>
      <c r="H177" s="289"/>
      <c r="I177" s="290"/>
      <c r="J177" s="288" t="str">
        <f>TEXT($G$1, "[$-ko-KR]yyyy-mm-dd(ddd) ") &amp; "오후 21:00"</f>
        <v>2021-11-22(월) 오후 21:00</v>
      </c>
      <c r="K177" s="289"/>
      <c r="L177" s="290"/>
      <c r="M177" s="288" t="str">
        <f>TEXT($G$1+1, "[$-ko-KR]yyyy-mm-dd(ddd) ") &amp; "오전 00:00"</f>
        <v>2021-11-23(화)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50" t="s">
        <v>57</v>
      </c>
      <c r="H178" s="251" t="s">
        <v>265</v>
      </c>
      <c r="I178" s="252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199</v>
      </c>
      <c r="B179" s="124">
        <v>88.5</v>
      </c>
      <c r="C179" s="76">
        <v>-3.3842794799999999E-2</v>
      </c>
      <c r="D179" s="13">
        <v>88</v>
      </c>
      <c r="E179" s="14">
        <f>IF(ISNUMBER(D179), (D179 - $B179) / $B179, "")</f>
        <v>-5.6497175141242938E-3</v>
      </c>
      <c r="F179" s="16">
        <f>IF(ISNUMBER(D179), $B199 * E179, "")</f>
        <v>-847.45762711864404</v>
      </c>
      <c r="G179" s="29">
        <v>90.1</v>
      </c>
      <c r="H179" s="14">
        <f>IF(ISNUMBER(G179), (G179 - $B179) / $B179, "")</f>
        <v>1.8079096045197675E-2</v>
      </c>
      <c r="I179" s="100">
        <f>IF(ISNUMBER(G179), $B199 * H179, "")</f>
        <v>2711.8644067796513</v>
      </c>
      <c r="J179" s="13">
        <v>89.3</v>
      </c>
      <c r="K179" s="14">
        <f>IF(ISNUMBER(J179), (J179 - $B179) / $B179, "")</f>
        <v>9.0395480225988374E-3</v>
      </c>
      <c r="L179" s="16">
        <f>IF(ISNUMBER(J179), $B199 * K179, "")</f>
        <v>1355.9322033898256</v>
      </c>
      <c r="M179" s="29">
        <v>89.8</v>
      </c>
      <c r="N179" s="14">
        <f>IF(ISNUMBER(M179), (M179 - $B179) / $B179, "")</f>
        <v>1.4689265536723131E-2</v>
      </c>
      <c r="O179" s="16">
        <f>IF(ISNUMBER(M179), $B199 * N179, "")</f>
        <v>2203.3898305084695</v>
      </c>
      <c r="Q179" s="286"/>
      <c r="R179" s="286"/>
      <c r="S179" s="286"/>
    </row>
    <row r="180" spans="1:19" ht="17.25" thickBot="1">
      <c r="A180" s="125" t="s">
        <v>187</v>
      </c>
      <c r="B180" s="126">
        <v>19.7</v>
      </c>
      <c r="C180" s="77">
        <v>-3.4313725500000003E-2</v>
      </c>
      <c r="D180" s="15">
        <v>19.3</v>
      </c>
      <c r="E180" s="32">
        <f t="shared" ref="E180:E183" si="94">IF(ISNUMBER(D180), (D180 - $B180) / $B180, "")</f>
        <v>-2.0304568527918711E-2</v>
      </c>
      <c r="F180" s="18">
        <f>IF(ISNUMBER(D180), $B199 * E180, "")</f>
        <v>-3045.6852791878068</v>
      </c>
      <c r="G180" s="31">
        <v>19.899999999999999</v>
      </c>
      <c r="H180" s="32">
        <f t="shared" ref="H180:H183" si="95">IF(ISNUMBER(G180), (G180 - $B180) / $B180, "")</f>
        <v>1.0152284263959355E-2</v>
      </c>
      <c r="I180" s="101">
        <f>IF(ISNUMBER(G180), $B199 * H180, "")</f>
        <v>1522.8426395939034</v>
      </c>
      <c r="J180" s="15">
        <v>19.7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19.8</v>
      </c>
      <c r="N180" s="32">
        <f t="shared" ref="N180:N183" si="97">IF(ISNUMBER(M180), (M180 - $B180) / $B180, "")</f>
        <v>5.0761421319797679E-3</v>
      </c>
      <c r="O180" s="18">
        <f>IF(ISNUMBER(M180), $B199 * N180, "")</f>
        <v>761.42131979696524</v>
      </c>
      <c r="Q180" s="286"/>
      <c r="R180" s="286"/>
      <c r="S180" s="286"/>
    </row>
    <row r="181" spans="1:19" ht="17.25" thickBot="1">
      <c r="A181" s="125" t="s">
        <v>185</v>
      </c>
      <c r="B181" s="126">
        <v>16.8</v>
      </c>
      <c r="C181" s="77">
        <v>-3.4482758600000003E-2</v>
      </c>
      <c r="D181" s="15">
        <v>16.399999999999999</v>
      </c>
      <c r="E181" s="32">
        <f t="shared" si="94"/>
        <v>-2.3809523809523937E-2</v>
      </c>
      <c r="F181" s="18">
        <f>IF(ISNUMBER(D181), $B199 * E181, "")</f>
        <v>-3571.4285714285907</v>
      </c>
      <c r="G181" s="31">
        <v>16.899999999999999</v>
      </c>
      <c r="H181" s="32">
        <f t="shared" si="95"/>
        <v>5.9523809523808254E-3</v>
      </c>
      <c r="I181" s="101">
        <f>IF(ISNUMBER(G181), $B199 * H181, "")</f>
        <v>892.85714285712379</v>
      </c>
      <c r="J181" s="15">
        <v>16.899999999999999</v>
      </c>
      <c r="K181" s="32">
        <f t="shared" si="96"/>
        <v>5.9523809523808254E-3</v>
      </c>
      <c r="L181" s="18">
        <f>IF(ISNUMBER(J181), $B199 * K181, "")</f>
        <v>892.85714285712379</v>
      </c>
      <c r="M181" s="31">
        <v>16.600000000000001</v>
      </c>
      <c r="N181" s="32">
        <f t="shared" si="97"/>
        <v>-1.1904761904761862E-2</v>
      </c>
      <c r="O181" s="18">
        <f>IF(ISNUMBER(M181), $B199 * N181, "")</f>
        <v>-1785.7142857142794</v>
      </c>
      <c r="Q181" s="291"/>
      <c r="R181" s="291"/>
      <c r="S181" s="291"/>
    </row>
    <row r="182" spans="1:19" ht="17.25" thickBot="1">
      <c r="A182" s="125" t="s">
        <v>163</v>
      </c>
      <c r="B182" s="126">
        <v>1255</v>
      </c>
      <c r="C182" s="77">
        <v>-3.46153846E-2</v>
      </c>
      <c r="D182" s="15">
        <v>1240</v>
      </c>
      <c r="E182" s="32">
        <f t="shared" si="94"/>
        <v>-1.1952191235059761E-2</v>
      </c>
      <c r="F182" s="18">
        <f>IF(ISNUMBER(D182), $B199 * E182, "")</f>
        <v>-1792.828685258964</v>
      </c>
      <c r="G182" s="31">
        <v>1225</v>
      </c>
      <c r="H182" s="32">
        <f t="shared" si="95"/>
        <v>-2.3904382470119521E-2</v>
      </c>
      <c r="I182" s="101">
        <f>IF(ISNUMBER(G182), $B199 * H182, "")</f>
        <v>-3585.657370517928</v>
      </c>
      <c r="J182" s="15">
        <v>1225</v>
      </c>
      <c r="K182" s="32">
        <f t="shared" si="96"/>
        <v>-2.3904382470119521E-2</v>
      </c>
      <c r="L182" s="18">
        <f>IF(ISNUMBER(J182), $B199 * K182, "")</f>
        <v>-3585.657370517928</v>
      </c>
      <c r="M182" s="31">
        <v>1270</v>
      </c>
      <c r="N182" s="32">
        <f t="shared" si="97"/>
        <v>1.1952191235059761E-2</v>
      </c>
      <c r="O182" s="18">
        <f>IF(ISNUMBER(M182), $B199 * N182, "")</f>
        <v>1792.828685258964</v>
      </c>
      <c r="Q182" s="291"/>
      <c r="R182" s="291"/>
      <c r="S182" s="291"/>
    </row>
    <row r="183" spans="1:19" ht="17.25" thickBot="1">
      <c r="A183" s="127" t="s">
        <v>239</v>
      </c>
      <c r="B183" s="128">
        <v>690</v>
      </c>
      <c r="C183" s="78">
        <v>-3.4965034999999998E-2</v>
      </c>
      <c r="D183" s="20">
        <v>661</v>
      </c>
      <c r="E183" s="21">
        <f t="shared" si="94"/>
        <v>-4.2028985507246375E-2</v>
      </c>
      <c r="F183" s="22">
        <f>IF(ISNUMBER(D183), $B199 * E183, "")</f>
        <v>-6304.347826086956</v>
      </c>
      <c r="G183" s="30">
        <v>666</v>
      </c>
      <c r="H183" s="21">
        <f t="shared" si="95"/>
        <v>-3.4782608695652174E-2</v>
      </c>
      <c r="I183" s="105">
        <f>IF(ISNUMBER(G183), $B199 * H183, "")</f>
        <v>-5217.391304347826</v>
      </c>
      <c r="J183" s="20">
        <v>663</v>
      </c>
      <c r="K183" s="21">
        <f t="shared" si="96"/>
        <v>-3.9130434782608699E-2</v>
      </c>
      <c r="L183" s="22">
        <f>IF(ISNUMBER(J183), $B199 * K183, "")</f>
        <v>-5869.5652173913049</v>
      </c>
      <c r="M183" s="30">
        <v>665</v>
      </c>
      <c r="N183" s="21">
        <f t="shared" si="97"/>
        <v>-3.6231884057971016E-2</v>
      </c>
      <c r="O183" s="22">
        <f>IF(ISNUMBER(M183), $B199 * N183, "")</f>
        <v>-5434.782608695652</v>
      </c>
      <c r="Q183" s="291"/>
      <c r="R183" s="291"/>
      <c r="S183" s="291"/>
    </row>
    <row r="184" spans="1:19" ht="17.25" thickBot="1">
      <c r="A184" s="125" t="s">
        <v>209</v>
      </c>
      <c r="B184" s="129">
        <v>1565</v>
      </c>
      <c r="C184" s="80">
        <v>-3.6923076899999997E-2</v>
      </c>
      <c r="D184" s="106">
        <v>1610</v>
      </c>
      <c r="E184" s="107">
        <f>IF(ISNUMBER(D184), (D184 - $B184) / $B184, "")</f>
        <v>2.8753993610223641E-2</v>
      </c>
      <c r="F184" s="108">
        <f>IF(ISNUMBER(D184), $B199 * E184, "")</f>
        <v>4313.0990415335464</v>
      </c>
      <c r="G184" s="109">
        <v>1655</v>
      </c>
      <c r="H184" s="107">
        <f>IF(ISNUMBER(G184), (G184 - $B184) / $B184, "")</f>
        <v>5.7507987220447282E-2</v>
      </c>
      <c r="I184" s="110">
        <f>IF(ISNUMBER(G184), $B199 * H184, "")</f>
        <v>8626.1980830670927</v>
      </c>
      <c r="J184" s="106">
        <v>1635</v>
      </c>
      <c r="K184" s="107">
        <f>IF(ISNUMBER(J184), (J184 - $B184) / $B184, "")</f>
        <v>4.472843450479233E-2</v>
      </c>
      <c r="L184" s="108">
        <f>IF(ISNUMBER(J184), $B199 * K184, "")</f>
        <v>6709.2651757188496</v>
      </c>
      <c r="M184" s="109">
        <v>1650</v>
      </c>
      <c r="N184" s="107">
        <f>IF(ISNUMBER(M184), (M184 - $B184) / $B184, "")</f>
        <v>5.4313099041533544E-2</v>
      </c>
      <c r="O184" s="108">
        <f>IF(ISNUMBER(M184), $B199 * N184, "")</f>
        <v>8146.9648562300317</v>
      </c>
      <c r="Q184" s="291"/>
      <c r="R184" s="291"/>
      <c r="S184" s="291"/>
    </row>
    <row r="185" spans="1:19" ht="17.25" thickBot="1">
      <c r="A185" s="125" t="s">
        <v>85</v>
      </c>
      <c r="B185" s="126">
        <v>559</v>
      </c>
      <c r="C185" s="77">
        <v>-3.78657487E-2</v>
      </c>
      <c r="D185" s="15">
        <v>536</v>
      </c>
      <c r="E185" s="32">
        <f t="shared" ref="E185:E188" si="98">IF(ISNUMBER(D185), (D185 - $B185) / $B185, "")</f>
        <v>-4.1144901610017888E-2</v>
      </c>
      <c r="F185" s="18">
        <f>IF(ISNUMBER(D185), $B199 * E185, "")</f>
        <v>-6171.7352415026835</v>
      </c>
      <c r="G185" s="31">
        <v>546</v>
      </c>
      <c r="H185" s="32">
        <f t="shared" ref="H185:H188" si="99">IF(ISNUMBER(G185), (G185 - $B185) / $B185, "")</f>
        <v>-2.3255813953488372E-2</v>
      </c>
      <c r="I185" s="101">
        <f>IF(ISNUMBER(G185), $B199 * H185, "")</f>
        <v>-3488.3720930232557</v>
      </c>
      <c r="J185" s="15">
        <v>543</v>
      </c>
      <c r="K185" s="32">
        <f t="shared" ref="K185:K188" si="100">IF(ISNUMBER(J185), (J185 - $B185) / $B185, "")</f>
        <v>-2.8622540250447227E-2</v>
      </c>
      <c r="L185" s="18">
        <f>IF(ISNUMBER(J185), $B199 * K185, "")</f>
        <v>-4293.3810375670837</v>
      </c>
      <c r="M185" s="31">
        <v>540</v>
      </c>
      <c r="N185" s="32">
        <f t="shared" ref="N185:N188" si="101">IF(ISNUMBER(M185), (M185 - $B185) / $B185, "")</f>
        <v>-3.3989266547406083E-2</v>
      </c>
      <c r="O185" s="18">
        <f>IF(ISNUMBER(M185), $B199 * N185, "")</f>
        <v>-5098.3899821109126</v>
      </c>
      <c r="Q185" s="291"/>
      <c r="R185" s="291"/>
      <c r="S185" s="291"/>
    </row>
    <row r="186" spans="1:19" ht="17.25" thickBot="1">
      <c r="A186" s="125" t="s">
        <v>201</v>
      </c>
      <c r="B186" s="126">
        <v>21.6</v>
      </c>
      <c r="C186" s="77">
        <v>-0.04</v>
      </c>
      <c r="D186" s="15">
        <v>20.7</v>
      </c>
      <c r="E186" s="32">
        <f t="shared" si="98"/>
        <v>-4.1666666666666761E-2</v>
      </c>
      <c r="F186" s="18">
        <f>IF(ISNUMBER(D186), $B199 * E186, "")</f>
        <v>-6250.0000000000146</v>
      </c>
      <c r="G186" s="31">
        <v>21.2</v>
      </c>
      <c r="H186" s="32">
        <f t="shared" si="99"/>
        <v>-1.8518518518518615E-2</v>
      </c>
      <c r="I186" s="101">
        <f>IF(ISNUMBER(G186), $B199 * H186, "")</f>
        <v>-2777.7777777777924</v>
      </c>
      <c r="J186" s="15">
        <v>21.2</v>
      </c>
      <c r="K186" s="32">
        <f t="shared" si="100"/>
        <v>-1.8518518518518615E-2</v>
      </c>
      <c r="L186" s="18">
        <f>IF(ISNUMBER(J186), $B199 * K186, "")</f>
        <v>-2777.7777777777924</v>
      </c>
      <c r="M186" s="31">
        <v>21.2</v>
      </c>
      <c r="N186" s="32">
        <f t="shared" si="101"/>
        <v>-1.8518518518518615E-2</v>
      </c>
      <c r="O186" s="18">
        <f>IF(ISNUMBER(M186), $B199 * N186, "")</f>
        <v>-2777.7777777777924</v>
      </c>
      <c r="Q186" s="291"/>
      <c r="R186" s="291"/>
      <c r="S186" s="291"/>
    </row>
    <row r="187" spans="1:19" ht="17.25" thickBot="1">
      <c r="A187" s="125" t="s">
        <v>219</v>
      </c>
      <c r="B187" s="126">
        <v>432</v>
      </c>
      <c r="C187" s="77">
        <v>-4.2128603100000002E-2</v>
      </c>
      <c r="D187" s="15">
        <v>409</v>
      </c>
      <c r="E187" s="32">
        <f t="shared" si="98"/>
        <v>-5.3240740740740741E-2</v>
      </c>
      <c r="F187" s="18">
        <f>IF(ISNUMBER(D187), $B199 * E187, "")</f>
        <v>-7986.1111111111113</v>
      </c>
      <c r="G187" s="31">
        <v>411</v>
      </c>
      <c r="H187" s="32">
        <f t="shared" si="99"/>
        <v>-4.8611111111111112E-2</v>
      </c>
      <c r="I187" s="101">
        <f>IF(ISNUMBER(G187), $B199 * H187, "")</f>
        <v>-7291.666666666667</v>
      </c>
      <c r="J187" s="15">
        <v>412</v>
      </c>
      <c r="K187" s="32">
        <f t="shared" si="100"/>
        <v>-4.6296296296296294E-2</v>
      </c>
      <c r="L187" s="18">
        <f>IF(ISNUMBER(J187), $B199 * K187, "")</f>
        <v>-6944.4444444444443</v>
      </c>
      <c r="M187" s="31">
        <v>419</v>
      </c>
      <c r="N187" s="32">
        <f t="shared" si="101"/>
        <v>-3.0092592592592591E-2</v>
      </c>
      <c r="O187" s="18">
        <f>IF(ISNUMBER(M187), $B199 * N187, "")</f>
        <v>-4513.8888888888887</v>
      </c>
      <c r="Q187" s="33"/>
      <c r="R187" s="33"/>
    </row>
    <row r="188" spans="1:19" ht="17.25" thickBot="1">
      <c r="A188" s="130" t="s">
        <v>121</v>
      </c>
      <c r="B188" s="131">
        <v>661</v>
      </c>
      <c r="C188" s="79">
        <v>-4.3415340099999998E-2</v>
      </c>
      <c r="D188" s="24">
        <v>729</v>
      </c>
      <c r="E188" s="25">
        <f t="shared" si="98"/>
        <v>0.10287443267776097</v>
      </c>
      <c r="F188" s="104">
        <f>IF(ISNUMBER(D188), $B199 * E188, "")</f>
        <v>15431.164901664146</v>
      </c>
      <c r="G188" s="102">
        <v>722</v>
      </c>
      <c r="H188" s="25">
        <f t="shared" si="99"/>
        <v>9.2284417549167927E-2</v>
      </c>
      <c r="I188" s="103">
        <f>IF(ISNUMBER(G188), $B199 * H188, "")</f>
        <v>13842.66263237519</v>
      </c>
      <c r="J188" s="24">
        <v>694</v>
      </c>
      <c r="K188" s="25">
        <f t="shared" si="100"/>
        <v>4.9924357034795766E-2</v>
      </c>
      <c r="L188" s="104">
        <f>IF(ISNUMBER(J188), $B199 * K188, "")</f>
        <v>7488.6535552193645</v>
      </c>
      <c r="M188" s="102">
        <v>706</v>
      </c>
      <c r="N188" s="25">
        <f t="shared" si="101"/>
        <v>6.8078668683812404E-2</v>
      </c>
      <c r="O188" s="104">
        <f>IF(ISNUMBER(M188), $B199 * N188, "")</f>
        <v>10211.800302571861</v>
      </c>
      <c r="Q188" s="300"/>
      <c r="R188" s="301"/>
      <c r="S188" s="302"/>
    </row>
    <row r="189" spans="1:19">
      <c r="A189" s="123" t="s">
        <v>231</v>
      </c>
      <c r="B189" s="124">
        <v>96.2</v>
      </c>
      <c r="C189" s="76">
        <v>-4.7524752500000003E-2</v>
      </c>
      <c r="D189" s="13">
        <v>92.9</v>
      </c>
      <c r="E189" s="14">
        <f>IF(ISNUMBER(D189), (D189 - $B189) / $B189, "")</f>
        <v>-3.4303534303534271E-2</v>
      </c>
      <c r="F189" s="16">
        <f>IF(ISNUMBER(D189), $B199 * E189, "")</f>
        <v>-5145.5301455301405</v>
      </c>
      <c r="G189" s="29">
        <v>94.4</v>
      </c>
      <c r="H189" s="14">
        <f>IF(ISNUMBER(G189), (G189 - $B189) / $B189, "")</f>
        <v>-1.8711018711018681E-2</v>
      </c>
      <c r="I189" s="100">
        <f>IF(ISNUMBER(G189), $B199 * H189, "")</f>
        <v>-2806.6528066528022</v>
      </c>
      <c r="J189" s="13">
        <v>93</v>
      </c>
      <c r="K189" s="14">
        <f>IF(ISNUMBER(J189), (J189 - $B189) / $B189, "")</f>
        <v>-3.3264033264033294E-2</v>
      </c>
      <c r="L189" s="16">
        <f>IF(ISNUMBER(J189), $B199 * K189, "")</f>
        <v>-4989.6049896049944</v>
      </c>
      <c r="M189" s="29">
        <v>94.2</v>
      </c>
      <c r="N189" s="14">
        <f>IF(ISNUMBER(M189), (M189 - $B189) / $B189, "")</f>
        <v>-2.0790020790020788E-2</v>
      </c>
      <c r="O189" s="16">
        <f>IF(ISNUMBER(M189), $B199 * N189, "")</f>
        <v>-3118.503118503118</v>
      </c>
      <c r="Q189" s="303"/>
      <c r="R189" s="304"/>
      <c r="S189" s="305"/>
    </row>
    <row r="190" spans="1:19" ht="17.25" thickBot="1">
      <c r="A190" s="125" t="s">
        <v>189</v>
      </c>
      <c r="B190" s="126">
        <v>445</v>
      </c>
      <c r="C190" s="77">
        <v>-5.7203389799999997E-2</v>
      </c>
      <c r="D190" s="15">
        <v>414</v>
      </c>
      <c r="E190" s="32">
        <f t="shared" ref="E190:E193" si="102">IF(ISNUMBER(D190), (D190 - $B190) / $B190, "")</f>
        <v>-6.9662921348314602E-2</v>
      </c>
      <c r="F190" s="18">
        <f>IF(ISNUMBER(D190), $B199 * E190, "")</f>
        <v>-10449.438202247191</v>
      </c>
      <c r="G190" s="31">
        <v>431</v>
      </c>
      <c r="H190" s="32">
        <f t="shared" ref="H190:H193" si="103">IF(ISNUMBER(G190), (G190 - $B190) / $B190, "")</f>
        <v>-3.1460674157303373E-2</v>
      </c>
      <c r="I190" s="101">
        <f>IF(ISNUMBER(G190), $B199 * H190, "")</f>
        <v>-4719.1011235955057</v>
      </c>
      <c r="J190" s="15">
        <v>423</v>
      </c>
      <c r="K190" s="32">
        <f t="shared" ref="K190:K193" si="104">IF(ISNUMBER(J190), (J190 - $B190) / $B190, "")</f>
        <v>-4.9438202247191011E-2</v>
      </c>
      <c r="L190" s="18">
        <f>IF(ISNUMBER(J190), $B199 * K190, "")</f>
        <v>-7415.7303370786512</v>
      </c>
      <c r="M190" s="31">
        <v>424</v>
      </c>
      <c r="N190" s="32">
        <f t="shared" ref="N190:N193" si="105">IF(ISNUMBER(M190), (M190 - $B190) / $B190, "")</f>
        <v>-4.7191011235955059E-2</v>
      </c>
      <c r="O190" s="18">
        <f>IF(ISNUMBER(M190), $B199 * N190, "")</f>
        <v>-7078.651685393259</v>
      </c>
      <c r="Q190" s="306"/>
      <c r="R190" s="307"/>
      <c r="S190" s="308"/>
    </row>
    <row r="191" spans="1:19" ht="17.25" thickBot="1">
      <c r="A191" s="125" t="s">
        <v>153</v>
      </c>
      <c r="B191" s="126">
        <v>4235</v>
      </c>
      <c r="C191" s="77">
        <v>-5.9933407299999998E-2</v>
      </c>
      <c r="D191" s="15">
        <v>4010</v>
      </c>
      <c r="E191" s="32">
        <f t="shared" si="102"/>
        <v>-5.3128689492325853E-2</v>
      </c>
      <c r="F191" s="18">
        <f>IF(ISNUMBER(D191), $B199 * E191, "")</f>
        <v>-7969.3034238488781</v>
      </c>
      <c r="G191" s="31">
        <v>4110</v>
      </c>
      <c r="H191" s="32">
        <f t="shared" si="103"/>
        <v>-2.9515938606847699E-2</v>
      </c>
      <c r="I191" s="101">
        <f>IF(ISNUMBER(G191), $B199 * H191, "")</f>
        <v>-4427.3907910271546</v>
      </c>
      <c r="J191" s="15">
        <v>4215</v>
      </c>
      <c r="K191" s="32">
        <f t="shared" si="104"/>
        <v>-4.7225501770956314E-3</v>
      </c>
      <c r="L191" s="18">
        <f>IF(ISNUMBER(J191), $B199 * K191, "")</f>
        <v>-708.38252656434474</v>
      </c>
      <c r="M191" s="31">
        <v>4180</v>
      </c>
      <c r="N191" s="32">
        <f t="shared" si="105"/>
        <v>-1.2987012987012988E-2</v>
      </c>
      <c r="O191" s="18">
        <f>IF(ISNUMBER(M191), $B199 * N191, "")</f>
        <v>-1948.0519480519481</v>
      </c>
      <c r="Q191" s="291"/>
      <c r="R191" s="291"/>
      <c r="S191" s="291"/>
    </row>
    <row r="192" spans="1:19" ht="17.25" thickBot="1">
      <c r="A192" s="125" t="s">
        <v>117</v>
      </c>
      <c r="B192" s="126">
        <v>5785</v>
      </c>
      <c r="C192" s="77">
        <v>-6.2398703399999998E-2</v>
      </c>
      <c r="D192" s="15">
        <v>5545</v>
      </c>
      <c r="E192" s="32">
        <f t="shared" si="102"/>
        <v>-4.1486603284356091E-2</v>
      </c>
      <c r="F192" s="18">
        <f>IF(ISNUMBER(D192), $B199 * E192, "")</f>
        <v>-6222.9904926534136</v>
      </c>
      <c r="G192" s="31">
        <v>5780</v>
      </c>
      <c r="H192" s="32">
        <f t="shared" si="103"/>
        <v>-8.6430423509075197E-4</v>
      </c>
      <c r="I192" s="101">
        <f>IF(ISNUMBER(G192), $B199 * H192, "")</f>
        <v>-129.6456352636128</v>
      </c>
      <c r="J192" s="15">
        <v>5760</v>
      </c>
      <c r="K192" s="32">
        <f t="shared" si="104"/>
        <v>-4.3215211754537601E-3</v>
      </c>
      <c r="L192" s="18">
        <f>IF(ISNUMBER(J192), $B199 * K192, "")</f>
        <v>-648.22817631806402</v>
      </c>
      <c r="M192" s="31">
        <v>5765</v>
      </c>
      <c r="N192" s="32">
        <f t="shared" si="105"/>
        <v>-3.4572169403630079E-3</v>
      </c>
      <c r="O192" s="18">
        <f>IF(ISNUMBER(M192), $B199 * N192, "")</f>
        <v>-518.58254105445121</v>
      </c>
      <c r="Q192" s="286"/>
      <c r="R192" s="286"/>
      <c r="S192" s="286"/>
    </row>
    <row r="193" spans="1:19" ht="17.25" thickBot="1">
      <c r="A193" s="127" t="s">
        <v>111</v>
      </c>
      <c r="B193" s="128">
        <v>4825</v>
      </c>
      <c r="C193" s="78">
        <v>-7.3896353200000001E-2</v>
      </c>
      <c r="D193" s="20">
        <v>4790</v>
      </c>
      <c r="E193" s="21">
        <f t="shared" si="102"/>
        <v>-7.2538860103626944E-3</v>
      </c>
      <c r="F193" s="22">
        <f>IF(ISNUMBER(D193), $B199 * E193, "")</f>
        <v>-1088.0829015544041</v>
      </c>
      <c r="G193" s="30">
        <v>4890</v>
      </c>
      <c r="H193" s="21">
        <f t="shared" si="103"/>
        <v>1.3471502590673576E-2</v>
      </c>
      <c r="I193" s="105">
        <f>IF(ISNUMBER(G193), $B199 * H193, "")</f>
        <v>2020.7253886010365</v>
      </c>
      <c r="J193" s="20">
        <v>5095</v>
      </c>
      <c r="K193" s="21">
        <f t="shared" si="104"/>
        <v>5.5958549222797929E-2</v>
      </c>
      <c r="L193" s="22">
        <f>IF(ISNUMBER(J193), $B199 * K193, "")</f>
        <v>8393.7823834196897</v>
      </c>
      <c r="M193" s="30">
        <v>5315</v>
      </c>
      <c r="N193" s="21">
        <f t="shared" si="105"/>
        <v>0.10155440414507771</v>
      </c>
      <c r="O193" s="22">
        <f>IF(ISNUMBER(M193), $B199 * N193, "")</f>
        <v>15233.160621761657</v>
      </c>
      <c r="Q193" s="286"/>
      <c r="R193" s="286"/>
      <c r="S193" s="286"/>
    </row>
    <row r="194" spans="1:19" ht="17.25" thickBot="1">
      <c r="A194" s="125" t="s">
        <v>227</v>
      </c>
      <c r="B194" s="129">
        <v>1015</v>
      </c>
      <c r="C194" s="80">
        <v>-8.55855856E-2</v>
      </c>
      <c r="D194" s="106">
        <v>999</v>
      </c>
      <c r="E194" s="107">
        <f>IF(ISNUMBER(D194), (D194 - $B194) / $B194, "")</f>
        <v>-1.5763546798029555E-2</v>
      </c>
      <c r="F194" s="108">
        <f>IF(ISNUMBER(D194), $B199 * E194, "")</f>
        <v>-2364.5320197044334</v>
      </c>
      <c r="G194" s="109">
        <v>991</v>
      </c>
      <c r="H194" s="107">
        <f>IF(ISNUMBER(G194), (G194 - $B194) / $B194, "")</f>
        <v>-2.3645320197044337E-2</v>
      </c>
      <c r="I194" s="110">
        <f>IF(ISNUMBER(G194), $B199 * H194, "")</f>
        <v>-3546.7980295566504</v>
      </c>
      <c r="J194" s="106">
        <v>961</v>
      </c>
      <c r="K194" s="107">
        <f>IF(ISNUMBER(J194), (J194 - $B194) / $B194, "")</f>
        <v>-5.3201970443349754E-2</v>
      </c>
      <c r="L194" s="108">
        <f>IF(ISNUMBER(J194), $B199 * K194, "")</f>
        <v>-7980.2955665024629</v>
      </c>
      <c r="M194" s="109">
        <v>980</v>
      </c>
      <c r="N194" s="107">
        <f>IF(ISNUMBER(M194), (M194 - $B194) / $B194, "")</f>
        <v>-3.4482758620689655E-2</v>
      </c>
      <c r="O194" s="108">
        <f>IF(ISNUMBER(M194), $B199 * N194, "")</f>
        <v>-5172.4137931034484</v>
      </c>
      <c r="Q194" s="291"/>
      <c r="R194" s="291"/>
      <c r="S194" s="291"/>
    </row>
    <row r="195" spans="1:19" ht="17.25" thickBot="1">
      <c r="A195" s="125" t="s">
        <v>60</v>
      </c>
      <c r="B195" s="126">
        <v>4525</v>
      </c>
      <c r="C195" s="77">
        <v>-8.7701612900000003E-2</v>
      </c>
      <c r="D195" s="15">
        <v>4485</v>
      </c>
      <c r="E195" s="32">
        <f t="shared" ref="E195:E198" si="106">IF(ISNUMBER(D195), (D195 - $B195) / $B195, "")</f>
        <v>-8.8397790055248626E-3</v>
      </c>
      <c r="F195" s="18">
        <f>IF(ISNUMBER(D195), $B199 * E195, "")</f>
        <v>-1325.9668508287293</v>
      </c>
      <c r="G195" s="31">
        <v>4595</v>
      </c>
      <c r="H195" s="32">
        <f t="shared" ref="H195:H198" si="107">IF(ISNUMBER(G195), (G195 - $B195) / $B195, "")</f>
        <v>1.5469613259668509E-2</v>
      </c>
      <c r="I195" s="101">
        <f>IF(ISNUMBER(G195), $B199 * H195, "")</f>
        <v>2320.4419889502765</v>
      </c>
      <c r="J195" s="15">
        <v>4865</v>
      </c>
      <c r="K195" s="32">
        <f t="shared" ref="K195:K198" si="108">IF(ISNUMBER(J195), (J195 - $B195) / $B195, "")</f>
        <v>7.5138121546961326E-2</v>
      </c>
      <c r="L195" s="18">
        <f>IF(ISNUMBER(J195), $B199 * K195, "")</f>
        <v>11270.718232044199</v>
      </c>
      <c r="M195" s="31">
        <v>4885</v>
      </c>
      <c r="N195" s="32">
        <f t="shared" ref="N195:N198" si="109">IF(ISNUMBER(M195), (M195 - $B195) / $B195, "")</f>
        <v>7.9558011049723751E-2</v>
      </c>
      <c r="O195" s="18">
        <f>IF(ISNUMBER(M195), $B199 * N195, "")</f>
        <v>11933.701657458563</v>
      </c>
      <c r="Q195" s="291"/>
      <c r="R195" s="291"/>
      <c r="S195" s="291"/>
    </row>
    <row r="196" spans="1:19" ht="17.25" thickBot="1">
      <c r="A196" s="125" t="s">
        <v>211</v>
      </c>
      <c r="B196" s="126">
        <v>3015</v>
      </c>
      <c r="C196" s="77">
        <v>-8.9123867100000004E-2</v>
      </c>
      <c r="D196" s="15">
        <v>2810</v>
      </c>
      <c r="E196" s="32">
        <f t="shared" si="106"/>
        <v>-6.7993366500829183E-2</v>
      </c>
      <c r="F196" s="18">
        <f>IF(ISNUMBER(D196), $B199 * E196, "")</f>
        <v>-10199.004975124377</v>
      </c>
      <c r="G196" s="31">
        <v>2830</v>
      </c>
      <c r="H196" s="32">
        <f t="shared" si="107"/>
        <v>-6.1359867330016582E-2</v>
      </c>
      <c r="I196" s="101">
        <f>IF(ISNUMBER(G196), $B199 * H196, "")</f>
        <v>-9203.9800995024871</v>
      </c>
      <c r="J196" s="15">
        <v>2840</v>
      </c>
      <c r="K196" s="32">
        <f t="shared" si="108"/>
        <v>-5.8043117744610281E-2</v>
      </c>
      <c r="L196" s="18">
        <f>IF(ISNUMBER(J196), $B199 * K196, "")</f>
        <v>-8706.4676616915422</v>
      </c>
      <c r="M196" s="31">
        <v>2890</v>
      </c>
      <c r="N196" s="32">
        <f t="shared" si="109"/>
        <v>-4.1459369817578771E-2</v>
      </c>
      <c r="O196" s="18">
        <f>IF(ISNUMBER(M196), $B199 * N196, "")</f>
        <v>-6218.9054726368158</v>
      </c>
      <c r="Q196" s="291"/>
      <c r="R196" s="291"/>
      <c r="S196" s="291"/>
    </row>
    <row r="197" spans="1:19">
      <c r="A197" s="125" t="s">
        <v>157</v>
      </c>
      <c r="B197" s="126">
        <v>2435</v>
      </c>
      <c r="C197" s="77">
        <v>-8.9719626199999999E-2</v>
      </c>
      <c r="D197" s="15">
        <v>2290</v>
      </c>
      <c r="E197" s="32">
        <f t="shared" si="106"/>
        <v>-5.9548254620123205E-2</v>
      </c>
      <c r="F197" s="18">
        <f>IF(ISNUMBER(D197), $B199 * E197, "")</f>
        <v>-8932.2381930184802</v>
      </c>
      <c r="G197" s="31">
        <v>2580</v>
      </c>
      <c r="H197" s="32">
        <f t="shared" si="107"/>
        <v>5.9548254620123205E-2</v>
      </c>
      <c r="I197" s="101">
        <f>IF(ISNUMBER(G197), $B199 * H197, "")</f>
        <v>8932.2381930184802</v>
      </c>
      <c r="J197" s="15">
        <v>2515</v>
      </c>
      <c r="K197" s="32">
        <f t="shared" si="108"/>
        <v>3.2854209445585217E-2</v>
      </c>
      <c r="L197" s="18">
        <f>IF(ISNUMBER(J197), $B199 * K197, "")</f>
        <v>4928.1314168377821</v>
      </c>
      <c r="M197" s="31">
        <v>2470</v>
      </c>
      <c r="N197" s="32">
        <f t="shared" si="109"/>
        <v>1.4373716632443531E-2</v>
      </c>
      <c r="O197" s="18">
        <f>IF(ISNUMBER(M197), $B199 * N197, "")</f>
        <v>2156.0574948665299</v>
      </c>
      <c r="Q197" s="313"/>
      <c r="R197" s="314"/>
      <c r="S197" s="315"/>
    </row>
    <row r="198" spans="1:19" ht="17.25" thickBot="1">
      <c r="A198" s="130" t="s">
        <v>71</v>
      </c>
      <c r="B198" s="131">
        <v>38.799999999999997</v>
      </c>
      <c r="C198" s="79">
        <v>-0.1018518519</v>
      </c>
      <c r="D198" s="24">
        <v>36.200000000000003</v>
      </c>
      <c r="E198" s="25">
        <f t="shared" si="106"/>
        <v>-6.7010309278350375E-2</v>
      </c>
      <c r="F198" s="104">
        <f>IF(ISNUMBER(D198), $B199 * E198, "")</f>
        <v>-10051.546391752556</v>
      </c>
      <c r="G198" s="102">
        <v>36.799999999999997</v>
      </c>
      <c r="H198" s="25">
        <f t="shared" si="107"/>
        <v>-5.1546391752577324E-2</v>
      </c>
      <c r="I198" s="103">
        <f>IF(ISNUMBER(G198), $B199 * H198, "")</f>
        <v>-7731.9587628865984</v>
      </c>
      <c r="J198" s="24">
        <v>36.700000000000003</v>
      </c>
      <c r="K198" s="25">
        <f t="shared" si="108"/>
        <v>-5.4123711340206042E-2</v>
      </c>
      <c r="L198" s="104">
        <f>IF(ISNUMBER(J198), $B199 * K198, "")</f>
        <v>-8118.556701030906</v>
      </c>
      <c r="M198" s="102">
        <v>37.1</v>
      </c>
      <c r="N198" s="25">
        <f t="shared" si="109"/>
        <v>-4.3814432989690615E-2</v>
      </c>
      <c r="O198" s="104">
        <f>IF(ISNUMBER(M198), $B199 * N198, "")</f>
        <v>-6572.1649484535919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-2.6657987998253224E-2</v>
      </c>
      <c r="F199" s="28">
        <f>SUM(F179:F198)</f>
        <v>-79973.963994759688</v>
      </c>
      <c r="G199" s="26" t="s">
        <v>268</v>
      </c>
      <c r="H199" s="27">
        <f>IF(COUNT(H179:H198), SUM(H179:H198) / COUNT(H179:H198), 0)</f>
        <v>-4.6855206618585093E-3</v>
      </c>
      <c r="I199" s="28">
        <f>SUM(I179:I198)</f>
        <v>-14056.561985575525</v>
      </c>
      <c r="J199" s="26" t="s">
        <v>268</v>
      </c>
      <c r="K199" s="27">
        <f>IF(COUNT(K179:K198), SUM(K179:K198) / COUNT(K179:K198), 0)</f>
        <v>-6.9995838990008939E-3</v>
      </c>
      <c r="L199" s="28">
        <f>SUM(L179:L198)</f>
        <v>-20998.751697002692</v>
      </c>
      <c r="M199" s="26" t="s">
        <v>268</v>
      </c>
      <c r="N199" s="27">
        <f>IF(COUNT(N179:N198), SUM(N179:N198) / COUNT(N179:N198), 0)</f>
        <v>7.3383257268962751E-4</v>
      </c>
      <c r="O199" s="28">
        <f>SUM(O179:O198)</f>
        <v>2201.4977180688838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F9E28-7647-437F-98B2-AB3F85F12B3C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44523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11,028 KRW (0.37%)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20,135 KRW (0.79%)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-6,645 KRW (-0.22%)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-16,150 KRW (-0.54%)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53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2021-11-23(화) 오전 00:00</v>
      </c>
      <c r="C15" s="332"/>
      <c r="D15" s="288" t="str">
        <f>TEXT($G$1, "[$-ko-KR]yyyy-mm-dd(ddd) ") &amp; "오후 14:00"</f>
        <v>2021-11-23(화) 오후 14:00</v>
      </c>
      <c r="E15" s="289"/>
      <c r="F15" s="290"/>
      <c r="G15" s="288" t="str">
        <f>TEXT($G$1, "[$-ko-KR]yyyy-mm-dd(ddd) ") &amp; "오후 19:00"</f>
        <v>2021-11-23(화) 오후 19:00</v>
      </c>
      <c r="H15" s="289"/>
      <c r="I15" s="290"/>
      <c r="J15" s="288" t="str">
        <f>TEXT($G$1, "[$-ko-KR]yyyy-mm-dd(ddd) ") &amp; "오후 21:00"</f>
        <v>2021-11-23(화) 오후 21:00</v>
      </c>
      <c r="K15" s="289"/>
      <c r="L15" s="290"/>
      <c r="M15" s="288" t="str">
        <f>TEXT($G$1+1, "[$-ko-KR]yyyy-mm-dd(ddd) ") &amp; "오전 00:00"</f>
        <v>2021-11-24(수)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53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2021-11-23(화) 오전 00:00</v>
      </c>
      <c r="C42" s="329"/>
      <c r="D42" s="288" t="str">
        <f>TEXT($G$1, "[$-ko-KR]yyyy-mm-dd(ddd) ") &amp; "오후 14:00"</f>
        <v>2021-11-23(화) 오후 14:00</v>
      </c>
      <c r="E42" s="289"/>
      <c r="F42" s="290"/>
      <c r="G42" s="288" t="str">
        <f>TEXT($G$1, "[$-ko-KR]yyyy-mm-dd(ddd) ") &amp; "오후 19:00"</f>
        <v>2021-11-23(화) 오후 19:00</v>
      </c>
      <c r="H42" s="289"/>
      <c r="I42" s="290"/>
      <c r="J42" s="288" t="str">
        <f>TEXT($G$1, "[$-ko-KR]yyyy-mm-dd(ddd) ") &amp; "오후 21:00"</f>
        <v>2021-11-23(화) 오후 21:00</v>
      </c>
      <c r="K42" s="289"/>
      <c r="L42" s="290"/>
      <c r="M42" s="288" t="str">
        <f>TEXT($G$1+1, "[$-ko-KR]yyyy-mm-dd(ddd) ") &amp; "오전 00:00"</f>
        <v>2021-11-24(수)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54" t="s">
        <v>57</v>
      </c>
      <c r="H43" s="255" t="s">
        <v>265</v>
      </c>
      <c r="I43" s="256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147</v>
      </c>
      <c r="B44" s="124">
        <v>16</v>
      </c>
      <c r="C44" s="76">
        <v>5.2631578900000003E-2</v>
      </c>
      <c r="D44" s="13">
        <v>16.5</v>
      </c>
      <c r="E44" s="14">
        <f>IF(ISNUMBER(D44), (D44 - $B44) / $B44, "")</f>
        <v>3.125E-2</v>
      </c>
      <c r="F44" s="16">
        <f>IF(ISNUMBER(D44), $B64 * E44, "")</f>
        <v>4687.5</v>
      </c>
      <c r="G44" s="29">
        <v>17.2</v>
      </c>
      <c r="H44" s="14">
        <f>IF(ISNUMBER(G44), (G44 - $B44) / $B44, "")</f>
        <v>7.4999999999999956E-2</v>
      </c>
      <c r="I44" s="100">
        <f>IF(ISNUMBER(G44), $B64 * H44, "")</f>
        <v>11249.999999999993</v>
      </c>
      <c r="J44" s="13">
        <v>17.2</v>
      </c>
      <c r="K44" s="14">
        <f>IF(ISNUMBER(J44), (J44 - $B44) / $B44, "")</f>
        <v>7.4999999999999956E-2</v>
      </c>
      <c r="L44" s="16">
        <f>IF(ISNUMBER(J44), $B64 * K44, "")</f>
        <v>11249.999999999993</v>
      </c>
      <c r="M44" s="29">
        <v>17.7</v>
      </c>
      <c r="N44" s="14">
        <f>IF(ISNUMBER(M44), (M44 - $B44) / $B44, "")</f>
        <v>0.10624999999999996</v>
      </c>
      <c r="O44" s="16">
        <f>IF(ISNUMBER(M44), $B64 * N44, "")</f>
        <v>15937.499999999993</v>
      </c>
      <c r="Q44" s="286"/>
      <c r="R44" s="286"/>
      <c r="S44" s="286"/>
    </row>
    <row r="45" spans="1:19" ht="17.25" customHeight="1" thickBot="1">
      <c r="A45" s="125" t="s">
        <v>213</v>
      </c>
      <c r="B45" s="126">
        <v>14.7</v>
      </c>
      <c r="C45" s="77">
        <v>0.05</v>
      </c>
      <c r="D45" s="15">
        <v>14</v>
      </c>
      <c r="E45" s="32">
        <f t="shared" ref="E45:E48" si="14">IF(ISNUMBER(D45), (D45 - $B45) / $B45, "")</f>
        <v>-4.7619047619047575E-2</v>
      </c>
      <c r="F45" s="18">
        <f>IF(ISNUMBER(D45), $B64 * E45, "")</f>
        <v>-7142.8571428571358</v>
      </c>
      <c r="G45" s="31">
        <v>14.1</v>
      </c>
      <c r="H45" s="32">
        <f t="shared" ref="H45:H48" si="15">IF(ISNUMBER(G45), (G45 - $B45) / $B45, "")</f>
        <v>-4.0816326530612221E-2</v>
      </c>
      <c r="I45" s="101">
        <f>IF(ISNUMBER(G45), $B64 * H45, "")</f>
        <v>-6122.4489795918334</v>
      </c>
      <c r="J45" s="15">
        <v>14.2</v>
      </c>
      <c r="K45" s="32">
        <f t="shared" ref="K45:K48" si="16">IF(ISNUMBER(J45), (J45 - $B45) / $B45, "")</f>
        <v>-3.4013605442176874E-2</v>
      </c>
      <c r="L45" s="18">
        <f>IF(ISNUMBER(J45), $B64 * K45, "")</f>
        <v>-5102.0408163265311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-2040.8163265306052</v>
      </c>
      <c r="Q45" s="286"/>
      <c r="R45" s="286"/>
      <c r="S45" s="286"/>
    </row>
    <row r="46" spans="1:19" ht="17.25" customHeight="1" thickBot="1">
      <c r="A46" s="125" t="s">
        <v>207</v>
      </c>
      <c r="B46" s="126">
        <v>23.2</v>
      </c>
      <c r="C46" s="77">
        <v>4.5045044999999999E-2</v>
      </c>
      <c r="D46" s="15">
        <v>22.4</v>
      </c>
      <c r="E46" s="32">
        <f t="shared" si="14"/>
        <v>-3.4482758620689689E-2</v>
      </c>
      <c r="F46" s="18">
        <f>IF(ISNUMBER(D46), $B64 * E46, "")</f>
        <v>-5172.4137931034538</v>
      </c>
      <c r="G46" s="31">
        <v>22.2</v>
      </c>
      <c r="H46" s="32">
        <f t="shared" si="15"/>
        <v>-4.3103448275862072E-2</v>
      </c>
      <c r="I46" s="101">
        <f>IF(ISNUMBER(G46), $B64 * H46, "")</f>
        <v>-6465.5172413793107</v>
      </c>
      <c r="J46" s="15">
        <v>22.3</v>
      </c>
      <c r="K46" s="32">
        <f t="shared" si="16"/>
        <v>-3.8793103448275801E-2</v>
      </c>
      <c r="L46" s="18">
        <f>IF(ISNUMBER(J46), $B64 * K46, "")</f>
        <v>-5818.9655172413704</v>
      </c>
      <c r="M46" s="31">
        <v>23.8</v>
      </c>
      <c r="N46" s="32">
        <f t="shared" si="17"/>
        <v>2.5862068965517303E-2</v>
      </c>
      <c r="O46" s="18">
        <f>IF(ISNUMBER(M46), $B64 * N46, "")</f>
        <v>3879.3103448275956</v>
      </c>
      <c r="Q46" s="291"/>
      <c r="R46" s="291"/>
      <c r="S46" s="291"/>
    </row>
    <row r="47" spans="1:19" ht="17.25" customHeight="1" thickBot="1">
      <c r="A47" s="125" t="s">
        <v>205</v>
      </c>
      <c r="B47" s="126">
        <v>17.8</v>
      </c>
      <c r="C47" s="77">
        <v>2.2988505699999998E-2</v>
      </c>
      <c r="D47" s="15">
        <v>16.600000000000001</v>
      </c>
      <c r="E47" s="32">
        <f t="shared" si="14"/>
        <v>-6.7415730337078608E-2</v>
      </c>
      <c r="F47" s="18">
        <f>IF(ISNUMBER(D47), $B64 * E47, "")</f>
        <v>-10112.35955056179</v>
      </c>
      <c r="G47" s="31">
        <v>16.7</v>
      </c>
      <c r="H47" s="32">
        <f t="shared" si="15"/>
        <v>-6.1797752808988839E-2</v>
      </c>
      <c r="I47" s="101">
        <f>IF(ISNUMBER(G47), $B64 * H47, "")</f>
        <v>-9269.6629213483266</v>
      </c>
      <c r="J47" s="15">
        <v>16.7</v>
      </c>
      <c r="K47" s="32">
        <f t="shared" si="16"/>
        <v>-6.1797752808988839E-2</v>
      </c>
      <c r="L47" s="18">
        <f>IF(ISNUMBER(J47), $B64 * K47, "")</f>
        <v>-9269.6629213483266</v>
      </c>
      <c r="M47" s="31">
        <v>17.2</v>
      </c>
      <c r="N47" s="32">
        <f t="shared" si="17"/>
        <v>-3.3707865168539401E-2</v>
      </c>
      <c r="O47" s="18">
        <f>IF(ISNUMBER(M47), $B64 * N47, "")</f>
        <v>-5056.1797752809098</v>
      </c>
      <c r="Q47" s="291"/>
      <c r="R47" s="291"/>
      <c r="S47" s="291"/>
    </row>
    <row r="48" spans="1:19" ht="17.25" customHeight="1" thickBot="1">
      <c r="A48" s="127" t="s">
        <v>199</v>
      </c>
      <c r="B48" s="128">
        <v>89.8</v>
      </c>
      <c r="C48" s="78">
        <v>6.7264574000000001E-3</v>
      </c>
      <c r="D48" s="20">
        <v>88.6</v>
      </c>
      <c r="E48" s="21">
        <f t="shared" si="14"/>
        <v>-1.336302895322943E-2</v>
      </c>
      <c r="F48" s="22">
        <f>IF(ISNUMBER(D48), $B64 * E48, "")</f>
        <v>-2004.4543429844146</v>
      </c>
      <c r="G48" s="30">
        <v>88</v>
      </c>
      <c r="H48" s="21">
        <f t="shared" si="15"/>
        <v>-2.0044543429844068E-2</v>
      </c>
      <c r="I48" s="105">
        <f>IF(ISNUMBER(G48), $B64 * H48, "")</f>
        <v>-3006.6815144766101</v>
      </c>
      <c r="J48" s="20">
        <v>89.1</v>
      </c>
      <c r="K48" s="21">
        <f t="shared" si="16"/>
        <v>-7.7951002227171808E-3</v>
      </c>
      <c r="L48" s="22">
        <f>IF(ISNUMBER(J48), $B64 * K48, "")</f>
        <v>-1169.2650334075772</v>
      </c>
      <c r="M48" s="30">
        <v>89.1</v>
      </c>
      <c r="N48" s="21">
        <f t="shared" si="17"/>
        <v>-7.7951002227171808E-3</v>
      </c>
      <c r="O48" s="22">
        <f>IF(ISNUMBER(M48), $B64 * N48, "")</f>
        <v>-1169.2650334075772</v>
      </c>
      <c r="Q48" s="291"/>
      <c r="R48" s="291"/>
      <c r="S48" s="291"/>
    </row>
    <row r="49" spans="1:19" ht="17.25" customHeight="1" thickBot="1">
      <c r="A49" s="125" t="s">
        <v>187</v>
      </c>
      <c r="B49" s="129">
        <v>19.8</v>
      </c>
      <c r="C49" s="80">
        <v>0</v>
      </c>
      <c r="D49" s="106">
        <v>18.7</v>
      </c>
      <c r="E49" s="107">
        <f>IF(ISNUMBER(D49), (D49 - $B49) / $B49, "")</f>
        <v>-5.5555555555555629E-2</v>
      </c>
      <c r="F49" s="108">
        <f>IF(ISNUMBER(D49), $B64 * E49, "")</f>
        <v>-8333.3333333333449</v>
      </c>
      <c r="G49" s="109">
        <v>19</v>
      </c>
      <c r="H49" s="107">
        <f>IF(ISNUMBER(G49), (G49 - $B49) / $B49, "")</f>
        <v>-4.0404040404040435E-2</v>
      </c>
      <c r="I49" s="110">
        <f>IF(ISNUMBER(G49), $B64 * H49, "")</f>
        <v>-6060.6060606060655</v>
      </c>
      <c r="J49" s="106">
        <v>18.7</v>
      </c>
      <c r="K49" s="107">
        <f>IF(ISNUMBER(J49), (J49 - $B49) / $B49, "")</f>
        <v>-5.5555555555555629E-2</v>
      </c>
      <c r="L49" s="108">
        <f>IF(ISNUMBER(J49), $B64 * K49, "")</f>
        <v>-8333.3333333333449</v>
      </c>
      <c r="M49" s="109">
        <v>19.2</v>
      </c>
      <c r="N49" s="107">
        <f>IF(ISNUMBER(M49), (M49 - $B49) / $B49, "")</f>
        <v>-3.0303030303030373E-2</v>
      </c>
      <c r="O49" s="108">
        <f>IF(ISNUMBER(M49), $B64 * N49, "")</f>
        <v>-4545.454545454556</v>
      </c>
      <c r="Q49" s="291"/>
      <c r="R49" s="291"/>
      <c r="S49" s="291"/>
    </row>
    <row r="50" spans="1:19" ht="17.25" customHeight="1" thickBot="1">
      <c r="A50" s="125" t="s">
        <v>247</v>
      </c>
      <c r="B50" s="126">
        <v>97.4</v>
      </c>
      <c r="C50" s="77">
        <v>-1.9133937600000001E-2</v>
      </c>
      <c r="D50" s="15">
        <v>96.1</v>
      </c>
      <c r="E50" s="32">
        <f t="shared" ref="E50:E53" si="18">IF(ISNUMBER(D50), (D50 - $B50) / $B50, "")</f>
        <v>-1.334702258726911E-2</v>
      </c>
      <c r="F50" s="18">
        <f>IF(ISNUMBER(D50), $B64 * E50, "")</f>
        <v>-2002.0533880903665</v>
      </c>
      <c r="G50" s="31">
        <v>96.1</v>
      </c>
      <c r="H50" s="32">
        <f t="shared" ref="H50:H53" si="19">IF(ISNUMBER(G50), (G50 - $B50) / $B50, "")</f>
        <v>-1.334702258726911E-2</v>
      </c>
      <c r="I50" s="101">
        <f>IF(ISNUMBER(G50), $B64 * H50, "")</f>
        <v>-2002.0533880903665</v>
      </c>
      <c r="J50" s="15">
        <v>96.7</v>
      </c>
      <c r="K50" s="32">
        <f t="shared" ref="K50:K53" si="20">IF(ISNUMBER(J50), (J50 - $B50) / $B50, "")</f>
        <v>-7.1868583162217944E-3</v>
      </c>
      <c r="L50" s="18">
        <f>IF(ISNUMBER(J50), $B64 * K50, "")</f>
        <v>-1078.0287474332692</v>
      </c>
      <c r="M50" s="31">
        <v>99.7</v>
      </c>
      <c r="N50" s="32">
        <f t="shared" ref="N50:N53" si="21">IF(ISNUMBER(M50), (M50 - $B50) / $B50, "")</f>
        <v>2.3613963039014342E-2</v>
      </c>
      <c r="O50" s="18">
        <f>IF(ISNUMBER(M50), $B64 * N50, "")</f>
        <v>3542.0944558521514</v>
      </c>
      <c r="Q50" s="291"/>
      <c r="R50" s="291"/>
      <c r="S50" s="291"/>
    </row>
    <row r="51" spans="1:19" ht="17.25" customHeight="1" thickBot="1">
      <c r="A51" s="125" t="s">
        <v>175</v>
      </c>
      <c r="B51" s="126">
        <v>21.3</v>
      </c>
      <c r="C51" s="77">
        <v>-2.29357798E-2</v>
      </c>
      <c r="D51" s="15">
        <v>20.9</v>
      </c>
      <c r="E51" s="32">
        <f t="shared" si="18"/>
        <v>-1.8779342723004796E-2</v>
      </c>
      <c r="F51" s="18">
        <f>IF(ISNUMBER(D51), $B64 * E51, "")</f>
        <v>-2816.9014084507194</v>
      </c>
      <c r="G51" s="31">
        <v>20.9</v>
      </c>
      <c r="H51" s="32">
        <f t="shared" si="19"/>
        <v>-1.8779342723004796E-2</v>
      </c>
      <c r="I51" s="101">
        <f>IF(ISNUMBER(G51), $B64 * H51, "")</f>
        <v>-2816.9014084507194</v>
      </c>
      <c r="J51" s="15">
        <v>20.7</v>
      </c>
      <c r="K51" s="32">
        <f t="shared" si="20"/>
        <v>-2.8169014084507109E-2</v>
      </c>
      <c r="L51" s="18">
        <f>IF(ISNUMBER(J51), $B64 * K51, "")</f>
        <v>-4225.3521126760661</v>
      </c>
      <c r="M51" s="31">
        <v>20.9</v>
      </c>
      <c r="N51" s="32">
        <f t="shared" si="21"/>
        <v>-1.8779342723004796E-2</v>
      </c>
      <c r="O51" s="18">
        <f>IF(ISNUMBER(M51), $B64 * N51, "")</f>
        <v>-2816.9014084507194</v>
      </c>
      <c r="Q51" s="291"/>
      <c r="R51" s="291"/>
      <c r="S51" s="291"/>
    </row>
    <row r="52" spans="1:19" ht="17.25" customHeight="1" thickBot="1">
      <c r="A52" s="125" t="s">
        <v>119</v>
      </c>
      <c r="B52" s="126">
        <v>38</v>
      </c>
      <c r="C52" s="77">
        <v>-2.3136246799999999E-2</v>
      </c>
      <c r="D52" s="15">
        <v>37.700000000000003</v>
      </c>
      <c r="E52" s="32">
        <f t="shared" si="18"/>
        <v>-7.8947368421051888E-3</v>
      </c>
      <c r="F52" s="18">
        <f>IF(ISNUMBER(D52), $B64 * E52, "")</f>
        <v>-1184.2105263157782</v>
      </c>
      <c r="G52" s="31">
        <v>36.6</v>
      </c>
      <c r="H52" s="32">
        <f t="shared" si="19"/>
        <v>-3.6842105263157857E-2</v>
      </c>
      <c r="I52" s="101">
        <f>IF(ISNUMBER(G52), $B64 * H52, "")</f>
        <v>-5526.3157894736787</v>
      </c>
      <c r="J52" s="15">
        <v>36.9</v>
      </c>
      <c r="K52" s="32">
        <f t="shared" si="20"/>
        <v>-2.894736842105267E-2</v>
      </c>
      <c r="L52" s="18">
        <f>IF(ISNUMBER(J52), $B64 * K52, "")</f>
        <v>-4342.1052631579005</v>
      </c>
      <c r="M52" s="31">
        <v>37.9</v>
      </c>
      <c r="N52" s="32">
        <f t="shared" si="21"/>
        <v>-2.6315789473684583E-3</v>
      </c>
      <c r="O52" s="18">
        <f>IF(ISNUMBER(M52), $B64 * N52, "")</f>
        <v>-394.73684210526875</v>
      </c>
      <c r="Q52" s="33"/>
      <c r="R52" s="33"/>
    </row>
    <row r="53" spans="1:19" ht="17.25" customHeight="1" thickBot="1">
      <c r="A53" s="130" t="s">
        <v>64</v>
      </c>
      <c r="B53" s="131">
        <v>53.9</v>
      </c>
      <c r="C53" s="79">
        <v>-2.35507246E-2</v>
      </c>
      <c r="D53" s="24">
        <v>52.8</v>
      </c>
      <c r="E53" s="25">
        <f t="shared" si="18"/>
        <v>-2.0408163265306149E-2</v>
      </c>
      <c r="F53" s="104">
        <f>IF(ISNUMBER(D53), $B64 * E53, "")</f>
        <v>-3061.2244897959222</v>
      </c>
      <c r="G53" s="102">
        <v>52.4</v>
      </c>
      <c r="H53" s="25">
        <f t="shared" si="19"/>
        <v>-2.7829313543599257E-2</v>
      </c>
      <c r="I53" s="103">
        <f>IF(ISNUMBER(G53), $B64 * H53, "")</f>
        <v>-4174.3970315398883</v>
      </c>
      <c r="J53" s="24">
        <v>52.5</v>
      </c>
      <c r="K53" s="25">
        <f t="shared" si="20"/>
        <v>-2.5974025974025948E-2</v>
      </c>
      <c r="L53" s="104">
        <f>IF(ISNUMBER(J53), $B64 * K53, "")</f>
        <v>-3896.1038961038921</v>
      </c>
      <c r="M53" s="102">
        <v>53.1</v>
      </c>
      <c r="N53" s="25">
        <f t="shared" si="21"/>
        <v>-1.4842300556586219E-2</v>
      </c>
      <c r="O53" s="104">
        <f>IF(ISNUMBER(M53), $B64 * N53, "")</f>
        <v>-2226.3450834879327</v>
      </c>
      <c r="Q53" s="300"/>
      <c r="R53" s="301"/>
      <c r="S53" s="302"/>
    </row>
    <row r="54" spans="1:19" ht="17.25" customHeight="1">
      <c r="A54" s="123" t="s">
        <v>97</v>
      </c>
      <c r="B54" s="124">
        <v>4.1399999999999997</v>
      </c>
      <c r="C54" s="76">
        <v>-2.3584905699999999E-2</v>
      </c>
      <c r="D54" s="13">
        <v>4.1100000000000003</v>
      </c>
      <c r="E54" s="14">
        <f>IF(ISNUMBER(D54), (D54 - $B54) / $B54, "")</f>
        <v>-7.2463768115940486E-3</v>
      </c>
      <c r="F54" s="16">
        <f>IF(ISNUMBER(D54), $B64 * E54, "")</f>
        <v>-1086.9565217391073</v>
      </c>
      <c r="G54" s="29">
        <v>4.07</v>
      </c>
      <c r="H54" s="14">
        <f>IF(ISNUMBER(G54), (G54 - $B54) / $B54, "")</f>
        <v>-1.690821256038633E-2</v>
      </c>
      <c r="I54" s="100">
        <f>IF(ISNUMBER(G54), $B64 * H54, "")</f>
        <v>-2536.2318840579496</v>
      </c>
      <c r="J54" s="13">
        <v>4.05</v>
      </c>
      <c r="K54" s="14">
        <f>IF(ISNUMBER(J54), (J54 - $B54) / $B54, "")</f>
        <v>-2.1739130434782577E-2</v>
      </c>
      <c r="L54" s="16">
        <f>IF(ISNUMBER(J54), $B64 * K54, "")</f>
        <v>-3260.8695652173865</v>
      </c>
      <c r="M54" s="29">
        <v>4.05</v>
      </c>
      <c r="N54" s="14">
        <f>IF(ISNUMBER(M54), (M54 - $B54) / $B54, "")</f>
        <v>-2.1739130434782577E-2</v>
      </c>
      <c r="O54" s="16">
        <f>IF(ISNUMBER(M54), $B64 * N54, "")</f>
        <v>-3260.8695652173865</v>
      </c>
      <c r="Q54" s="303"/>
      <c r="R54" s="304"/>
      <c r="S54" s="305"/>
    </row>
    <row r="55" spans="1:19" ht="17.25" customHeight="1" thickBot="1">
      <c r="A55" s="125" t="s">
        <v>201</v>
      </c>
      <c r="B55" s="126">
        <v>21.2</v>
      </c>
      <c r="C55" s="77">
        <v>-2.7522935799999999E-2</v>
      </c>
      <c r="D55" s="15">
        <v>20.6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20.5</v>
      </c>
      <c r="H55" s="32">
        <f t="shared" ref="H55:H58" si="23">IF(ISNUMBER(G55), (G55 - $B55) / $B55, "")</f>
        <v>-3.3018867924528267E-2</v>
      </c>
      <c r="I55" s="101">
        <f>IF(ISNUMBER(G55), $B64 * H55, "")</f>
        <v>-4952.8301886792397</v>
      </c>
      <c r="J55" s="15">
        <v>20.6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20.9</v>
      </c>
      <c r="N55" s="32">
        <f t="shared" ref="N55:N58" si="25">IF(ISNUMBER(M55), (M55 - $B55) / $B55, "")</f>
        <v>-1.4150943396226448E-2</v>
      </c>
      <c r="O55" s="18">
        <f>IF(ISNUMBER(M55), $B64 * N55, "")</f>
        <v>-2122.6415094339673</v>
      </c>
      <c r="Q55" s="306"/>
      <c r="R55" s="307"/>
      <c r="S55" s="308"/>
    </row>
    <row r="56" spans="1:19" ht="17.25" customHeight="1" thickBot="1">
      <c r="A56" s="125" t="s">
        <v>185</v>
      </c>
      <c r="B56" s="126">
        <v>16.600000000000001</v>
      </c>
      <c r="C56" s="77">
        <v>-2.9239766100000002E-2</v>
      </c>
      <c r="D56" s="15">
        <v>16.600000000000001</v>
      </c>
      <c r="E56" s="32">
        <f t="shared" si="22"/>
        <v>0</v>
      </c>
      <c r="F56" s="18">
        <f>IF(ISNUMBER(D56), $B64 * E56, "")</f>
        <v>0</v>
      </c>
      <c r="G56" s="31">
        <v>16.5</v>
      </c>
      <c r="H56" s="32">
        <f t="shared" si="23"/>
        <v>-6.024096385542254E-3</v>
      </c>
      <c r="I56" s="101">
        <f>IF(ISNUMBER(G56), $B64 * H56, "")</f>
        <v>-903.61445783133809</v>
      </c>
      <c r="J56" s="15">
        <v>16.3</v>
      </c>
      <c r="K56" s="32">
        <f t="shared" si="24"/>
        <v>-1.8072289156626547E-2</v>
      </c>
      <c r="L56" s="18">
        <f>IF(ISNUMBER(J56), $B64 * K56, "")</f>
        <v>-2710.8433734939822</v>
      </c>
      <c r="M56" s="31">
        <v>16.8</v>
      </c>
      <c r="N56" s="32">
        <f t="shared" si="25"/>
        <v>1.2048192771084293E-2</v>
      </c>
      <c r="O56" s="18">
        <f>IF(ISNUMBER(M56), $B64 * N56, "")</f>
        <v>1807.2289156626439</v>
      </c>
      <c r="Q56" s="291"/>
      <c r="R56" s="291"/>
      <c r="S56" s="291"/>
    </row>
    <row r="57" spans="1:19" ht="17.25" customHeight="1" thickBot="1">
      <c r="A57" s="125" t="s">
        <v>231</v>
      </c>
      <c r="B57" s="126">
        <v>94.2</v>
      </c>
      <c r="C57" s="77">
        <v>-3.18602261E-2</v>
      </c>
      <c r="D57" s="15">
        <v>106</v>
      </c>
      <c r="E57" s="32">
        <f t="shared" si="22"/>
        <v>0.12526539278131632</v>
      </c>
      <c r="F57" s="18">
        <f>IF(ISNUMBER(D57), $B64 * E57, "")</f>
        <v>18789.80891719745</v>
      </c>
      <c r="G57" s="31">
        <v>107</v>
      </c>
      <c r="H57" s="32">
        <f t="shared" si="23"/>
        <v>0.13588110403397025</v>
      </c>
      <c r="I57" s="101">
        <f>IF(ISNUMBER(G57), $B64 * H57, "")</f>
        <v>20382.165605095535</v>
      </c>
      <c r="J57" s="15">
        <v>114</v>
      </c>
      <c r="K57" s="32">
        <f t="shared" si="24"/>
        <v>0.21019108280254772</v>
      </c>
      <c r="L57" s="18">
        <f>IF(ISNUMBER(J57), $B64 * K57, "")</f>
        <v>31528.662420382159</v>
      </c>
      <c r="M57" s="31">
        <v>114</v>
      </c>
      <c r="N57" s="32">
        <f t="shared" si="25"/>
        <v>0.21019108280254772</v>
      </c>
      <c r="O57" s="18">
        <f>IF(ISNUMBER(M57), $B64 * N57, "")</f>
        <v>31528.662420382159</v>
      </c>
      <c r="Q57" s="286"/>
      <c r="R57" s="286"/>
      <c r="S57" s="286"/>
    </row>
    <row r="58" spans="1:19" ht="17.25" customHeight="1" thickBot="1">
      <c r="A58" s="127" t="s">
        <v>333</v>
      </c>
      <c r="B58" s="128">
        <v>0.20399999999999999</v>
      </c>
      <c r="C58" s="78">
        <v>-3.3175355500000003E-2</v>
      </c>
      <c r="D58" s="20">
        <v>0.20100000000000001</v>
      </c>
      <c r="E58" s="21">
        <f t="shared" si="22"/>
        <v>-1.4705882352941055E-2</v>
      </c>
      <c r="F58" s="22">
        <f>IF(ISNUMBER(D58), $B64 * E58, "")</f>
        <v>-2205.8823529411584</v>
      </c>
      <c r="G58" s="30">
        <v>0.2</v>
      </c>
      <c r="H58" s="21">
        <f t="shared" si="23"/>
        <v>-1.9607843137254784E-2</v>
      </c>
      <c r="I58" s="105">
        <f>IF(ISNUMBER(G58), $B64 * H58, "")</f>
        <v>-2941.1764705882174</v>
      </c>
      <c r="J58" s="20">
        <v>0.2</v>
      </c>
      <c r="K58" s="21">
        <f t="shared" si="24"/>
        <v>-1.9607843137254784E-2</v>
      </c>
      <c r="L58" s="22">
        <f>IF(ISNUMBER(J58), $B64 * K58, "")</f>
        <v>-2941.1764705882174</v>
      </c>
      <c r="M58" s="30">
        <v>0.20100000000000001</v>
      </c>
      <c r="N58" s="21">
        <f t="shared" si="25"/>
        <v>-1.4705882352941055E-2</v>
      </c>
      <c r="O58" s="22">
        <f>IF(ISNUMBER(M58), $B64 * N58, "")</f>
        <v>-2205.8823529411584</v>
      </c>
      <c r="Q58" s="286"/>
      <c r="R58" s="286"/>
      <c r="S58" s="286"/>
    </row>
    <row r="59" spans="1:19" ht="17.25" customHeight="1" thickBot="1">
      <c r="A59" s="125" t="s">
        <v>145</v>
      </c>
      <c r="B59" s="129">
        <v>26.3</v>
      </c>
      <c r="C59" s="80">
        <v>-4.7101449300000001E-2</v>
      </c>
      <c r="D59" s="106">
        <v>25.4</v>
      </c>
      <c r="E59" s="107">
        <f>IF(ISNUMBER(D59), (D59 - $B59) / $B59, "")</f>
        <v>-3.4220532319391712E-2</v>
      </c>
      <c r="F59" s="108">
        <f>IF(ISNUMBER(D59), $B64 * E59, "")</f>
        <v>-5133.0798479087571</v>
      </c>
      <c r="G59" s="109">
        <v>24.8</v>
      </c>
      <c r="H59" s="107">
        <f>IF(ISNUMBER(G59), (G59 - $B59) / $B59, "")</f>
        <v>-5.7034220532319393E-2</v>
      </c>
      <c r="I59" s="110">
        <f>IF(ISNUMBER(G59), $B64 * H59, "")</f>
        <v>-8555.1330798479084</v>
      </c>
      <c r="J59" s="106">
        <v>24.7</v>
      </c>
      <c r="K59" s="107">
        <f>IF(ISNUMBER(J59), (J59 - $B59) / $B59, "")</f>
        <v>-6.083650190114074E-2</v>
      </c>
      <c r="L59" s="108">
        <f>IF(ISNUMBER(J59), $B64 * K59, "")</f>
        <v>-9125.475285171111</v>
      </c>
      <c r="M59" s="109">
        <v>25.2</v>
      </c>
      <c r="N59" s="107">
        <f>IF(ISNUMBER(M59), (M59 - $B59) / $B59, "")</f>
        <v>-4.1825095057034273E-2</v>
      </c>
      <c r="O59" s="108">
        <f>IF(ISNUMBER(M59), $B64 * N59, "")</f>
        <v>-6273.7642585551412</v>
      </c>
      <c r="Q59" s="291"/>
      <c r="R59" s="291"/>
      <c r="S59" s="291"/>
    </row>
    <row r="60" spans="1:19" ht="17.25" customHeight="1" thickBot="1">
      <c r="A60" s="125" t="s">
        <v>71</v>
      </c>
      <c r="B60" s="126">
        <v>37.1</v>
      </c>
      <c r="C60" s="77">
        <v>-4.8717948699999999E-2</v>
      </c>
      <c r="D60" s="15">
        <v>35.5</v>
      </c>
      <c r="E60" s="32">
        <f t="shared" ref="E60:E63" si="26">IF(ISNUMBER(D60), (D60 - $B60) / $B60, "")</f>
        <v>-4.3126684636118635E-2</v>
      </c>
      <c r="F60" s="18">
        <f>IF(ISNUMBER(D60), $B64 * E60, "")</f>
        <v>-6469.0026954177956</v>
      </c>
      <c r="G60" s="31">
        <v>35.299999999999997</v>
      </c>
      <c r="H60" s="32">
        <f t="shared" ref="H60:H63" si="27">IF(ISNUMBER(G60), (G60 - $B60) / $B60, "")</f>
        <v>-4.8517520215633533E-2</v>
      </c>
      <c r="I60" s="101">
        <f>IF(ISNUMBER(G60), $B64 * H60, "")</f>
        <v>-7277.6280323450301</v>
      </c>
      <c r="J60" s="15">
        <v>35.200000000000003</v>
      </c>
      <c r="K60" s="32">
        <f t="shared" ref="K60:K63" si="28">IF(ISNUMBER(J60), (J60 - $B60) / $B60, "")</f>
        <v>-5.1212938005390798E-2</v>
      </c>
      <c r="L60" s="18">
        <f>IF(ISNUMBER(J60), $B64 * K60, "")</f>
        <v>-7681.94070080862</v>
      </c>
      <c r="M60" s="31">
        <v>36</v>
      </c>
      <c r="N60" s="32">
        <f t="shared" ref="N60:N63" si="29">IF(ISNUMBER(M60), (M60 - $B60) / $B60, "")</f>
        <v>-2.9649595687331574E-2</v>
      </c>
      <c r="O60" s="18">
        <f>IF(ISNUMBER(M60), $B64 * N60, "")</f>
        <v>-4447.4393530997359</v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-1.470302097849812E-2</v>
      </c>
      <c r="F64" s="28">
        <f>SUM(F44:F63)</f>
        <v>-37492.703495170208</v>
      </c>
      <c r="G64" s="26" t="s">
        <v>268</v>
      </c>
      <c r="H64" s="27">
        <f>IF(COUNT(H44:H63), SUM(H44:H63) / COUNT(H44:H63), 0)</f>
        <v>-1.6070208958121942E-2</v>
      </c>
      <c r="I64" s="28">
        <f>SUM(I44:I63)</f>
        <v>-40979.032843210953</v>
      </c>
      <c r="J64" s="26" t="s">
        <v>268</v>
      </c>
      <c r="K64" s="27">
        <f>IF(COUNT(K44:K63), SUM(K44:K63) / COUNT(K44:K63), 0)</f>
        <v>-1.1930111229330726E-2</v>
      </c>
      <c r="L64" s="28">
        <f>SUM(L44:L63)</f>
        <v>-30421.783634793348</v>
      </c>
      <c r="M64" s="26" t="s">
        <v>268</v>
      </c>
      <c r="N64" s="27">
        <f>IF(COUNT(N44:N63), SUM(N44:N63) / COUNT(N44:N63), 0)</f>
        <v>7.8958823853959165E-3</v>
      </c>
      <c r="O64" s="28">
        <f>SUM(O44:O63)</f>
        <v>20134.500082759587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53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2021-11-23(화) 오전 00:00</v>
      </c>
      <c r="C69" s="329"/>
      <c r="D69" s="288" t="str">
        <f>TEXT($G$1, "[$-ko-KR]yyyy-mm-dd(ddd) ") &amp; "오후 14:00"</f>
        <v>2021-11-23(화) 오후 14:00</v>
      </c>
      <c r="E69" s="289"/>
      <c r="F69" s="290"/>
      <c r="G69" s="288" t="str">
        <f>TEXT($G$1, "[$-ko-KR]yyyy-mm-dd(ddd) ") &amp; "오후 19:00"</f>
        <v>2021-11-23(화) 오후 19:00</v>
      </c>
      <c r="H69" s="289"/>
      <c r="I69" s="290"/>
      <c r="J69" s="288" t="str">
        <f>TEXT($G$1, "[$-ko-KR]yyyy-mm-dd(ddd) ") &amp; "오후 21:00"</f>
        <v>2021-11-23(화) 오후 21:00</v>
      </c>
      <c r="K69" s="289"/>
      <c r="L69" s="290"/>
      <c r="M69" s="288" t="str">
        <f>TEXT($G$1+1, "[$-ko-KR]yyyy-mm-dd(ddd) ") &amp; "오전 00:00"</f>
        <v>2021-11-24(수)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54" t="s">
        <v>57</v>
      </c>
      <c r="H70" s="255" t="s">
        <v>265</v>
      </c>
      <c r="I70" s="256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237</v>
      </c>
      <c r="B71" s="124">
        <v>189</v>
      </c>
      <c r="C71" s="76">
        <v>5.5865921800000003E-2</v>
      </c>
      <c r="D71" s="13">
        <v>172</v>
      </c>
      <c r="E71" s="14">
        <f>IF(ISNUMBER(D71), (D71 - $B71) / $B71, "")</f>
        <v>-8.9947089947089942E-2</v>
      </c>
      <c r="F71" s="16">
        <f>IF(ISNUMBER(D71), $B91 * E71, "")</f>
        <v>-13492.063492063491</v>
      </c>
      <c r="G71" s="29">
        <v>172</v>
      </c>
      <c r="H71" s="14">
        <f>IF(ISNUMBER(G71), (G71 - $B71) / $B71, "")</f>
        <v>-8.9947089947089942E-2</v>
      </c>
      <c r="I71" s="100">
        <f>IF(ISNUMBER(G71), $B91 * H71, "")</f>
        <v>-13492.063492063491</v>
      </c>
      <c r="J71" s="13">
        <v>170</v>
      </c>
      <c r="K71" s="14">
        <f>IF(ISNUMBER(J71), (J71 - $B71) / $B71, "")</f>
        <v>-0.10052910052910052</v>
      </c>
      <c r="L71" s="16">
        <f>IF(ISNUMBER(J71), $B91 * K71, "")</f>
        <v>-15079.365079365078</v>
      </c>
      <c r="M71" s="29">
        <v>175</v>
      </c>
      <c r="N71" s="14">
        <f>IF(ISNUMBER(M71), (M71 - $B71) / $B71, "")</f>
        <v>-7.407407407407407E-2</v>
      </c>
      <c r="O71" s="16">
        <f>IF(ISNUMBER(M71), $B91 * N71, "")</f>
        <v>-11111.111111111111</v>
      </c>
      <c r="Q71" s="286"/>
      <c r="R71" s="286"/>
      <c r="S71" s="286"/>
    </row>
    <row r="72" spans="1:19" ht="17.25" thickBot="1">
      <c r="A72" s="125" t="s">
        <v>121</v>
      </c>
      <c r="B72" s="126">
        <v>706</v>
      </c>
      <c r="C72" s="77">
        <v>3.2163742699999998E-2</v>
      </c>
      <c r="D72" s="15">
        <v>647</v>
      </c>
      <c r="E72" s="32">
        <f t="shared" ref="E72:E75" si="30">IF(ISNUMBER(D72), (D72 - $B72) / $B72, "")</f>
        <v>-8.3569405099150146E-2</v>
      </c>
      <c r="F72" s="18">
        <f>IF(ISNUMBER(D72), $B91 * E72, "")</f>
        <v>-12535.410764872522</v>
      </c>
      <c r="G72" s="31">
        <v>640</v>
      </c>
      <c r="H72" s="32">
        <f t="shared" ref="H72:H75" si="31">IF(ISNUMBER(G72), (G72 - $B72) / $B72, "")</f>
        <v>-9.3484419263456089E-2</v>
      </c>
      <c r="I72" s="101">
        <f>IF(ISNUMBER(G72), $B91 * H72, "")</f>
        <v>-14022.662889518413</v>
      </c>
      <c r="J72" s="15">
        <v>641</v>
      </c>
      <c r="K72" s="32">
        <f t="shared" ref="K72:K75" si="32">IF(ISNUMBER(J72), (J72 - $B72) / $B72, "")</f>
        <v>-9.2067988668555242E-2</v>
      </c>
      <c r="L72" s="18">
        <f>IF(ISNUMBER(J72), $B91 * K72, "")</f>
        <v>-13810.198300283286</v>
      </c>
      <c r="M72" s="31">
        <v>650</v>
      </c>
      <c r="N72" s="32">
        <f t="shared" ref="N72:N75" si="33">IF(ISNUMBER(M72), (M72 - $B72) / $B72, "")</f>
        <v>-7.9320113314447591E-2</v>
      </c>
      <c r="O72" s="18">
        <f>IF(ISNUMBER(M72), $B91 * N72, "")</f>
        <v>-11898.016997167138</v>
      </c>
      <c r="Q72" s="286"/>
      <c r="R72" s="286"/>
      <c r="S72" s="286"/>
    </row>
    <row r="73" spans="1:19" ht="17.25" thickBot="1">
      <c r="A73" s="125" t="s">
        <v>51</v>
      </c>
      <c r="B73" s="126">
        <v>438</v>
      </c>
      <c r="C73" s="77">
        <v>2.5761124100000001E-2</v>
      </c>
      <c r="D73" s="15">
        <v>416</v>
      </c>
      <c r="E73" s="32">
        <f t="shared" si="30"/>
        <v>-5.0228310502283102E-2</v>
      </c>
      <c r="F73" s="18">
        <f>IF(ISNUMBER(D73), $B91 * E73, "")</f>
        <v>-7534.2465753424649</v>
      </c>
      <c r="G73" s="31">
        <v>414</v>
      </c>
      <c r="H73" s="32">
        <f t="shared" si="31"/>
        <v>-5.4794520547945202E-2</v>
      </c>
      <c r="I73" s="101">
        <f>IF(ISNUMBER(G73), $B91 * H73, "")</f>
        <v>-8219.17808219178</v>
      </c>
      <c r="J73" s="15">
        <v>414</v>
      </c>
      <c r="K73" s="32">
        <f t="shared" si="32"/>
        <v>-5.4794520547945202E-2</v>
      </c>
      <c r="L73" s="18">
        <f>IF(ISNUMBER(J73), $B91 * K73, "")</f>
        <v>-8219.17808219178</v>
      </c>
      <c r="M73" s="31">
        <v>421</v>
      </c>
      <c r="N73" s="32">
        <f t="shared" si="33"/>
        <v>-3.8812785388127852E-2</v>
      </c>
      <c r="O73" s="18">
        <f>IF(ISNUMBER(M73), $B91 * N73, "")</f>
        <v>-5821.9178082191775</v>
      </c>
      <c r="Q73" s="291"/>
      <c r="R73" s="291"/>
      <c r="S73" s="291"/>
    </row>
    <row r="74" spans="1:19" ht="17.25" thickBot="1">
      <c r="A74" s="125" t="s">
        <v>141</v>
      </c>
      <c r="B74" s="126">
        <v>161</v>
      </c>
      <c r="C74" s="77">
        <v>1.2578616399999999E-2</v>
      </c>
      <c r="D74" s="15">
        <v>158</v>
      </c>
      <c r="E74" s="32">
        <f t="shared" si="30"/>
        <v>-1.8633540372670808E-2</v>
      </c>
      <c r="F74" s="18">
        <f>IF(ISNUMBER(D74), $B91 * E74, "")</f>
        <v>-2795.0310559006211</v>
      </c>
      <c r="G74" s="31">
        <v>156</v>
      </c>
      <c r="H74" s="32">
        <f t="shared" si="31"/>
        <v>-3.1055900621118012E-2</v>
      </c>
      <c r="I74" s="101">
        <f>IF(ISNUMBER(G74), $B91 * H74, "")</f>
        <v>-4658.3850931677016</v>
      </c>
      <c r="J74" s="15">
        <v>157</v>
      </c>
      <c r="K74" s="32">
        <f t="shared" si="32"/>
        <v>-2.4844720496894408E-2</v>
      </c>
      <c r="L74" s="18">
        <f>IF(ISNUMBER(J74), $B91 * K74, "")</f>
        <v>-3726.7080745341614</v>
      </c>
      <c r="M74" s="31">
        <v>156</v>
      </c>
      <c r="N74" s="32">
        <f t="shared" si="33"/>
        <v>-3.1055900621118012E-2</v>
      </c>
      <c r="O74" s="18">
        <f>IF(ISNUMBER(M74), $B91 * N74, "")</f>
        <v>-4658.3850931677016</v>
      </c>
      <c r="Q74" s="291"/>
      <c r="R74" s="291"/>
      <c r="S74" s="291"/>
    </row>
    <row r="75" spans="1:19" ht="17.25" thickBot="1">
      <c r="A75" s="127" t="s">
        <v>115</v>
      </c>
      <c r="B75" s="128">
        <v>909</v>
      </c>
      <c r="C75" s="78">
        <v>2.2050717000000001E-3</v>
      </c>
      <c r="D75" s="20">
        <v>947</v>
      </c>
      <c r="E75" s="21">
        <f t="shared" si="30"/>
        <v>4.1804180418041806E-2</v>
      </c>
      <c r="F75" s="22">
        <f>IF(ISNUMBER(D75), $B91 * E75, "")</f>
        <v>6270.6270627062713</v>
      </c>
      <c r="G75" s="30">
        <v>937</v>
      </c>
      <c r="H75" s="21">
        <f t="shared" si="31"/>
        <v>3.0803080308030802E-2</v>
      </c>
      <c r="I75" s="105">
        <f>IF(ISNUMBER(G75), $B91 * H75, "")</f>
        <v>4620.4620462046205</v>
      </c>
      <c r="J75" s="20">
        <v>952</v>
      </c>
      <c r="K75" s="21">
        <f t="shared" si="32"/>
        <v>4.7304730473047306E-2</v>
      </c>
      <c r="L75" s="22">
        <f>IF(ISNUMBER(J75), $B91 * K75, "")</f>
        <v>7095.7095709570958</v>
      </c>
      <c r="M75" s="30">
        <v>1015</v>
      </c>
      <c r="N75" s="21">
        <f t="shared" si="33"/>
        <v>0.11661166116611661</v>
      </c>
      <c r="O75" s="22">
        <f>IF(ISNUMBER(M75), $B91 * N75, "")</f>
        <v>17491.749174917491</v>
      </c>
      <c r="Q75" s="291"/>
      <c r="R75" s="291"/>
      <c r="S75" s="291"/>
    </row>
    <row r="76" spans="1:19" ht="17.25" thickBot="1">
      <c r="A76" s="125" t="s">
        <v>233</v>
      </c>
      <c r="B76" s="129">
        <v>741</v>
      </c>
      <c r="C76" s="80">
        <v>-6.7024129000000003E-3</v>
      </c>
      <c r="D76" s="106">
        <v>726</v>
      </c>
      <c r="E76" s="107">
        <f>IF(ISNUMBER(D76), (D76 - $B76) / $B76, "")</f>
        <v>-2.0242914979757085E-2</v>
      </c>
      <c r="F76" s="108">
        <f>IF(ISNUMBER(D76), $B91 * E76, "")</f>
        <v>-3036.4372469635628</v>
      </c>
      <c r="G76" s="109">
        <v>754</v>
      </c>
      <c r="H76" s="107">
        <f>IF(ISNUMBER(G76), (G76 - $B76) / $B76, "")</f>
        <v>1.7543859649122806E-2</v>
      </c>
      <c r="I76" s="110">
        <f>IF(ISNUMBER(G76), $B91 * H76, "")</f>
        <v>2631.5789473684208</v>
      </c>
      <c r="J76" s="106">
        <v>742</v>
      </c>
      <c r="K76" s="107">
        <f>IF(ISNUMBER(J76), (J76 - $B76) / $B76, "")</f>
        <v>1.3495276653171389E-3</v>
      </c>
      <c r="L76" s="108">
        <f>IF(ISNUMBER(J76), $B91 * K76, "")</f>
        <v>202.42914979757083</v>
      </c>
      <c r="M76" s="109">
        <v>755</v>
      </c>
      <c r="N76" s="107">
        <f>IF(ISNUMBER(M76), (M76 - $B76) / $B76, "")</f>
        <v>1.8893387314439947E-2</v>
      </c>
      <c r="O76" s="108">
        <f>IF(ISNUMBER(M76), $B91 * N76, "")</f>
        <v>2834.0080971659922</v>
      </c>
      <c r="Q76" s="291"/>
      <c r="R76" s="291"/>
      <c r="S76" s="291"/>
    </row>
    <row r="77" spans="1:19" ht="17.25" thickBot="1">
      <c r="A77" s="125" t="s">
        <v>125</v>
      </c>
      <c r="B77" s="126">
        <v>164</v>
      </c>
      <c r="C77" s="77">
        <v>-1.20481928E-2</v>
      </c>
      <c r="D77" s="15">
        <v>160</v>
      </c>
      <c r="E77" s="32">
        <f t="shared" ref="E77:E80" si="34">IF(ISNUMBER(D77), (D77 - $B77) / $B77, "")</f>
        <v>-2.4390243902439025E-2</v>
      </c>
      <c r="F77" s="18">
        <f>IF(ISNUMBER(D77), $B91 * E77, "")</f>
        <v>-3658.5365853658536</v>
      </c>
      <c r="G77" s="31">
        <v>159</v>
      </c>
      <c r="H77" s="32">
        <f t="shared" ref="H77:H80" si="35">IF(ISNUMBER(G77), (G77 - $B77) / $B77, "")</f>
        <v>-3.048780487804878E-2</v>
      </c>
      <c r="I77" s="101">
        <f>IF(ISNUMBER(G77), $B91 * H77, "")</f>
        <v>-4573.1707317073169</v>
      </c>
      <c r="J77" s="15">
        <v>159</v>
      </c>
      <c r="K77" s="32">
        <f t="shared" ref="K77:K80" si="36">IF(ISNUMBER(J77), (J77 - $B77) / $B77, "")</f>
        <v>-3.048780487804878E-2</v>
      </c>
      <c r="L77" s="18">
        <f>IF(ISNUMBER(J77), $B91 * K77, "")</f>
        <v>-4573.1707317073169</v>
      </c>
      <c r="M77" s="31">
        <v>161</v>
      </c>
      <c r="N77" s="32">
        <f t="shared" ref="N77:N80" si="37">IF(ISNUMBER(M77), (M77 - $B77) / $B77, "")</f>
        <v>-1.8292682926829267E-2</v>
      </c>
      <c r="O77" s="18">
        <f>IF(ISNUMBER(M77), $B91 * N77, "")</f>
        <v>-2743.9024390243899</v>
      </c>
      <c r="Q77" s="291"/>
      <c r="R77" s="291"/>
      <c r="S77" s="291"/>
    </row>
    <row r="78" spans="1:19" ht="17.25" thickBot="1">
      <c r="A78" s="125" t="s">
        <v>227</v>
      </c>
      <c r="B78" s="126">
        <v>980</v>
      </c>
      <c r="C78" s="77">
        <v>-1.4084507E-2</v>
      </c>
      <c r="D78" s="15">
        <v>969</v>
      </c>
      <c r="E78" s="32">
        <f t="shared" si="34"/>
        <v>-1.1224489795918367E-2</v>
      </c>
      <c r="F78" s="18">
        <f>IF(ISNUMBER(D78), $B91 * E78, "")</f>
        <v>-1683.6734693877549</v>
      </c>
      <c r="G78" s="31">
        <v>962</v>
      </c>
      <c r="H78" s="32">
        <f t="shared" si="35"/>
        <v>-1.8367346938775512E-2</v>
      </c>
      <c r="I78" s="101">
        <f>IF(ISNUMBER(G78), $B91 * H78, "")</f>
        <v>-2755.1020408163267</v>
      </c>
      <c r="J78" s="15">
        <v>949</v>
      </c>
      <c r="K78" s="32">
        <f t="shared" si="36"/>
        <v>-3.1632653061224487E-2</v>
      </c>
      <c r="L78" s="18">
        <f>IF(ISNUMBER(J78), $B91 * K78, "")</f>
        <v>-4744.8979591836733</v>
      </c>
      <c r="M78" s="31">
        <v>956</v>
      </c>
      <c r="N78" s="32">
        <f t="shared" si="37"/>
        <v>-2.4489795918367346E-2</v>
      </c>
      <c r="O78" s="18">
        <f>IF(ISNUMBER(M78), $B91 * N78, "")</f>
        <v>-3673.4693877551017</v>
      </c>
      <c r="Q78" s="291"/>
      <c r="R78" s="291"/>
      <c r="S78" s="291"/>
    </row>
    <row r="79" spans="1:19" ht="17.25" thickBot="1">
      <c r="A79" s="125" t="s">
        <v>263</v>
      </c>
      <c r="B79" s="126">
        <v>279</v>
      </c>
      <c r="C79" s="77">
        <v>-1.4134275599999999E-2</v>
      </c>
      <c r="D79" s="15">
        <v>276</v>
      </c>
      <c r="E79" s="32">
        <f t="shared" si="34"/>
        <v>-1.0752688172043012E-2</v>
      </c>
      <c r="F79" s="18">
        <f>IF(ISNUMBER(D79), $B91 * E79, "")</f>
        <v>-1612.9032258064517</v>
      </c>
      <c r="G79" s="31">
        <v>282</v>
      </c>
      <c r="H79" s="32">
        <f t="shared" si="35"/>
        <v>1.0752688172043012E-2</v>
      </c>
      <c r="I79" s="101">
        <f>IF(ISNUMBER(G79), $B91 * H79, "")</f>
        <v>1612.9032258064517</v>
      </c>
      <c r="J79" s="15">
        <v>280</v>
      </c>
      <c r="K79" s="32">
        <f t="shared" si="36"/>
        <v>3.5842293906810036E-3</v>
      </c>
      <c r="L79" s="18">
        <f>IF(ISNUMBER(J79), $B91 * K79, "")</f>
        <v>537.63440860215053</v>
      </c>
      <c r="M79" s="31">
        <v>285</v>
      </c>
      <c r="N79" s="32">
        <f t="shared" si="37"/>
        <v>2.1505376344086023E-2</v>
      </c>
      <c r="O79" s="18">
        <f>IF(ISNUMBER(M79), $B91 * N79, "")</f>
        <v>3225.8064516129034</v>
      </c>
      <c r="Q79" s="33"/>
      <c r="R79" s="33"/>
    </row>
    <row r="80" spans="1:19" ht="17.25" thickBot="1">
      <c r="A80" s="130" t="s">
        <v>129</v>
      </c>
      <c r="B80" s="131">
        <v>113</v>
      </c>
      <c r="C80" s="79">
        <v>-1.73913043E-2</v>
      </c>
      <c r="D80" s="24">
        <v>111</v>
      </c>
      <c r="E80" s="25">
        <f t="shared" si="34"/>
        <v>-1.7699115044247787E-2</v>
      </c>
      <c r="F80" s="104">
        <f>IF(ISNUMBER(D80), $B91 * E80, "")</f>
        <v>-2654.8672566371679</v>
      </c>
      <c r="G80" s="102">
        <v>110</v>
      </c>
      <c r="H80" s="25">
        <f t="shared" si="35"/>
        <v>-2.6548672566371681E-2</v>
      </c>
      <c r="I80" s="103">
        <f>IF(ISNUMBER(G80), $B91 * H80, "")</f>
        <v>-3982.3008849557523</v>
      </c>
      <c r="J80" s="24">
        <v>110</v>
      </c>
      <c r="K80" s="25">
        <f t="shared" si="36"/>
        <v>-2.6548672566371681E-2</v>
      </c>
      <c r="L80" s="104">
        <f>IF(ISNUMBER(J80), $B91 * K80, "")</f>
        <v>-3982.3008849557523</v>
      </c>
      <c r="M80" s="102">
        <v>113</v>
      </c>
      <c r="N80" s="25">
        <f t="shared" si="37"/>
        <v>0</v>
      </c>
      <c r="O80" s="104">
        <f>IF(ISNUMBER(M80), $B91 * N80, "")</f>
        <v>0</v>
      </c>
      <c r="Q80" s="300"/>
      <c r="R80" s="301"/>
      <c r="S80" s="302"/>
    </row>
    <row r="81" spans="1:19">
      <c r="A81" s="123" t="s">
        <v>149</v>
      </c>
      <c r="B81" s="124">
        <v>130</v>
      </c>
      <c r="C81" s="76">
        <v>-2.2556390999999999E-2</v>
      </c>
      <c r="D81" s="13">
        <v>127</v>
      </c>
      <c r="E81" s="14">
        <f>IF(ISNUMBER(D81), (D81 - $B81) / $B81, "")</f>
        <v>-2.3076923076923078E-2</v>
      </c>
      <c r="F81" s="16">
        <f>IF(ISNUMBER(D81), $B91 * E81, "")</f>
        <v>-3461.5384615384619</v>
      </c>
      <c r="G81" s="29">
        <v>128</v>
      </c>
      <c r="H81" s="14">
        <f>IF(ISNUMBER(G81), (G81 - $B81) / $B81, "")</f>
        <v>-1.5384615384615385E-2</v>
      </c>
      <c r="I81" s="100">
        <f>IF(ISNUMBER(G81), $B91 * H81, "")</f>
        <v>-2307.6923076923076</v>
      </c>
      <c r="J81" s="13">
        <v>127</v>
      </c>
      <c r="K81" s="14">
        <f>IF(ISNUMBER(J81), (J81 - $B81) / $B81, "")</f>
        <v>-2.3076923076923078E-2</v>
      </c>
      <c r="L81" s="16">
        <f>IF(ISNUMBER(J81), $B91 * K81, "")</f>
        <v>-3461.5384615384619</v>
      </c>
      <c r="M81" s="29">
        <v>129</v>
      </c>
      <c r="N81" s="14">
        <f>IF(ISNUMBER(M81), (M81 - $B81) / $B81, "")</f>
        <v>-7.6923076923076927E-3</v>
      </c>
      <c r="O81" s="16">
        <f>IF(ISNUMBER(M81), $B91 * N81, "")</f>
        <v>-1153.8461538461538</v>
      </c>
      <c r="Q81" s="303"/>
      <c r="R81" s="304"/>
      <c r="S81" s="305"/>
    </row>
    <row r="82" spans="1:19" ht="17.25" thickBot="1">
      <c r="A82" s="125" t="s">
        <v>85</v>
      </c>
      <c r="B82" s="126">
        <v>540</v>
      </c>
      <c r="C82" s="77">
        <v>-2.35081374E-2</v>
      </c>
      <c r="D82" s="15">
        <v>552</v>
      </c>
      <c r="E82" s="32">
        <f t="shared" ref="E82:E85" si="38">IF(ISNUMBER(D82), (D82 - $B82) / $B82, "")</f>
        <v>2.2222222222222223E-2</v>
      </c>
      <c r="F82" s="18">
        <f>IF(ISNUMBER(D82), $B91 * E82, "")</f>
        <v>3333.3333333333335</v>
      </c>
      <c r="G82" s="31">
        <v>536</v>
      </c>
      <c r="H82" s="32">
        <f t="shared" ref="H82:H85" si="39">IF(ISNUMBER(G82), (G82 - $B82) / $B82, "")</f>
        <v>-7.4074074074074077E-3</v>
      </c>
      <c r="I82" s="101">
        <f>IF(ISNUMBER(G82), $B91 * H82, "")</f>
        <v>-1111.1111111111111</v>
      </c>
      <c r="J82" s="15">
        <v>532</v>
      </c>
      <c r="K82" s="32">
        <f t="shared" ref="K82:K85" si="40">IF(ISNUMBER(J82), (J82 - $B82) / $B82, "")</f>
        <v>-1.4814814814814815E-2</v>
      </c>
      <c r="L82" s="18">
        <f>IF(ISNUMBER(J82), $B91 * K82, "")</f>
        <v>-2222.2222222222222</v>
      </c>
      <c r="M82" s="31">
        <v>543</v>
      </c>
      <c r="N82" s="32">
        <f t="shared" ref="N82:N85" si="41">IF(ISNUMBER(M82), (M82 - $B82) / $B82, "")</f>
        <v>5.5555555555555558E-3</v>
      </c>
      <c r="O82" s="18">
        <f>IF(ISNUMBER(M82), $B91 * N82, "")</f>
        <v>833.33333333333337</v>
      </c>
      <c r="Q82" s="306"/>
      <c r="R82" s="307"/>
      <c r="S82" s="308"/>
    </row>
    <row r="83" spans="1:19" ht="17.25" thickBot="1">
      <c r="A83" s="125" t="s">
        <v>159</v>
      </c>
      <c r="B83" s="126">
        <v>113</v>
      </c>
      <c r="C83" s="77">
        <v>-2.5862069000000001E-2</v>
      </c>
      <c r="D83" s="15">
        <v>109</v>
      </c>
      <c r="E83" s="32">
        <f t="shared" si="38"/>
        <v>-3.5398230088495575E-2</v>
      </c>
      <c r="F83" s="18">
        <f>IF(ISNUMBER(D83), $B91 * E83, "")</f>
        <v>-5309.7345132743358</v>
      </c>
      <c r="G83" s="31">
        <v>108</v>
      </c>
      <c r="H83" s="32">
        <f t="shared" si="39"/>
        <v>-4.4247787610619468E-2</v>
      </c>
      <c r="I83" s="101">
        <f>IF(ISNUMBER(G83), $B91 * H83, "")</f>
        <v>-6637.1681415929206</v>
      </c>
      <c r="J83" s="15">
        <v>109</v>
      </c>
      <c r="K83" s="32">
        <f t="shared" si="40"/>
        <v>-3.5398230088495575E-2</v>
      </c>
      <c r="L83" s="18">
        <f>IF(ISNUMBER(J83), $B91 * K83, "")</f>
        <v>-5309.7345132743358</v>
      </c>
      <c r="M83" s="31">
        <v>111</v>
      </c>
      <c r="N83" s="32">
        <f t="shared" si="41"/>
        <v>-1.7699115044247787E-2</v>
      </c>
      <c r="O83" s="18">
        <f>IF(ISNUMBER(M83), $B91 * N83, "")</f>
        <v>-2654.8672566371679</v>
      </c>
      <c r="Q83" s="291"/>
      <c r="R83" s="291"/>
      <c r="S83" s="291"/>
    </row>
    <row r="84" spans="1:19" ht="17.25" thickBot="1">
      <c r="A84" s="125" t="s">
        <v>161</v>
      </c>
      <c r="B84" s="126">
        <v>653</v>
      </c>
      <c r="C84" s="77">
        <v>-2.9717681999999999E-2</v>
      </c>
      <c r="D84" s="15">
        <v>643</v>
      </c>
      <c r="E84" s="32">
        <f t="shared" si="38"/>
        <v>-1.5313935681470138E-2</v>
      </c>
      <c r="F84" s="18">
        <f>IF(ISNUMBER(D84), $B91 * E84, "")</f>
        <v>-2297.0903522205208</v>
      </c>
      <c r="G84" s="31">
        <v>639</v>
      </c>
      <c r="H84" s="32">
        <f t="shared" si="39"/>
        <v>-2.1439509954058193E-2</v>
      </c>
      <c r="I84" s="101">
        <f>IF(ISNUMBER(G84), $B91 * H84, "")</f>
        <v>-3215.9264931087287</v>
      </c>
      <c r="J84" s="15">
        <v>640</v>
      </c>
      <c r="K84" s="32">
        <f t="shared" si="40"/>
        <v>-1.9908116385911178E-2</v>
      </c>
      <c r="L84" s="18">
        <f>IF(ISNUMBER(J84), $B91 * K84, "")</f>
        <v>-2986.2174578866766</v>
      </c>
      <c r="M84" s="31">
        <v>648</v>
      </c>
      <c r="N84" s="32">
        <f t="shared" si="41"/>
        <v>-7.656967840735069E-3</v>
      </c>
      <c r="O84" s="18">
        <f>IF(ISNUMBER(M84), $B91 * N84, "")</f>
        <v>-1148.5451761102604</v>
      </c>
      <c r="Q84" s="286"/>
      <c r="R84" s="286"/>
      <c r="S84" s="286"/>
    </row>
    <row r="85" spans="1:19" ht="17.25" thickBot="1">
      <c r="A85" s="127" t="s">
        <v>56</v>
      </c>
      <c r="B85" s="128">
        <v>218</v>
      </c>
      <c r="C85" s="78">
        <v>-3.5398230099999997E-2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214</v>
      </c>
      <c r="H85" s="21">
        <f t="shared" si="39"/>
        <v>-1.834862385321101E-2</v>
      </c>
      <c r="I85" s="105">
        <f>IF(ISNUMBER(G85), $B91 * H85, "")</f>
        <v>-2752.2935779816517</v>
      </c>
      <c r="J85" s="20">
        <v>213</v>
      </c>
      <c r="K85" s="21">
        <f t="shared" si="40"/>
        <v>-2.2935779816513763E-2</v>
      </c>
      <c r="L85" s="22">
        <f>IF(ISNUMBER(J85), $B91 * K85, "")</f>
        <v>-3440.3669724770643</v>
      </c>
      <c r="M85" s="30">
        <v>218</v>
      </c>
      <c r="N85" s="21">
        <f t="shared" si="41"/>
        <v>0</v>
      </c>
      <c r="O85" s="22">
        <f>IF(ISNUMBER(M85), $B91 * N85, "")</f>
        <v>0</v>
      </c>
      <c r="Q85" s="286"/>
      <c r="R85" s="286"/>
      <c r="S85" s="286"/>
    </row>
    <row r="86" spans="1:19" ht="17.25" thickBot="1">
      <c r="A86" s="125" t="s">
        <v>191</v>
      </c>
      <c r="B86" s="129">
        <v>151</v>
      </c>
      <c r="C86" s="80">
        <v>-3.8216560500000003E-2</v>
      </c>
      <c r="D86" s="106">
        <v>159</v>
      </c>
      <c r="E86" s="107">
        <f>IF(ISNUMBER(D86), (D86 - $B86) / $B86, "")</f>
        <v>5.2980132450331126E-2</v>
      </c>
      <c r="F86" s="108">
        <f>IF(ISNUMBER(D86), $B91 * E86, "")</f>
        <v>7947.0198675496686</v>
      </c>
      <c r="G86" s="109">
        <v>162</v>
      </c>
      <c r="H86" s="107">
        <f>IF(ISNUMBER(G86), (G86 - $B86) / $B86, "")</f>
        <v>7.2847682119205295E-2</v>
      </c>
      <c r="I86" s="110">
        <f>IF(ISNUMBER(G86), $B91 * H86, "")</f>
        <v>10927.152317880795</v>
      </c>
      <c r="J86" s="106">
        <v>160</v>
      </c>
      <c r="K86" s="107">
        <f>IF(ISNUMBER(J86), (J86 - $B86) / $B86, "")</f>
        <v>5.9602649006622516E-2</v>
      </c>
      <c r="L86" s="108">
        <f>IF(ISNUMBER(J86), $B91 * K86, "")</f>
        <v>8940.3973509933767</v>
      </c>
      <c r="M86" s="109">
        <v>166</v>
      </c>
      <c r="N86" s="107">
        <f>IF(ISNUMBER(M86), (M86 - $B86) / $B86, "")</f>
        <v>9.9337748344370855E-2</v>
      </c>
      <c r="O86" s="108">
        <f>IF(ISNUMBER(M86), $B91 * N86, "")</f>
        <v>14900.662251655629</v>
      </c>
      <c r="Q86" s="291"/>
      <c r="R86" s="291"/>
      <c r="S86" s="291"/>
    </row>
    <row r="87" spans="1:19" ht="17.25" thickBot="1">
      <c r="A87" s="125" t="s">
        <v>135</v>
      </c>
      <c r="B87" s="126">
        <v>395</v>
      </c>
      <c r="C87" s="77">
        <v>-3.8929440400000001E-2</v>
      </c>
      <c r="D87" s="15">
        <v>390</v>
      </c>
      <c r="E87" s="32">
        <f t="shared" ref="E87:E90" si="42">IF(ISNUMBER(D87), (D87 - $B87) / $B87, "")</f>
        <v>-1.2658227848101266E-2</v>
      </c>
      <c r="F87" s="18">
        <f>IF(ISNUMBER(D87), $B91 * E87, "")</f>
        <v>-1898.7341772151899</v>
      </c>
      <c r="G87" s="31">
        <v>388</v>
      </c>
      <c r="H87" s="32">
        <f t="shared" ref="H87:H90" si="43">IF(ISNUMBER(G87), (G87 - $B87) / $B87, "")</f>
        <v>-1.7721518987341773E-2</v>
      </c>
      <c r="I87" s="101">
        <f>IF(ISNUMBER(G87), $B91 * H87, "")</f>
        <v>-2658.2278481012659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-3037.9746835443038</v>
      </c>
      <c r="M87" s="31">
        <v>404</v>
      </c>
      <c r="N87" s="32">
        <f t="shared" ref="N87:N90" si="45">IF(ISNUMBER(M87), (M87 - $B87) / $B87, "")</f>
        <v>2.2784810126582278E-2</v>
      </c>
      <c r="O87" s="18">
        <f>IF(ISNUMBER(M87), $B91 * N87, "")</f>
        <v>3417.7215189873418</v>
      </c>
      <c r="Q87" s="291"/>
      <c r="R87" s="291"/>
      <c r="S87" s="291"/>
    </row>
    <row r="88" spans="1:19" ht="17.25" thickBot="1">
      <c r="A88" s="125" t="s">
        <v>334</v>
      </c>
      <c r="B88" s="126">
        <v>460</v>
      </c>
      <c r="C88" s="77">
        <v>-3.9665970799999999E-2</v>
      </c>
      <c r="D88" s="15">
        <v>454</v>
      </c>
      <c r="E88" s="32">
        <f t="shared" si="42"/>
        <v>-1.3043478260869565E-2</v>
      </c>
      <c r="F88" s="18">
        <f>IF(ISNUMBER(D88), $B91 * E88, "")</f>
        <v>-1956.5217391304348</v>
      </c>
      <c r="G88" s="31">
        <v>446</v>
      </c>
      <c r="H88" s="32">
        <f t="shared" si="43"/>
        <v>-3.0434782608695653E-2</v>
      </c>
      <c r="I88" s="101">
        <f>IF(ISNUMBER(G88), $B91 * H88, "")</f>
        <v>-4565.217391304348</v>
      </c>
      <c r="J88" s="15">
        <v>446</v>
      </c>
      <c r="K88" s="32">
        <f t="shared" si="44"/>
        <v>-3.0434782608695653E-2</v>
      </c>
      <c r="L88" s="18">
        <f>IF(ISNUMBER(J88), $B91 * K88, "")</f>
        <v>-4565.217391304348</v>
      </c>
      <c r="M88" s="31">
        <v>453</v>
      </c>
      <c r="N88" s="32">
        <f t="shared" si="45"/>
        <v>-1.5217391304347827E-2</v>
      </c>
      <c r="O88" s="18">
        <f>IF(ISNUMBER(M88), $B91 * N88, "")</f>
        <v>-2282.608695652174</v>
      </c>
      <c r="Q88" s="291"/>
      <c r="R88" s="291"/>
      <c r="S88" s="291"/>
    </row>
    <row r="89" spans="1:19">
      <c r="A89" s="125" t="s">
        <v>251</v>
      </c>
      <c r="B89" s="126">
        <v>402</v>
      </c>
      <c r="C89" s="77">
        <v>-4.0572792400000002E-2</v>
      </c>
      <c r="D89" s="15">
        <v>396</v>
      </c>
      <c r="E89" s="32">
        <f t="shared" si="42"/>
        <v>-1.4925373134328358E-2</v>
      </c>
      <c r="F89" s="18">
        <f>IF(ISNUMBER(D89), $B91 * E89, "")</f>
        <v>-2238.8059701492539</v>
      </c>
      <c r="G89" s="31">
        <v>396</v>
      </c>
      <c r="H89" s="32">
        <f t="shared" si="43"/>
        <v>-1.4925373134328358E-2</v>
      </c>
      <c r="I89" s="101">
        <f>IF(ISNUMBER(G89), $B91 * H89, "")</f>
        <v>-2238.8059701492539</v>
      </c>
      <c r="J89" s="15">
        <v>407</v>
      </c>
      <c r="K89" s="32">
        <f t="shared" si="44"/>
        <v>1.2437810945273632E-2</v>
      </c>
      <c r="L89" s="18">
        <f>IF(ISNUMBER(J89), $B91 * K89, "")</f>
        <v>1865.671641791045</v>
      </c>
      <c r="M89" s="31">
        <v>406</v>
      </c>
      <c r="N89" s="32">
        <f t="shared" si="45"/>
        <v>9.9502487562189053E-3</v>
      </c>
      <c r="O89" s="18">
        <f>IF(ISNUMBER(M89), $B91 * N89, "")</f>
        <v>1492.5373134328358</v>
      </c>
      <c r="Q89" s="313"/>
      <c r="R89" s="314"/>
      <c r="S89" s="315"/>
    </row>
    <row r="90" spans="1:19" ht="17.25" thickBot="1">
      <c r="A90" s="130" t="s">
        <v>107</v>
      </c>
      <c r="B90" s="131">
        <v>203</v>
      </c>
      <c r="C90" s="79">
        <v>-4.24528302E-2</v>
      </c>
      <c r="D90" s="24">
        <v>198</v>
      </c>
      <c r="E90" s="25">
        <f t="shared" si="42"/>
        <v>-2.4630541871921183E-2</v>
      </c>
      <c r="F90" s="104">
        <f>IF(ISNUMBER(D90), $B91 * E90, "")</f>
        <v>-3694.5812807881775</v>
      </c>
      <c r="G90" s="102">
        <v>196</v>
      </c>
      <c r="H90" s="25">
        <f t="shared" si="43"/>
        <v>-3.4482758620689655E-2</v>
      </c>
      <c r="I90" s="103">
        <f>IF(ISNUMBER(G90), $B91 * H90, "")</f>
        <v>-5172.4137931034484</v>
      </c>
      <c r="J90" s="24">
        <v>195</v>
      </c>
      <c r="K90" s="25">
        <f t="shared" si="44"/>
        <v>-3.9408866995073892E-2</v>
      </c>
      <c r="L90" s="104">
        <f>IF(ISNUMBER(J90), $B91 * K90, "")</f>
        <v>-5911.3300492610842</v>
      </c>
      <c r="M90" s="102">
        <v>198</v>
      </c>
      <c r="N90" s="25">
        <f t="shared" si="45"/>
        <v>-2.4630541871921183E-2</v>
      </c>
      <c r="O90" s="104">
        <f>IF(ISNUMBER(M90), $B91 * N90, "")</f>
        <v>-3694.5812807881775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-1.7895114230685946E-2</v>
      </c>
      <c r="F91" s="28">
        <f>SUM(F71:F90)</f>
        <v>-53685.342692057806</v>
      </c>
      <c r="G91" s="26" t="s">
        <v>268</v>
      </c>
      <c r="H91" s="27">
        <f>IF(COUNT(H71:H90), SUM(H71:H90) / COUNT(H71:H90), 0)</f>
        <v>-2.0856541103768507E-2</v>
      </c>
      <c r="I91" s="28">
        <f>SUM(I71:I90)</f>
        <v>-62569.623311305513</v>
      </c>
      <c r="J91" s="26" t="s">
        <v>268</v>
      </c>
      <c r="K91" s="27">
        <f>IF(COUNT(K71:K90), SUM(K71:K90) / COUNT(K71:K90), 0)</f>
        <v>-2.2142859580529438E-2</v>
      </c>
      <c r="L91" s="28">
        <f>SUM(L71:L90)</f>
        <v>-66428.57874158831</v>
      </c>
      <c r="M91" s="26" t="s">
        <v>268</v>
      </c>
      <c r="N91" s="27">
        <f>IF(COUNT(N71:N90), SUM(N71:N90) / COUNT(N71:N90), 0)</f>
        <v>-2.215144419457677E-3</v>
      </c>
      <c r="O91" s="28">
        <f>SUM(O71:O90)</f>
        <v>-6645.4332583730329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53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2021-11-23(화) 오전 00:00</v>
      </c>
      <c r="C96" s="329"/>
      <c r="D96" s="288" t="str">
        <f>TEXT($G$1, "[$-ko-KR]yyyy-mm-dd(ddd) ") &amp; "오후 14:00"</f>
        <v>2021-11-23(화) 오후 14:00</v>
      </c>
      <c r="E96" s="289"/>
      <c r="F96" s="290"/>
      <c r="G96" s="288" t="str">
        <f>TEXT($G$1, "[$-ko-KR]yyyy-mm-dd(ddd) ") &amp; "오후 19:00"</f>
        <v>2021-11-23(화) 오후 19:00</v>
      </c>
      <c r="H96" s="289"/>
      <c r="I96" s="290"/>
      <c r="J96" s="288" t="str">
        <f>TEXT($G$1, "[$-ko-KR]yyyy-mm-dd(ddd) ") &amp; "오후 21:00"</f>
        <v>2021-11-23(화) 오후 21:00</v>
      </c>
      <c r="K96" s="289"/>
      <c r="L96" s="290"/>
      <c r="M96" s="288" t="str">
        <f>TEXT($G$1+1, "[$-ko-KR]yyyy-mm-dd(ddd) ") &amp; "오전 00:00"</f>
        <v>2021-11-24(수)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54" t="s">
        <v>57</v>
      </c>
      <c r="H97" s="255" t="s">
        <v>265</v>
      </c>
      <c r="I97" s="256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173</v>
      </c>
      <c r="B98" s="124">
        <v>1840</v>
      </c>
      <c r="C98" s="76">
        <v>9.5238095199999998E-2</v>
      </c>
      <c r="D98" s="13">
        <v>1770</v>
      </c>
      <c r="E98" s="14">
        <f>IF(ISNUMBER(D98), (D98 - $B98) / $B98, "")</f>
        <v>-3.8043478260869568E-2</v>
      </c>
      <c r="F98" s="16">
        <f>IF(ISNUMBER(D98), $B118 * E98, "")</f>
        <v>-5706.521739130435</v>
      </c>
      <c r="G98" s="29">
        <v>1735</v>
      </c>
      <c r="H98" s="14">
        <f>IF(ISNUMBER(G98), (G98 - $B98) / $B98, "")</f>
        <v>-5.7065217391304345E-2</v>
      </c>
      <c r="I98" s="100">
        <f>IF(ISNUMBER(G98), $B118 * H98, "")</f>
        <v>-8559.782608695652</v>
      </c>
      <c r="J98" s="13">
        <v>1735</v>
      </c>
      <c r="K98" s="14">
        <f>IF(ISNUMBER(J98), (J98 - $B98) / $B98, "")</f>
        <v>-5.7065217391304345E-2</v>
      </c>
      <c r="L98" s="16">
        <f>IF(ISNUMBER(J98), $B118 * K98, "")</f>
        <v>-8559.782608695652</v>
      </c>
      <c r="M98" s="29">
        <v>1770</v>
      </c>
      <c r="N98" s="14">
        <f>IF(ISNUMBER(M98), (M98 - $B98) / $B98, "")</f>
        <v>-3.8043478260869568E-2</v>
      </c>
      <c r="O98" s="16">
        <f>IF(ISNUMBER(M98), $B118 * N98, "")</f>
        <v>-5706.521739130435</v>
      </c>
      <c r="Q98" s="286"/>
      <c r="R98" s="286"/>
      <c r="S98" s="286"/>
    </row>
    <row r="99" spans="1:19" ht="17.25" thickBot="1">
      <c r="A99" s="125" t="s">
        <v>60</v>
      </c>
      <c r="B99" s="126">
        <v>4885</v>
      </c>
      <c r="C99" s="77">
        <v>7.2447859500000003E-2</v>
      </c>
      <c r="D99" s="15">
        <v>5055</v>
      </c>
      <c r="E99" s="32">
        <f t="shared" ref="E99:E102" si="46">IF(ISNUMBER(D99), (D99 - $B99) / $B99, "")</f>
        <v>3.4800409416581371E-2</v>
      </c>
      <c r="F99" s="18">
        <f>IF(ISNUMBER(D99), $B118 * E99, "")</f>
        <v>5220.0614124872054</v>
      </c>
      <c r="G99" s="31">
        <v>5145</v>
      </c>
      <c r="H99" s="32">
        <f t="shared" ref="H99:H102" si="47">IF(ISNUMBER(G99), (G99 - $B99) / $B99, "")</f>
        <v>5.3224155578300923E-2</v>
      </c>
      <c r="I99" s="101">
        <f>IF(ISNUMBER(G99), $B118 * H99, "")</f>
        <v>7983.6233367451387</v>
      </c>
      <c r="J99" s="15">
        <v>5295</v>
      </c>
      <c r="K99" s="32">
        <f t="shared" ref="K99:K102" si="48">IF(ISNUMBER(J99), (J99 - $B99) / $B99, "")</f>
        <v>8.3930399181166834E-2</v>
      </c>
      <c r="L99" s="18">
        <f>IF(ISNUMBER(J99), $B118 * K99, "")</f>
        <v>12589.559877175025</v>
      </c>
      <c r="M99" s="31">
        <v>4960</v>
      </c>
      <c r="N99" s="32">
        <f t="shared" ref="N99:N102" si="49">IF(ISNUMBER(M99), (M99 - $B99) / $B99, "")</f>
        <v>1.5353121801432957E-2</v>
      </c>
      <c r="O99" s="18">
        <f>IF(ISNUMBER(M99), $B118 * N99, "")</f>
        <v>2302.9682702149435</v>
      </c>
      <c r="Q99" s="286"/>
      <c r="R99" s="286"/>
      <c r="S99" s="286"/>
    </row>
    <row r="100" spans="1:19" ht="17.25" thickBot="1">
      <c r="A100" s="125" t="s">
        <v>111</v>
      </c>
      <c r="B100" s="126">
        <v>5315</v>
      </c>
      <c r="C100" s="77">
        <v>6.4064064099999998E-2</v>
      </c>
      <c r="D100" s="15">
        <v>6445</v>
      </c>
      <c r="E100" s="32">
        <f t="shared" si="46"/>
        <v>0.21260583254938853</v>
      </c>
      <c r="F100" s="18">
        <f>IF(ISNUMBER(D100), $B118 * E100, "")</f>
        <v>31890.87488240828</v>
      </c>
      <c r="G100" s="31">
        <v>6765</v>
      </c>
      <c r="H100" s="32">
        <f t="shared" si="47"/>
        <v>0.27281279397930386</v>
      </c>
      <c r="I100" s="101">
        <f>IF(ISNUMBER(G100), $B118 * H100, "")</f>
        <v>40921.919096895581</v>
      </c>
      <c r="J100" s="15">
        <v>6995</v>
      </c>
      <c r="K100" s="32">
        <f t="shared" si="48"/>
        <v>0.3160865475070555</v>
      </c>
      <c r="L100" s="18">
        <f>IF(ISNUMBER(J100), $B118 * K100, "")</f>
        <v>47412.982126058327</v>
      </c>
      <c r="M100" s="31">
        <v>6500</v>
      </c>
      <c r="N100" s="32">
        <f t="shared" si="49"/>
        <v>0.22295390404515522</v>
      </c>
      <c r="O100" s="18">
        <f>IF(ISNUMBER(M100), $B118 * N100, "")</f>
        <v>33443.085606773282</v>
      </c>
      <c r="Q100" s="291"/>
      <c r="R100" s="291"/>
      <c r="S100" s="291"/>
    </row>
    <row r="101" spans="1:19" ht="17.25" thickBot="1">
      <c r="A101" s="125" t="s">
        <v>73</v>
      </c>
      <c r="B101" s="126">
        <v>40770</v>
      </c>
      <c r="C101" s="77">
        <v>6.1442332699999998E-2</v>
      </c>
      <c r="D101" s="15">
        <v>39590</v>
      </c>
      <c r="E101" s="32">
        <f t="shared" si="46"/>
        <v>-2.8942850134903116E-2</v>
      </c>
      <c r="F101" s="18">
        <f>IF(ISNUMBER(D101), $B118 * E101, "")</f>
        <v>-4341.4275202354675</v>
      </c>
      <c r="G101" s="31">
        <v>38900</v>
      </c>
      <c r="H101" s="32">
        <f t="shared" si="47"/>
        <v>-4.5867059112092226E-2</v>
      </c>
      <c r="I101" s="101">
        <f>IF(ISNUMBER(G101), $B118 * H101, "")</f>
        <v>-6880.0588668138344</v>
      </c>
      <c r="J101" s="15">
        <v>38950</v>
      </c>
      <c r="K101" s="32">
        <f t="shared" si="48"/>
        <v>-4.4640667157223451E-2</v>
      </c>
      <c r="L101" s="18">
        <f>IF(ISNUMBER(J101), $B118 * K101, "")</f>
        <v>-6696.1000735835178</v>
      </c>
      <c r="M101" s="31">
        <v>39990</v>
      </c>
      <c r="N101" s="32">
        <f t="shared" si="49"/>
        <v>-1.9131714495952908E-2</v>
      </c>
      <c r="O101" s="18">
        <f>IF(ISNUMBER(M101), $B118 * N101, "")</f>
        <v>-2869.7571743929361</v>
      </c>
      <c r="Q101" s="291"/>
      <c r="R101" s="291"/>
      <c r="S101" s="291"/>
    </row>
    <row r="102" spans="1:19" ht="17.25" thickBot="1">
      <c r="A102" s="127" t="s">
        <v>237</v>
      </c>
      <c r="B102" s="128">
        <v>189</v>
      </c>
      <c r="C102" s="78">
        <v>5.5865921800000003E-2</v>
      </c>
      <c r="D102" s="20">
        <v>172</v>
      </c>
      <c r="E102" s="21">
        <f t="shared" si="46"/>
        <v>-8.9947089947089942E-2</v>
      </c>
      <c r="F102" s="22">
        <f>IF(ISNUMBER(D102), $B118 * E102, "")</f>
        <v>-13492.063492063491</v>
      </c>
      <c r="G102" s="30">
        <v>172</v>
      </c>
      <c r="H102" s="21">
        <f t="shared" si="47"/>
        <v>-8.9947089947089942E-2</v>
      </c>
      <c r="I102" s="105">
        <f>IF(ISNUMBER(G102), $B118 * H102, "")</f>
        <v>-13492.063492063491</v>
      </c>
      <c r="J102" s="20">
        <v>170</v>
      </c>
      <c r="K102" s="21">
        <f t="shared" si="48"/>
        <v>-0.10052910052910052</v>
      </c>
      <c r="L102" s="22">
        <f>IF(ISNUMBER(J102), $B118 * K102, "")</f>
        <v>-15079.365079365078</v>
      </c>
      <c r="M102" s="30">
        <v>175</v>
      </c>
      <c r="N102" s="21">
        <f t="shared" si="49"/>
        <v>-7.407407407407407E-2</v>
      </c>
      <c r="O102" s="22">
        <f>IF(ISNUMBER(M102), $B118 * N102, "")</f>
        <v>-11111.111111111111</v>
      </c>
      <c r="Q102" s="291"/>
      <c r="R102" s="291"/>
      <c r="S102" s="291"/>
    </row>
    <row r="103" spans="1:19" ht="17.25" thickBot="1">
      <c r="A103" s="125" t="s">
        <v>147</v>
      </c>
      <c r="B103" s="129">
        <v>16</v>
      </c>
      <c r="C103" s="80">
        <v>5.2631578900000003E-2</v>
      </c>
      <c r="D103" s="106">
        <v>16.5</v>
      </c>
      <c r="E103" s="107">
        <f>IF(ISNUMBER(D103), (D103 - $B103) / $B103, "")</f>
        <v>3.125E-2</v>
      </c>
      <c r="F103" s="108">
        <f>IF(ISNUMBER(D103), $B118 * E103, "")</f>
        <v>4687.5</v>
      </c>
      <c r="G103" s="109">
        <v>17.2</v>
      </c>
      <c r="H103" s="107">
        <f>IF(ISNUMBER(G103), (G103 - $B103) / $B103, "")</f>
        <v>7.4999999999999956E-2</v>
      </c>
      <c r="I103" s="110">
        <f>IF(ISNUMBER(G103), $B118 * H103, "")</f>
        <v>11249.999999999993</v>
      </c>
      <c r="J103" s="106">
        <v>17.2</v>
      </c>
      <c r="K103" s="107">
        <f>IF(ISNUMBER(J103), (J103 - $B103) / $B103, "")</f>
        <v>7.4999999999999956E-2</v>
      </c>
      <c r="L103" s="108">
        <f>IF(ISNUMBER(J103), $B118 * K103, "")</f>
        <v>11249.999999999993</v>
      </c>
      <c r="M103" s="109">
        <v>17.7</v>
      </c>
      <c r="N103" s="107">
        <f>IF(ISNUMBER(M103), (M103 - $B103) / $B103, "")</f>
        <v>0.10624999999999996</v>
      </c>
      <c r="O103" s="108">
        <f>IF(ISNUMBER(M103), $B118 * N103, "")</f>
        <v>15937.499999999993</v>
      </c>
      <c r="Q103" s="291"/>
      <c r="R103" s="291"/>
      <c r="S103" s="291"/>
    </row>
    <row r="104" spans="1:19" ht="17.25" thickBot="1">
      <c r="A104" s="125" t="s">
        <v>213</v>
      </c>
      <c r="B104" s="126">
        <v>14.7</v>
      </c>
      <c r="C104" s="77">
        <v>0.05</v>
      </c>
      <c r="D104" s="15">
        <v>14</v>
      </c>
      <c r="E104" s="32">
        <f t="shared" ref="E104:E107" si="50">IF(ISNUMBER(D104), (D104 - $B104) / $B104, "")</f>
        <v>-4.7619047619047575E-2</v>
      </c>
      <c r="F104" s="18">
        <f>IF(ISNUMBER(D104), $B118 * E104, "")</f>
        <v>-7142.8571428571358</v>
      </c>
      <c r="G104" s="31">
        <v>14.1</v>
      </c>
      <c r="H104" s="32">
        <f t="shared" ref="H104:H107" si="51">IF(ISNUMBER(G104), (G104 - $B104) / $B104, "")</f>
        <v>-4.0816326530612221E-2</v>
      </c>
      <c r="I104" s="101">
        <f>IF(ISNUMBER(G104), $B118 * H104, "")</f>
        <v>-6122.4489795918334</v>
      </c>
      <c r="J104" s="15">
        <v>14.2</v>
      </c>
      <c r="K104" s="32">
        <f t="shared" ref="K104:K107" si="52">IF(ISNUMBER(J104), (J104 - $B104) / $B104, "")</f>
        <v>-3.4013605442176874E-2</v>
      </c>
      <c r="L104" s="18">
        <f>IF(ISNUMBER(J104), $B118 * K104, "")</f>
        <v>-5102.0408163265311</v>
      </c>
      <c r="M104" s="31">
        <v>14.5</v>
      </c>
      <c r="N104" s="32">
        <f t="shared" ref="N104:N107" si="53">IF(ISNUMBER(M104), (M104 - $B104) / $B104, "")</f>
        <v>-1.3605442176870701E-2</v>
      </c>
      <c r="O104" s="18">
        <f>IF(ISNUMBER(M104), $B118 * N104, "")</f>
        <v>-2040.8163265306052</v>
      </c>
      <c r="Q104" s="291"/>
      <c r="R104" s="291"/>
      <c r="S104" s="291"/>
    </row>
    <row r="105" spans="1:19" ht="17.25" thickBot="1">
      <c r="A105" s="125" t="s">
        <v>209</v>
      </c>
      <c r="B105" s="126">
        <v>1650</v>
      </c>
      <c r="C105" s="77">
        <v>4.7619047599999999E-2</v>
      </c>
      <c r="D105" s="15">
        <v>1590</v>
      </c>
      <c r="E105" s="32">
        <f t="shared" si="50"/>
        <v>-3.6363636363636362E-2</v>
      </c>
      <c r="F105" s="18">
        <f>IF(ISNUMBER(D105), $B118 * E105, "")</f>
        <v>-5454.545454545454</v>
      </c>
      <c r="G105" s="31">
        <v>1585</v>
      </c>
      <c r="H105" s="32">
        <f t="shared" si="51"/>
        <v>-3.9393939393939391E-2</v>
      </c>
      <c r="I105" s="101">
        <f>IF(ISNUMBER(G105), $B118 * H105, "")</f>
        <v>-5909.090909090909</v>
      </c>
      <c r="J105" s="15">
        <v>1590</v>
      </c>
      <c r="K105" s="32">
        <f t="shared" si="52"/>
        <v>-3.6363636363636362E-2</v>
      </c>
      <c r="L105" s="18">
        <f>IF(ISNUMBER(J105), $B118 * K105, "")</f>
        <v>-5454.545454545454</v>
      </c>
      <c r="M105" s="31">
        <v>1610</v>
      </c>
      <c r="N105" s="32">
        <f t="shared" si="53"/>
        <v>-2.4242424242424242E-2</v>
      </c>
      <c r="O105" s="18">
        <f>IF(ISNUMBER(M105), $B118 * N105, "")</f>
        <v>-3636.3636363636365</v>
      </c>
      <c r="Q105" s="291"/>
      <c r="R105" s="291"/>
      <c r="S105" s="291"/>
    </row>
    <row r="106" spans="1:19" ht="17.25" thickBot="1">
      <c r="A106" s="125" t="s">
        <v>207</v>
      </c>
      <c r="B106" s="126">
        <v>23.2</v>
      </c>
      <c r="C106" s="77">
        <v>4.5045044999999999E-2</v>
      </c>
      <c r="D106" s="15">
        <v>22.4</v>
      </c>
      <c r="E106" s="32">
        <f t="shared" si="50"/>
        <v>-3.4482758620689689E-2</v>
      </c>
      <c r="F106" s="18">
        <f>IF(ISNUMBER(D106), $B118 * E106, "")</f>
        <v>-5172.4137931034538</v>
      </c>
      <c r="G106" s="31">
        <v>22.2</v>
      </c>
      <c r="H106" s="32">
        <f t="shared" si="51"/>
        <v>-4.3103448275862072E-2</v>
      </c>
      <c r="I106" s="101">
        <f>IF(ISNUMBER(G106), $B118 * H106, "")</f>
        <v>-6465.5172413793107</v>
      </c>
      <c r="J106" s="15">
        <v>22.3</v>
      </c>
      <c r="K106" s="32">
        <f t="shared" si="52"/>
        <v>-3.8793103448275801E-2</v>
      </c>
      <c r="L106" s="18">
        <f>IF(ISNUMBER(J106), $B118 * K106, "")</f>
        <v>-5818.9655172413704</v>
      </c>
      <c r="M106" s="31">
        <v>23.8</v>
      </c>
      <c r="N106" s="32">
        <f t="shared" si="53"/>
        <v>2.5862068965517303E-2</v>
      </c>
      <c r="O106" s="18">
        <f>IF(ISNUMBER(M106), $B118 * N106, "")</f>
        <v>3879.3103448275956</v>
      </c>
      <c r="Q106" s="33"/>
      <c r="R106" s="33"/>
    </row>
    <row r="107" spans="1:19" ht="17.25" thickBot="1">
      <c r="A107" s="130" t="s">
        <v>121</v>
      </c>
      <c r="B107" s="131">
        <v>706</v>
      </c>
      <c r="C107" s="79">
        <v>3.2163742699999998E-2</v>
      </c>
      <c r="D107" s="24">
        <v>647</v>
      </c>
      <c r="E107" s="25">
        <f t="shared" si="50"/>
        <v>-8.3569405099150146E-2</v>
      </c>
      <c r="F107" s="104">
        <f>IF(ISNUMBER(D107), $B118 * E107, "")</f>
        <v>-12535.410764872522</v>
      </c>
      <c r="G107" s="102">
        <v>640</v>
      </c>
      <c r="H107" s="25">
        <f t="shared" si="51"/>
        <v>-9.3484419263456089E-2</v>
      </c>
      <c r="I107" s="103">
        <f>IF(ISNUMBER(G107), $B118 * H107, "")</f>
        <v>-14022.662889518413</v>
      </c>
      <c r="J107" s="24">
        <v>641</v>
      </c>
      <c r="K107" s="25">
        <f t="shared" si="52"/>
        <v>-9.2067988668555242E-2</v>
      </c>
      <c r="L107" s="104">
        <f>IF(ISNUMBER(J107), $B118 * K107, "")</f>
        <v>-13810.198300283286</v>
      </c>
      <c r="M107" s="102">
        <v>650</v>
      </c>
      <c r="N107" s="25">
        <f t="shared" si="53"/>
        <v>-7.9320113314447591E-2</v>
      </c>
      <c r="O107" s="104">
        <f>IF(ISNUMBER(M107), $B118 * N107, "")</f>
        <v>-11898.016997167138</v>
      </c>
      <c r="Q107" s="300"/>
      <c r="R107" s="301"/>
      <c r="S107" s="302"/>
    </row>
    <row r="108" spans="1:19">
      <c r="A108" s="123" t="s">
        <v>167</v>
      </c>
      <c r="B108" s="124">
        <v>29140</v>
      </c>
      <c r="C108" s="76">
        <v>2.9681978800000001E-2</v>
      </c>
      <c r="D108" s="13">
        <v>28520</v>
      </c>
      <c r="E108" s="14">
        <f>IF(ISNUMBER(D108), (D108 - $B108) / $B108, "")</f>
        <v>-2.1276595744680851E-2</v>
      </c>
      <c r="F108" s="16">
        <f>IF(ISNUMBER(D108), $B118 * E108, "")</f>
        <v>-3191.4893617021276</v>
      </c>
      <c r="G108" s="29">
        <v>28410</v>
      </c>
      <c r="H108" s="14">
        <f>IF(ISNUMBER(G108), (G108 - $B108) / $B108, "")</f>
        <v>-2.5051475634866163E-2</v>
      </c>
      <c r="I108" s="100">
        <f>IF(ISNUMBER(G108), $B118 * H108, "")</f>
        <v>-3757.7213452299243</v>
      </c>
      <c r="J108" s="13">
        <v>28320</v>
      </c>
      <c r="K108" s="14">
        <f>IF(ISNUMBER(J108), (J108 - $B108) / $B108, "")</f>
        <v>-2.8140013726835965E-2</v>
      </c>
      <c r="L108" s="16">
        <f>IF(ISNUMBER(J108), $B118 * K108, "")</f>
        <v>-4221.0020590253944</v>
      </c>
      <c r="M108" s="29">
        <v>28510</v>
      </c>
      <c r="N108" s="14">
        <f>IF(ISNUMBER(M108), (M108 - $B108) / $B108, "")</f>
        <v>-2.1619766643788608E-2</v>
      </c>
      <c r="O108" s="16">
        <f>IF(ISNUMBER(M108), $B118 * N108, "")</f>
        <v>-3242.9649965682911</v>
      </c>
      <c r="Q108" s="303"/>
      <c r="R108" s="304"/>
      <c r="S108" s="305"/>
    </row>
    <row r="109" spans="1:19" ht="17.25" thickBot="1">
      <c r="A109" s="125" t="s">
        <v>165</v>
      </c>
      <c r="B109" s="126">
        <v>2795</v>
      </c>
      <c r="C109" s="77">
        <v>2.9465930000000001E-2</v>
      </c>
      <c r="D109" s="15">
        <v>2540</v>
      </c>
      <c r="E109" s="32">
        <f t="shared" ref="E109:E112" si="54">IF(ISNUMBER(D109), (D109 - $B109) / $B109, "")</f>
        <v>-9.1234347048300538E-2</v>
      </c>
      <c r="F109" s="18">
        <f>IF(ISNUMBER(D109), $B118 * E109, "")</f>
        <v>-13685.152057245081</v>
      </c>
      <c r="G109" s="31">
        <v>2530</v>
      </c>
      <c r="H109" s="32">
        <f t="shared" ref="H109:H112" si="55">IF(ISNUMBER(G109), (G109 - $B109) / $B109, "")</f>
        <v>-9.4812164579606437E-2</v>
      </c>
      <c r="I109" s="101">
        <f>IF(ISNUMBER(G109), $B118 * H109, "")</f>
        <v>-14221.824686940965</v>
      </c>
      <c r="J109" s="15">
        <v>2525</v>
      </c>
      <c r="K109" s="32">
        <f t="shared" ref="K109:K112" si="56">IF(ISNUMBER(J109), (J109 - $B109) / $B109, "")</f>
        <v>-9.6601073345259386E-2</v>
      </c>
      <c r="L109" s="18">
        <f>IF(ISNUMBER(J109), $B118 * K109, "")</f>
        <v>-14490.161001788907</v>
      </c>
      <c r="M109" s="31">
        <v>2535</v>
      </c>
      <c r="N109" s="32">
        <f t="shared" ref="N109:N112" si="57">IF(ISNUMBER(M109), (M109 - $B109) / $B109, "")</f>
        <v>-9.3023255813953487E-2</v>
      </c>
      <c r="O109" s="18">
        <f>IF(ISNUMBER(M109), $B118 * N109, "")</f>
        <v>-13953.488372093023</v>
      </c>
      <c r="Q109" s="306"/>
      <c r="R109" s="307"/>
      <c r="S109" s="308"/>
    </row>
    <row r="110" spans="1:19" ht="17.25" thickBot="1">
      <c r="A110" s="125" t="s">
        <v>51</v>
      </c>
      <c r="B110" s="126">
        <v>438</v>
      </c>
      <c r="C110" s="77">
        <v>2.5761124100000001E-2</v>
      </c>
      <c r="D110" s="15">
        <v>416</v>
      </c>
      <c r="E110" s="32">
        <f t="shared" si="54"/>
        <v>-5.0228310502283102E-2</v>
      </c>
      <c r="F110" s="18">
        <f>IF(ISNUMBER(D110), $B118 * E110, "")</f>
        <v>-7534.2465753424649</v>
      </c>
      <c r="G110" s="31">
        <v>414</v>
      </c>
      <c r="H110" s="32">
        <f t="shared" si="55"/>
        <v>-5.4794520547945202E-2</v>
      </c>
      <c r="I110" s="101">
        <f>IF(ISNUMBER(G110), $B118 * H110, "")</f>
        <v>-8219.17808219178</v>
      </c>
      <c r="J110" s="15">
        <v>414</v>
      </c>
      <c r="K110" s="32">
        <f t="shared" si="56"/>
        <v>-5.4794520547945202E-2</v>
      </c>
      <c r="L110" s="18">
        <f>IF(ISNUMBER(J110), $B118 * K110, "")</f>
        <v>-8219.17808219178</v>
      </c>
      <c r="M110" s="31">
        <v>421</v>
      </c>
      <c r="N110" s="32">
        <f t="shared" si="57"/>
        <v>-3.8812785388127852E-2</v>
      </c>
      <c r="O110" s="18">
        <f>IF(ISNUMBER(M110), $B118 * N110, "")</f>
        <v>-5821.9178082191775</v>
      </c>
      <c r="Q110" s="291"/>
      <c r="R110" s="291"/>
      <c r="S110" s="291"/>
    </row>
    <row r="111" spans="1:19" ht="17.25" thickBot="1">
      <c r="A111" s="125" t="s">
        <v>205</v>
      </c>
      <c r="B111" s="126">
        <v>17.8</v>
      </c>
      <c r="C111" s="77">
        <v>2.2988505699999998E-2</v>
      </c>
      <c r="D111" s="15">
        <v>16.600000000000001</v>
      </c>
      <c r="E111" s="32">
        <f t="shared" si="54"/>
        <v>-6.7415730337078608E-2</v>
      </c>
      <c r="F111" s="18">
        <f>IF(ISNUMBER(D111), $B118 * E111, "")</f>
        <v>-10112.35955056179</v>
      </c>
      <c r="G111" s="31">
        <v>16.7</v>
      </c>
      <c r="H111" s="32">
        <f t="shared" si="55"/>
        <v>-6.1797752808988839E-2</v>
      </c>
      <c r="I111" s="101">
        <f>IF(ISNUMBER(G111), $B118 * H111, "")</f>
        <v>-9269.6629213483266</v>
      </c>
      <c r="J111" s="15">
        <v>16.7</v>
      </c>
      <c r="K111" s="32">
        <f t="shared" si="56"/>
        <v>-6.1797752808988839E-2</v>
      </c>
      <c r="L111" s="18">
        <f>IF(ISNUMBER(J111), $B118 * K111, "")</f>
        <v>-9269.6629213483266</v>
      </c>
      <c r="M111" s="31">
        <v>17.2</v>
      </c>
      <c r="N111" s="32">
        <f t="shared" si="57"/>
        <v>-3.3707865168539401E-2</v>
      </c>
      <c r="O111" s="18">
        <f>IF(ISNUMBER(M111), $B118 * N111, "")</f>
        <v>-5056.1797752809098</v>
      </c>
      <c r="Q111" s="286"/>
      <c r="R111" s="286"/>
      <c r="S111" s="286"/>
    </row>
    <row r="112" spans="1:19" ht="17.25" thickBot="1">
      <c r="A112" s="127" t="s">
        <v>153</v>
      </c>
      <c r="B112" s="128">
        <v>4180</v>
      </c>
      <c r="C112" s="78">
        <v>1.5795868800000001E-2</v>
      </c>
      <c r="D112" s="20">
        <v>4520</v>
      </c>
      <c r="E112" s="21">
        <f t="shared" si="54"/>
        <v>8.1339712918660281E-2</v>
      </c>
      <c r="F112" s="22">
        <f>IF(ISNUMBER(D112), $B118 * E112, "")</f>
        <v>12200.956937799043</v>
      </c>
      <c r="G112" s="30">
        <v>4505</v>
      </c>
      <c r="H112" s="21">
        <f t="shared" si="55"/>
        <v>7.7751196172248807E-2</v>
      </c>
      <c r="I112" s="105">
        <f>IF(ISNUMBER(G112), $B118 * H112, "")</f>
        <v>11662.679425837321</v>
      </c>
      <c r="J112" s="20">
        <v>4655</v>
      </c>
      <c r="K112" s="21">
        <f t="shared" si="56"/>
        <v>0.11363636363636363</v>
      </c>
      <c r="L112" s="22">
        <f>IF(ISNUMBER(J112), $B118 * K112, "")</f>
        <v>17045.454545454544</v>
      </c>
      <c r="M112" s="30">
        <v>4950</v>
      </c>
      <c r="N112" s="21">
        <f t="shared" si="57"/>
        <v>0.18421052631578946</v>
      </c>
      <c r="O112" s="22">
        <f>IF(ISNUMBER(M112), $B118 * N112, "")</f>
        <v>27631.57894736842</v>
      </c>
      <c r="Q112" s="286"/>
      <c r="R112" s="286"/>
      <c r="S112" s="286"/>
    </row>
    <row r="113" spans="1:19" ht="17.25" thickBot="1">
      <c r="A113" s="125" t="s">
        <v>141</v>
      </c>
      <c r="B113" s="129">
        <v>161</v>
      </c>
      <c r="C113" s="80">
        <v>1.2578616399999999E-2</v>
      </c>
      <c r="D113" s="106">
        <v>158</v>
      </c>
      <c r="E113" s="107">
        <f>IF(ISNUMBER(D113), (D113 - $B113) / $B113, "")</f>
        <v>-1.8633540372670808E-2</v>
      </c>
      <c r="F113" s="108">
        <f>IF(ISNUMBER(D113), $B118 * E113, "")</f>
        <v>-2795.0310559006211</v>
      </c>
      <c r="G113" s="109">
        <v>156</v>
      </c>
      <c r="H113" s="107">
        <f>IF(ISNUMBER(G113), (G113 - $B113) / $B113, "")</f>
        <v>-3.1055900621118012E-2</v>
      </c>
      <c r="I113" s="110">
        <f>IF(ISNUMBER(G113), $B118 * H113, "")</f>
        <v>-4658.3850931677016</v>
      </c>
      <c r="J113" s="106">
        <v>157</v>
      </c>
      <c r="K113" s="107">
        <f>IF(ISNUMBER(J113), (J113 - $B113) / $B113, "")</f>
        <v>-2.4844720496894408E-2</v>
      </c>
      <c r="L113" s="108">
        <f>IF(ISNUMBER(J113), $B118 * K113, "")</f>
        <v>-3726.7080745341614</v>
      </c>
      <c r="M113" s="109">
        <v>156</v>
      </c>
      <c r="N113" s="107">
        <f>IF(ISNUMBER(M113), (M113 - $B113) / $B113, "")</f>
        <v>-3.1055900621118012E-2</v>
      </c>
      <c r="O113" s="108">
        <f>IF(ISNUMBER(M113), $B118 * N113, "")</f>
        <v>-4658.3850931677016</v>
      </c>
      <c r="Q113" s="291"/>
      <c r="R113" s="291"/>
      <c r="S113" s="291"/>
    </row>
    <row r="114" spans="1:19" ht="17.25" thickBot="1">
      <c r="A114" s="125" t="s">
        <v>157</v>
      </c>
      <c r="B114" s="126">
        <v>2470</v>
      </c>
      <c r="C114" s="77">
        <v>1.2295082000000001E-2</v>
      </c>
      <c r="D114" s="15">
        <v>2390</v>
      </c>
      <c r="E114" s="32">
        <f t="shared" ref="E114:E117" si="58">IF(ISNUMBER(D114), (D114 - $B114) / $B114, "")</f>
        <v>-3.2388663967611336E-2</v>
      </c>
      <c r="F114" s="18">
        <f>IF(ISNUMBER(D114), $B118 * E114, "")</f>
        <v>-4858.2995951417006</v>
      </c>
      <c r="G114" s="31">
        <v>2415</v>
      </c>
      <c r="H114" s="32">
        <f t="shared" ref="H114:H117" si="59">IF(ISNUMBER(G114), (G114 - $B114) / $B114, "")</f>
        <v>-2.2267206477732792E-2</v>
      </c>
      <c r="I114" s="101">
        <f>IF(ISNUMBER(G114), $B118 * H114, "")</f>
        <v>-3340.0809716599188</v>
      </c>
      <c r="J114" s="15">
        <v>2410</v>
      </c>
      <c r="K114" s="32">
        <f t="shared" ref="K114:K117" si="60">IF(ISNUMBER(J114), (J114 - $B114) / $B114, "")</f>
        <v>-2.4291497975708502E-2</v>
      </c>
      <c r="L114" s="18">
        <f>IF(ISNUMBER(J114), $B118 * K114, "")</f>
        <v>-3643.7246963562752</v>
      </c>
      <c r="M114" s="31">
        <v>2430</v>
      </c>
      <c r="N114" s="32">
        <f t="shared" ref="N114:N117" si="61">IF(ISNUMBER(M114), (M114 - $B114) / $B114, "")</f>
        <v>-1.6194331983805668E-2</v>
      </c>
      <c r="O114" s="18">
        <f>IF(ISNUMBER(M114), $B118 * N114, "")</f>
        <v>-2429.1497975708503</v>
      </c>
      <c r="Q114" s="291"/>
      <c r="R114" s="291"/>
      <c r="S114" s="291"/>
    </row>
    <row r="115" spans="1:19" ht="17.25" thickBot="1">
      <c r="A115" s="125" t="s">
        <v>195</v>
      </c>
      <c r="B115" s="126">
        <v>17770</v>
      </c>
      <c r="C115" s="77">
        <v>1.13830393E-2</v>
      </c>
      <c r="D115" s="15">
        <v>16360</v>
      </c>
      <c r="E115" s="32">
        <f t="shared" si="58"/>
        <v>-7.9347214406302755E-2</v>
      </c>
      <c r="F115" s="18">
        <f>IF(ISNUMBER(D115), $B118 * E115, "")</f>
        <v>-11902.082160945412</v>
      </c>
      <c r="G115" s="31">
        <v>16210</v>
      </c>
      <c r="H115" s="32">
        <f t="shared" si="59"/>
        <v>-8.7788407428249865E-2</v>
      </c>
      <c r="I115" s="101">
        <f>IF(ISNUMBER(G115), $B118 * H115, "")</f>
        <v>-13168.261114237479</v>
      </c>
      <c r="J115" s="15">
        <v>16330</v>
      </c>
      <c r="K115" s="32">
        <f t="shared" si="60"/>
        <v>-8.1035453010692177E-2</v>
      </c>
      <c r="L115" s="18">
        <f>IF(ISNUMBER(J115), $B118 * K115, "")</f>
        <v>-12155.317951603827</v>
      </c>
      <c r="M115" s="31">
        <v>16400</v>
      </c>
      <c r="N115" s="32">
        <f t="shared" si="61"/>
        <v>-7.7096229600450192E-2</v>
      </c>
      <c r="O115" s="18">
        <f>IF(ISNUMBER(M115), $B118 * N115, "")</f>
        <v>-11564.434440067529</v>
      </c>
      <c r="Q115" s="291"/>
      <c r="R115" s="291"/>
      <c r="S115" s="291"/>
    </row>
    <row r="116" spans="1:19">
      <c r="A116" s="125" t="s">
        <v>199</v>
      </c>
      <c r="B116" s="126">
        <v>89.8</v>
      </c>
      <c r="C116" s="77">
        <v>6.7264574000000001E-3</v>
      </c>
      <c r="D116" s="15">
        <v>88.6</v>
      </c>
      <c r="E116" s="32">
        <f t="shared" si="58"/>
        <v>-1.336302895322943E-2</v>
      </c>
      <c r="F116" s="18">
        <f>IF(ISNUMBER(D116), $B118 * E116, "")</f>
        <v>-2004.4543429844146</v>
      </c>
      <c r="G116" s="31">
        <v>88</v>
      </c>
      <c r="H116" s="32">
        <f t="shared" si="59"/>
        <v>-2.0044543429844068E-2</v>
      </c>
      <c r="I116" s="101">
        <f>IF(ISNUMBER(G116), $B118 * H116, "")</f>
        <v>-3006.6815144766101</v>
      </c>
      <c r="J116" s="15">
        <v>89.1</v>
      </c>
      <c r="K116" s="32">
        <f t="shared" si="60"/>
        <v>-7.7951002227171808E-3</v>
      </c>
      <c r="L116" s="18">
        <f>IF(ISNUMBER(J116), $B118 * K116, "")</f>
        <v>-1169.2650334075772</v>
      </c>
      <c r="M116" s="31">
        <v>89.1</v>
      </c>
      <c r="N116" s="32">
        <f t="shared" si="61"/>
        <v>-7.7951002227171808E-3</v>
      </c>
      <c r="O116" s="18">
        <f>IF(ISNUMBER(M116), $B118 * N116, "")</f>
        <v>-1169.2650334075772</v>
      </c>
      <c r="Q116" s="313"/>
      <c r="R116" s="314"/>
      <c r="S116" s="315"/>
    </row>
    <row r="117" spans="1:19" ht="17.25" thickBot="1">
      <c r="A117" s="130" t="s">
        <v>163</v>
      </c>
      <c r="B117" s="131">
        <v>1270</v>
      </c>
      <c r="C117" s="79">
        <v>3.9525691999999996E-3</v>
      </c>
      <c r="D117" s="24">
        <v>1315</v>
      </c>
      <c r="E117" s="25">
        <f t="shared" si="58"/>
        <v>3.5433070866141732E-2</v>
      </c>
      <c r="F117" s="104">
        <f>IF(ISNUMBER(D117), $B118 * E117, "")</f>
        <v>5314.9606299212601</v>
      </c>
      <c r="G117" s="102">
        <v>1305</v>
      </c>
      <c r="H117" s="25">
        <f t="shared" si="59"/>
        <v>2.7559055118110236E-2</v>
      </c>
      <c r="I117" s="103">
        <f>IF(ISNUMBER(G117), $B118 * H117, "")</f>
        <v>4133.858267716535</v>
      </c>
      <c r="J117" s="24">
        <v>1335</v>
      </c>
      <c r="K117" s="25">
        <f t="shared" si="60"/>
        <v>5.1181102362204724E-2</v>
      </c>
      <c r="L117" s="104">
        <f>IF(ISNUMBER(J117), $B118 * K117, "")</f>
        <v>7677.1653543307084</v>
      </c>
      <c r="M117" s="102">
        <v>1380</v>
      </c>
      <c r="N117" s="25">
        <f t="shared" si="61"/>
        <v>8.6614173228346455E-2</v>
      </c>
      <c r="O117" s="104">
        <f>IF(ISNUMBER(M117), $B118 * N117, "")</f>
        <v>12992.125984251968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-1.6871333581338598E-2</v>
      </c>
      <c r="F118" s="28">
        <f>SUM(F98:F117)</f>
        <v>-50614.000744015793</v>
      </c>
      <c r="G118" s="26" t="s">
        <v>268</v>
      </c>
      <c r="H118" s="27">
        <f>IF(COUNT(H98:H117), SUM(H98:H117) / COUNT(H98:H117), 0)</f>
        <v>-1.5047113529737191E-2</v>
      </c>
      <c r="I118" s="28">
        <f>SUM(I98:I117)</f>
        <v>-45141.340589211584</v>
      </c>
      <c r="J118" s="26" t="s">
        <v>268</v>
      </c>
      <c r="K118" s="27">
        <f>IF(COUNT(K98:K117), SUM(K98:K117) / COUNT(K98:K117), 0)</f>
        <v>-7.1469519224261827E-3</v>
      </c>
      <c r="L118" s="28">
        <f>SUM(L98:L117)</f>
        <v>-21440.855767278535</v>
      </c>
      <c r="M118" s="26" t="s">
        <v>268</v>
      </c>
      <c r="N118" s="27">
        <f>IF(COUNT(N98:N117), SUM(N98:N117) / COUNT(N98:N117), 0)</f>
        <v>3.6760656174550941E-3</v>
      </c>
      <c r="O118" s="28">
        <f>SUM(O98:O117)</f>
        <v>11028.196852365278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53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2021-11-23(화) 오전 00:00</v>
      </c>
      <c r="C123" s="329"/>
      <c r="D123" s="288" t="str">
        <f>TEXT($G$1, "[$-ko-KR]yyyy-mm-dd(ddd) ") &amp; "오후 14:00"</f>
        <v>2021-11-23(화) 오후 14:00</v>
      </c>
      <c r="E123" s="289"/>
      <c r="F123" s="290"/>
      <c r="G123" s="288" t="str">
        <f>TEXT($G$1, "[$-ko-KR]yyyy-mm-dd(ddd) ") &amp; "오후 19:00"</f>
        <v>2021-11-23(화) 오후 19:00</v>
      </c>
      <c r="H123" s="289"/>
      <c r="I123" s="290"/>
      <c r="J123" s="288" t="str">
        <f>TEXT($G$1, "[$-ko-KR]yyyy-mm-dd(ddd) ") &amp; "오후 21:00"</f>
        <v>2021-11-23(화) 오후 21:00</v>
      </c>
      <c r="K123" s="289"/>
      <c r="L123" s="290"/>
      <c r="M123" s="288" t="str">
        <f>TEXT($G$1+1, "[$-ko-KR]yyyy-mm-dd(ddd) ") &amp; "오전 00:00"</f>
        <v>2021-11-24(수)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54" t="s">
        <v>57</v>
      </c>
      <c r="H124" s="255" t="s">
        <v>265</v>
      </c>
      <c r="I124" s="256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147</v>
      </c>
      <c r="B125" s="124">
        <v>16</v>
      </c>
      <c r="C125" s="76">
        <v>5.2631578900000003E-2</v>
      </c>
      <c r="D125" s="13">
        <v>16.5</v>
      </c>
      <c r="E125" s="14">
        <f>IF(ISNUMBER(D125), (D125 - $B125) / $B125, "")</f>
        <v>3.125E-2</v>
      </c>
      <c r="F125" s="16">
        <f>IF(ISNUMBER(D125), $B145 * E125, "")</f>
        <v>4687.5</v>
      </c>
      <c r="G125" s="29">
        <v>17.2</v>
      </c>
      <c r="H125" s="14">
        <f>IF(ISNUMBER(G125), (G125 - $B125) / $B125, "")</f>
        <v>7.4999999999999956E-2</v>
      </c>
      <c r="I125" s="100">
        <f>IF(ISNUMBER(G125), $B145 * H125, "")</f>
        <v>11249.999999999993</v>
      </c>
      <c r="J125" s="13">
        <v>17.2</v>
      </c>
      <c r="K125" s="14">
        <f>IF(ISNUMBER(J125), (J125 - $B125) / $B125, "")</f>
        <v>7.4999999999999956E-2</v>
      </c>
      <c r="L125" s="16">
        <f>IF(ISNUMBER(J125), $B145 * K125, "")</f>
        <v>11249.999999999993</v>
      </c>
      <c r="M125" s="29">
        <v>17.7</v>
      </c>
      <c r="N125" s="14">
        <f>IF(ISNUMBER(M125), (M125 - $B125) / $B125, "")</f>
        <v>0.10624999999999996</v>
      </c>
      <c r="O125" s="16">
        <f>IF(ISNUMBER(M125), $B145 * N125, "")</f>
        <v>15937.499999999993</v>
      </c>
      <c r="Q125" s="286"/>
      <c r="R125" s="286"/>
      <c r="S125" s="286"/>
    </row>
    <row r="126" spans="1:19" ht="17.25" thickBot="1">
      <c r="A126" s="125" t="s">
        <v>213</v>
      </c>
      <c r="B126" s="126">
        <v>14.7</v>
      </c>
      <c r="C126" s="77">
        <v>0.05</v>
      </c>
      <c r="D126" s="15">
        <v>14</v>
      </c>
      <c r="E126" s="32">
        <f t="shared" ref="E126:E129" si="62">IF(ISNUMBER(D126), (D126 - $B126) / $B126, "")</f>
        <v>-4.7619047619047575E-2</v>
      </c>
      <c r="F126" s="18">
        <f>IF(ISNUMBER(D126), $B145 * E126, "")</f>
        <v>-7142.8571428571358</v>
      </c>
      <c r="G126" s="31">
        <v>14.1</v>
      </c>
      <c r="H126" s="32">
        <f t="shared" ref="H126:H129" si="63">IF(ISNUMBER(G126), (G126 - $B126) / $B126, "")</f>
        <v>-4.0816326530612221E-2</v>
      </c>
      <c r="I126" s="101">
        <f>IF(ISNUMBER(G126), $B145 * H126, "")</f>
        <v>-6122.4489795918334</v>
      </c>
      <c r="J126" s="15">
        <v>14.2</v>
      </c>
      <c r="K126" s="32">
        <f t="shared" ref="K126:K129" si="64">IF(ISNUMBER(J126), (J126 - $B126) / $B126, "")</f>
        <v>-3.4013605442176874E-2</v>
      </c>
      <c r="L126" s="18">
        <f>IF(ISNUMBER(J126), $B145 * K126, "")</f>
        <v>-5102.0408163265311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-2040.8163265306052</v>
      </c>
      <c r="Q126" s="286"/>
      <c r="R126" s="286"/>
      <c r="S126" s="286"/>
    </row>
    <row r="127" spans="1:19" ht="17.25" thickBot="1">
      <c r="A127" s="125" t="s">
        <v>207</v>
      </c>
      <c r="B127" s="126">
        <v>23.2</v>
      </c>
      <c r="C127" s="77">
        <v>4.5045044999999999E-2</v>
      </c>
      <c r="D127" s="15">
        <v>22.4</v>
      </c>
      <c r="E127" s="32">
        <f t="shared" si="62"/>
        <v>-3.4482758620689689E-2</v>
      </c>
      <c r="F127" s="18">
        <f>IF(ISNUMBER(D127), $B145 * E127, "")</f>
        <v>-5172.4137931034538</v>
      </c>
      <c r="G127" s="31">
        <v>22.2</v>
      </c>
      <c r="H127" s="32">
        <f t="shared" si="63"/>
        <v>-4.3103448275862072E-2</v>
      </c>
      <c r="I127" s="101">
        <f>IF(ISNUMBER(G127), $B145 * H127, "")</f>
        <v>-6465.5172413793107</v>
      </c>
      <c r="J127" s="15">
        <v>22.3</v>
      </c>
      <c r="K127" s="32">
        <f t="shared" si="64"/>
        <v>-3.8793103448275801E-2</v>
      </c>
      <c r="L127" s="18">
        <f>IF(ISNUMBER(J127), $B145 * K127, "")</f>
        <v>-5818.9655172413704</v>
      </c>
      <c r="M127" s="31">
        <v>23.8</v>
      </c>
      <c r="N127" s="32">
        <f t="shared" si="65"/>
        <v>2.5862068965517303E-2</v>
      </c>
      <c r="O127" s="18">
        <f>IF(ISNUMBER(M127), $B145 * N127, "")</f>
        <v>3879.3103448275956</v>
      </c>
      <c r="Q127" s="291"/>
      <c r="R127" s="291"/>
      <c r="S127" s="291"/>
    </row>
    <row r="128" spans="1:19" ht="17.25" thickBot="1">
      <c r="A128" s="125" t="s">
        <v>205</v>
      </c>
      <c r="B128" s="126">
        <v>17.8</v>
      </c>
      <c r="C128" s="77">
        <v>2.2988505699999998E-2</v>
      </c>
      <c r="D128" s="15">
        <v>16.600000000000001</v>
      </c>
      <c r="E128" s="32">
        <f t="shared" si="62"/>
        <v>-6.7415730337078608E-2</v>
      </c>
      <c r="F128" s="18">
        <f>IF(ISNUMBER(D128), $B145 * E128, "")</f>
        <v>-10112.35955056179</v>
      </c>
      <c r="G128" s="31">
        <v>16.7</v>
      </c>
      <c r="H128" s="32">
        <f t="shared" si="63"/>
        <v>-6.1797752808988839E-2</v>
      </c>
      <c r="I128" s="101">
        <f>IF(ISNUMBER(G128), $B145 * H128, "")</f>
        <v>-9269.6629213483266</v>
      </c>
      <c r="J128" s="15">
        <v>16.7</v>
      </c>
      <c r="K128" s="32">
        <f t="shared" si="64"/>
        <v>-6.1797752808988839E-2</v>
      </c>
      <c r="L128" s="18">
        <f>IF(ISNUMBER(J128), $B145 * K128, "")</f>
        <v>-9269.6629213483266</v>
      </c>
      <c r="M128" s="31">
        <v>17.2</v>
      </c>
      <c r="N128" s="32">
        <f t="shared" si="65"/>
        <v>-3.3707865168539401E-2</v>
      </c>
      <c r="O128" s="18">
        <f>IF(ISNUMBER(M128), $B145 * N128, "")</f>
        <v>-5056.1797752809098</v>
      </c>
      <c r="Q128" s="291"/>
      <c r="R128" s="291"/>
      <c r="S128" s="291"/>
    </row>
    <row r="129" spans="1:19" ht="17.25" thickBot="1">
      <c r="A129" s="127" t="s">
        <v>199</v>
      </c>
      <c r="B129" s="128">
        <v>89.8</v>
      </c>
      <c r="C129" s="78">
        <v>6.7264574000000001E-3</v>
      </c>
      <c r="D129" s="20">
        <v>88.6</v>
      </c>
      <c r="E129" s="21">
        <f t="shared" si="62"/>
        <v>-1.336302895322943E-2</v>
      </c>
      <c r="F129" s="22">
        <f>IF(ISNUMBER(D129), $B145 * E129, "")</f>
        <v>-2004.4543429844146</v>
      </c>
      <c r="G129" s="30">
        <v>88</v>
      </c>
      <c r="H129" s="21">
        <f t="shared" si="63"/>
        <v>-2.0044543429844068E-2</v>
      </c>
      <c r="I129" s="105">
        <f>IF(ISNUMBER(G129), $B145 * H129, "")</f>
        <v>-3006.6815144766101</v>
      </c>
      <c r="J129" s="20">
        <v>89.1</v>
      </c>
      <c r="K129" s="21">
        <f t="shared" si="64"/>
        <v>-7.7951002227171808E-3</v>
      </c>
      <c r="L129" s="22">
        <f>IF(ISNUMBER(J129), $B145 * K129, "")</f>
        <v>-1169.2650334075772</v>
      </c>
      <c r="M129" s="30">
        <v>89.1</v>
      </c>
      <c r="N129" s="21">
        <f t="shared" si="65"/>
        <v>-7.7951002227171808E-3</v>
      </c>
      <c r="O129" s="22">
        <f>IF(ISNUMBER(M129), $B145 * N129, "")</f>
        <v>-1169.2650334075772</v>
      </c>
      <c r="Q129" s="291"/>
      <c r="R129" s="291"/>
      <c r="S129" s="291"/>
    </row>
    <row r="130" spans="1:19" ht="17.25" thickBot="1">
      <c r="A130" s="125" t="s">
        <v>187</v>
      </c>
      <c r="B130" s="129">
        <v>19.8</v>
      </c>
      <c r="C130" s="80">
        <v>0</v>
      </c>
      <c r="D130" s="106">
        <v>18.7</v>
      </c>
      <c r="E130" s="107">
        <f>IF(ISNUMBER(D130), (D130 - $B130) / $B130, "")</f>
        <v>-5.5555555555555629E-2</v>
      </c>
      <c r="F130" s="108">
        <f>IF(ISNUMBER(D130), $B145 * E130, "")</f>
        <v>-8333.3333333333449</v>
      </c>
      <c r="G130" s="109">
        <v>19</v>
      </c>
      <c r="H130" s="107">
        <f>IF(ISNUMBER(G130), (G130 - $B130) / $B130, "")</f>
        <v>-4.0404040404040435E-2</v>
      </c>
      <c r="I130" s="110">
        <f>IF(ISNUMBER(G130), $B145 * H130, "")</f>
        <v>-6060.6060606060655</v>
      </c>
      <c r="J130" s="106">
        <v>18.7</v>
      </c>
      <c r="K130" s="107">
        <f>IF(ISNUMBER(J130), (J130 - $B130) / $B130, "")</f>
        <v>-5.5555555555555629E-2</v>
      </c>
      <c r="L130" s="108">
        <f>IF(ISNUMBER(J130), $B145 * K130, "")</f>
        <v>-8333.3333333333449</v>
      </c>
      <c r="M130" s="109">
        <v>19.2</v>
      </c>
      <c r="N130" s="107">
        <f>IF(ISNUMBER(M130), (M130 - $B130) / $B130, "")</f>
        <v>-3.0303030303030373E-2</v>
      </c>
      <c r="O130" s="108">
        <f>IF(ISNUMBER(M130), $B145 * N130, "")</f>
        <v>-4545.454545454556</v>
      </c>
      <c r="Q130" s="291"/>
      <c r="R130" s="291"/>
      <c r="S130" s="291"/>
    </row>
    <row r="131" spans="1:19" ht="17.25" thickBot="1">
      <c r="A131" s="125" t="s">
        <v>247</v>
      </c>
      <c r="B131" s="126">
        <v>97.4</v>
      </c>
      <c r="C131" s="77">
        <v>-1.9133937600000001E-2</v>
      </c>
      <c r="D131" s="15">
        <v>96.1</v>
      </c>
      <c r="E131" s="32">
        <f t="shared" ref="E131:E134" si="66">IF(ISNUMBER(D131), (D131 - $B131) / $B131, "")</f>
        <v>-1.334702258726911E-2</v>
      </c>
      <c r="F131" s="18">
        <f>IF(ISNUMBER(D131), $B145 * E131, "")</f>
        <v>-2002.0533880903665</v>
      </c>
      <c r="G131" s="31">
        <v>96.1</v>
      </c>
      <c r="H131" s="32">
        <f t="shared" ref="H131:H134" si="67">IF(ISNUMBER(G131), (G131 - $B131) / $B131, "")</f>
        <v>-1.334702258726911E-2</v>
      </c>
      <c r="I131" s="101">
        <f>IF(ISNUMBER(G131), $B145 * H131, "")</f>
        <v>-2002.0533880903665</v>
      </c>
      <c r="J131" s="15">
        <v>96.7</v>
      </c>
      <c r="K131" s="32">
        <f t="shared" ref="K131:K134" si="68">IF(ISNUMBER(J131), (J131 - $B131) / $B131, "")</f>
        <v>-7.1868583162217944E-3</v>
      </c>
      <c r="L131" s="18">
        <f>IF(ISNUMBER(J131), $B145 * K131, "")</f>
        <v>-1078.0287474332692</v>
      </c>
      <c r="M131" s="31">
        <v>99.7</v>
      </c>
      <c r="N131" s="32">
        <f t="shared" ref="N131:N134" si="69">IF(ISNUMBER(M131), (M131 - $B131) / $B131, "")</f>
        <v>2.3613963039014342E-2</v>
      </c>
      <c r="O131" s="18">
        <f>IF(ISNUMBER(M131), $B145 * N131, "")</f>
        <v>3542.0944558521514</v>
      </c>
      <c r="Q131" s="291"/>
      <c r="R131" s="291"/>
      <c r="S131" s="291"/>
    </row>
    <row r="132" spans="1:19" ht="17.25" thickBot="1">
      <c r="A132" s="125" t="s">
        <v>175</v>
      </c>
      <c r="B132" s="126">
        <v>21.3</v>
      </c>
      <c r="C132" s="77">
        <v>-2.29357798E-2</v>
      </c>
      <c r="D132" s="15">
        <v>20.9</v>
      </c>
      <c r="E132" s="32">
        <f t="shared" si="66"/>
        <v>-1.8779342723004796E-2</v>
      </c>
      <c r="F132" s="18">
        <f>IF(ISNUMBER(D132), $B145 * E132, "")</f>
        <v>-2816.9014084507194</v>
      </c>
      <c r="G132" s="31">
        <v>20.9</v>
      </c>
      <c r="H132" s="32">
        <f t="shared" si="67"/>
        <v>-1.8779342723004796E-2</v>
      </c>
      <c r="I132" s="101">
        <f>IF(ISNUMBER(G132), $B145 * H132, "")</f>
        <v>-2816.9014084507194</v>
      </c>
      <c r="J132" s="15">
        <v>20.7</v>
      </c>
      <c r="K132" s="32">
        <f t="shared" si="68"/>
        <v>-2.8169014084507109E-2</v>
      </c>
      <c r="L132" s="18">
        <f>IF(ISNUMBER(J132), $B145 * K132, "")</f>
        <v>-4225.3521126760661</v>
      </c>
      <c r="M132" s="31">
        <v>20.9</v>
      </c>
      <c r="N132" s="32">
        <f t="shared" si="69"/>
        <v>-1.8779342723004796E-2</v>
      </c>
      <c r="O132" s="18">
        <f>IF(ISNUMBER(M132), $B145 * N132, "")</f>
        <v>-2816.9014084507194</v>
      </c>
      <c r="Q132" s="291"/>
      <c r="R132" s="291"/>
      <c r="S132" s="291"/>
    </row>
    <row r="133" spans="1:19" ht="17.25" thickBot="1">
      <c r="A133" s="125" t="s">
        <v>119</v>
      </c>
      <c r="B133" s="126">
        <v>38</v>
      </c>
      <c r="C133" s="77">
        <v>-2.3136246799999999E-2</v>
      </c>
      <c r="D133" s="15">
        <v>37.700000000000003</v>
      </c>
      <c r="E133" s="32">
        <f t="shared" si="66"/>
        <v>-7.8947368421051888E-3</v>
      </c>
      <c r="F133" s="18">
        <f>IF(ISNUMBER(D133), $B145 * E133, "")</f>
        <v>-1184.2105263157782</v>
      </c>
      <c r="G133" s="31">
        <v>36.6</v>
      </c>
      <c r="H133" s="32">
        <f t="shared" si="67"/>
        <v>-3.6842105263157857E-2</v>
      </c>
      <c r="I133" s="101">
        <f>IF(ISNUMBER(G133), $B145 * H133, "")</f>
        <v>-5526.3157894736787</v>
      </c>
      <c r="J133" s="15">
        <v>36.9</v>
      </c>
      <c r="K133" s="32">
        <f t="shared" si="68"/>
        <v>-2.894736842105267E-2</v>
      </c>
      <c r="L133" s="18">
        <f>IF(ISNUMBER(J133), $B145 * K133, "")</f>
        <v>-4342.1052631579005</v>
      </c>
      <c r="M133" s="31">
        <v>37.9</v>
      </c>
      <c r="N133" s="32">
        <f t="shared" si="69"/>
        <v>-2.6315789473684583E-3</v>
      </c>
      <c r="O133" s="18">
        <f>IF(ISNUMBER(M133), $B145 * N133, "")</f>
        <v>-394.73684210526875</v>
      </c>
      <c r="Q133" s="33"/>
      <c r="R133" s="33"/>
    </row>
    <row r="134" spans="1:19" ht="17.25" thickBot="1">
      <c r="A134" s="130" t="s">
        <v>64</v>
      </c>
      <c r="B134" s="131">
        <v>53.9</v>
      </c>
      <c r="C134" s="79">
        <v>-2.35507246E-2</v>
      </c>
      <c r="D134" s="24">
        <v>52.8</v>
      </c>
      <c r="E134" s="25">
        <f t="shared" si="66"/>
        <v>-2.0408163265306149E-2</v>
      </c>
      <c r="F134" s="104">
        <f>IF(ISNUMBER(D134), $B145 * E134, "")</f>
        <v>-3061.2244897959222</v>
      </c>
      <c r="G134" s="102">
        <v>52.4</v>
      </c>
      <c r="H134" s="25">
        <f t="shared" si="67"/>
        <v>-2.7829313543599257E-2</v>
      </c>
      <c r="I134" s="103">
        <f>IF(ISNUMBER(G134), $B145 * H134, "")</f>
        <v>-4174.3970315398883</v>
      </c>
      <c r="J134" s="24">
        <v>52.5</v>
      </c>
      <c r="K134" s="25">
        <f t="shared" si="68"/>
        <v>-2.5974025974025948E-2</v>
      </c>
      <c r="L134" s="104">
        <f>IF(ISNUMBER(J134), $B145 * K134, "")</f>
        <v>-3896.1038961038921</v>
      </c>
      <c r="M134" s="102">
        <v>53.1</v>
      </c>
      <c r="N134" s="25">
        <f t="shared" si="69"/>
        <v>-1.4842300556586219E-2</v>
      </c>
      <c r="O134" s="104">
        <f>IF(ISNUMBER(M134), $B145 * N134, "")</f>
        <v>-2226.3450834879327</v>
      </c>
      <c r="Q134" s="300"/>
      <c r="R134" s="301"/>
      <c r="S134" s="302"/>
    </row>
    <row r="135" spans="1:19">
      <c r="A135" s="123" t="s">
        <v>97</v>
      </c>
      <c r="B135" s="124">
        <v>4.1399999999999997</v>
      </c>
      <c r="C135" s="76">
        <v>-2.3584905699999999E-2</v>
      </c>
      <c r="D135" s="13">
        <v>4.1100000000000003</v>
      </c>
      <c r="E135" s="14">
        <f>IF(ISNUMBER(D135), (D135 - $B135) / $B135, "")</f>
        <v>-7.2463768115940486E-3</v>
      </c>
      <c r="F135" s="16">
        <f>IF(ISNUMBER(D135), $B145 * E135, "")</f>
        <v>-1086.9565217391073</v>
      </c>
      <c r="G135" s="29">
        <v>4.07</v>
      </c>
      <c r="H135" s="14">
        <f>IF(ISNUMBER(G135), (G135 - $B135) / $B135, "")</f>
        <v>-1.690821256038633E-2</v>
      </c>
      <c r="I135" s="100">
        <f>IF(ISNUMBER(G135), $B145 * H135, "")</f>
        <v>-2536.2318840579496</v>
      </c>
      <c r="J135" s="13">
        <v>4.05</v>
      </c>
      <c r="K135" s="14">
        <f>IF(ISNUMBER(J135), (J135 - $B135) / $B135, "")</f>
        <v>-2.1739130434782577E-2</v>
      </c>
      <c r="L135" s="16">
        <f>IF(ISNUMBER(J135), $B145 * K135, "")</f>
        <v>-3260.8695652173865</v>
      </c>
      <c r="M135" s="29">
        <v>4.05</v>
      </c>
      <c r="N135" s="14">
        <f>IF(ISNUMBER(M135), (M135 - $B135) / $B135, "")</f>
        <v>-2.1739130434782577E-2</v>
      </c>
      <c r="O135" s="16">
        <f>IF(ISNUMBER(M135), $B145 * N135, "")</f>
        <v>-3260.8695652173865</v>
      </c>
      <c r="Q135" s="303"/>
      <c r="R135" s="304"/>
      <c r="S135" s="305"/>
    </row>
    <row r="136" spans="1:19" ht="17.25" thickBot="1">
      <c r="A136" s="125" t="s">
        <v>201</v>
      </c>
      <c r="B136" s="126">
        <v>21.2</v>
      </c>
      <c r="C136" s="77">
        <v>-2.7522935799999999E-2</v>
      </c>
      <c r="D136" s="15">
        <v>20.6</v>
      </c>
      <c r="E136" s="32">
        <f t="shared" ref="E136:E139" si="70">IF(ISNUMBER(D136), (D136 - $B136) / $B136, "")</f>
        <v>-2.830188679245273E-2</v>
      </c>
      <c r="F136" s="18">
        <f>IF(ISNUMBER(D136), $B145 * E136, "")</f>
        <v>-4245.28301886791</v>
      </c>
      <c r="G136" s="31">
        <v>20.5</v>
      </c>
      <c r="H136" s="32">
        <f t="shared" ref="H136:H139" si="71">IF(ISNUMBER(G136), (G136 - $B136) / $B136, "")</f>
        <v>-3.3018867924528267E-2</v>
      </c>
      <c r="I136" s="101">
        <f>IF(ISNUMBER(G136), $B145 * H136, "")</f>
        <v>-4952.8301886792397</v>
      </c>
      <c r="J136" s="15">
        <v>20.6</v>
      </c>
      <c r="K136" s="32">
        <f t="shared" ref="K136:K139" si="72">IF(ISNUMBER(J136), (J136 - $B136) / $B136, "")</f>
        <v>-2.830188679245273E-2</v>
      </c>
      <c r="L136" s="18">
        <f>IF(ISNUMBER(J136), $B145 * K136, "")</f>
        <v>-4245.28301886791</v>
      </c>
      <c r="M136" s="31">
        <v>20.9</v>
      </c>
      <c r="N136" s="32">
        <f t="shared" ref="N136:N139" si="73">IF(ISNUMBER(M136), (M136 - $B136) / $B136, "")</f>
        <v>-1.4150943396226448E-2</v>
      </c>
      <c r="O136" s="18">
        <f>IF(ISNUMBER(M136), $B145 * N136, "")</f>
        <v>-2122.6415094339673</v>
      </c>
      <c r="Q136" s="306"/>
      <c r="R136" s="307"/>
      <c r="S136" s="308"/>
    </row>
    <row r="137" spans="1:19" ht="17.25" thickBot="1">
      <c r="A137" s="125" t="s">
        <v>185</v>
      </c>
      <c r="B137" s="126">
        <v>16.600000000000001</v>
      </c>
      <c r="C137" s="77">
        <v>-2.9239766100000002E-2</v>
      </c>
      <c r="D137" s="15">
        <v>16.600000000000001</v>
      </c>
      <c r="E137" s="32">
        <f t="shared" si="70"/>
        <v>0</v>
      </c>
      <c r="F137" s="18">
        <f>IF(ISNUMBER(D137), $B145 * E137, "")</f>
        <v>0</v>
      </c>
      <c r="G137" s="31">
        <v>16.5</v>
      </c>
      <c r="H137" s="32">
        <f t="shared" si="71"/>
        <v>-6.024096385542254E-3</v>
      </c>
      <c r="I137" s="101">
        <f>IF(ISNUMBER(G137), $B145 * H137, "")</f>
        <v>-903.61445783133809</v>
      </c>
      <c r="J137" s="15">
        <v>16.3</v>
      </c>
      <c r="K137" s="32">
        <f t="shared" si="72"/>
        <v>-1.8072289156626547E-2</v>
      </c>
      <c r="L137" s="18">
        <f>IF(ISNUMBER(J137), $B145 * K137, "")</f>
        <v>-2710.8433734939822</v>
      </c>
      <c r="M137" s="31">
        <v>16.8</v>
      </c>
      <c r="N137" s="32">
        <f t="shared" si="73"/>
        <v>1.2048192771084293E-2</v>
      </c>
      <c r="O137" s="18">
        <f>IF(ISNUMBER(M137), $B145 * N137, "")</f>
        <v>1807.2289156626439</v>
      </c>
      <c r="Q137" s="291"/>
      <c r="R137" s="291"/>
      <c r="S137" s="291"/>
    </row>
    <row r="138" spans="1:19" ht="17.25" thickBot="1">
      <c r="A138" s="125" t="s">
        <v>231</v>
      </c>
      <c r="B138" s="126">
        <v>94.2</v>
      </c>
      <c r="C138" s="77">
        <v>-3.18602261E-2</v>
      </c>
      <c r="D138" s="15">
        <v>106</v>
      </c>
      <c r="E138" s="32">
        <f t="shared" si="70"/>
        <v>0.12526539278131632</v>
      </c>
      <c r="F138" s="18">
        <f>IF(ISNUMBER(D138), $B145 * E138, "")</f>
        <v>18789.80891719745</v>
      </c>
      <c r="G138" s="31">
        <v>107</v>
      </c>
      <c r="H138" s="32">
        <f t="shared" si="71"/>
        <v>0.13588110403397025</v>
      </c>
      <c r="I138" s="101">
        <f>IF(ISNUMBER(G138), $B145 * H138, "")</f>
        <v>20382.165605095535</v>
      </c>
      <c r="J138" s="15">
        <v>114</v>
      </c>
      <c r="K138" s="32">
        <f t="shared" si="72"/>
        <v>0.21019108280254772</v>
      </c>
      <c r="L138" s="18">
        <f>IF(ISNUMBER(J138), $B145 * K138, "")</f>
        <v>31528.662420382159</v>
      </c>
      <c r="M138" s="31">
        <v>114</v>
      </c>
      <c r="N138" s="32">
        <f t="shared" si="73"/>
        <v>0.21019108280254772</v>
      </c>
      <c r="O138" s="18">
        <f>IF(ISNUMBER(M138), $B145 * N138, "")</f>
        <v>31528.662420382159</v>
      </c>
      <c r="Q138" s="286"/>
      <c r="R138" s="286"/>
      <c r="S138" s="286"/>
    </row>
    <row r="139" spans="1:19" ht="17.25" thickBot="1">
      <c r="A139" s="127" t="s">
        <v>333</v>
      </c>
      <c r="B139" s="128">
        <v>0.20399999999999999</v>
      </c>
      <c r="C139" s="78">
        <v>-3.3175355500000003E-2</v>
      </c>
      <c r="D139" s="20">
        <v>0.20100000000000001</v>
      </c>
      <c r="E139" s="21">
        <f t="shared" si="70"/>
        <v>-1.4705882352941055E-2</v>
      </c>
      <c r="F139" s="22">
        <f>IF(ISNUMBER(D139), $B145 * E139, "")</f>
        <v>-2205.8823529411584</v>
      </c>
      <c r="G139" s="30">
        <v>0.2</v>
      </c>
      <c r="H139" s="21">
        <f t="shared" si="71"/>
        <v>-1.9607843137254784E-2</v>
      </c>
      <c r="I139" s="105">
        <f>IF(ISNUMBER(G139), $B145 * H139, "")</f>
        <v>-2941.1764705882174</v>
      </c>
      <c r="J139" s="20">
        <v>0.2</v>
      </c>
      <c r="K139" s="21">
        <f t="shared" si="72"/>
        <v>-1.9607843137254784E-2</v>
      </c>
      <c r="L139" s="22">
        <f>IF(ISNUMBER(J139), $B145 * K139, "")</f>
        <v>-2941.1764705882174</v>
      </c>
      <c r="M139" s="30">
        <v>0.20100000000000001</v>
      </c>
      <c r="N139" s="21">
        <f t="shared" si="73"/>
        <v>-1.4705882352941055E-2</v>
      </c>
      <c r="O139" s="22">
        <f>IF(ISNUMBER(M139), $B145 * N139, "")</f>
        <v>-2205.8823529411584</v>
      </c>
      <c r="Q139" s="286"/>
      <c r="R139" s="286"/>
      <c r="S139" s="286"/>
    </row>
    <row r="140" spans="1:19" ht="17.25" thickBot="1">
      <c r="A140" s="125" t="s">
        <v>145</v>
      </c>
      <c r="B140" s="129">
        <v>26.3</v>
      </c>
      <c r="C140" s="80">
        <v>-4.7101449300000001E-2</v>
      </c>
      <c r="D140" s="106">
        <v>25.4</v>
      </c>
      <c r="E140" s="107">
        <f>IF(ISNUMBER(D140), (D140 - $B140) / $B140, "")</f>
        <v>-3.4220532319391712E-2</v>
      </c>
      <c r="F140" s="108">
        <f>IF(ISNUMBER(D140), $B145 * E140, "")</f>
        <v>-5133.0798479087571</v>
      </c>
      <c r="G140" s="109">
        <v>24.8</v>
      </c>
      <c r="H140" s="107">
        <f>IF(ISNUMBER(G140), (G140 - $B140) / $B140, "")</f>
        <v>-5.7034220532319393E-2</v>
      </c>
      <c r="I140" s="110">
        <f>IF(ISNUMBER(G140), $B145 * H140, "")</f>
        <v>-8555.1330798479084</v>
      </c>
      <c r="J140" s="106">
        <v>24.7</v>
      </c>
      <c r="K140" s="107">
        <f>IF(ISNUMBER(J140), (J140 - $B140) / $B140, "")</f>
        <v>-6.083650190114074E-2</v>
      </c>
      <c r="L140" s="108">
        <f>IF(ISNUMBER(J140), $B145 * K140, "")</f>
        <v>-9125.475285171111</v>
      </c>
      <c r="M140" s="109">
        <v>25.2</v>
      </c>
      <c r="N140" s="107">
        <f>IF(ISNUMBER(M140), (M140 - $B140) / $B140, "")</f>
        <v>-4.1825095057034273E-2</v>
      </c>
      <c r="O140" s="108">
        <f>IF(ISNUMBER(M140), $B145 * N140, "")</f>
        <v>-6273.7642585551412</v>
      </c>
      <c r="Q140" s="291"/>
      <c r="R140" s="291"/>
      <c r="S140" s="291"/>
    </row>
    <row r="141" spans="1:19" ht="17.25" thickBot="1">
      <c r="A141" s="125" t="s">
        <v>71</v>
      </c>
      <c r="B141" s="126">
        <v>37.1</v>
      </c>
      <c r="C141" s="77">
        <v>-4.8717948699999999E-2</v>
      </c>
      <c r="D141" s="15">
        <v>35.5</v>
      </c>
      <c r="E141" s="32">
        <f t="shared" ref="E141:E144" si="74">IF(ISNUMBER(D141), (D141 - $B141) / $B141, "")</f>
        <v>-4.3126684636118635E-2</v>
      </c>
      <c r="F141" s="18">
        <f>IF(ISNUMBER(D141), $B145 * E141, "")</f>
        <v>-6469.0026954177956</v>
      </c>
      <c r="G141" s="31">
        <v>35.299999999999997</v>
      </c>
      <c r="H141" s="32">
        <f t="shared" ref="H141:H144" si="75">IF(ISNUMBER(G141), (G141 - $B141) / $B141, "")</f>
        <v>-4.8517520215633533E-2</v>
      </c>
      <c r="I141" s="101">
        <f>IF(ISNUMBER(G141), $B145 * H141, "")</f>
        <v>-7277.6280323450301</v>
      </c>
      <c r="J141" s="15">
        <v>35.200000000000003</v>
      </c>
      <c r="K141" s="32">
        <f t="shared" ref="K141:K144" si="76">IF(ISNUMBER(J141), (J141 - $B141) / $B141, "")</f>
        <v>-5.1212938005390798E-2</v>
      </c>
      <c r="L141" s="18">
        <f>IF(ISNUMBER(J141), $B145 * K141, "")</f>
        <v>-7681.94070080862</v>
      </c>
      <c r="M141" s="31">
        <v>36</v>
      </c>
      <c r="N141" s="32">
        <f t="shared" ref="N141:N144" si="77">IF(ISNUMBER(M141), (M141 - $B141) / $B141, "")</f>
        <v>-2.9649595687331574E-2</v>
      </c>
      <c r="O141" s="18">
        <f>IF(ISNUMBER(M141), $B145 * N141, "")</f>
        <v>-4447.4393530997359</v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-1.470302097849812E-2</v>
      </c>
      <c r="F145" s="28">
        <f>SUM(F125:F144)</f>
        <v>-37492.703495170208</v>
      </c>
      <c r="G145" s="26" t="s">
        <v>268</v>
      </c>
      <c r="H145" s="27">
        <f>IF(COUNT(H125:H144), SUM(H125:H144) / COUNT(H125:H144), 0)</f>
        <v>-1.6070208958121942E-2</v>
      </c>
      <c r="I145" s="28">
        <f>SUM(I125:I144)</f>
        <v>-40979.032843210953</v>
      </c>
      <c r="J145" s="26" t="s">
        <v>268</v>
      </c>
      <c r="K145" s="27">
        <f>IF(COUNT(K125:K144), SUM(K125:K144) / COUNT(K125:K144), 0)</f>
        <v>-1.1930111229330726E-2</v>
      </c>
      <c r="L145" s="28">
        <f>SUM(L125:L144)</f>
        <v>-30421.783634793348</v>
      </c>
      <c r="M145" s="26" t="s">
        <v>268</v>
      </c>
      <c r="N145" s="27">
        <f>IF(COUNT(N125:N144), SUM(N125:N144) / COUNT(N125:N144), 0)</f>
        <v>7.8958823853959165E-3</v>
      </c>
      <c r="O145" s="28">
        <f>SUM(O125:O144)</f>
        <v>20134.500082759587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53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2021-11-23(화) 오전 00:00</v>
      </c>
      <c r="C150" s="329"/>
      <c r="D150" s="288" t="str">
        <f>TEXT($G$1, "[$-ko-KR]yyyy-mm-dd(ddd) ") &amp; "오후 14:00"</f>
        <v>2021-11-23(화) 오후 14:00</v>
      </c>
      <c r="E150" s="289"/>
      <c r="F150" s="290"/>
      <c r="G150" s="288" t="str">
        <f>TEXT($G$1, "[$-ko-KR]yyyy-mm-dd(ddd) ") &amp; "오후 19:00"</f>
        <v>2021-11-23(화) 오후 19:00</v>
      </c>
      <c r="H150" s="289"/>
      <c r="I150" s="290"/>
      <c r="J150" s="288" t="str">
        <f>TEXT($G$1, "[$-ko-KR]yyyy-mm-dd(ddd) ") &amp; "오후 21:00"</f>
        <v>2021-11-23(화) 오후 21:00</v>
      </c>
      <c r="K150" s="289"/>
      <c r="L150" s="290"/>
      <c r="M150" s="288" t="str">
        <f>TEXT($G$1+1, "[$-ko-KR]yyyy-mm-dd(ddd) ") &amp; "오전 00:00"</f>
        <v>2021-11-24(수)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54" t="s">
        <v>57</v>
      </c>
      <c r="H151" s="255" t="s">
        <v>265</v>
      </c>
      <c r="I151" s="256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149</v>
      </c>
      <c r="B152" s="124">
        <v>130</v>
      </c>
      <c r="C152" s="76">
        <v>-2.2556390999999999E-2</v>
      </c>
      <c r="D152" s="13">
        <v>127</v>
      </c>
      <c r="E152" s="14">
        <f>IF(ISNUMBER(D152), (D152 - $B152) / $B152, "")</f>
        <v>-2.3076923076923078E-2</v>
      </c>
      <c r="F152" s="16">
        <f>IF(ISNUMBER(D152), $B172 * E152, "")</f>
        <v>-3461.5384615384619</v>
      </c>
      <c r="G152" s="29">
        <v>128</v>
      </c>
      <c r="H152" s="14">
        <f>IF(ISNUMBER(G152), (G152 - $B152) / $B152, "")</f>
        <v>-1.5384615384615385E-2</v>
      </c>
      <c r="I152" s="100">
        <f>IF(ISNUMBER(G152), $B172 * H152, "")</f>
        <v>-2307.6923076923076</v>
      </c>
      <c r="J152" s="13">
        <v>127</v>
      </c>
      <c r="K152" s="14">
        <f>IF(ISNUMBER(J152), (J152 - $B152) / $B152, "")</f>
        <v>-2.3076923076923078E-2</v>
      </c>
      <c r="L152" s="16">
        <f>IF(ISNUMBER(J152), $B172 * K152, "")</f>
        <v>-3461.5384615384619</v>
      </c>
      <c r="M152" s="29">
        <v>129</v>
      </c>
      <c r="N152" s="14">
        <f>IF(ISNUMBER(M152), (M152 - $B152) / $B152, "")</f>
        <v>-7.6923076923076927E-3</v>
      </c>
      <c r="O152" s="16">
        <f>IF(ISNUMBER(M152), $B172 * N152, "")</f>
        <v>-1153.8461538461538</v>
      </c>
      <c r="Q152" s="286"/>
      <c r="R152" s="286"/>
      <c r="S152" s="286"/>
    </row>
    <row r="153" spans="1:19" ht="17.25" thickBot="1">
      <c r="A153" s="125" t="s">
        <v>85</v>
      </c>
      <c r="B153" s="126">
        <v>540</v>
      </c>
      <c r="C153" s="77">
        <v>-2.35081374E-2</v>
      </c>
      <c r="D153" s="15">
        <v>552</v>
      </c>
      <c r="E153" s="32">
        <f t="shared" ref="E153:E156" si="78">IF(ISNUMBER(D153), (D153 - $B153) / $B153, "")</f>
        <v>2.2222222222222223E-2</v>
      </c>
      <c r="F153" s="18">
        <f>IF(ISNUMBER(D153), $B172 * E153, "")</f>
        <v>3333.3333333333335</v>
      </c>
      <c r="G153" s="31">
        <v>536</v>
      </c>
      <c r="H153" s="32">
        <f t="shared" ref="H153:H156" si="79">IF(ISNUMBER(G153), (G153 - $B153) / $B153, "")</f>
        <v>-7.4074074074074077E-3</v>
      </c>
      <c r="I153" s="101">
        <f>IF(ISNUMBER(G153), $B172 * H153, "")</f>
        <v>-1111.1111111111111</v>
      </c>
      <c r="J153" s="15">
        <v>532</v>
      </c>
      <c r="K153" s="32">
        <f t="shared" ref="K153:K156" si="80">IF(ISNUMBER(J153), (J153 - $B153) / $B153, "")</f>
        <v>-1.4814814814814815E-2</v>
      </c>
      <c r="L153" s="18">
        <f>IF(ISNUMBER(J153), $B172 * K153, "")</f>
        <v>-2222.2222222222222</v>
      </c>
      <c r="M153" s="31">
        <v>543</v>
      </c>
      <c r="N153" s="32">
        <f t="shared" ref="N153:N156" si="81">IF(ISNUMBER(M153), (M153 - $B153) / $B153, "")</f>
        <v>5.5555555555555558E-3</v>
      </c>
      <c r="O153" s="18">
        <f>IF(ISNUMBER(M153), $B172 * N153, "")</f>
        <v>833.33333333333337</v>
      </c>
      <c r="Q153" s="286"/>
      <c r="R153" s="286"/>
      <c r="S153" s="286"/>
    </row>
    <row r="154" spans="1:19" ht="17.25" thickBot="1">
      <c r="A154" s="125" t="s">
        <v>159</v>
      </c>
      <c r="B154" s="126">
        <v>113</v>
      </c>
      <c r="C154" s="77">
        <v>-2.5862069000000001E-2</v>
      </c>
      <c r="D154" s="15">
        <v>109</v>
      </c>
      <c r="E154" s="32">
        <f t="shared" si="78"/>
        <v>-3.5398230088495575E-2</v>
      </c>
      <c r="F154" s="18">
        <f>IF(ISNUMBER(D154), $B172 * E154, "")</f>
        <v>-5309.7345132743358</v>
      </c>
      <c r="G154" s="31">
        <v>108</v>
      </c>
      <c r="H154" s="32">
        <f t="shared" si="79"/>
        <v>-4.4247787610619468E-2</v>
      </c>
      <c r="I154" s="101">
        <f>IF(ISNUMBER(G154), $B172 * H154, "")</f>
        <v>-6637.1681415929206</v>
      </c>
      <c r="J154" s="15">
        <v>109</v>
      </c>
      <c r="K154" s="32">
        <f t="shared" si="80"/>
        <v>-3.5398230088495575E-2</v>
      </c>
      <c r="L154" s="18">
        <f>IF(ISNUMBER(J154), $B172 * K154, "")</f>
        <v>-5309.7345132743358</v>
      </c>
      <c r="M154" s="31">
        <v>111</v>
      </c>
      <c r="N154" s="32">
        <f t="shared" si="81"/>
        <v>-1.7699115044247787E-2</v>
      </c>
      <c r="O154" s="18">
        <f>IF(ISNUMBER(M154), $B172 * N154, "")</f>
        <v>-2654.8672566371679</v>
      </c>
      <c r="Q154" s="291"/>
      <c r="R154" s="291"/>
      <c r="S154" s="291"/>
    </row>
    <row r="155" spans="1:19" ht="17.25" thickBot="1">
      <c r="A155" s="125" t="s">
        <v>161</v>
      </c>
      <c r="B155" s="126">
        <v>653</v>
      </c>
      <c r="C155" s="77">
        <v>-2.9717681999999999E-2</v>
      </c>
      <c r="D155" s="15">
        <v>643</v>
      </c>
      <c r="E155" s="32">
        <f t="shared" si="78"/>
        <v>-1.5313935681470138E-2</v>
      </c>
      <c r="F155" s="18">
        <f>IF(ISNUMBER(D155), $B172 * E155, "")</f>
        <v>-2297.0903522205208</v>
      </c>
      <c r="G155" s="31">
        <v>639</v>
      </c>
      <c r="H155" s="32">
        <f t="shared" si="79"/>
        <v>-2.1439509954058193E-2</v>
      </c>
      <c r="I155" s="101">
        <f>IF(ISNUMBER(G155), $B172 * H155, "")</f>
        <v>-3215.9264931087287</v>
      </c>
      <c r="J155" s="15">
        <v>640</v>
      </c>
      <c r="K155" s="32">
        <f t="shared" si="80"/>
        <v>-1.9908116385911178E-2</v>
      </c>
      <c r="L155" s="18">
        <f>IF(ISNUMBER(J155), $B172 * K155, "")</f>
        <v>-2986.2174578866766</v>
      </c>
      <c r="M155" s="31">
        <v>648</v>
      </c>
      <c r="N155" s="32">
        <f t="shared" si="81"/>
        <v>-7.656967840735069E-3</v>
      </c>
      <c r="O155" s="18">
        <f>IF(ISNUMBER(M155), $B172 * N155, "")</f>
        <v>-1148.5451761102604</v>
      </c>
      <c r="Q155" s="291"/>
      <c r="R155" s="291"/>
      <c r="S155" s="291"/>
    </row>
    <row r="156" spans="1:19" ht="17.25" thickBot="1">
      <c r="A156" s="127" t="s">
        <v>56</v>
      </c>
      <c r="B156" s="128">
        <v>218</v>
      </c>
      <c r="C156" s="78">
        <v>-3.5398230099999997E-2</v>
      </c>
      <c r="D156" s="20">
        <v>216</v>
      </c>
      <c r="E156" s="21">
        <f t="shared" si="78"/>
        <v>-9.1743119266055051E-3</v>
      </c>
      <c r="F156" s="22">
        <f>IF(ISNUMBER(D156), $B172 * E156, "")</f>
        <v>-1376.1467889908258</v>
      </c>
      <c r="G156" s="30">
        <v>214</v>
      </c>
      <c r="H156" s="21">
        <f t="shared" si="79"/>
        <v>-1.834862385321101E-2</v>
      </c>
      <c r="I156" s="105">
        <f>IF(ISNUMBER(G156), $B172 * H156, "")</f>
        <v>-2752.2935779816517</v>
      </c>
      <c r="J156" s="20">
        <v>213</v>
      </c>
      <c r="K156" s="21">
        <f t="shared" si="80"/>
        <v>-2.2935779816513763E-2</v>
      </c>
      <c r="L156" s="22">
        <f>IF(ISNUMBER(J156), $B172 * K156, "")</f>
        <v>-3440.3669724770643</v>
      </c>
      <c r="M156" s="30">
        <v>218</v>
      </c>
      <c r="N156" s="21">
        <f t="shared" si="81"/>
        <v>0</v>
      </c>
      <c r="O156" s="22">
        <f>IF(ISNUMBER(M156), $B172 * N156, "")</f>
        <v>0</v>
      </c>
      <c r="Q156" s="291"/>
      <c r="R156" s="291"/>
      <c r="S156" s="291"/>
    </row>
    <row r="157" spans="1:19" ht="17.25" thickBot="1">
      <c r="A157" s="125" t="s">
        <v>191</v>
      </c>
      <c r="B157" s="129">
        <v>151</v>
      </c>
      <c r="C157" s="80">
        <v>-3.8216560500000003E-2</v>
      </c>
      <c r="D157" s="106">
        <v>159</v>
      </c>
      <c r="E157" s="107">
        <f>IF(ISNUMBER(D157), (D157 - $B157) / $B157, "")</f>
        <v>5.2980132450331126E-2</v>
      </c>
      <c r="F157" s="108">
        <f>IF(ISNUMBER(D157), $B172 * E157, "")</f>
        <v>7947.0198675496686</v>
      </c>
      <c r="G157" s="109">
        <v>162</v>
      </c>
      <c r="H157" s="107">
        <f>IF(ISNUMBER(G157), (G157 - $B157) / $B157, "")</f>
        <v>7.2847682119205295E-2</v>
      </c>
      <c r="I157" s="110">
        <f>IF(ISNUMBER(G157), $B172 * H157, "")</f>
        <v>10927.152317880795</v>
      </c>
      <c r="J157" s="106">
        <v>160</v>
      </c>
      <c r="K157" s="107">
        <f>IF(ISNUMBER(J157), (J157 - $B157) / $B157, "")</f>
        <v>5.9602649006622516E-2</v>
      </c>
      <c r="L157" s="108">
        <f>IF(ISNUMBER(J157), $B172 * K157, "")</f>
        <v>8940.3973509933767</v>
      </c>
      <c r="M157" s="109">
        <v>166</v>
      </c>
      <c r="N157" s="107">
        <f>IF(ISNUMBER(M157), (M157 - $B157) / $B157, "")</f>
        <v>9.9337748344370855E-2</v>
      </c>
      <c r="O157" s="108">
        <f>IF(ISNUMBER(M157), $B172 * N157, "")</f>
        <v>14900.662251655629</v>
      </c>
      <c r="Q157" s="291"/>
      <c r="R157" s="291"/>
      <c r="S157" s="291"/>
    </row>
    <row r="158" spans="1:19" ht="17.25" thickBot="1">
      <c r="A158" s="125" t="s">
        <v>135</v>
      </c>
      <c r="B158" s="126">
        <v>395</v>
      </c>
      <c r="C158" s="77">
        <v>-3.8929440400000001E-2</v>
      </c>
      <c r="D158" s="15">
        <v>390</v>
      </c>
      <c r="E158" s="32">
        <f t="shared" ref="E158:E161" si="82">IF(ISNUMBER(D158), (D158 - $B158) / $B158, "")</f>
        <v>-1.2658227848101266E-2</v>
      </c>
      <c r="F158" s="18">
        <f>IF(ISNUMBER(D158), $B172 * E158, "")</f>
        <v>-1898.7341772151899</v>
      </c>
      <c r="G158" s="31">
        <v>388</v>
      </c>
      <c r="H158" s="32">
        <f t="shared" ref="H158:H161" si="83">IF(ISNUMBER(G158), (G158 - $B158) / $B158, "")</f>
        <v>-1.7721518987341773E-2</v>
      </c>
      <c r="I158" s="101">
        <f>IF(ISNUMBER(G158), $B172 * H158, "")</f>
        <v>-2658.2278481012659</v>
      </c>
      <c r="J158" s="15">
        <v>387</v>
      </c>
      <c r="K158" s="32">
        <f t="shared" ref="K158:K161" si="84">IF(ISNUMBER(J158), (J158 - $B158) / $B158, "")</f>
        <v>-2.0253164556962026E-2</v>
      </c>
      <c r="L158" s="18">
        <f>IF(ISNUMBER(J158), $B172 * K158, "")</f>
        <v>-3037.9746835443038</v>
      </c>
      <c r="M158" s="31">
        <v>404</v>
      </c>
      <c r="N158" s="32">
        <f t="shared" ref="N158:N161" si="85">IF(ISNUMBER(M158), (M158 - $B158) / $B158, "")</f>
        <v>2.2784810126582278E-2</v>
      </c>
      <c r="O158" s="18">
        <f>IF(ISNUMBER(M158), $B172 * N158, "")</f>
        <v>3417.7215189873418</v>
      </c>
      <c r="Q158" s="291"/>
      <c r="R158" s="291"/>
      <c r="S158" s="291"/>
    </row>
    <row r="159" spans="1:19" ht="17.25" thickBot="1">
      <c r="A159" s="125" t="s">
        <v>334</v>
      </c>
      <c r="B159" s="126">
        <v>460</v>
      </c>
      <c r="C159" s="77">
        <v>-3.9665970799999999E-2</v>
      </c>
      <c r="D159" s="15">
        <v>454</v>
      </c>
      <c r="E159" s="32">
        <f t="shared" si="82"/>
        <v>-1.3043478260869565E-2</v>
      </c>
      <c r="F159" s="18">
        <f>IF(ISNUMBER(D159), $B172 * E159, "")</f>
        <v>-1956.5217391304348</v>
      </c>
      <c r="G159" s="31">
        <v>446</v>
      </c>
      <c r="H159" s="32">
        <f t="shared" si="83"/>
        <v>-3.0434782608695653E-2</v>
      </c>
      <c r="I159" s="101">
        <f>IF(ISNUMBER(G159), $B172 * H159, "")</f>
        <v>-4565.217391304348</v>
      </c>
      <c r="J159" s="15">
        <v>446</v>
      </c>
      <c r="K159" s="32">
        <f t="shared" si="84"/>
        <v>-3.0434782608695653E-2</v>
      </c>
      <c r="L159" s="18">
        <f>IF(ISNUMBER(J159), $B172 * K159, "")</f>
        <v>-4565.217391304348</v>
      </c>
      <c r="M159" s="31">
        <v>453</v>
      </c>
      <c r="N159" s="32">
        <f t="shared" si="85"/>
        <v>-1.5217391304347827E-2</v>
      </c>
      <c r="O159" s="18">
        <f>IF(ISNUMBER(M159), $B172 * N159, "")</f>
        <v>-2282.608695652174</v>
      </c>
      <c r="Q159" s="291"/>
      <c r="R159" s="291"/>
      <c r="S159" s="291"/>
    </row>
    <row r="160" spans="1:19" ht="17.25" thickBot="1">
      <c r="A160" s="125" t="s">
        <v>251</v>
      </c>
      <c r="B160" s="126">
        <v>402</v>
      </c>
      <c r="C160" s="77">
        <v>-4.0572792400000002E-2</v>
      </c>
      <c r="D160" s="15">
        <v>396</v>
      </c>
      <c r="E160" s="32">
        <f t="shared" si="82"/>
        <v>-1.4925373134328358E-2</v>
      </c>
      <c r="F160" s="18">
        <f>IF(ISNUMBER(D160), $B172 * E160, "")</f>
        <v>-2238.8059701492539</v>
      </c>
      <c r="G160" s="31">
        <v>396</v>
      </c>
      <c r="H160" s="32">
        <f t="shared" si="83"/>
        <v>-1.4925373134328358E-2</v>
      </c>
      <c r="I160" s="101">
        <f>IF(ISNUMBER(G160), $B172 * H160, "")</f>
        <v>-2238.8059701492539</v>
      </c>
      <c r="J160" s="15">
        <v>407</v>
      </c>
      <c r="K160" s="32">
        <f t="shared" si="84"/>
        <v>1.2437810945273632E-2</v>
      </c>
      <c r="L160" s="18">
        <f>IF(ISNUMBER(J160), $B172 * K160, "")</f>
        <v>1865.671641791045</v>
      </c>
      <c r="M160" s="31">
        <v>406</v>
      </c>
      <c r="N160" s="32">
        <f t="shared" si="85"/>
        <v>9.9502487562189053E-3</v>
      </c>
      <c r="O160" s="18">
        <f>IF(ISNUMBER(M160), $B172 * N160, "")</f>
        <v>1492.5373134328358</v>
      </c>
      <c r="Q160" s="33"/>
      <c r="R160" s="33"/>
    </row>
    <row r="161" spans="1:19" ht="17.25" thickBot="1">
      <c r="A161" s="130" t="s">
        <v>107</v>
      </c>
      <c r="B161" s="131">
        <v>203</v>
      </c>
      <c r="C161" s="79">
        <v>-4.24528302E-2</v>
      </c>
      <c r="D161" s="24">
        <v>198</v>
      </c>
      <c r="E161" s="25">
        <f t="shared" si="82"/>
        <v>-2.4630541871921183E-2</v>
      </c>
      <c r="F161" s="104">
        <f>IF(ISNUMBER(D161), $B172 * E161, "")</f>
        <v>-3694.5812807881775</v>
      </c>
      <c r="G161" s="102">
        <v>196</v>
      </c>
      <c r="H161" s="25">
        <f t="shared" si="83"/>
        <v>-3.4482758620689655E-2</v>
      </c>
      <c r="I161" s="103">
        <f>IF(ISNUMBER(G161), $B172 * H161, "")</f>
        <v>-5172.4137931034484</v>
      </c>
      <c r="J161" s="24">
        <v>195</v>
      </c>
      <c r="K161" s="25">
        <f t="shared" si="84"/>
        <v>-3.9408866995073892E-2</v>
      </c>
      <c r="L161" s="104">
        <f>IF(ISNUMBER(J161), $B172 * K161, "")</f>
        <v>-5911.3300492610842</v>
      </c>
      <c r="M161" s="102">
        <v>198</v>
      </c>
      <c r="N161" s="25">
        <f t="shared" si="85"/>
        <v>-2.4630541871921183E-2</v>
      </c>
      <c r="O161" s="104">
        <f>IF(ISNUMBER(M161), $B172 * N161, "")</f>
        <v>-3694.5812807881775</v>
      </c>
      <c r="Q161" s="300"/>
      <c r="R161" s="301"/>
      <c r="S161" s="302"/>
    </row>
    <row r="162" spans="1:19">
      <c r="A162" s="123" t="s">
        <v>217</v>
      </c>
      <c r="B162" s="124">
        <v>247</v>
      </c>
      <c r="C162" s="76">
        <v>-4.2635658899999998E-2</v>
      </c>
      <c r="D162" s="13">
        <v>240</v>
      </c>
      <c r="E162" s="14">
        <f>IF(ISNUMBER(D162), (D162 - $B162) / $B162, "")</f>
        <v>-2.8340080971659919E-2</v>
      </c>
      <c r="F162" s="16">
        <f>IF(ISNUMBER(D162), $B172 * E162, "")</f>
        <v>-4251.0121457489877</v>
      </c>
      <c r="G162" s="29">
        <v>240</v>
      </c>
      <c r="H162" s="14">
        <f>IF(ISNUMBER(G162), (G162 - $B162) / $B162, "")</f>
        <v>-2.8340080971659919E-2</v>
      </c>
      <c r="I162" s="100">
        <f>IF(ISNUMBER(G162), $B172 * H162, "")</f>
        <v>-4251.0121457489877</v>
      </c>
      <c r="J162" s="13">
        <v>240</v>
      </c>
      <c r="K162" s="14">
        <f>IF(ISNUMBER(J162), (J162 - $B162) / $B162, "")</f>
        <v>-2.8340080971659919E-2</v>
      </c>
      <c r="L162" s="16">
        <f>IF(ISNUMBER(J162), $B172 * K162, "")</f>
        <v>-4251.0121457489877</v>
      </c>
      <c r="M162" s="29">
        <v>245</v>
      </c>
      <c r="N162" s="14">
        <f>IF(ISNUMBER(M162), (M162 - $B162) / $B162, "")</f>
        <v>-8.0971659919028341E-3</v>
      </c>
      <c r="O162" s="16">
        <f>IF(ISNUMBER(M162), $B172 * N162, "")</f>
        <v>-1214.5748987854251</v>
      </c>
      <c r="Q162" s="303"/>
      <c r="R162" s="304"/>
      <c r="S162" s="305"/>
    </row>
    <row r="163" spans="1:19" ht="17.25" thickBot="1">
      <c r="A163" s="125" t="s">
        <v>239</v>
      </c>
      <c r="B163" s="126">
        <v>665</v>
      </c>
      <c r="C163" s="77">
        <v>-4.4540229899999999E-2</v>
      </c>
      <c r="D163" s="15">
        <v>653</v>
      </c>
      <c r="E163" s="32">
        <f t="shared" ref="E163:E166" si="86">IF(ISNUMBER(D163), (D163 - $B163) / $B163, "")</f>
        <v>-1.8045112781954888E-2</v>
      </c>
      <c r="F163" s="18">
        <f>IF(ISNUMBER(D163), $B172 * E163, "")</f>
        <v>-2706.7669172932333</v>
      </c>
      <c r="G163" s="31">
        <v>654</v>
      </c>
      <c r="H163" s="32">
        <f t="shared" ref="H163:H166" si="87">IF(ISNUMBER(G163), (G163 - $B163) / $B163, "")</f>
        <v>-1.6541353383458645E-2</v>
      </c>
      <c r="I163" s="101">
        <f>IF(ISNUMBER(G163), $B172 * H163, "")</f>
        <v>-2481.2030075187968</v>
      </c>
      <c r="J163" s="15">
        <v>655</v>
      </c>
      <c r="K163" s="32">
        <f t="shared" ref="K163:K166" si="88">IF(ISNUMBER(J163), (J163 - $B163) / $B163, "")</f>
        <v>-1.5037593984962405E-2</v>
      </c>
      <c r="L163" s="18">
        <f>IF(ISNUMBER(J163), $B172 * K163, "")</f>
        <v>-2255.6390977443607</v>
      </c>
      <c r="M163" s="31">
        <v>666</v>
      </c>
      <c r="N163" s="32">
        <f t="shared" ref="N163:N166" si="89">IF(ISNUMBER(M163), (M163 - $B163) / $B163, "")</f>
        <v>1.5037593984962407E-3</v>
      </c>
      <c r="O163" s="18">
        <f>IF(ISNUMBER(M163), $B172 * N163, "")</f>
        <v>225.5639097744361</v>
      </c>
      <c r="Q163" s="306"/>
      <c r="R163" s="307"/>
      <c r="S163" s="308"/>
    </row>
    <row r="164" spans="1:19" ht="17.25" thickBot="1">
      <c r="A164" s="125" t="s">
        <v>203</v>
      </c>
      <c r="B164" s="126">
        <v>911</v>
      </c>
      <c r="C164" s="77">
        <v>-4.6073298399999997E-2</v>
      </c>
      <c r="D164" s="15">
        <v>911</v>
      </c>
      <c r="E164" s="32">
        <f t="shared" si="86"/>
        <v>0</v>
      </c>
      <c r="F164" s="18">
        <f>IF(ISNUMBER(D164), $B172 * E164, "")</f>
        <v>0</v>
      </c>
      <c r="G164" s="31">
        <v>911</v>
      </c>
      <c r="H164" s="32">
        <f t="shared" si="87"/>
        <v>0</v>
      </c>
      <c r="I164" s="101">
        <f>IF(ISNUMBER(G164), $B172 * H164, "")</f>
        <v>0</v>
      </c>
      <c r="J164" s="15">
        <v>904</v>
      </c>
      <c r="K164" s="32">
        <f t="shared" si="88"/>
        <v>-7.6838638858397366E-3</v>
      </c>
      <c r="L164" s="18">
        <f>IF(ISNUMBER(J164), $B172 * K164, "")</f>
        <v>-1152.5795828759606</v>
      </c>
      <c r="M164" s="31">
        <v>906</v>
      </c>
      <c r="N164" s="32">
        <f t="shared" si="89"/>
        <v>-5.4884742041712408E-3</v>
      </c>
      <c r="O164" s="18">
        <f>IF(ISNUMBER(M164), $B172 * N164, "")</f>
        <v>-823.27113062568617</v>
      </c>
      <c r="Q164" s="291"/>
      <c r="R164" s="291"/>
      <c r="S164" s="291"/>
    </row>
    <row r="165" spans="1:19" ht="17.25" thickBot="1">
      <c r="A165" s="125" t="s">
        <v>127</v>
      </c>
      <c r="B165" s="126">
        <v>153</v>
      </c>
      <c r="C165" s="77">
        <v>-4.9689441000000001E-2</v>
      </c>
      <c r="D165" s="15">
        <v>149</v>
      </c>
      <c r="E165" s="32">
        <f t="shared" si="86"/>
        <v>-2.6143790849673203E-2</v>
      </c>
      <c r="F165" s="18">
        <f>IF(ISNUMBER(D165), $B172 * E165, "")</f>
        <v>-3921.5686274509803</v>
      </c>
      <c r="G165" s="31">
        <v>146</v>
      </c>
      <c r="H165" s="32">
        <f t="shared" si="87"/>
        <v>-4.5751633986928102E-2</v>
      </c>
      <c r="I165" s="101">
        <f>IF(ISNUMBER(G165), $B172 * H165, "")</f>
        <v>-6862.745098039215</v>
      </c>
      <c r="J165" s="15">
        <v>147</v>
      </c>
      <c r="K165" s="32">
        <f t="shared" si="88"/>
        <v>-3.9215686274509803E-2</v>
      </c>
      <c r="L165" s="18">
        <f>IF(ISNUMBER(J165), $B172 * K165, "")</f>
        <v>-5882.3529411764703</v>
      </c>
      <c r="M165" s="31">
        <v>149</v>
      </c>
      <c r="N165" s="32">
        <f t="shared" si="89"/>
        <v>-2.6143790849673203E-2</v>
      </c>
      <c r="O165" s="18">
        <f>IF(ISNUMBER(M165), $B172 * N165, "")</f>
        <v>-3921.5686274509803</v>
      </c>
      <c r="Q165" s="286"/>
      <c r="R165" s="286"/>
      <c r="S165" s="286"/>
    </row>
    <row r="166" spans="1:19" ht="17.25" thickBot="1">
      <c r="A166" s="127" t="s">
        <v>189</v>
      </c>
      <c r="B166" s="128">
        <v>424</v>
      </c>
      <c r="C166" s="78">
        <v>-5.1454138699999999E-2</v>
      </c>
      <c r="D166" s="20">
        <v>436</v>
      </c>
      <c r="E166" s="21">
        <f t="shared" si="86"/>
        <v>2.8301886792452831E-2</v>
      </c>
      <c r="F166" s="22">
        <f>IF(ISNUMBER(D166), $B172 * E166, "")</f>
        <v>4245.2830188679245</v>
      </c>
      <c r="G166" s="30">
        <v>428</v>
      </c>
      <c r="H166" s="21">
        <f t="shared" si="87"/>
        <v>9.433962264150943E-3</v>
      </c>
      <c r="I166" s="105">
        <f>IF(ISNUMBER(G166), $B172 * H166, "")</f>
        <v>1415.0943396226414</v>
      </c>
      <c r="J166" s="20">
        <v>427</v>
      </c>
      <c r="K166" s="21">
        <f t="shared" si="88"/>
        <v>7.0754716981132077E-3</v>
      </c>
      <c r="L166" s="22">
        <f>IF(ISNUMBER(J166), $B172 * K166, "")</f>
        <v>1061.3207547169811</v>
      </c>
      <c r="M166" s="30">
        <v>440</v>
      </c>
      <c r="N166" s="21">
        <f t="shared" si="89"/>
        <v>3.7735849056603772E-2</v>
      </c>
      <c r="O166" s="22">
        <f>IF(ISNUMBER(M166), $B172 * N166, "")</f>
        <v>5660.3773584905657</v>
      </c>
      <c r="Q166" s="286"/>
      <c r="R166" s="286"/>
      <c r="S166" s="286"/>
    </row>
    <row r="167" spans="1:19" ht="17.25" thickBot="1">
      <c r="A167" s="125" t="s">
        <v>219</v>
      </c>
      <c r="B167" s="129">
        <v>419</v>
      </c>
      <c r="C167" s="80">
        <v>-6.4732142899999998E-2</v>
      </c>
      <c r="D167" s="106">
        <v>436</v>
      </c>
      <c r="E167" s="107">
        <f>IF(ISNUMBER(D167), (D167 - $B167) / $B167, "")</f>
        <v>4.0572792362768499E-2</v>
      </c>
      <c r="F167" s="108">
        <f>IF(ISNUMBER(D167), $B172 * E167, "")</f>
        <v>6085.9188544152748</v>
      </c>
      <c r="G167" s="109">
        <v>426</v>
      </c>
      <c r="H167" s="107">
        <f>IF(ISNUMBER(G167), (G167 - $B167) / $B167, "")</f>
        <v>1.6706443914081145E-2</v>
      </c>
      <c r="I167" s="110">
        <f>IF(ISNUMBER(G167), $B172 * H167, "")</f>
        <v>2505.966587112172</v>
      </c>
      <c r="J167" s="106">
        <v>428</v>
      </c>
      <c r="K167" s="107">
        <f>IF(ISNUMBER(J167), (J167 - $B167) / $B167, "")</f>
        <v>2.1479713603818614E-2</v>
      </c>
      <c r="L167" s="108">
        <f>IF(ISNUMBER(J167), $B172 * K167, "")</f>
        <v>3221.9570405727923</v>
      </c>
      <c r="M167" s="109">
        <v>440</v>
      </c>
      <c r="N167" s="107">
        <f>IF(ISNUMBER(M167), (M167 - $B167) / $B167, "")</f>
        <v>5.0119331742243436E-2</v>
      </c>
      <c r="O167" s="108">
        <f>IF(ISNUMBER(M167), $B172 * N167, "")</f>
        <v>7517.8997613365154</v>
      </c>
      <c r="Q167" s="291"/>
      <c r="R167" s="291"/>
      <c r="S167" s="291"/>
    </row>
    <row r="168" spans="1:19" ht="17.25" thickBot="1">
      <c r="A168" s="125" t="s">
        <v>197</v>
      </c>
      <c r="B168" s="126">
        <v>233</v>
      </c>
      <c r="C168" s="77">
        <v>-6.8000000000000005E-2</v>
      </c>
      <c r="D168" s="15">
        <v>227</v>
      </c>
      <c r="E168" s="32">
        <f t="shared" ref="E168:E171" si="90">IF(ISNUMBER(D168), (D168 - $B168) / $B168, "")</f>
        <v>-2.575107296137339E-2</v>
      </c>
      <c r="F168" s="18">
        <f>IF(ISNUMBER(D168), $B172 * E168, "")</f>
        <v>-3862.6609442060085</v>
      </c>
      <c r="G168" s="31">
        <v>223</v>
      </c>
      <c r="H168" s="32">
        <f t="shared" ref="H168:H171" si="91">IF(ISNUMBER(G168), (G168 - $B168) / $B168, "")</f>
        <v>-4.2918454935622317E-2</v>
      </c>
      <c r="I168" s="101">
        <f>IF(ISNUMBER(G168), $B172 * H168, "")</f>
        <v>-6437.7682403433473</v>
      </c>
      <c r="J168" s="15">
        <v>222</v>
      </c>
      <c r="K168" s="32">
        <f t="shared" ref="K168:K171" si="92">IF(ISNUMBER(J168), (J168 - $B168) / $B168, "")</f>
        <v>-4.7210300429184553E-2</v>
      </c>
      <c r="L168" s="18">
        <f>IF(ISNUMBER(J168), $B172 * K168, "")</f>
        <v>-7081.545064377683</v>
      </c>
      <c r="M168" s="31">
        <v>229</v>
      </c>
      <c r="N168" s="32">
        <f t="shared" ref="N168:N171" si="93">IF(ISNUMBER(M168), (M168 - $B168) / $B168, "")</f>
        <v>-1.7167381974248927E-2</v>
      </c>
      <c r="O168" s="18">
        <f>IF(ISNUMBER(M168), $B172 * N168, "")</f>
        <v>-2575.1072961373388</v>
      </c>
      <c r="Q168" s="291"/>
      <c r="R168" s="291"/>
      <c r="S168" s="291"/>
    </row>
    <row r="169" spans="1:19" ht="17.25" thickBot="1">
      <c r="A169" s="125" t="s">
        <v>171</v>
      </c>
      <c r="B169" s="126">
        <v>916</v>
      </c>
      <c r="C169" s="77">
        <v>-7.2874493900000004E-2</v>
      </c>
      <c r="D169" s="15">
        <v>942</v>
      </c>
      <c r="E169" s="32">
        <f t="shared" si="90"/>
        <v>2.8384279475982533E-2</v>
      </c>
      <c r="F169" s="18">
        <f>IF(ISNUMBER(D169), $B172 * E169, "")</f>
        <v>4257.6419213973795</v>
      </c>
      <c r="G169" s="31">
        <v>925</v>
      </c>
      <c r="H169" s="32">
        <f t="shared" si="91"/>
        <v>9.8253275109170309E-3</v>
      </c>
      <c r="I169" s="101">
        <f>IF(ISNUMBER(G169), $B172 * H169, "")</f>
        <v>1473.7991266375545</v>
      </c>
      <c r="J169" s="15">
        <v>938</v>
      </c>
      <c r="K169" s="32">
        <f t="shared" si="92"/>
        <v>2.4017467248908297E-2</v>
      </c>
      <c r="L169" s="18">
        <f>IF(ISNUMBER(J169), $B172 * K169, "")</f>
        <v>3602.6200873362445</v>
      </c>
      <c r="M169" s="31">
        <v>940</v>
      </c>
      <c r="N169" s="32">
        <f t="shared" si="93"/>
        <v>2.6200873362445413E-2</v>
      </c>
      <c r="O169" s="18">
        <f>IF(ISNUMBER(M169), $B172 * N169, "")</f>
        <v>3930.1310043668122</v>
      </c>
      <c r="Q169" s="291"/>
      <c r="R169" s="291"/>
      <c r="S169" s="291"/>
    </row>
    <row r="170" spans="1:19">
      <c r="A170" s="125" t="s">
        <v>215</v>
      </c>
      <c r="B170" s="126">
        <v>649</v>
      </c>
      <c r="C170" s="77">
        <v>-8.8483146100000007E-2</v>
      </c>
      <c r="D170" s="15">
        <v>709</v>
      </c>
      <c r="E170" s="32">
        <f t="shared" si="90"/>
        <v>9.2449922958397532E-2</v>
      </c>
      <c r="F170" s="18">
        <f>IF(ISNUMBER(D170), $B172 * E170, "")</f>
        <v>13867.48844375963</v>
      </c>
      <c r="G170" s="31">
        <v>699</v>
      </c>
      <c r="H170" s="32">
        <f t="shared" si="91"/>
        <v>7.7041602465331274E-2</v>
      </c>
      <c r="I170" s="101">
        <f>IF(ISNUMBER(G170), $B172 * H170, "")</f>
        <v>11556.240369799691</v>
      </c>
      <c r="J170" s="15">
        <v>720</v>
      </c>
      <c r="K170" s="32">
        <f t="shared" si="92"/>
        <v>0.10939907550077041</v>
      </c>
      <c r="L170" s="18">
        <f>IF(ISNUMBER(J170), $B172 * K170, "")</f>
        <v>16409.861325115562</v>
      </c>
      <c r="M170" s="31">
        <v>679</v>
      </c>
      <c r="N170" s="32">
        <f t="shared" si="93"/>
        <v>4.6224961479198766E-2</v>
      </c>
      <c r="O170" s="18">
        <f>IF(ISNUMBER(M170), $B172 * N170, "")</f>
        <v>6933.7442218798151</v>
      </c>
      <c r="Q170" s="313"/>
      <c r="R170" s="314"/>
      <c r="S170" s="315"/>
    </row>
    <row r="171" spans="1:19" ht="17.25" thickBot="1">
      <c r="A171" s="130" t="s">
        <v>235</v>
      </c>
      <c r="B171" s="131">
        <v>176</v>
      </c>
      <c r="C171" s="79">
        <v>-0.14975845409999999</v>
      </c>
      <c r="D171" s="24">
        <v>162</v>
      </c>
      <c r="E171" s="25">
        <f t="shared" si="90"/>
        <v>-7.9545454545454544E-2</v>
      </c>
      <c r="F171" s="104">
        <f>IF(ISNUMBER(D171), $B172 * E171, "")</f>
        <v>-11931.818181818182</v>
      </c>
      <c r="G171" s="102">
        <v>162</v>
      </c>
      <c r="H171" s="25">
        <f t="shared" si="91"/>
        <v>-7.9545454545454544E-2</v>
      </c>
      <c r="I171" s="103">
        <f>IF(ISNUMBER(G171), $B172 * H171, "")</f>
        <v>-11931.818181818182</v>
      </c>
      <c r="J171" s="24">
        <v>163</v>
      </c>
      <c r="K171" s="25">
        <f t="shared" si="92"/>
        <v>-7.3863636363636367E-2</v>
      </c>
      <c r="L171" s="104">
        <f>IF(ISNUMBER(J171), $B172 * K171, "")</f>
        <v>-11079.545454545456</v>
      </c>
      <c r="M171" s="102">
        <v>165</v>
      </c>
      <c r="N171" s="25">
        <f t="shared" si="93"/>
        <v>-6.25E-2</v>
      </c>
      <c r="O171" s="104">
        <f>IF(ISNUMBER(M171), $B172 * N171, "")</f>
        <v>-9375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-3.0567648868337939E-3</v>
      </c>
      <c r="F172" s="28">
        <f>SUM(F152:F171)</f>
        <v>-9170.2946605013767</v>
      </c>
      <c r="G172" s="26" t="s">
        <v>268</v>
      </c>
      <c r="H172" s="27">
        <f>IF(COUNT(H152:H171), SUM(H152:H171) / COUNT(H152:H171), 0)</f>
        <v>-1.1581716855520235E-2</v>
      </c>
      <c r="I172" s="28">
        <f>SUM(I152:I171)</f>
        <v>-34745.150566560711</v>
      </c>
      <c r="J172" s="26" t="s">
        <v>268</v>
      </c>
      <c r="K172" s="27">
        <f>IF(COUNT(K152:K171), SUM(K152:K171) / COUNT(K152:K171), 0)</f>
        <v>-9.178482612483805E-3</v>
      </c>
      <c r="L172" s="28">
        <f>SUM(L152:L171)</f>
        <v>-27535.447837451415</v>
      </c>
      <c r="M172" s="26" t="s">
        <v>268</v>
      </c>
      <c r="N172" s="27">
        <f>IF(COUNT(N152:N171), SUM(N152:N171) / COUNT(N152:N171), 0)</f>
        <v>5.3560000524079734E-3</v>
      </c>
      <c r="O172" s="28">
        <f>SUM(O152:O171)</f>
        <v>16068.00015722392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53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2021-11-23(화) 오전 00:00</v>
      </c>
      <c r="C177" s="329"/>
      <c r="D177" s="288" t="str">
        <f>TEXT($G$1, "[$-ko-KR]yyyy-mm-dd(ddd) ") &amp; "오후 14:00"</f>
        <v>2021-11-23(화) 오후 14:00</v>
      </c>
      <c r="E177" s="289"/>
      <c r="F177" s="290"/>
      <c r="G177" s="288" t="str">
        <f>TEXT($G$1, "[$-ko-KR]yyyy-mm-dd(ddd) ") &amp; "오후 19:00"</f>
        <v>2021-11-23(화) 오후 19:00</v>
      </c>
      <c r="H177" s="289"/>
      <c r="I177" s="290"/>
      <c r="J177" s="288" t="str">
        <f>TEXT($G$1, "[$-ko-KR]yyyy-mm-dd(ddd) ") &amp; "오후 21:00"</f>
        <v>2021-11-23(화) 오후 21:00</v>
      </c>
      <c r="K177" s="289"/>
      <c r="L177" s="290"/>
      <c r="M177" s="288" t="str">
        <f>TEXT($G$1+1, "[$-ko-KR]yyyy-mm-dd(ddd) ") &amp; "오전 00:00"</f>
        <v>2021-11-24(수)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54" t="s">
        <v>57</v>
      </c>
      <c r="H178" s="255" t="s">
        <v>265</v>
      </c>
      <c r="I178" s="256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131</v>
      </c>
      <c r="B179" s="124">
        <v>50030</v>
      </c>
      <c r="C179" s="76">
        <v>-4.2121386199999999E-2</v>
      </c>
      <c r="D179" s="13">
        <v>48870</v>
      </c>
      <c r="E179" s="14">
        <f>IF(ISNUMBER(D179), (D179 - $B179) / $B179, "")</f>
        <v>-2.3186088346991804E-2</v>
      </c>
      <c r="F179" s="16">
        <f>IF(ISNUMBER(D179), $B199 * E179, "")</f>
        <v>-3477.9132520487706</v>
      </c>
      <c r="G179" s="29">
        <v>48880</v>
      </c>
      <c r="H179" s="14">
        <f>IF(ISNUMBER(G179), (G179 - $B179) / $B179, "")</f>
        <v>-2.2986208275034978E-2</v>
      </c>
      <c r="I179" s="100">
        <f>IF(ISNUMBER(G179), $B199 * H179, "")</f>
        <v>-3447.9312412552467</v>
      </c>
      <c r="J179" s="13">
        <v>48860</v>
      </c>
      <c r="K179" s="14">
        <f>IF(ISNUMBER(J179), (J179 - $B179) / $B179, "")</f>
        <v>-2.3385968418948629E-2</v>
      </c>
      <c r="L179" s="16">
        <f>IF(ISNUMBER(J179), $B199 * K179, "")</f>
        <v>-3507.8952628422944</v>
      </c>
      <c r="M179" s="29">
        <v>51480</v>
      </c>
      <c r="N179" s="14">
        <f>IF(ISNUMBER(M179), (M179 - $B179) / $B179, "")</f>
        <v>2.8982610433739755E-2</v>
      </c>
      <c r="O179" s="16">
        <f>IF(ISNUMBER(M179), $B199 * N179, "")</f>
        <v>4347.3915650609633</v>
      </c>
      <c r="Q179" s="286"/>
      <c r="R179" s="286"/>
      <c r="S179" s="286"/>
    </row>
    <row r="180" spans="1:19" ht="17.25" thickBot="1">
      <c r="A180" s="125" t="s">
        <v>107</v>
      </c>
      <c r="B180" s="126">
        <v>203</v>
      </c>
      <c r="C180" s="77">
        <v>-4.24528302E-2</v>
      </c>
      <c r="D180" s="15">
        <v>198</v>
      </c>
      <c r="E180" s="32">
        <f t="shared" ref="E180:E183" si="94">IF(ISNUMBER(D180), (D180 - $B180) / $B180, "")</f>
        <v>-2.4630541871921183E-2</v>
      </c>
      <c r="F180" s="18">
        <f>IF(ISNUMBER(D180), $B199 * E180, "")</f>
        <v>-3694.5812807881775</v>
      </c>
      <c r="G180" s="31">
        <v>196</v>
      </c>
      <c r="H180" s="32">
        <f t="shared" ref="H180:H183" si="95">IF(ISNUMBER(G180), (G180 - $B180) / $B180, "")</f>
        <v>-3.4482758620689655E-2</v>
      </c>
      <c r="I180" s="101">
        <f>IF(ISNUMBER(G180), $B199 * H180, "")</f>
        <v>-5172.4137931034484</v>
      </c>
      <c r="J180" s="15">
        <v>195</v>
      </c>
      <c r="K180" s="32">
        <f t="shared" ref="K180:K183" si="96">IF(ISNUMBER(J180), (J180 - $B180) / $B180, "")</f>
        <v>-3.9408866995073892E-2</v>
      </c>
      <c r="L180" s="18">
        <f>IF(ISNUMBER(J180), $B199 * K180, "")</f>
        <v>-5911.3300492610842</v>
      </c>
      <c r="M180" s="31">
        <v>198</v>
      </c>
      <c r="N180" s="32">
        <f t="shared" ref="N180:N183" si="97">IF(ISNUMBER(M180), (M180 - $B180) / $B180, "")</f>
        <v>-2.4630541871921183E-2</v>
      </c>
      <c r="O180" s="18">
        <f>IF(ISNUMBER(M180), $B199 * N180, "")</f>
        <v>-3694.5812807881775</v>
      </c>
      <c r="Q180" s="286"/>
      <c r="R180" s="286"/>
      <c r="S180" s="286"/>
    </row>
    <row r="181" spans="1:19" ht="17.25" thickBot="1">
      <c r="A181" s="125" t="s">
        <v>217</v>
      </c>
      <c r="B181" s="126">
        <v>247</v>
      </c>
      <c r="C181" s="77">
        <v>-4.2635658899999998E-2</v>
      </c>
      <c r="D181" s="15">
        <v>240</v>
      </c>
      <c r="E181" s="32">
        <f t="shared" si="94"/>
        <v>-2.8340080971659919E-2</v>
      </c>
      <c r="F181" s="18">
        <f>IF(ISNUMBER(D181), $B199 * E181, "")</f>
        <v>-4251.0121457489877</v>
      </c>
      <c r="G181" s="31">
        <v>240</v>
      </c>
      <c r="H181" s="32">
        <f t="shared" si="95"/>
        <v>-2.8340080971659919E-2</v>
      </c>
      <c r="I181" s="101">
        <f>IF(ISNUMBER(G181), $B199 * H181, "")</f>
        <v>-4251.0121457489877</v>
      </c>
      <c r="J181" s="15">
        <v>240</v>
      </c>
      <c r="K181" s="32">
        <f t="shared" si="96"/>
        <v>-2.8340080971659919E-2</v>
      </c>
      <c r="L181" s="18">
        <f>IF(ISNUMBER(J181), $B199 * K181, "")</f>
        <v>-4251.0121457489877</v>
      </c>
      <c r="M181" s="31">
        <v>245</v>
      </c>
      <c r="N181" s="32">
        <f t="shared" si="97"/>
        <v>-8.0971659919028341E-3</v>
      </c>
      <c r="O181" s="18">
        <f>IF(ISNUMBER(M181), $B199 * N181, "")</f>
        <v>-1214.5748987854251</v>
      </c>
      <c r="Q181" s="291"/>
      <c r="R181" s="291"/>
      <c r="S181" s="291"/>
    </row>
    <row r="182" spans="1:19" ht="17.25" thickBot="1">
      <c r="A182" s="125" t="s">
        <v>239</v>
      </c>
      <c r="B182" s="126">
        <v>665</v>
      </c>
      <c r="C182" s="77">
        <v>-4.4540229899999999E-2</v>
      </c>
      <c r="D182" s="15">
        <v>653</v>
      </c>
      <c r="E182" s="32">
        <f t="shared" si="94"/>
        <v>-1.8045112781954888E-2</v>
      </c>
      <c r="F182" s="18">
        <f>IF(ISNUMBER(D182), $B199 * E182, "")</f>
        <v>-2706.7669172932333</v>
      </c>
      <c r="G182" s="31">
        <v>654</v>
      </c>
      <c r="H182" s="32">
        <f t="shared" si="95"/>
        <v>-1.6541353383458645E-2</v>
      </c>
      <c r="I182" s="101">
        <f>IF(ISNUMBER(G182), $B199 * H182, "")</f>
        <v>-2481.2030075187968</v>
      </c>
      <c r="J182" s="15">
        <v>655</v>
      </c>
      <c r="K182" s="32">
        <f t="shared" si="96"/>
        <v>-1.5037593984962405E-2</v>
      </c>
      <c r="L182" s="18">
        <f>IF(ISNUMBER(J182), $B199 * K182, "")</f>
        <v>-2255.6390977443607</v>
      </c>
      <c r="M182" s="31">
        <v>666</v>
      </c>
      <c r="N182" s="32">
        <f t="shared" si="97"/>
        <v>1.5037593984962407E-3</v>
      </c>
      <c r="O182" s="18">
        <f>IF(ISNUMBER(M182), $B199 * N182, "")</f>
        <v>225.5639097744361</v>
      </c>
      <c r="Q182" s="291"/>
      <c r="R182" s="291"/>
      <c r="S182" s="291"/>
    </row>
    <row r="183" spans="1:19" ht="17.25" thickBot="1">
      <c r="A183" s="127" t="s">
        <v>203</v>
      </c>
      <c r="B183" s="128">
        <v>911</v>
      </c>
      <c r="C183" s="78">
        <v>-4.6073298399999997E-2</v>
      </c>
      <c r="D183" s="20">
        <v>911</v>
      </c>
      <c r="E183" s="21">
        <f t="shared" si="94"/>
        <v>0</v>
      </c>
      <c r="F183" s="22">
        <f>IF(ISNUMBER(D183), $B199 * E183, "")</f>
        <v>0</v>
      </c>
      <c r="G183" s="30">
        <v>911</v>
      </c>
      <c r="H183" s="21">
        <f t="shared" si="95"/>
        <v>0</v>
      </c>
      <c r="I183" s="105">
        <f>IF(ISNUMBER(G183), $B199 * H183, "")</f>
        <v>0</v>
      </c>
      <c r="J183" s="20">
        <v>904</v>
      </c>
      <c r="K183" s="21">
        <f t="shared" si="96"/>
        <v>-7.6838638858397366E-3</v>
      </c>
      <c r="L183" s="22">
        <f>IF(ISNUMBER(J183), $B199 * K183, "")</f>
        <v>-1152.5795828759606</v>
      </c>
      <c r="M183" s="30">
        <v>906</v>
      </c>
      <c r="N183" s="21">
        <f t="shared" si="97"/>
        <v>-5.4884742041712408E-3</v>
      </c>
      <c r="O183" s="22">
        <f>IF(ISNUMBER(M183), $B199 * N183, "")</f>
        <v>-823.27113062568617</v>
      </c>
      <c r="Q183" s="291"/>
      <c r="R183" s="291"/>
      <c r="S183" s="291"/>
    </row>
    <row r="184" spans="1:19" ht="17.25" thickBot="1">
      <c r="A184" s="125" t="s">
        <v>145</v>
      </c>
      <c r="B184" s="129">
        <v>26.3</v>
      </c>
      <c r="C184" s="80">
        <v>-4.7101449300000001E-2</v>
      </c>
      <c r="D184" s="106">
        <v>25.4</v>
      </c>
      <c r="E184" s="107">
        <f>IF(ISNUMBER(D184), (D184 - $B184) / $B184, "")</f>
        <v>-3.4220532319391712E-2</v>
      </c>
      <c r="F184" s="108">
        <f>IF(ISNUMBER(D184), $B199 * E184, "")</f>
        <v>-5133.0798479087571</v>
      </c>
      <c r="G184" s="109">
        <v>24.8</v>
      </c>
      <c r="H184" s="107">
        <f>IF(ISNUMBER(G184), (G184 - $B184) / $B184, "")</f>
        <v>-5.7034220532319393E-2</v>
      </c>
      <c r="I184" s="110">
        <f>IF(ISNUMBER(G184), $B199 * H184, "")</f>
        <v>-8555.1330798479084</v>
      </c>
      <c r="J184" s="106">
        <v>24.7</v>
      </c>
      <c r="K184" s="107">
        <f>IF(ISNUMBER(J184), (J184 - $B184) / $B184, "")</f>
        <v>-6.083650190114074E-2</v>
      </c>
      <c r="L184" s="108">
        <f>IF(ISNUMBER(J184), $B199 * K184, "")</f>
        <v>-9125.475285171111</v>
      </c>
      <c r="M184" s="109">
        <v>25.2</v>
      </c>
      <c r="N184" s="107">
        <f>IF(ISNUMBER(M184), (M184 - $B184) / $B184, "")</f>
        <v>-4.1825095057034273E-2</v>
      </c>
      <c r="O184" s="108">
        <f>IF(ISNUMBER(M184), $B199 * N184, "")</f>
        <v>-6273.7642585551412</v>
      </c>
      <c r="Q184" s="291"/>
      <c r="R184" s="291"/>
      <c r="S184" s="291"/>
    </row>
    <row r="185" spans="1:19" ht="17.25" thickBot="1">
      <c r="A185" s="125" t="s">
        <v>71</v>
      </c>
      <c r="B185" s="126">
        <v>37.1</v>
      </c>
      <c r="C185" s="77">
        <v>-4.8717948699999999E-2</v>
      </c>
      <c r="D185" s="15">
        <v>35.5</v>
      </c>
      <c r="E185" s="32">
        <f t="shared" ref="E185:E188" si="98">IF(ISNUMBER(D185), (D185 - $B185) / $B185, "")</f>
        <v>-4.3126684636118635E-2</v>
      </c>
      <c r="F185" s="18">
        <f>IF(ISNUMBER(D185), $B199 * E185, "")</f>
        <v>-6469.0026954177956</v>
      </c>
      <c r="G185" s="31">
        <v>35.299999999999997</v>
      </c>
      <c r="H185" s="32">
        <f t="shared" ref="H185:H188" si="99">IF(ISNUMBER(G185), (G185 - $B185) / $B185, "")</f>
        <v>-4.8517520215633533E-2</v>
      </c>
      <c r="I185" s="101">
        <f>IF(ISNUMBER(G185), $B199 * H185, "")</f>
        <v>-7277.6280323450301</v>
      </c>
      <c r="J185" s="15">
        <v>35.200000000000003</v>
      </c>
      <c r="K185" s="32">
        <f t="shared" ref="K185:K188" si="100">IF(ISNUMBER(J185), (J185 - $B185) / $B185, "")</f>
        <v>-5.1212938005390798E-2</v>
      </c>
      <c r="L185" s="18">
        <f>IF(ISNUMBER(J185), $B199 * K185, "")</f>
        <v>-7681.94070080862</v>
      </c>
      <c r="M185" s="31">
        <v>36</v>
      </c>
      <c r="N185" s="32">
        <f t="shared" ref="N185:N188" si="101">IF(ISNUMBER(M185), (M185 - $B185) / $B185, "")</f>
        <v>-2.9649595687331574E-2</v>
      </c>
      <c r="O185" s="18">
        <f>IF(ISNUMBER(M185), $B199 * N185, "")</f>
        <v>-4447.4393530997359</v>
      </c>
      <c r="Q185" s="291"/>
      <c r="R185" s="291"/>
      <c r="S185" s="291"/>
    </row>
    <row r="186" spans="1:19" ht="17.25" thickBot="1">
      <c r="A186" s="125" t="s">
        <v>143</v>
      </c>
      <c r="B186" s="126">
        <v>3120</v>
      </c>
      <c r="C186" s="77">
        <v>-4.8780487800000001E-2</v>
      </c>
      <c r="D186" s="15">
        <v>3060</v>
      </c>
      <c r="E186" s="32">
        <f t="shared" si="98"/>
        <v>-1.9230769230769232E-2</v>
      </c>
      <c r="F186" s="18">
        <f>IF(ISNUMBER(D186), $B199 * E186, "")</f>
        <v>-2884.6153846153848</v>
      </c>
      <c r="G186" s="31">
        <v>3010</v>
      </c>
      <c r="H186" s="32">
        <f t="shared" si="99"/>
        <v>-3.5256410256410256E-2</v>
      </c>
      <c r="I186" s="101">
        <f>IF(ISNUMBER(G186), $B199 * H186, "")</f>
        <v>-5288.4615384615381</v>
      </c>
      <c r="J186" s="15">
        <v>3020</v>
      </c>
      <c r="K186" s="32">
        <f t="shared" si="100"/>
        <v>-3.2051282051282048E-2</v>
      </c>
      <c r="L186" s="18">
        <f>IF(ISNUMBER(J186), $B199 * K186, "")</f>
        <v>-4807.6923076923076</v>
      </c>
      <c r="M186" s="31">
        <v>3045</v>
      </c>
      <c r="N186" s="32">
        <f t="shared" si="101"/>
        <v>-2.403846153846154E-2</v>
      </c>
      <c r="O186" s="18">
        <f>IF(ISNUMBER(M186), $B199 * N186, "")</f>
        <v>-3605.7692307692309</v>
      </c>
      <c r="Q186" s="291"/>
      <c r="R186" s="291"/>
      <c r="S186" s="291"/>
    </row>
    <row r="187" spans="1:19" ht="17.25" thickBot="1">
      <c r="A187" s="125" t="s">
        <v>127</v>
      </c>
      <c r="B187" s="126">
        <v>153</v>
      </c>
      <c r="C187" s="77">
        <v>-4.9689441000000001E-2</v>
      </c>
      <c r="D187" s="15">
        <v>149</v>
      </c>
      <c r="E187" s="32">
        <f t="shared" si="98"/>
        <v>-2.6143790849673203E-2</v>
      </c>
      <c r="F187" s="18">
        <f>IF(ISNUMBER(D187), $B199 * E187, "")</f>
        <v>-3921.5686274509803</v>
      </c>
      <c r="G187" s="31">
        <v>146</v>
      </c>
      <c r="H187" s="32">
        <f t="shared" si="99"/>
        <v>-4.5751633986928102E-2</v>
      </c>
      <c r="I187" s="101">
        <f>IF(ISNUMBER(G187), $B199 * H187, "")</f>
        <v>-6862.745098039215</v>
      </c>
      <c r="J187" s="15">
        <v>147</v>
      </c>
      <c r="K187" s="32">
        <f t="shared" si="100"/>
        <v>-3.9215686274509803E-2</v>
      </c>
      <c r="L187" s="18">
        <f>IF(ISNUMBER(J187), $B199 * K187, "")</f>
        <v>-5882.3529411764703</v>
      </c>
      <c r="M187" s="31">
        <v>149</v>
      </c>
      <c r="N187" s="32">
        <f t="shared" si="101"/>
        <v>-2.6143790849673203E-2</v>
      </c>
      <c r="O187" s="18">
        <f>IF(ISNUMBER(M187), $B199 * N187, "")</f>
        <v>-3921.5686274509803</v>
      </c>
      <c r="Q187" s="33"/>
      <c r="R187" s="33"/>
    </row>
    <row r="188" spans="1:19" ht="17.25" thickBot="1">
      <c r="A188" s="130" t="s">
        <v>68</v>
      </c>
      <c r="B188" s="131">
        <v>7340</v>
      </c>
      <c r="C188" s="79">
        <v>-5.0452781400000001E-2</v>
      </c>
      <c r="D188" s="24">
        <v>7155</v>
      </c>
      <c r="E188" s="25">
        <f t="shared" si="98"/>
        <v>-2.5204359673024524E-2</v>
      </c>
      <c r="F188" s="104">
        <f>IF(ISNUMBER(D188), $B199 * E188, "")</f>
        <v>-3780.6539509536788</v>
      </c>
      <c r="G188" s="102">
        <v>7070</v>
      </c>
      <c r="H188" s="25">
        <f t="shared" si="99"/>
        <v>-3.6784741144414171E-2</v>
      </c>
      <c r="I188" s="103">
        <f>IF(ISNUMBER(G188), $B199 * H188, "")</f>
        <v>-5517.7111716621257</v>
      </c>
      <c r="J188" s="24">
        <v>7090</v>
      </c>
      <c r="K188" s="25">
        <f t="shared" si="100"/>
        <v>-3.4059945504087197E-2</v>
      </c>
      <c r="L188" s="104">
        <f>IF(ISNUMBER(J188), $B199 * K188, "")</f>
        <v>-5108.9918256130795</v>
      </c>
      <c r="M188" s="102">
        <v>7170</v>
      </c>
      <c r="N188" s="25">
        <f t="shared" si="101"/>
        <v>-2.316076294277929E-2</v>
      </c>
      <c r="O188" s="104">
        <f>IF(ISNUMBER(M188), $B199 * N188, "")</f>
        <v>-3474.1144414168934</v>
      </c>
      <c r="Q188" s="300"/>
      <c r="R188" s="301"/>
      <c r="S188" s="302"/>
    </row>
    <row r="189" spans="1:19">
      <c r="A189" s="123" t="s">
        <v>189</v>
      </c>
      <c r="B189" s="124">
        <v>424</v>
      </c>
      <c r="C189" s="76">
        <v>-5.1454138699999999E-2</v>
      </c>
      <c r="D189" s="13">
        <v>436</v>
      </c>
      <c r="E189" s="14">
        <f>IF(ISNUMBER(D189), (D189 - $B189) / $B189, "")</f>
        <v>2.8301886792452831E-2</v>
      </c>
      <c r="F189" s="16">
        <f>IF(ISNUMBER(D189), $B199 * E189, "")</f>
        <v>4245.2830188679245</v>
      </c>
      <c r="G189" s="29">
        <v>428</v>
      </c>
      <c r="H189" s="14">
        <f>IF(ISNUMBER(G189), (G189 - $B189) / $B189, "")</f>
        <v>9.433962264150943E-3</v>
      </c>
      <c r="I189" s="100">
        <f>IF(ISNUMBER(G189), $B199 * H189, "")</f>
        <v>1415.0943396226414</v>
      </c>
      <c r="J189" s="13">
        <v>427</v>
      </c>
      <c r="K189" s="14">
        <f>IF(ISNUMBER(J189), (J189 - $B189) / $B189, "")</f>
        <v>7.0754716981132077E-3</v>
      </c>
      <c r="L189" s="16">
        <f>IF(ISNUMBER(J189), $B199 * K189, "")</f>
        <v>1061.3207547169811</v>
      </c>
      <c r="M189" s="29">
        <v>440</v>
      </c>
      <c r="N189" s="14">
        <f>IF(ISNUMBER(M189), (M189 - $B189) / $B189, "")</f>
        <v>3.7735849056603772E-2</v>
      </c>
      <c r="O189" s="16">
        <f>IF(ISNUMBER(M189), $B199 * N189, "")</f>
        <v>5660.3773584905657</v>
      </c>
      <c r="Q189" s="303"/>
      <c r="R189" s="304"/>
      <c r="S189" s="305"/>
    </row>
    <row r="190" spans="1:19" ht="17.25" thickBot="1">
      <c r="A190" s="125" t="s">
        <v>75</v>
      </c>
      <c r="B190" s="126">
        <v>34210</v>
      </c>
      <c r="C190" s="77">
        <v>-5.1829268300000002E-2</v>
      </c>
      <c r="D190" s="15">
        <v>33400</v>
      </c>
      <c r="E190" s="32">
        <f t="shared" ref="E190:E193" si="102">IF(ISNUMBER(D190), (D190 - $B190) / $B190, "")</f>
        <v>-2.3677287342882197E-2</v>
      </c>
      <c r="F190" s="18">
        <f>IF(ISNUMBER(D190), $B199 * E190, "")</f>
        <v>-3551.5931014323296</v>
      </c>
      <c r="G190" s="31">
        <v>33250</v>
      </c>
      <c r="H190" s="32">
        <f t="shared" ref="H190:H193" si="103">IF(ISNUMBER(G190), (G190 - $B190) / $B190, "")</f>
        <v>-2.8061970184156678E-2</v>
      </c>
      <c r="I190" s="101">
        <f>IF(ISNUMBER(G190), $B199 * H190, "")</f>
        <v>-4209.2955276235016</v>
      </c>
      <c r="J190" s="15">
        <v>33190</v>
      </c>
      <c r="K190" s="32">
        <f t="shared" ref="K190:K193" si="104">IF(ISNUMBER(J190), (J190 - $B190) / $B190, "")</f>
        <v>-2.9815843320666471E-2</v>
      </c>
      <c r="L190" s="18">
        <f>IF(ISNUMBER(J190), $B199 * K190, "")</f>
        <v>-4472.3764980999704</v>
      </c>
      <c r="M190" s="31">
        <v>34130</v>
      </c>
      <c r="N190" s="32">
        <f t="shared" ref="N190:N193" si="105">IF(ISNUMBER(M190), (M190 - $B190) / $B190, "")</f>
        <v>-2.3384975153463898E-3</v>
      </c>
      <c r="O190" s="18">
        <f>IF(ISNUMBER(M190), $B199 * N190, "")</f>
        <v>-350.7746273019585</v>
      </c>
      <c r="Q190" s="306"/>
      <c r="R190" s="307"/>
      <c r="S190" s="308"/>
    </row>
    <row r="191" spans="1:19" ht="17.25" thickBot="1">
      <c r="A191" s="125" t="s">
        <v>225</v>
      </c>
      <c r="B191" s="126">
        <v>1080</v>
      </c>
      <c r="C191" s="77">
        <v>-5.2631578900000003E-2</v>
      </c>
      <c r="D191" s="15">
        <v>1085</v>
      </c>
      <c r="E191" s="32">
        <f t="shared" si="102"/>
        <v>4.6296296296296294E-3</v>
      </c>
      <c r="F191" s="18">
        <f>IF(ISNUMBER(D191), $B199 * E191, "")</f>
        <v>694.44444444444446</v>
      </c>
      <c r="G191" s="31">
        <v>1090</v>
      </c>
      <c r="H191" s="32">
        <f t="shared" si="103"/>
        <v>9.2592592592592587E-3</v>
      </c>
      <c r="I191" s="101">
        <f>IF(ISNUMBER(G191), $B199 * H191, "")</f>
        <v>1388.8888888888889</v>
      </c>
      <c r="J191" s="15">
        <v>1100</v>
      </c>
      <c r="K191" s="32">
        <f t="shared" si="104"/>
        <v>1.8518518518518517E-2</v>
      </c>
      <c r="L191" s="18">
        <f>IF(ISNUMBER(J191), $B199 * K191, "")</f>
        <v>2777.7777777777778</v>
      </c>
      <c r="M191" s="31">
        <v>1110</v>
      </c>
      <c r="N191" s="32">
        <f t="shared" si="105"/>
        <v>2.7777777777777776E-2</v>
      </c>
      <c r="O191" s="18">
        <f>IF(ISNUMBER(M191), $B199 * N191, "")</f>
        <v>4166.6666666666661</v>
      </c>
      <c r="Q191" s="291"/>
      <c r="R191" s="291"/>
      <c r="S191" s="291"/>
    </row>
    <row r="192" spans="1:19" ht="17.25" thickBot="1">
      <c r="A192" s="125" t="s">
        <v>219</v>
      </c>
      <c r="B192" s="126">
        <v>419</v>
      </c>
      <c r="C192" s="77">
        <v>-6.4732142899999998E-2</v>
      </c>
      <c r="D192" s="15">
        <v>436</v>
      </c>
      <c r="E192" s="32">
        <f t="shared" si="102"/>
        <v>4.0572792362768499E-2</v>
      </c>
      <c r="F192" s="18">
        <f>IF(ISNUMBER(D192), $B199 * E192, "")</f>
        <v>6085.9188544152748</v>
      </c>
      <c r="G192" s="31">
        <v>426</v>
      </c>
      <c r="H192" s="32">
        <f t="shared" si="103"/>
        <v>1.6706443914081145E-2</v>
      </c>
      <c r="I192" s="101">
        <f>IF(ISNUMBER(G192), $B199 * H192, "")</f>
        <v>2505.966587112172</v>
      </c>
      <c r="J192" s="15">
        <v>428</v>
      </c>
      <c r="K192" s="32">
        <f t="shared" si="104"/>
        <v>2.1479713603818614E-2</v>
      </c>
      <c r="L192" s="18">
        <f>IF(ISNUMBER(J192), $B199 * K192, "")</f>
        <v>3221.9570405727923</v>
      </c>
      <c r="M192" s="31">
        <v>440</v>
      </c>
      <c r="N192" s="32">
        <f t="shared" si="105"/>
        <v>5.0119331742243436E-2</v>
      </c>
      <c r="O192" s="18">
        <f>IF(ISNUMBER(M192), $B199 * N192, "")</f>
        <v>7517.8997613365154</v>
      </c>
      <c r="Q192" s="286"/>
      <c r="R192" s="286"/>
      <c r="S192" s="286"/>
    </row>
    <row r="193" spans="1:19" ht="17.25" thickBot="1">
      <c r="A193" s="127" t="s">
        <v>197</v>
      </c>
      <c r="B193" s="128">
        <v>233</v>
      </c>
      <c r="C193" s="78">
        <v>-6.8000000000000005E-2</v>
      </c>
      <c r="D193" s="20">
        <v>227</v>
      </c>
      <c r="E193" s="21">
        <f t="shared" si="102"/>
        <v>-2.575107296137339E-2</v>
      </c>
      <c r="F193" s="22">
        <f>IF(ISNUMBER(D193), $B199 * E193, "")</f>
        <v>-3862.6609442060085</v>
      </c>
      <c r="G193" s="30">
        <v>223</v>
      </c>
      <c r="H193" s="21">
        <f t="shared" si="103"/>
        <v>-4.2918454935622317E-2</v>
      </c>
      <c r="I193" s="105">
        <f>IF(ISNUMBER(G193), $B199 * H193, "")</f>
        <v>-6437.7682403433473</v>
      </c>
      <c r="J193" s="20">
        <v>222</v>
      </c>
      <c r="K193" s="21">
        <f t="shared" si="104"/>
        <v>-4.7210300429184553E-2</v>
      </c>
      <c r="L193" s="22">
        <f>IF(ISNUMBER(J193), $B199 * K193, "")</f>
        <v>-7081.545064377683</v>
      </c>
      <c r="M193" s="30">
        <v>229</v>
      </c>
      <c r="N193" s="21">
        <f t="shared" si="105"/>
        <v>-1.7167381974248927E-2</v>
      </c>
      <c r="O193" s="22">
        <f>IF(ISNUMBER(M193), $B199 * N193, "")</f>
        <v>-2575.1072961373388</v>
      </c>
      <c r="Q193" s="286"/>
      <c r="R193" s="286"/>
      <c r="S193" s="286"/>
    </row>
    <row r="194" spans="1:19" ht="17.25" thickBot="1">
      <c r="A194" s="125" t="s">
        <v>171</v>
      </c>
      <c r="B194" s="129">
        <v>916</v>
      </c>
      <c r="C194" s="80">
        <v>-7.2874493900000004E-2</v>
      </c>
      <c r="D194" s="106">
        <v>942</v>
      </c>
      <c r="E194" s="107">
        <f>IF(ISNUMBER(D194), (D194 - $B194) / $B194, "")</f>
        <v>2.8384279475982533E-2</v>
      </c>
      <c r="F194" s="108">
        <f>IF(ISNUMBER(D194), $B199 * E194, "")</f>
        <v>4257.6419213973795</v>
      </c>
      <c r="G194" s="109">
        <v>925</v>
      </c>
      <c r="H194" s="107">
        <f>IF(ISNUMBER(G194), (G194 - $B194) / $B194, "")</f>
        <v>9.8253275109170309E-3</v>
      </c>
      <c r="I194" s="110">
        <f>IF(ISNUMBER(G194), $B199 * H194, "")</f>
        <v>1473.7991266375545</v>
      </c>
      <c r="J194" s="106">
        <v>938</v>
      </c>
      <c r="K194" s="107">
        <f>IF(ISNUMBER(J194), (J194 - $B194) / $B194, "")</f>
        <v>2.4017467248908297E-2</v>
      </c>
      <c r="L194" s="108">
        <f>IF(ISNUMBER(J194), $B199 * K194, "")</f>
        <v>3602.6200873362445</v>
      </c>
      <c r="M194" s="109">
        <v>940</v>
      </c>
      <c r="N194" s="107">
        <f>IF(ISNUMBER(M194), (M194 - $B194) / $B194, "")</f>
        <v>2.6200873362445413E-2</v>
      </c>
      <c r="O194" s="108">
        <f>IF(ISNUMBER(M194), $B199 * N194, "")</f>
        <v>3930.1310043668122</v>
      </c>
      <c r="Q194" s="291"/>
      <c r="R194" s="291"/>
      <c r="S194" s="291"/>
    </row>
    <row r="195" spans="1:19" ht="17.25" thickBot="1">
      <c r="A195" s="125" t="s">
        <v>109</v>
      </c>
      <c r="B195" s="126">
        <v>8210</v>
      </c>
      <c r="C195" s="77">
        <v>-7.4408117199999999E-2</v>
      </c>
      <c r="D195" s="15">
        <v>8140</v>
      </c>
      <c r="E195" s="32">
        <f t="shared" ref="E195:E198" si="106">IF(ISNUMBER(D195), (D195 - $B195) / $B195, "")</f>
        <v>-8.5261875761266752E-3</v>
      </c>
      <c r="F195" s="18">
        <f>IF(ISNUMBER(D195), $B199 * E195, "")</f>
        <v>-1278.9281364190012</v>
      </c>
      <c r="G195" s="31">
        <v>7945</v>
      </c>
      <c r="H195" s="32">
        <f t="shared" ref="H195:H198" si="107">IF(ISNUMBER(G195), (G195 - $B195) / $B195, "")</f>
        <v>-3.2277710109622409E-2</v>
      </c>
      <c r="I195" s="101">
        <f>IF(ISNUMBER(G195), $B199 * H195, "")</f>
        <v>-4841.6565164433614</v>
      </c>
      <c r="J195" s="15">
        <v>7985</v>
      </c>
      <c r="K195" s="32">
        <f t="shared" ref="K195:K198" si="108">IF(ISNUMBER(J195), (J195 - $B195) / $B195, "")</f>
        <v>-2.7405602923264313E-2</v>
      </c>
      <c r="L195" s="18">
        <f>IF(ISNUMBER(J195), $B199 * K195, "")</f>
        <v>-4110.8404384896467</v>
      </c>
      <c r="M195" s="31">
        <v>8220</v>
      </c>
      <c r="N195" s="32">
        <f t="shared" ref="N195:N198" si="109">IF(ISNUMBER(M195), (M195 - $B195) / $B195, "")</f>
        <v>1.2180267965895249E-3</v>
      </c>
      <c r="O195" s="18">
        <f>IF(ISNUMBER(M195), $B199 * N195, "")</f>
        <v>182.70401948842874</v>
      </c>
      <c r="Q195" s="291"/>
      <c r="R195" s="291"/>
      <c r="S195" s="291"/>
    </row>
    <row r="196" spans="1:19" ht="17.25" thickBot="1">
      <c r="A196" s="125" t="s">
        <v>215</v>
      </c>
      <c r="B196" s="126">
        <v>649</v>
      </c>
      <c r="C196" s="77">
        <v>-8.8483146100000007E-2</v>
      </c>
      <c r="D196" s="15">
        <v>709</v>
      </c>
      <c r="E196" s="32">
        <f t="shared" si="106"/>
        <v>9.2449922958397532E-2</v>
      </c>
      <c r="F196" s="18">
        <f>IF(ISNUMBER(D196), $B199 * E196, "")</f>
        <v>13867.48844375963</v>
      </c>
      <c r="G196" s="31">
        <v>699</v>
      </c>
      <c r="H196" s="32">
        <f t="shared" si="107"/>
        <v>7.7041602465331274E-2</v>
      </c>
      <c r="I196" s="101">
        <f>IF(ISNUMBER(G196), $B199 * H196, "")</f>
        <v>11556.240369799691</v>
      </c>
      <c r="J196" s="15">
        <v>720</v>
      </c>
      <c r="K196" s="32">
        <f t="shared" si="108"/>
        <v>0.10939907550077041</v>
      </c>
      <c r="L196" s="18">
        <f>IF(ISNUMBER(J196), $B199 * K196, "")</f>
        <v>16409.861325115562</v>
      </c>
      <c r="M196" s="31">
        <v>679</v>
      </c>
      <c r="N196" s="32">
        <f t="shared" si="109"/>
        <v>4.6224961479198766E-2</v>
      </c>
      <c r="O196" s="18">
        <f>IF(ISNUMBER(M196), $B199 * N196, "")</f>
        <v>6933.7442218798151</v>
      </c>
      <c r="Q196" s="291"/>
      <c r="R196" s="291"/>
      <c r="S196" s="291"/>
    </row>
    <row r="197" spans="1:19">
      <c r="A197" s="125" t="s">
        <v>105</v>
      </c>
      <c r="B197" s="126">
        <v>2805</v>
      </c>
      <c r="C197" s="77">
        <v>-0.1179245283</v>
      </c>
      <c r="D197" s="15">
        <v>2560</v>
      </c>
      <c r="E197" s="32">
        <f t="shared" si="106"/>
        <v>-8.7344028520499106E-2</v>
      </c>
      <c r="F197" s="18">
        <f>IF(ISNUMBER(D197), $B199 * E197, "")</f>
        <v>-13101.604278074867</v>
      </c>
      <c r="G197" s="31">
        <v>2575</v>
      </c>
      <c r="H197" s="32">
        <f t="shared" si="107"/>
        <v>-8.1996434937611412E-2</v>
      </c>
      <c r="I197" s="101">
        <f>IF(ISNUMBER(G197), $B199 * H197, "")</f>
        <v>-12299.465240641712</v>
      </c>
      <c r="J197" s="15">
        <v>2555</v>
      </c>
      <c r="K197" s="32">
        <f t="shared" si="108"/>
        <v>-8.9126559714795009E-2</v>
      </c>
      <c r="L197" s="18">
        <f>IF(ISNUMBER(J197), $B199 * K197, "")</f>
        <v>-13368.98395721925</v>
      </c>
      <c r="M197" s="31">
        <v>2630</v>
      </c>
      <c r="N197" s="32">
        <f t="shared" si="109"/>
        <v>-6.2388591800356503E-2</v>
      </c>
      <c r="O197" s="18">
        <f>IF(ISNUMBER(M197), $B199 * N197, "")</f>
        <v>-9358.2887700534757</v>
      </c>
      <c r="Q197" s="313"/>
      <c r="R197" s="314"/>
      <c r="S197" s="315"/>
    </row>
    <row r="198" spans="1:19" ht="17.25" thickBot="1">
      <c r="A198" s="130" t="s">
        <v>235</v>
      </c>
      <c r="B198" s="131">
        <v>176</v>
      </c>
      <c r="C198" s="79">
        <v>-0.14975845409999999</v>
      </c>
      <c r="D198" s="24">
        <v>162</v>
      </c>
      <c r="E198" s="25">
        <f t="shared" si="106"/>
        <v>-7.9545454545454544E-2</v>
      </c>
      <c r="F198" s="104">
        <f>IF(ISNUMBER(D198), $B199 * E198, "")</f>
        <v>-11931.818181818182</v>
      </c>
      <c r="G198" s="102">
        <v>162</v>
      </c>
      <c r="H198" s="25">
        <f t="shared" si="107"/>
        <v>-7.9545454545454544E-2</v>
      </c>
      <c r="I198" s="103">
        <f>IF(ISNUMBER(G198), $B199 * H198, "")</f>
        <v>-11931.818181818182</v>
      </c>
      <c r="J198" s="24">
        <v>163</v>
      </c>
      <c r="K198" s="25">
        <f t="shared" si="108"/>
        <v>-7.3863636363636367E-2</v>
      </c>
      <c r="L198" s="104">
        <f>IF(ISNUMBER(J198), $B199 * K198, "")</f>
        <v>-11079.545454545456</v>
      </c>
      <c r="M198" s="102">
        <v>165</v>
      </c>
      <c r="N198" s="25">
        <f t="shared" si="109"/>
        <v>-6.25E-2</v>
      </c>
      <c r="O198" s="104">
        <f>IF(ISNUMBER(M198), $B199 * N198, "")</f>
        <v>-9375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-1.3631674020430496E-2</v>
      </c>
      <c r="F199" s="28">
        <f>SUM(F179:F198)</f>
        <v>-40895.022061291507</v>
      </c>
      <c r="G199" s="26" t="s">
        <v>268</v>
      </c>
      <c r="H199" s="27">
        <f>IF(COUNT(H179:H198), SUM(H179:H198) / COUNT(H179:H198), 0)</f>
        <v>-2.3411417834263818E-2</v>
      </c>
      <c r="I199" s="28">
        <f>SUM(I179:I198)</f>
        <v>-70234.253502791456</v>
      </c>
      <c r="J199" s="26" t="s">
        <v>268</v>
      </c>
      <c r="K199" s="27">
        <f>IF(COUNT(K179:K198), SUM(K179:K198) / COUNT(K179:K198), 0)</f>
        <v>-2.090822120871564E-2</v>
      </c>
      <c r="L199" s="28">
        <f>SUM(L179:L198)</f>
        <v>-62724.663626146918</v>
      </c>
      <c r="M199" s="26" t="s">
        <v>268</v>
      </c>
      <c r="N199" s="27">
        <f>IF(COUNT(N179:N198), SUM(N179:N198) / COUNT(N179:N198), 0)</f>
        <v>-5.3832584693066137E-3</v>
      </c>
      <c r="O199" s="28">
        <f>SUM(O179:O198)</f>
        <v>-16149.775407919838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ED4C2-1861-4BC9-9EFF-63FF30E368EC}">
  <sheetPr codeName="Sheet3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44524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149,688 KRW (4.99%)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103,590 KRW (4.32%)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-27,988 KRW (-0.93%)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34,081 KRW (1.14%)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5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2021-11-24(수) 오전 00:00</v>
      </c>
      <c r="C15" s="332"/>
      <c r="D15" s="288" t="str">
        <f>TEXT($G$1, "[$-ko-KR]yyyy-mm-dd(ddd) ") &amp; "오후 14:00"</f>
        <v>2021-11-24(수) 오후 14:00</v>
      </c>
      <c r="E15" s="289"/>
      <c r="F15" s="290"/>
      <c r="G15" s="288" t="str">
        <f>TEXT($G$1, "[$-ko-KR]yyyy-mm-dd(ddd) ") &amp; "오후 19:00"</f>
        <v>2021-11-24(수) 오후 19:00</v>
      </c>
      <c r="H15" s="289"/>
      <c r="I15" s="290"/>
      <c r="J15" s="288" t="str">
        <f>TEXT($G$1, "[$-ko-KR]yyyy-mm-dd(ddd) ") &amp; "오후 21:00"</f>
        <v>2021-11-24(수) 오후 21:00</v>
      </c>
      <c r="K15" s="289"/>
      <c r="L15" s="290"/>
      <c r="M15" s="288" t="str">
        <f>TEXT($G$1+1, "[$-ko-KR]yyyy-mm-dd(ddd) ") &amp; "오전 00:00"</f>
        <v>2021-11-25(목)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8" t="s">
        <v>37</v>
      </c>
      <c r="H16" s="259" t="s">
        <v>40</v>
      </c>
      <c r="I16" s="2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57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2021-11-24(수) 오전 00:00</v>
      </c>
      <c r="C42" s="329"/>
      <c r="D42" s="288" t="str">
        <f>TEXT($G$1, "[$-ko-KR]yyyy-mm-dd(ddd) ") &amp; "오후 14:00"</f>
        <v>2021-11-24(수) 오후 14:00</v>
      </c>
      <c r="E42" s="289"/>
      <c r="F42" s="290"/>
      <c r="G42" s="288" t="str">
        <f>TEXT($G$1, "[$-ko-KR]yyyy-mm-dd(ddd) ") &amp; "오후 19:00"</f>
        <v>2021-11-24(수) 오후 19:00</v>
      </c>
      <c r="H42" s="289"/>
      <c r="I42" s="290"/>
      <c r="J42" s="288" t="str">
        <f>TEXT($G$1, "[$-ko-KR]yyyy-mm-dd(ddd) ") &amp; "오후 21:00"</f>
        <v>2021-11-24(수) 오후 21:00</v>
      </c>
      <c r="K42" s="289"/>
      <c r="L42" s="290"/>
      <c r="M42" s="288" t="str">
        <f>TEXT($G$1+1, "[$-ko-KR]yyyy-mm-dd(ddd) ") &amp; "오전 00:00"</f>
        <v>2021-11-25(목)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58" t="s">
        <v>57</v>
      </c>
      <c r="H43" s="259" t="s">
        <v>265</v>
      </c>
      <c r="I43" s="2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147</v>
      </c>
      <c r="B44" s="124">
        <v>17.7</v>
      </c>
      <c r="C44" s="76">
        <v>8.5889570600000006E-2</v>
      </c>
      <c r="D44" s="13">
        <v>21.1</v>
      </c>
      <c r="E44" s="14">
        <f>IF(ISNUMBER(D44), (D44 - $B44) / $B44, "")</f>
        <v>0.19209039548022611</v>
      </c>
      <c r="F44" s="16">
        <f>IF(ISNUMBER(D44), $B64 * E44, "")</f>
        <v>28813.559322033914</v>
      </c>
      <c r="G44" s="29">
        <v>23.8</v>
      </c>
      <c r="H44" s="14">
        <f>IF(ISNUMBER(G44), (G44 - $B44) / $B44, "")</f>
        <v>0.34463276836158202</v>
      </c>
      <c r="I44" s="100">
        <f>IF(ISNUMBER(G44), $B64 * H44, "")</f>
        <v>51694.915254237305</v>
      </c>
      <c r="J44" s="13">
        <v>22.8</v>
      </c>
      <c r="K44" s="14">
        <f>IF(ISNUMBER(J44), (J44 - $B44) / $B44, "")</f>
        <v>0.28813559322033905</v>
      </c>
      <c r="L44" s="16">
        <f>IF(ISNUMBER(J44), $B64 * K44, "")</f>
        <v>43220.33898305086</v>
      </c>
      <c r="M44" s="29">
        <v>23.4</v>
      </c>
      <c r="N44" s="14">
        <f>IF(ISNUMBER(M44), (M44 - $B44) / $B44, "")</f>
        <v>0.32203389830508472</v>
      </c>
      <c r="O44" s="16">
        <f>IF(ISNUMBER(M44), $B64 * N44, "")</f>
        <v>48305.08474576271</v>
      </c>
      <c r="Q44" s="286"/>
      <c r="R44" s="286"/>
      <c r="S44" s="286"/>
    </row>
    <row r="45" spans="1:19" ht="17.25" customHeight="1" thickBot="1">
      <c r="A45" s="125" t="s">
        <v>247</v>
      </c>
      <c r="B45" s="126">
        <v>99.7</v>
      </c>
      <c r="C45" s="77">
        <v>3.8541666699999998E-2</v>
      </c>
      <c r="D45" s="15">
        <v>96.8</v>
      </c>
      <c r="E45" s="32">
        <f t="shared" ref="E45:E48" si="14">IF(ISNUMBER(D45), (D45 - $B45) / $B45, "")</f>
        <v>-2.9087261785356124E-2</v>
      </c>
      <c r="F45" s="18">
        <f>IF(ISNUMBER(D45), $B64 * E45, "")</f>
        <v>-4363.0892678034188</v>
      </c>
      <c r="G45" s="31">
        <v>96.9</v>
      </c>
      <c r="H45" s="32">
        <f t="shared" ref="H45:H48" si="15">IF(ISNUMBER(G45), (G45 - $B45) / $B45, "")</f>
        <v>-2.8084252758274794E-2</v>
      </c>
      <c r="I45" s="101">
        <f>IF(ISNUMBER(G45), $B64 * H45, "")</f>
        <v>-4212.6379137412196</v>
      </c>
      <c r="J45" s="15">
        <v>96.8</v>
      </c>
      <c r="K45" s="32">
        <f t="shared" ref="K45:K48" si="16">IF(ISNUMBER(J45), (J45 - $B45) / $B45, "")</f>
        <v>-2.9087261785356124E-2</v>
      </c>
      <c r="L45" s="18">
        <f>IF(ISNUMBER(J45), $B64 * K45, "")</f>
        <v>-4363.0892678034188</v>
      </c>
      <c r="M45" s="31">
        <v>95.4</v>
      </c>
      <c r="N45" s="32">
        <f t="shared" ref="N45:N48" si="17">IF(ISNUMBER(M45), (M45 - $B45) / $B45, "")</f>
        <v>-4.3129388164493451E-2</v>
      </c>
      <c r="O45" s="18">
        <f>IF(ISNUMBER(M45), $B64 * N45, "")</f>
        <v>-6469.4082246740181</v>
      </c>
      <c r="Q45" s="286"/>
      <c r="R45" s="286"/>
      <c r="S45" s="286"/>
    </row>
    <row r="46" spans="1:19" ht="17.25" customHeight="1" thickBot="1">
      <c r="A46" s="125" t="s">
        <v>185</v>
      </c>
      <c r="B46" s="126">
        <v>16.8</v>
      </c>
      <c r="C46" s="77">
        <v>3.06748466E-2</v>
      </c>
      <c r="D46" s="15">
        <v>17.100000000000001</v>
      </c>
      <c r="E46" s="32">
        <f t="shared" si="14"/>
        <v>1.7857142857142898E-2</v>
      </c>
      <c r="F46" s="18">
        <f>IF(ISNUMBER(D46), $B64 * E46, "")</f>
        <v>2678.5714285714348</v>
      </c>
      <c r="G46" s="31">
        <v>17.600000000000001</v>
      </c>
      <c r="H46" s="32">
        <f t="shared" si="15"/>
        <v>4.7619047619047658E-2</v>
      </c>
      <c r="I46" s="101">
        <f>IF(ISNUMBER(G46), $B64 * H46, "")</f>
        <v>7142.8571428571486</v>
      </c>
      <c r="J46" s="15">
        <v>18.899999999999999</v>
      </c>
      <c r="K46" s="32">
        <f t="shared" si="16"/>
        <v>0.12499999999999986</v>
      </c>
      <c r="L46" s="18">
        <f>IF(ISNUMBER(J46), $B64 * K46, "")</f>
        <v>18749.999999999978</v>
      </c>
      <c r="M46" s="31">
        <v>19</v>
      </c>
      <c r="N46" s="32">
        <f t="shared" si="17"/>
        <v>0.1309523809523809</v>
      </c>
      <c r="O46" s="18">
        <f>IF(ISNUMBER(M46), $B64 * N46, "")</f>
        <v>19642.857142857134</v>
      </c>
      <c r="Q46" s="291"/>
      <c r="R46" s="291"/>
      <c r="S46" s="291"/>
    </row>
    <row r="47" spans="1:19" ht="17.25" customHeight="1" thickBot="1">
      <c r="A47" s="125" t="s">
        <v>207</v>
      </c>
      <c r="B47" s="126">
        <v>23.8</v>
      </c>
      <c r="C47" s="77">
        <v>1.7094017100000001E-2</v>
      </c>
      <c r="D47" s="15">
        <v>24</v>
      </c>
      <c r="E47" s="32">
        <f t="shared" si="14"/>
        <v>8.4033613445377853E-3</v>
      </c>
      <c r="F47" s="18">
        <f>IF(ISNUMBER(D47), $B64 * E47, "")</f>
        <v>1260.5042016806678</v>
      </c>
      <c r="G47" s="31">
        <v>25.2</v>
      </c>
      <c r="H47" s="32">
        <f t="shared" si="15"/>
        <v>5.8823529411764643E-2</v>
      </c>
      <c r="I47" s="101">
        <f>IF(ISNUMBER(G47), $B64 * H47, "")</f>
        <v>8823.5294117646972</v>
      </c>
      <c r="J47" s="15">
        <v>25.2</v>
      </c>
      <c r="K47" s="32">
        <f t="shared" si="16"/>
        <v>5.8823529411764643E-2</v>
      </c>
      <c r="L47" s="18">
        <f>IF(ISNUMBER(J47), $B64 * K47, "")</f>
        <v>8823.5294117646972</v>
      </c>
      <c r="M47" s="31">
        <v>24.7</v>
      </c>
      <c r="N47" s="32">
        <f t="shared" si="17"/>
        <v>3.781512605042011E-2</v>
      </c>
      <c r="O47" s="18">
        <f>IF(ISNUMBER(M47), $B64 * N47, "")</f>
        <v>5672.2689075630169</v>
      </c>
      <c r="Q47" s="291"/>
      <c r="R47" s="291"/>
      <c r="S47" s="291"/>
    </row>
    <row r="48" spans="1:19" ht="17.25" customHeight="1" thickBot="1">
      <c r="A48" s="127" t="s">
        <v>201</v>
      </c>
      <c r="B48" s="128">
        <v>20.9</v>
      </c>
      <c r="C48" s="78">
        <v>4.8076923000000002E-3</v>
      </c>
      <c r="D48" s="20">
        <v>21.9</v>
      </c>
      <c r="E48" s="21">
        <f t="shared" si="14"/>
        <v>4.784688995215311E-2</v>
      </c>
      <c r="F48" s="22">
        <f>IF(ISNUMBER(D48), $B64 * E48, "")</f>
        <v>7177.0334928229668</v>
      </c>
      <c r="G48" s="30">
        <v>22.4</v>
      </c>
      <c r="H48" s="21">
        <f t="shared" si="15"/>
        <v>7.1770334928229665E-2</v>
      </c>
      <c r="I48" s="105">
        <f>IF(ISNUMBER(G48), $B64 * H48, "")</f>
        <v>10765.55023923445</v>
      </c>
      <c r="J48" s="20">
        <v>22.5</v>
      </c>
      <c r="K48" s="21">
        <f t="shared" si="16"/>
        <v>7.6555023923445042E-2</v>
      </c>
      <c r="L48" s="22">
        <f>IF(ISNUMBER(J48), $B64 * K48, "")</f>
        <v>11483.253588516756</v>
      </c>
      <c r="M48" s="30">
        <v>22.2</v>
      </c>
      <c r="N48" s="21">
        <f t="shared" si="17"/>
        <v>6.2200956937799083E-2</v>
      </c>
      <c r="O48" s="22">
        <f>IF(ISNUMBER(M48), $B64 * N48, "")</f>
        <v>9330.143540669862</v>
      </c>
      <c r="Q48" s="291"/>
      <c r="R48" s="291"/>
      <c r="S48" s="291"/>
    </row>
    <row r="49" spans="1:19" ht="17.25" customHeight="1" thickBot="1">
      <c r="A49" s="125" t="s">
        <v>175</v>
      </c>
      <c r="B49" s="129">
        <v>20.9</v>
      </c>
      <c r="C49" s="80">
        <v>4.8076923000000002E-3</v>
      </c>
      <c r="D49" s="106">
        <v>20.9</v>
      </c>
      <c r="E49" s="107">
        <f>IF(ISNUMBER(D49), (D49 - $B49) / $B49, "")</f>
        <v>0</v>
      </c>
      <c r="F49" s="108">
        <f>IF(ISNUMBER(D49), $B64 * E49, "")</f>
        <v>0</v>
      </c>
      <c r="G49" s="109">
        <v>21.2</v>
      </c>
      <c r="H49" s="107">
        <f>IF(ISNUMBER(G49), (G49 - $B49) / $B49, "")</f>
        <v>1.4354066985645968E-2</v>
      </c>
      <c r="I49" s="110">
        <f>IF(ISNUMBER(G49), $B64 * H49, "")</f>
        <v>2153.1100478468952</v>
      </c>
      <c r="J49" s="106">
        <v>21.5</v>
      </c>
      <c r="K49" s="107">
        <f>IF(ISNUMBER(J49), (J49 - $B49) / $B49, "")</f>
        <v>2.8708133971291936E-2</v>
      </c>
      <c r="L49" s="108">
        <f>IF(ISNUMBER(J49), $B64 * K49, "")</f>
        <v>4306.2200956937904</v>
      </c>
      <c r="M49" s="109">
        <v>21.3</v>
      </c>
      <c r="N49" s="107">
        <f>IF(ISNUMBER(M49), (M49 - $B49) / $B49, "")</f>
        <v>1.9138755980861347E-2</v>
      </c>
      <c r="O49" s="108">
        <f>IF(ISNUMBER(M49), $B64 * N49, "")</f>
        <v>2870.8133971292023</v>
      </c>
      <c r="Q49" s="291"/>
      <c r="R49" s="291"/>
      <c r="S49" s="291"/>
    </row>
    <row r="50" spans="1:19" ht="17.25" customHeight="1" thickBot="1">
      <c r="A50" s="125" t="s">
        <v>119</v>
      </c>
      <c r="B50" s="126">
        <v>37.9</v>
      </c>
      <c r="C50" s="77">
        <v>-2.6315789000000002E-3</v>
      </c>
      <c r="D50" s="15">
        <v>37.6</v>
      </c>
      <c r="E50" s="32">
        <f t="shared" ref="E50:E53" si="18">IF(ISNUMBER(D50), (D50 - $B50) / $B50, "")</f>
        <v>-7.9155672823218257E-3</v>
      </c>
      <c r="F50" s="18">
        <f>IF(ISNUMBER(D50), $B64 * E50, "")</f>
        <v>-1187.3350923482737</v>
      </c>
      <c r="G50" s="31">
        <v>39</v>
      </c>
      <c r="H50" s="32">
        <f t="shared" ref="H50:H53" si="19">IF(ISNUMBER(G50), (G50 - $B50) / $B50, "")</f>
        <v>2.9023746701847004E-2</v>
      </c>
      <c r="I50" s="101">
        <f>IF(ISNUMBER(G50), $B64 * H50, "")</f>
        <v>4353.562005277051</v>
      </c>
      <c r="J50" s="15">
        <v>39.799999999999997</v>
      </c>
      <c r="K50" s="32">
        <f t="shared" ref="K50:K53" si="20">IF(ISNUMBER(J50), (J50 - $B50) / $B50, "")</f>
        <v>5.0131926121371996E-2</v>
      </c>
      <c r="L50" s="18">
        <f>IF(ISNUMBER(J50), $B64 * K50, "")</f>
        <v>7519.7889182057997</v>
      </c>
      <c r="M50" s="31">
        <v>39.1</v>
      </c>
      <c r="N50" s="32">
        <f t="shared" ref="N50:N53" si="21">IF(ISNUMBER(M50), (M50 - $B50) / $B50, "")</f>
        <v>3.1662269129287678E-2</v>
      </c>
      <c r="O50" s="18">
        <f>IF(ISNUMBER(M50), $B64 * N50, "")</f>
        <v>4749.3403693931514</v>
      </c>
      <c r="Q50" s="291"/>
      <c r="R50" s="291"/>
      <c r="S50" s="291"/>
    </row>
    <row r="51" spans="1:19" ht="17.25" customHeight="1" thickBot="1">
      <c r="A51" s="125" t="s">
        <v>199</v>
      </c>
      <c r="B51" s="126">
        <v>89.1</v>
      </c>
      <c r="C51" s="77">
        <v>-3.3557047E-3</v>
      </c>
      <c r="D51" s="15">
        <v>92</v>
      </c>
      <c r="E51" s="32">
        <f t="shared" si="18"/>
        <v>3.2547699214365948E-2</v>
      </c>
      <c r="F51" s="18">
        <f>IF(ISNUMBER(D51), $B64 * E51, "")</f>
        <v>4882.1548821548922</v>
      </c>
      <c r="G51" s="31">
        <v>95.1</v>
      </c>
      <c r="H51" s="32">
        <f t="shared" si="19"/>
        <v>6.7340067340067339E-2</v>
      </c>
      <c r="I51" s="101">
        <f>IF(ISNUMBER(G51), $B64 * H51, "")</f>
        <v>10101.010101010101</v>
      </c>
      <c r="J51" s="15">
        <v>94.5</v>
      </c>
      <c r="K51" s="32">
        <f t="shared" si="20"/>
        <v>6.0606060606060677E-2</v>
      </c>
      <c r="L51" s="18">
        <f>IF(ISNUMBER(J51), $B64 * K51, "")</f>
        <v>9090.909090909101</v>
      </c>
      <c r="M51" s="31">
        <v>93.3</v>
      </c>
      <c r="N51" s="32">
        <f t="shared" si="21"/>
        <v>4.7138047138047173E-2</v>
      </c>
      <c r="O51" s="18">
        <f>IF(ISNUMBER(M51), $B64 * N51, "")</f>
        <v>7070.7070707070761</v>
      </c>
      <c r="Q51" s="291"/>
      <c r="R51" s="291"/>
      <c r="S51" s="291"/>
    </row>
    <row r="52" spans="1:19" ht="17.25" customHeight="1" thickBot="1">
      <c r="A52" s="125" t="s">
        <v>333</v>
      </c>
      <c r="B52" s="126">
        <v>0.20100000000000001</v>
      </c>
      <c r="C52" s="77">
        <v>-4.9504950000000001E-3</v>
      </c>
      <c r="D52" s="15">
        <v>0.19900000000000001</v>
      </c>
      <c r="E52" s="32">
        <f t="shared" si="18"/>
        <v>-9.950248756218914E-3</v>
      </c>
      <c r="F52" s="18">
        <f>IF(ISNUMBER(D52), $B64 * E52, "")</f>
        <v>-1492.537313432837</v>
      </c>
      <c r="G52" s="31">
        <v>0.19900000000000001</v>
      </c>
      <c r="H52" s="32">
        <f t="shared" si="19"/>
        <v>-9.950248756218914E-3</v>
      </c>
      <c r="I52" s="101">
        <f>IF(ISNUMBER(G52), $B64 * H52, "")</f>
        <v>-1492.537313432837</v>
      </c>
      <c r="J52" s="15">
        <v>0.2</v>
      </c>
      <c r="K52" s="32">
        <f t="shared" si="20"/>
        <v>-4.975124378109457E-3</v>
      </c>
      <c r="L52" s="18">
        <f>IF(ISNUMBER(J52), $B64 * K52, "")</f>
        <v>-746.26865671641849</v>
      </c>
      <c r="M52" s="31">
        <v>0.19700000000000001</v>
      </c>
      <c r="N52" s="32">
        <f t="shared" si="21"/>
        <v>-1.9900497512437828E-2</v>
      </c>
      <c r="O52" s="18">
        <f>IF(ISNUMBER(M52), $B64 * N52, "")</f>
        <v>-2985.074626865674</v>
      </c>
      <c r="Q52" s="33"/>
      <c r="R52" s="33"/>
    </row>
    <row r="53" spans="1:19" ht="17.25" customHeight="1" thickBot="1">
      <c r="A53" s="130" t="s">
        <v>64</v>
      </c>
      <c r="B53" s="131">
        <v>53.1</v>
      </c>
      <c r="C53" s="79">
        <v>-5.6179775000000003E-3</v>
      </c>
      <c r="D53" s="24">
        <v>51.7</v>
      </c>
      <c r="E53" s="25">
        <f t="shared" si="18"/>
        <v>-2.6365348399246678E-2</v>
      </c>
      <c r="F53" s="104">
        <f>IF(ISNUMBER(D53), $B64 * E53, "")</f>
        <v>-3954.8022598870016</v>
      </c>
      <c r="G53" s="102">
        <v>51.6</v>
      </c>
      <c r="H53" s="25">
        <f t="shared" si="19"/>
        <v>-2.8248587570621469E-2</v>
      </c>
      <c r="I53" s="103">
        <f>IF(ISNUMBER(G53), $B64 * H53, "")</f>
        <v>-4237.2881355932204</v>
      </c>
      <c r="J53" s="24">
        <v>51.5</v>
      </c>
      <c r="K53" s="25">
        <f t="shared" si="20"/>
        <v>-3.013182674199626E-2</v>
      </c>
      <c r="L53" s="104">
        <f>IF(ISNUMBER(J53), $B64 * K53, "")</f>
        <v>-4519.7740112994388</v>
      </c>
      <c r="M53" s="102">
        <v>50.7</v>
      </c>
      <c r="N53" s="25">
        <f t="shared" si="21"/>
        <v>-4.5197740112994322E-2</v>
      </c>
      <c r="O53" s="104">
        <f>IF(ISNUMBER(M53), $B64 * N53, "")</f>
        <v>-6779.6610169491487</v>
      </c>
      <c r="Q53" s="300"/>
      <c r="R53" s="301"/>
      <c r="S53" s="302"/>
    </row>
    <row r="54" spans="1:19" ht="17.25" customHeight="1">
      <c r="A54" s="123" t="s">
        <v>205</v>
      </c>
      <c r="B54" s="124">
        <v>17.2</v>
      </c>
      <c r="C54" s="76">
        <v>-5.7803467999999998E-3</v>
      </c>
      <c r="D54" s="13">
        <v>17.600000000000001</v>
      </c>
      <c r="E54" s="14">
        <f>IF(ISNUMBER(D54), (D54 - $B54) / $B54, "")</f>
        <v>2.3255813953488497E-2</v>
      </c>
      <c r="F54" s="16">
        <f>IF(ISNUMBER(D54), $B64 * E54, "")</f>
        <v>3488.3720930232744</v>
      </c>
      <c r="G54" s="29">
        <v>18</v>
      </c>
      <c r="H54" s="14">
        <f>IF(ISNUMBER(G54), (G54 - $B54) / $B54, "")</f>
        <v>4.6511627906976785E-2</v>
      </c>
      <c r="I54" s="100">
        <f>IF(ISNUMBER(G54), $B64 * H54, "")</f>
        <v>6976.7441860465178</v>
      </c>
      <c r="J54" s="13">
        <v>18.2</v>
      </c>
      <c r="K54" s="14">
        <f>IF(ISNUMBER(J54), (J54 - $B54) / $B54, "")</f>
        <v>5.8139534883720929E-2</v>
      </c>
      <c r="L54" s="16">
        <f>IF(ISNUMBER(J54), $B64 * K54, "")</f>
        <v>8720.9302325581393</v>
      </c>
      <c r="M54" s="29">
        <v>18.399999999999999</v>
      </c>
      <c r="N54" s="14">
        <f>IF(ISNUMBER(M54), (M54 - $B54) / $B54, "")</f>
        <v>6.9767441860465074E-2</v>
      </c>
      <c r="O54" s="16">
        <f>IF(ISNUMBER(M54), $B64 * N54, "")</f>
        <v>10465.116279069762</v>
      </c>
      <c r="Q54" s="303"/>
      <c r="R54" s="304"/>
      <c r="S54" s="305"/>
    </row>
    <row r="55" spans="1:19" ht="17.25" customHeight="1" thickBot="1">
      <c r="A55" s="125" t="s">
        <v>71</v>
      </c>
      <c r="B55" s="126">
        <v>36</v>
      </c>
      <c r="C55" s="77">
        <v>-8.2644628000000005E-3</v>
      </c>
      <c r="D55" s="15">
        <v>35.9</v>
      </c>
      <c r="E55" s="32">
        <f t="shared" ref="E55:E58" si="22">IF(ISNUMBER(D55), (D55 - $B55) / $B55, "")</f>
        <v>-2.7777777777778173E-3</v>
      </c>
      <c r="F55" s="18">
        <f>IF(ISNUMBER(D55), $B64 * E55, "")</f>
        <v>-416.6666666666726</v>
      </c>
      <c r="G55" s="31">
        <v>36.299999999999997</v>
      </c>
      <c r="H55" s="32">
        <f t="shared" ref="H55:H58" si="23">IF(ISNUMBER(G55), (G55 - $B55) / $B55, "")</f>
        <v>8.3333333333332552E-3</v>
      </c>
      <c r="I55" s="101">
        <f>IF(ISNUMBER(G55), $B64 * H55, "")</f>
        <v>1249.9999999999882</v>
      </c>
      <c r="J55" s="15">
        <v>36.799999999999997</v>
      </c>
      <c r="K55" s="32">
        <f t="shared" ref="K55:K58" si="24">IF(ISNUMBER(J55), (J55 - $B55) / $B55, "")</f>
        <v>2.2222222222222143E-2</v>
      </c>
      <c r="L55" s="18">
        <f>IF(ISNUMBER(J55), $B64 * K55, "")</f>
        <v>3333.3333333333217</v>
      </c>
      <c r="M55" s="31">
        <v>36.700000000000003</v>
      </c>
      <c r="N55" s="32">
        <f t="shared" ref="N55:N58" si="25">IF(ISNUMBER(M55), (M55 - $B55) / $B55, "")</f>
        <v>1.9444444444444525E-2</v>
      </c>
      <c r="O55" s="18">
        <f>IF(ISNUMBER(M55), $B64 * N55, "")</f>
        <v>2916.6666666666788</v>
      </c>
      <c r="Q55" s="306"/>
      <c r="R55" s="307"/>
      <c r="S55" s="308"/>
    </row>
    <row r="56" spans="1:19" ht="17.25" customHeight="1" thickBot="1">
      <c r="A56" s="125" t="s">
        <v>187</v>
      </c>
      <c r="B56" s="126">
        <v>19.2</v>
      </c>
      <c r="C56" s="77">
        <v>-1.03092784E-2</v>
      </c>
      <c r="D56" s="15">
        <v>19.600000000000001</v>
      </c>
      <c r="E56" s="32">
        <f t="shared" si="22"/>
        <v>2.0833333333333447E-2</v>
      </c>
      <c r="F56" s="18">
        <f>IF(ISNUMBER(D56), $B64 * E56, "")</f>
        <v>3125.0000000000168</v>
      </c>
      <c r="G56" s="31">
        <v>20.100000000000001</v>
      </c>
      <c r="H56" s="32">
        <f t="shared" si="23"/>
        <v>4.6875000000000111E-2</v>
      </c>
      <c r="I56" s="101">
        <f>IF(ISNUMBER(G56), $B64 * H56, "")</f>
        <v>7031.2500000000164</v>
      </c>
      <c r="J56" s="15">
        <v>20.3</v>
      </c>
      <c r="K56" s="32">
        <f t="shared" si="24"/>
        <v>5.7291666666666741E-2</v>
      </c>
      <c r="L56" s="18">
        <f>IF(ISNUMBER(J56), $B64 * K56, "")</f>
        <v>8593.7500000000109</v>
      </c>
      <c r="M56" s="31">
        <v>20</v>
      </c>
      <c r="N56" s="32">
        <f t="shared" si="25"/>
        <v>4.1666666666666706E-2</v>
      </c>
      <c r="O56" s="18">
        <f>IF(ISNUMBER(M56), $B64 * N56, "")</f>
        <v>6250.0000000000055</v>
      </c>
      <c r="Q56" s="291"/>
      <c r="R56" s="291"/>
      <c r="S56" s="291"/>
    </row>
    <row r="57" spans="1:19" ht="17.25" customHeight="1" thickBot="1">
      <c r="A57" s="125" t="s">
        <v>213</v>
      </c>
      <c r="B57" s="126">
        <v>14.5</v>
      </c>
      <c r="C57" s="77">
        <v>-1.36054422E-2</v>
      </c>
      <c r="D57" s="15">
        <v>15.4</v>
      </c>
      <c r="E57" s="32">
        <f t="shared" si="22"/>
        <v>6.2068965517241406E-2</v>
      </c>
      <c r="F57" s="18">
        <f>IF(ISNUMBER(D57), $B64 * E57, "")</f>
        <v>9310.3448275862102</v>
      </c>
      <c r="G57" s="31">
        <v>15.7</v>
      </c>
      <c r="H57" s="32">
        <f t="shared" si="23"/>
        <v>8.275862068965513E-2</v>
      </c>
      <c r="I57" s="101">
        <f>IF(ISNUMBER(G57), $B64 * H57, "")</f>
        <v>12413.79310344827</v>
      </c>
      <c r="J57" s="15">
        <v>15.5</v>
      </c>
      <c r="K57" s="32">
        <f t="shared" si="24"/>
        <v>6.8965517241379309E-2</v>
      </c>
      <c r="L57" s="18">
        <f>IF(ISNUMBER(J57), $B64 * K57, "")</f>
        <v>10344.827586206897</v>
      </c>
      <c r="M57" s="31">
        <v>15.4</v>
      </c>
      <c r="N57" s="32">
        <f t="shared" si="25"/>
        <v>6.2068965517241406E-2</v>
      </c>
      <c r="O57" s="18">
        <f>IF(ISNUMBER(M57), $B64 * N57, "")</f>
        <v>9310.3448275862102</v>
      </c>
      <c r="Q57" s="286"/>
      <c r="R57" s="286"/>
      <c r="S57" s="286"/>
    </row>
    <row r="58" spans="1:19" ht="17.25" customHeight="1" thickBot="1">
      <c r="A58" s="127" t="s">
        <v>97</v>
      </c>
      <c r="B58" s="128">
        <v>4.05</v>
      </c>
      <c r="C58" s="78">
        <v>-1.45985401E-2</v>
      </c>
      <c r="D58" s="20">
        <v>4.0199999999999996</v>
      </c>
      <c r="E58" s="21">
        <f t="shared" si="22"/>
        <v>-7.4074074074074693E-3</v>
      </c>
      <c r="F58" s="22">
        <f>IF(ISNUMBER(D58), $B64 * E58, "")</f>
        <v>-1111.1111111111204</v>
      </c>
      <c r="G58" s="30">
        <v>4.0199999999999996</v>
      </c>
      <c r="H58" s="21">
        <f t="shared" si="23"/>
        <v>-7.4074074074074693E-3</v>
      </c>
      <c r="I58" s="105">
        <f>IF(ISNUMBER(G58), $B64 * H58, "")</f>
        <v>-1111.1111111111204</v>
      </c>
      <c r="J58" s="20">
        <v>4.0199999999999996</v>
      </c>
      <c r="K58" s="21">
        <f t="shared" si="24"/>
        <v>-7.4074074074074693E-3</v>
      </c>
      <c r="L58" s="22">
        <f>IF(ISNUMBER(J58), $B64 * K58, "")</f>
        <v>-1111.1111111111204</v>
      </c>
      <c r="M58" s="30">
        <v>3.98</v>
      </c>
      <c r="N58" s="21">
        <f t="shared" si="25"/>
        <v>-1.7283950617283911E-2</v>
      </c>
      <c r="O58" s="22">
        <f>IF(ISNUMBER(M58), $B64 * N58, "")</f>
        <v>-2592.5925925925867</v>
      </c>
      <c r="Q58" s="286"/>
      <c r="R58" s="286"/>
      <c r="S58" s="286"/>
    </row>
    <row r="59" spans="1:19" ht="17.25" customHeight="1" thickBot="1">
      <c r="A59" s="125" t="s">
        <v>145</v>
      </c>
      <c r="B59" s="129">
        <v>25.2</v>
      </c>
      <c r="C59" s="80">
        <v>-2.3255814E-2</v>
      </c>
      <c r="D59" s="106">
        <v>24.8</v>
      </c>
      <c r="E59" s="107">
        <f>IF(ISNUMBER(D59), (D59 - $B59) / $B59, "")</f>
        <v>-1.5873015873015817E-2</v>
      </c>
      <c r="F59" s="108">
        <f>IF(ISNUMBER(D59), $B64 * E59, "")</f>
        <v>-2380.9523809523726</v>
      </c>
      <c r="G59" s="109">
        <v>25.3</v>
      </c>
      <c r="H59" s="107">
        <f>IF(ISNUMBER(G59), (G59 - $B59) / $B59, "")</f>
        <v>3.9682539682540244E-3</v>
      </c>
      <c r="I59" s="110">
        <f>IF(ISNUMBER(G59), $B64 * H59, "")</f>
        <v>595.23809523810371</v>
      </c>
      <c r="J59" s="106">
        <v>25</v>
      </c>
      <c r="K59" s="107">
        <f>IF(ISNUMBER(J59), (J59 - $B59) / $B59, "")</f>
        <v>-7.9365079365079083E-3</v>
      </c>
      <c r="L59" s="108">
        <f>IF(ISNUMBER(J59), $B64 * K59, "")</f>
        <v>-1190.4761904761863</v>
      </c>
      <c r="M59" s="109">
        <v>24.5</v>
      </c>
      <c r="N59" s="107">
        <f>IF(ISNUMBER(M59), (M59 - $B59) / $B59, "")</f>
        <v>-2.7777777777777752E-2</v>
      </c>
      <c r="O59" s="108">
        <f>IF(ISNUMBER(M59), $B64 * N59, "")</f>
        <v>-4166.6666666666624</v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339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 t="s">
        <v>339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 t="s">
        <v>339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 t="s">
        <v>339</v>
      </c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1.9095435898196532E-2</v>
      </c>
      <c r="F64" s="28">
        <f>SUM(F44:F63)</f>
        <v>45829.046155671684</v>
      </c>
      <c r="G64" s="26" t="s">
        <v>268</v>
      </c>
      <c r="H64" s="27">
        <f>IF(COUNT(H44:H63), SUM(H44:H63) / COUNT(H44:H63), 0)</f>
        <v>4.6769993797117583E-2</v>
      </c>
      <c r="I64" s="28">
        <f>SUM(I44:I63)</f>
        <v>112247.98511308216</v>
      </c>
      <c r="J64" s="26" t="s">
        <v>268</v>
      </c>
      <c r="K64" s="27">
        <f>IF(COUNT(K44:K63), SUM(K44:K63) / COUNT(K44:K63), 0)</f>
        <v>5.0940067501180318E-2</v>
      </c>
      <c r="L64" s="28">
        <f>SUM(L44:L63)</f>
        <v>122256.16200283277</v>
      </c>
      <c r="M64" s="26" t="s">
        <v>268</v>
      </c>
      <c r="N64" s="27">
        <f>IF(COUNT(N44:N63), SUM(N44:N63) / COUNT(N44:N63), 0)</f>
        <v>4.3162474924856954E-2</v>
      </c>
      <c r="O64" s="28">
        <f>SUM(O44:O63)</f>
        <v>103589.93981965669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57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2021-11-24(수) 오전 00:00</v>
      </c>
      <c r="C69" s="329"/>
      <c r="D69" s="288" t="str">
        <f>TEXT($G$1, "[$-ko-KR]yyyy-mm-dd(ddd) ") &amp; "오후 14:00"</f>
        <v>2021-11-24(수) 오후 14:00</v>
      </c>
      <c r="E69" s="289"/>
      <c r="F69" s="290"/>
      <c r="G69" s="288" t="str">
        <f>TEXT($G$1, "[$-ko-KR]yyyy-mm-dd(ddd) ") &amp; "오후 19:00"</f>
        <v>2021-11-24(수) 오후 19:00</v>
      </c>
      <c r="H69" s="289"/>
      <c r="I69" s="290"/>
      <c r="J69" s="288" t="str">
        <f>TEXT($G$1, "[$-ko-KR]yyyy-mm-dd(ddd) ") &amp; "오후 21:00"</f>
        <v>2021-11-24(수) 오후 21:00</v>
      </c>
      <c r="K69" s="289"/>
      <c r="L69" s="290"/>
      <c r="M69" s="288" t="str">
        <f>TEXT($G$1+1, "[$-ko-KR]yyyy-mm-dd(ddd) ") &amp; "오전 00:00"</f>
        <v>2021-11-25(목)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58" t="s">
        <v>57</v>
      </c>
      <c r="H70" s="259" t="s">
        <v>265</v>
      </c>
      <c r="I70" s="2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231</v>
      </c>
      <c r="B71" s="124">
        <v>114</v>
      </c>
      <c r="C71" s="76">
        <v>0.2063492063</v>
      </c>
      <c r="D71" s="13">
        <v>120</v>
      </c>
      <c r="E71" s="14">
        <f>IF(ISNUMBER(D71), (D71 - $B71) / $B71, "")</f>
        <v>5.2631578947368418E-2</v>
      </c>
      <c r="F71" s="16">
        <f>IF(ISNUMBER(D71), $B91 * E71, "")</f>
        <v>7894.7368421052624</v>
      </c>
      <c r="G71" s="29">
        <v>120</v>
      </c>
      <c r="H71" s="14">
        <f>IF(ISNUMBER(G71), (G71 - $B71) / $B71, "")</f>
        <v>5.2631578947368418E-2</v>
      </c>
      <c r="I71" s="100">
        <f>IF(ISNUMBER(G71), $B91 * H71, "")</f>
        <v>7894.7368421052624</v>
      </c>
      <c r="J71" s="13">
        <v>122</v>
      </c>
      <c r="K71" s="14">
        <f>IF(ISNUMBER(J71), (J71 - $B71) / $B71, "")</f>
        <v>7.0175438596491224E-2</v>
      </c>
      <c r="L71" s="16">
        <f>IF(ISNUMBER(J71), $B91 * K71, "")</f>
        <v>10526.315789473683</v>
      </c>
      <c r="M71" s="29">
        <v>120</v>
      </c>
      <c r="N71" s="14">
        <f>IF(ISNUMBER(M71), (M71 - $B71) / $B71, "")</f>
        <v>5.2631578947368418E-2</v>
      </c>
      <c r="O71" s="16">
        <f>IF(ISNUMBER(M71), $B91 * N71, "")</f>
        <v>7894.7368421052624</v>
      </c>
      <c r="Q71" s="286"/>
      <c r="R71" s="286"/>
      <c r="S71" s="286"/>
    </row>
    <row r="72" spans="1:19" ht="17.25" thickBot="1">
      <c r="A72" s="125" t="s">
        <v>191</v>
      </c>
      <c r="B72" s="126">
        <v>166</v>
      </c>
      <c r="C72" s="77">
        <v>0.1140939597</v>
      </c>
      <c r="D72" s="15">
        <v>191</v>
      </c>
      <c r="E72" s="32">
        <f t="shared" ref="E72:E75" si="30">IF(ISNUMBER(D72), (D72 - $B72) / $B72, "")</f>
        <v>0.15060240963855423</v>
      </c>
      <c r="F72" s="18">
        <f>IF(ISNUMBER(D72), $B91 * E72, "")</f>
        <v>22590.361445783135</v>
      </c>
      <c r="G72" s="31">
        <v>192</v>
      </c>
      <c r="H72" s="32">
        <f t="shared" ref="H72:H75" si="31">IF(ISNUMBER(G72), (G72 - $B72) / $B72, "")</f>
        <v>0.15662650602409639</v>
      </c>
      <c r="I72" s="101">
        <f>IF(ISNUMBER(G72), $B91 * H72, "")</f>
        <v>23493.975903614457</v>
      </c>
      <c r="J72" s="15">
        <v>189</v>
      </c>
      <c r="K72" s="32">
        <f t="shared" ref="K72:K75" si="32">IF(ISNUMBER(J72), (J72 - $B72) / $B72, "")</f>
        <v>0.13855421686746988</v>
      </c>
      <c r="L72" s="18">
        <f>IF(ISNUMBER(J72), $B91 * K72, "")</f>
        <v>20783.132530120482</v>
      </c>
      <c r="M72" s="31">
        <v>188</v>
      </c>
      <c r="N72" s="32">
        <f t="shared" ref="N72:N75" si="33">IF(ISNUMBER(M72), (M72 - $B72) / $B72, "")</f>
        <v>0.13253012048192772</v>
      </c>
      <c r="O72" s="18">
        <f>IF(ISNUMBER(M72), $B91 * N72, "")</f>
        <v>19879.518072289156</v>
      </c>
      <c r="Q72" s="286"/>
      <c r="R72" s="286"/>
      <c r="S72" s="286"/>
    </row>
    <row r="73" spans="1:19" ht="17.25" thickBot="1">
      <c r="A73" s="125" t="s">
        <v>189</v>
      </c>
      <c r="B73" s="126">
        <v>440</v>
      </c>
      <c r="C73" s="77">
        <v>5.7692307700000001E-2</v>
      </c>
      <c r="D73" s="15">
        <v>434</v>
      </c>
      <c r="E73" s="32">
        <f t="shared" si="30"/>
        <v>-1.3636363636363636E-2</v>
      </c>
      <c r="F73" s="18">
        <f>IF(ISNUMBER(D73), $B91 * E73, "")</f>
        <v>-2045.4545454545453</v>
      </c>
      <c r="G73" s="31">
        <v>435</v>
      </c>
      <c r="H73" s="32">
        <f t="shared" si="31"/>
        <v>-1.1363636363636364E-2</v>
      </c>
      <c r="I73" s="101">
        <f>IF(ISNUMBER(G73), $B91 * H73, "")</f>
        <v>-1704.5454545454545</v>
      </c>
      <c r="J73" s="15">
        <v>445</v>
      </c>
      <c r="K73" s="32">
        <f t="shared" si="32"/>
        <v>1.1363636363636364E-2</v>
      </c>
      <c r="L73" s="18">
        <f>IF(ISNUMBER(J73), $B91 * K73, "")</f>
        <v>1704.5454545454545</v>
      </c>
      <c r="M73" s="31">
        <v>438</v>
      </c>
      <c r="N73" s="32">
        <f t="shared" si="33"/>
        <v>-4.5454545454545452E-3</v>
      </c>
      <c r="O73" s="18">
        <f>IF(ISNUMBER(M73), $B91 * N73, "")</f>
        <v>-681.81818181818176</v>
      </c>
      <c r="Q73" s="291"/>
      <c r="R73" s="291"/>
      <c r="S73" s="291"/>
    </row>
    <row r="74" spans="1:19" ht="17.25" thickBot="1">
      <c r="A74" s="125" t="s">
        <v>135</v>
      </c>
      <c r="B74" s="126">
        <v>404</v>
      </c>
      <c r="C74" s="77">
        <v>4.3927648600000001E-2</v>
      </c>
      <c r="D74" s="15">
        <v>398</v>
      </c>
      <c r="E74" s="32">
        <f t="shared" si="30"/>
        <v>-1.4851485148514851E-2</v>
      </c>
      <c r="F74" s="18">
        <f>IF(ISNUMBER(D74), $B91 * E74, "")</f>
        <v>-2227.7227722772277</v>
      </c>
      <c r="G74" s="31">
        <v>400</v>
      </c>
      <c r="H74" s="32">
        <f t="shared" si="31"/>
        <v>-9.9009900990099011E-3</v>
      </c>
      <c r="I74" s="101">
        <f>IF(ISNUMBER(G74), $B91 * H74, "")</f>
        <v>-1485.1485148514851</v>
      </c>
      <c r="J74" s="15">
        <v>401</v>
      </c>
      <c r="K74" s="32">
        <f t="shared" si="32"/>
        <v>-7.4257425742574254E-3</v>
      </c>
      <c r="L74" s="18">
        <f>IF(ISNUMBER(J74), $B91 * K74, "")</f>
        <v>-1113.8613861386139</v>
      </c>
      <c r="M74" s="31">
        <v>398</v>
      </c>
      <c r="N74" s="32">
        <f t="shared" si="33"/>
        <v>-1.4851485148514851E-2</v>
      </c>
      <c r="O74" s="18">
        <f>IF(ISNUMBER(M74), $B91 * N74, "")</f>
        <v>-2227.7227722772277</v>
      </c>
      <c r="Q74" s="291"/>
      <c r="R74" s="291"/>
      <c r="S74" s="291"/>
    </row>
    <row r="75" spans="1:19" ht="17.25" thickBot="1">
      <c r="A75" s="127" t="s">
        <v>233</v>
      </c>
      <c r="B75" s="128">
        <v>755</v>
      </c>
      <c r="C75" s="78">
        <v>3.9944903599999998E-2</v>
      </c>
      <c r="D75" s="20">
        <v>741</v>
      </c>
      <c r="E75" s="21">
        <f t="shared" si="30"/>
        <v>-1.8543046357615896E-2</v>
      </c>
      <c r="F75" s="22">
        <f>IF(ISNUMBER(D75), $B91 * E75, "")</f>
        <v>-2781.4569536423842</v>
      </c>
      <c r="G75" s="30">
        <v>765</v>
      </c>
      <c r="H75" s="21">
        <f t="shared" si="31"/>
        <v>1.3245033112582781E-2</v>
      </c>
      <c r="I75" s="105">
        <f>IF(ISNUMBER(G75), $B91 * H75, "")</f>
        <v>1986.7549668874171</v>
      </c>
      <c r="J75" s="20">
        <v>770</v>
      </c>
      <c r="K75" s="21">
        <f t="shared" si="32"/>
        <v>1.9867549668874173E-2</v>
      </c>
      <c r="L75" s="22">
        <f>IF(ISNUMBER(J75), $B91 * K75, "")</f>
        <v>2980.1324503311262</v>
      </c>
      <c r="M75" s="30">
        <v>763</v>
      </c>
      <c r="N75" s="21">
        <f t="shared" si="33"/>
        <v>1.0596026490066225E-2</v>
      </c>
      <c r="O75" s="22">
        <f>IF(ISNUMBER(M75), $B91 * N75, "")</f>
        <v>1589.4039735099338</v>
      </c>
      <c r="Q75" s="291"/>
      <c r="R75" s="291"/>
      <c r="S75" s="291"/>
    </row>
    <row r="76" spans="1:19" ht="17.25" thickBot="1">
      <c r="A76" s="125" t="s">
        <v>263</v>
      </c>
      <c r="B76" s="129">
        <v>285</v>
      </c>
      <c r="C76" s="80">
        <v>3.2608695700000002E-2</v>
      </c>
      <c r="D76" s="106">
        <v>277</v>
      </c>
      <c r="E76" s="107">
        <f>IF(ISNUMBER(D76), (D76 - $B76) / $B76, "")</f>
        <v>-2.8070175438596492E-2</v>
      </c>
      <c r="F76" s="108">
        <f>IF(ISNUMBER(D76), $B91 * E76, "")</f>
        <v>-4210.5263157894742</v>
      </c>
      <c r="G76" s="109">
        <v>275</v>
      </c>
      <c r="H76" s="107">
        <f>IF(ISNUMBER(G76), (G76 - $B76) / $B76, "")</f>
        <v>-3.5087719298245612E-2</v>
      </c>
      <c r="I76" s="110">
        <f>IF(ISNUMBER(G76), $B91 * H76, "")</f>
        <v>-5263.1578947368416</v>
      </c>
      <c r="J76" s="106">
        <v>273</v>
      </c>
      <c r="K76" s="107">
        <f>IF(ISNUMBER(J76), (J76 - $B76) / $B76, "")</f>
        <v>-4.2105263157894736E-2</v>
      </c>
      <c r="L76" s="108">
        <f>IF(ISNUMBER(J76), $B91 * K76, "")</f>
        <v>-6315.78947368421</v>
      </c>
      <c r="M76" s="109">
        <v>270</v>
      </c>
      <c r="N76" s="107">
        <f>IF(ISNUMBER(M76), (M76 - $B76) / $B76, "")</f>
        <v>-5.2631578947368418E-2</v>
      </c>
      <c r="O76" s="108">
        <f>IF(ISNUMBER(M76), $B91 * N76, "")</f>
        <v>-7894.7368421052624</v>
      </c>
      <c r="Q76" s="291"/>
      <c r="R76" s="291"/>
      <c r="S76" s="291"/>
    </row>
    <row r="77" spans="1:19" ht="17.25" thickBot="1">
      <c r="A77" s="125" t="s">
        <v>215</v>
      </c>
      <c r="B77" s="126">
        <v>679</v>
      </c>
      <c r="C77" s="77">
        <v>2.5679758300000001E-2</v>
      </c>
      <c r="D77" s="15">
        <v>669</v>
      </c>
      <c r="E77" s="32">
        <f t="shared" ref="E77:E80" si="34">IF(ISNUMBER(D77), (D77 - $B77) / $B77, "")</f>
        <v>-1.4727540500736377E-2</v>
      </c>
      <c r="F77" s="18">
        <f>IF(ISNUMBER(D77), $B91 * E77, "")</f>
        <v>-2209.1310751104565</v>
      </c>
      <c r="G77" s="31">
        <v>679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677</v>
      </c>
      <c r="K77" s="32">
        <f t="shared" ref="K77:K80" si="36">IF(ISNUMBER(J77), (J77 - $B77) / $B77, "")</f>
        <v>-2.9455081001472753E-3</v>
      </c>
      <c r="L77" s="18">
        <f>IF(ISNUMBER(J77), $B91 * K77, "")</f>
        <v>-441.82621502209128</v>
      </c>
      <c r="M77" s="31">
        <v>676</v>
      </c>
      <c r="N77" s="32">
        <f t="shared" ref="N77:N80" si="37">IF(ISNUMBER(M77), (M77 - $B77) / $B77, "")</f>
        <v>-4.418262150220913E-3</v>
      </c>
      <c r="O77" s="18">
        <f>IF(ISNUMBER(M77), $B91 * N77, "")</f>
        <v>-662.73932253313694</v>
      </c>
      <c r="Q77" s="291"/>
      <c r="R77" s="291"/>
      <c r="S77" s="291"/>
    </row>
    <row r="78" spans="1:19" ht="17.25" thickBot="1">
      <c r="A78" s="125" t="s">
        <v>171</v>
      </c>
      <c r="B78" s="126">
        <v>940</v>
      </c>
      <c r="C78" s="77">
        <v>2.0629750299999999E-2</v>
      </c>
      <c r="D78" s="15">
        <v>964</v>
      </c>
      <c r="E78" s="32">
        <f t="shared" si="34"/>
        <v>2.553191489361702E-2</v>
      </c>
      <c r="F78" s="18">
        <f>IF(ISNUMBER(D78), $B91 * E78, "")</f>
        <v>3829.7872340425529</v>
      </c>
      <c r="G78" s="31">
        <v>966</v>
      </c>
      <c r="H78" s="32">
        <f t="shared" si="35"/>
        <v>2.7659574468085105E-2</v>
      </c>
      <c r="I78" s="101">
        <f>IF(ISNUMBER(G78), $B91 * H78, "")</f>
        <v>4148.9361702127653</v>
      </c>
      <c r="J78" s="15">
        <v>970</v>
      </c>
      <c r="K78" s="32">
        <f t="shared" si="36"/>
        <v>3.1914893617021274E-2</v>
      </c>
      <c r="L78" s="18">
        <f>IF(ISNUMBER(J78), $B91 * K78, "")</f>
        <v>4787.2340425531911</v>
      </c>
      <c r="M78" s="31">
        <v>939</v>
      </c>
      <c r="N78" s="32">
        <f t="shared" si="37"/>
        <v>-1.0638297872340426E-3</v>
      </c>
      <c r="O78" s="18">
        <f>IF(ISNUMBER(M78), $B91 * N78, "")</f>
        <v>-159.57446808510639</v>
      </c>
      <c r="Q78" s="291"/>
      <c r="R78" s="291"/>
      <c r="S78" s="291"/>
    </row>
    <row r="79" spans="1:19" ht="17.25" thickBot="1">
      <c r="A79" s="125" t="s">
        <v>251</v>
      </c>
      <c r="B79" s="126">
        <v>406</v>
      </c>
      <c r="C79" s="77">
        <v>2.0100502499999999E-2</v>
      </c>
      <c r="D79" s="15">
        <v>395</v>
      </c>
      <c r="E79" s="32">
        <f t="shared" si="34"/>
        <v>-2.7093596059113302E-2</v>
      </c>
      <c r="F79" s="18">
        <f>IF(ISNUMBER(D79), $B91 * E79, "")</f>
        <v>-4064.0394088669955</v>
      </c>
      <c r="G79" s="31">
        <v>398</v>
      </c>
      <c r="H79" s="32">
        <f t="shared" si="35"/>
        <v>-1.9704433497536946E-2</v>
      </c>
      <c r="I79" s="101">
        <f>IF(ISNUMBER(G79), $B91 * H79, "")</f>
        <v>-2955.6650246305421</v>
      </c>
      <c r="J79" s="15">
        <v>397</v>
      </c>
      <c r="K79" s="32">
        <f t="shared" si="36"/>
        <v>-2.2167487684729065E-2</v>
      </c>
      <c r="L79" s="18">
        <f>IF(ISNUMBER(J79), $B91 * K79, "")</f>
        <v>-3325.1231527093596</v>
      </c>
      <c r="M79" s="31">
        <v>394</v>
      </c>
      <c r="N79" s="32">
        <f t="shared" si="37"/>
        <v>-2.9556650246305417E-2</v>
      </c>
      <c r="O79" s="18">
        <f>IF(ISNUMBER(M79), $B91 * N79, "")</f>
        <v>-4433.4975369458125</v>
      </c>
      <c r="Q79" s="33"/>
      <c r="R79" s="33"/>
    </row>
    <row r="80" spans="1:19" ht="17.25" thickBot="1">
      <c r="A80" s="130" t="s">
        <v>56</v>
      </c>
      <c r="B80" s="131">
        <v>218</v>
      </c>
      <c r="C80" s="79">
        <v>1.8691588799999999E-2</v>
      </c>
      <c r="D80" s="24">
        <v>211</v>
      </c>
      <c r="E80" s="25">
        <f t="shared" si="34"/>
        <v>-3.2110091743119268E-2</v>
      </c>
      <c r="F80" s="104">
        <f>IF(ISNUMBER(D80), $B91 * E80, "")</f>
        <v>-4816.5137614678906</v>
      </c>
      <c r="G80" s="102">
        <v>213</v>
      </c>
      <c r="H80" s="25">
        <f t="shared" si="35"/>
        <v>-2.2935779816513763E-2</v>
      </c>
      <c r="I80" s="103">
        <f>IF(ISNUMBER(G80), $B91 * H80, "")</f>
        <v>-3440.3669724770643</v>
      </c>
      <c r="J80" s="24">
        <v>213</v>
      </c>
      <c r="K80" s="25">
        <f t="shared" si="36"/>
        <v>-2.2935779816513763E-2</v>
      </c>
      <c r="L80" s="104">
        <f>IF(ISNUMBER(J80), $B91 * K80, "")</f>
        <v>-3440.3669724770643</v>
      </c>
      <c r="M80" s="102">
        <v>210</v>
      </c>
      <c r="N80" s="25">
        <f t="shared" si="37"/>
        <v>-3.669724770642202E-2</v>
      </c>
      <c r="O80" s="104">
        <f>IF(ISNUMBER(M80), $B91 * N80, "")</f>
        <v>-5504.5871559633033</v>
      </c>
      <c r="Q80" s="300"/>
      <c r="R80" s="301"/>
      <c r="S80" s="302"/>
    </row>
    <row r="81" spans="1:19">
      <c r="A81" s="123" t="s">
        <v>149</v>
      </c>
      <c r="B81" s="124">
        <v>129</v>
      </c>
      <c r="C81" s="76">
        <v>1.5748031499999999E-2</v>
      </c>
      <c r="D81" s="13">
        <v>125</v>
      </c>
      <c r="E81" s="14">
        <f>IF(ISNUMBER(D81), (D81 - $B81) / $B81, "")</f>
        <v>-3.1007751937984496E-2</v>
      </c>
      <c r="F81" s="16">
        <f>IF(ISNUMBER(D81), $B91 * E81, "")</f>
        <v>-4651.1627906976746</v>
      </c>
      <c r="G81" s="29">
        <v>125</v>
      </c>
      <c r="H81" s="14">
        <f>IF(ISNUMBER(G81), (G81 - $B81) / $B81, "")</f>
        <v>-3.1007751937984496E-2</v>
      </c>
      <c r="I81" s="100">
        <f>IF(ISNUMBER(G81), $B91 * H81, "")</f>
        <v>-4651.1627906976746</v>
      </c>
      <c r="J81" s="13">
        <v>124</v>
      </c>
      <c r="K81" s="14">
        <f>IF(ISNUMBER(J81), (J81 - $B81) / $B81, "")</f>
        <v>-3.875968992248062E-2</v>
      </c>
      <c r="L81" s="16">
        <f>IF(ISNUMBER(J81), $B91 * K81, "")</f>
        <v>-5813.9534883720926</v>
      </c>
      <c r="M81" s="29">
        <v>123</v>
      </c>
      <c r="N81" s="14">
        <f>IF(ISNUMBER(M81), (M81 - $B81) / $B81, "")</f>
        <v>-4.6511627906976744E-2</v>
      </c>
      <c r="O81" s="16">
        <f>IF(ISNUMBER(M81), $B91 * N81, "")</f>
        <v>-6976.7441860465115</v>
      </c>
      <c r="Q81" s="303"/>
      <c r="R81" s="304"/>
      <c r="S81" s="305"/>
    </row>
    <row r="82" spans="1:19" ht="17.25" thickBot="1">
      <c r="A82" s="125" t="s">
        <v>125</v>
      </c>
      <c r="B82" s="126">
        <v>161</v>
      </c>
      <c r="C82" s="77">
        <v>1.2578616399999999E-2</v>
      </c>
      <c r="D82" s="15">
        <v>157</v>
      </c>
      <c r="E82" s="32">
        <f t="shared" ref="E82:E85" si="38">IF(ISNUMBER(D82), (D82 - $B82) / $B82, "")</f>
        <v>-2.4844720496894408E-2</v>
      </c>
      <c r="F82" s="18">
        <f>IF(ISNUMBER(D82), $B91 * E82, "")</f>
        <v>-3726.7080745341614</v>
      </c>
      <c r="G82" s="31">
        <v>157</v>
      </c>
      <c r="H82" s="32">
        <f t="shared" ref="H82:H85" si="39">IF(ISNUMBER(G82), (G82 - $B82) / $B82, "")</f>
        <v>-2.4844720496894408E-2</v>
      </c>
      <c r="I82" s="101">
        <f>IF(ISNUMBER(G82), $B91 * H82, "")</f>
        <v>-3726.7080745341614</v>
      </c>
      <c r="J82" s="15">
        <v>156</v>
      </c>
      <c r="K82" s="32">
        <f t="shared" ref="K82:K85" si="40">IF(ISNUMBER(J82), (J82 - $B82) / $B82, "")</f>
        <v>-3.1055900621118012E-2</v>
      </c>
      <c r="L82" s="18">
        <f>IF(ISNUMBER(J82), $B91 * K82, "")</f>
        <v>-4658.3850931677016</v>
      </c>
      <c r="M82" s="31">
        <v>153</v>
      </c>
      <c r="N82" s="32">
        <f t="shared" ref="N82:N85" si="41">IF(ISNUMBER(M82), (M82 - $B82) / $B82, "")</f>
        <v>-4.9689440993788817E-2</v>
      </c>
      <c r="O82" s="18">
        <f>IF(ISNUMBER(M82), $B91 * N82, "")</f>
        <v>-7453.4161490683227</v>
      </c>
      <c r="Q82" s="306"/>
      <c r="R82" s="307"/>
      <c r="S82" s="308"/>
    </row>
    <row r="83" spans="1:19" ht="17.25" thickBot="1">
      <c r="A83" s="125" t="s">
        <v>129</v>
      </c>
      <c r="B83" s="126">
        <v>113</v>
      </c>
      <c r="C83" s="77">
        <v>8.9285713999999999E-3</v>
      </c>
      <c r="D83" s="15">
        <v>111</v>
      </c>
      <c r="E83" s="32">
        <f t="shared" si="38"/>
        <v>-1.7699115044247787E-2</v>
      </c>
      <c r="F83" s="18">
        <f>IF(ISNUMBER(D83), $B91 * E83, "")</f>
        <v>-2654.8672566371679</v>
      </c>
      <c r="G83" s="31">
        <v>111</v>
      </c>
      <c r="H83" s="32">
        <f t="shared" si="39"/>
        <v>-1.7699115044247787E-2</v>
      </c>
      <c r="I83" s="101">
        <f>IF(ISNUMBER(G83), $B91 * H83, "")</f>
        <v>-2654.8672566371679</v>
      </c>
      <c r="J83" s="15">
        <v>110</v>
      </c>
      <c r="K83" s="32">
        <f t="shared" si="40"/>
        <v>-2.6548672566371681E-2</v>
      </c>
      <c r="L83" s="18">
        <f>IF(ISNUMBER(J83), $B91 * K83, "")</f>
        <v>-3982.3008849557523</v>
      </c>
      <c r="M83" s="31">
        <v>109</v>
      </c>
      <c r="N83" s="32">
        <f t="shared" si="41"/>
        <v>-3.5398230088495575E-2</v>
      </c>
      <c r="O83" s="18">
        <f>IF(ISNUMBER(M83), $B91 * N83, "")</f>
        <v>-5309.7345132743358</v>
      </c>
      <c r="Q83" s="291"/>
      <c r="R83" s="291"/>
      <c r="S83" s="291"/>
    </row>
    <row r="84" spans="1:19" ht="17.25" thickBot="1">
      <c r="A84" s="125" t="s">
        <v>203</v>
      </c>
      <c r="B84" s="126">
        <v>906</v>
      </c>
      <c r="C84" s="77">
        <v>5.5493896000000003E-3</v>
      </c>
      <c r="D84" s="15">
        <v>902</v>
      </c>
      <c r="E84" s="32">
        <f t="shared" si="38"/>
        <v>-4.4150110375275938E-3</v>
      </c>
      <c r="F84" s="18">
        <f>IF(ISNUMBER(D84), $B91 * E84, "")</f>
        <v>-662.25165562913912</v>
      </c>
      <c r="G84" s="31">
        <v>902</v>
      </c>
      <c r="H84" s="32">
        <f t="shared" si="39"/>
        <v>-4.4150110375275938E-3</v>
      </c>
      <c r="I84" s="101">
        <f>IF(ISNUMBER(G84), $B91 * H84, "")</f>
        <v>-662.25165562913912</v>
      </c>
      <c r="J84" s="15">
        <v>910</v>
      </c>
      <c r="K84" s="32">
        <f t="shared" si="40"/>
        <v>4.4150110375275938E-3</v>
      </c>
      <c r="L84" s="18">
        <f>IF(ISNUMBER(J84), $B91 * K84, "")</f>
        <v>662.25165562913912</v>
      </c>
      <c r="M84" s="31">
        <v>899</v>
      </c>
      <c r="N84" s="32">
        <f t="shared" si="41"/>
        <v>-7.7262693156732896E-3</v>
      </c>
      <c r="O84" s="18">
        <f>IF(ISNUMBER(M84), $B91 * N84, "")</f>
        <v>-1158.9403973509934</v>
      </c>
      <c r="Q84" s="286"/>
      <c r="R84" s="286"/>
      <c r="S84" s="286"/>
    </row>
    <row r="85" spans="1:19" ht="17.25" thickBot="1">
      <c r="A85" s="127" t="s">
        <v>239</v>
      </c>
      <c r="B85" s="128">
        <v>666</v>
      </c>
      <c r="C85" s="78">
        <v>3.0120481999999999E-3</v>
      </c>
      <c r="D85" s="20">
        <v>657</v>
      </c>
      <c r="E85" s="21">
        <f t="shared" si="38"/>
        <v>-1.3513513513513514E-2</v>
      </c>
      <c r="F85" s="22">
        <f>IF(ISNUMBER(D85), $B91 * E85, "")</f>
        <v>-2027.0270270270271</v>
      </c>
      <c r="G85" s="30">
        <v>653</v>
      </c>
      <c r="H85" s="21">
        <f t="shared" si="39"/>
        <v>-1.951951951951952E-2</v>
      </c>
      <c r="I85" s="105">
        <f>IF(ISNUMBER(G85), $B91 * H85, "")</f>
        <v>-2927.9279279279281</v>
      </c>
      <c r="J85" s="20">
        <v>651</v>
      </c>
      <c r="K85" s="21">
        <f t="shared" si="40"/>
        <v>-2.2522522522522521E-2</v>
      </c>
      <c r="L85" s="22">
        <f>IF(ISNUMBER(J85), $B91 * K85, "")</f>
        <v>-3378.3783783783783</v>
      </c>
      <c r="M85" s="30">
        <v>646</v>
      </c>
      <c r="N85" s="21">
        <f t="shared" si="41"/>
        <v>-3.003003003003003E-2</v>
      </c>
      <c r="O85" s="22">
        <f>IF(ISNUMBER(M85), $B91 * N85, "")</f>
        <v>-4504.5045045045044</v>
      </c>
      <c r="Q85" s="286"/>
      <c r="R85" s="286"/>
      <c r="S85" s="286"/>
    </row>
    <row r="86" spans="1:19" ht="17.25" thickBot="1">
      <c r="A86" s="125" t="s">
        <v>217</v>
      </c>
      <c r="B86" s="129">
        <v>245</v>
      </c>
      <c r="C86" s="80">
        <v>0</v>
      </c>
      <c r="D86" s="106">
        <v>244</v>
      </c>
      <c r="E86" s="107">
        <f>IF(ISNUMBER(D86), (D86 - $B86) / $B86, "")</f>
        <v>-4.0816326530612249E-3</v>
      </c>
      <c r="F86" s="108">
        <f>IF(ISNUMBER(D86), $B91 * E86, "")</f>
        <v>-612.24489795918373</v>
      </c>
      <c r="G86" s="109">
        <v>248</v>
      </c>
      <c r="H86" s="107">
        <f>IF(ISNUMBER(G86), (G86 - $B86) / $B86, "")</f>
        <v>1.2244897959183673E-2</v>
      </c>
      <c r="I86" s="110">
        <f>IF(ISNUMBER(G86), $B91 * H86, "")</f>
        <v>1836.7346938775509</v>
      </c>
      <c r="J86" s="106">
        <v>245</v>
      </c>
      <c r="K86" s="107">
        <f>IF(ISNUMBER(J86), (J86 - $B86) / $B86, "")</f>
        <v>0</v>
      </c>
      <c r="L86" s="108">
        <f>IF(ISNUMBER(J86), $B91 * K86, "")</f>
        <v>0</v>
      </c>
      <c r="M86" s="109">
        <v>243</v>
      </c>
      <c r="N86" s="107">
        <f>IF(ISNUMBER(M86), (M86 - $B86) / $B86, "")</f>
        <v>-8.1632653061224497E-3</v>
      </c>
      <c r="O86" s="108">
        <f>IF(ISNUMBER(M86), $B91 * N86, "")</f>
        <v>-1224.4897959183675</v>
      </c>
      <c r="Q86" s="291"/>
      <c r="R86" s="291"/>
      <c r="S86" s="291"/>
    </row>
    <row r="87" spans="1:19" ht="17.25" thickBot="1">
      <c r="A87" s="125" t="s">
        <v>161</v>
      </c>
      <c r="B87" s="126">
        <v>648</v>
      </c>
      <c r="C87" s="77">
        <v>0</v>
      </c>
      <c r="D87" s="15">
        <v>638</v>
      </c>
      <c r="E87" s="32">
        <f t="shared" ref="E87:E90" si="42">IF(ISNUMBER(D87), (D87 - $B87) / $B87, "")</f>
        <v>-1.5432098765432098E-2</v>
      </c>
      <c r="F87" s="18">
        <f>IF(ISNUMBER(D87), $B91 * E87, "")</f>
        <v>-2314.8148148148148</v>
      </c>
      <c r="G87" s="31">
        <v>642</v>
      </c>
      <c r="H87" s="32">
        <f t="shared" ref="H87:H90" si="43">IF(ISNUMBER(G87), (G87 - $B87) / $B87, "")</f>
        <v>-9.2592592592592587E-3</v>
      </c>
      <c r="I87" s="101">
        <f>IF(ISNUMBER(G87), $B91 * H87, "")</f>
        <v>-1388.8888888888889</v>
      </c>
      <c r="J87" s="15">
        <v>637</v>
      </c>
      <c r="K87" s="32">
        <f t="shared" ref="K87:K90" si="44">IF(ISNUMBER(J87), (J87 - $B87) / $B87, "")</f>
        <v>-1.6975308641975308E-2</v>
      </c>
      <c r="L87" s="18">
        <f>IF(ISNUMBER(J87), $B91 * K87, "")</f>
        <v>-2546.2962962962961</v>
      </c>
      <c r="M87" s="31">
        <v>633</v>
      </c>
      <c r="N87" s="32">
        <f t="shared" ref="N87:N90" si="45">IF(ISNUMBER(M87), (M87 - $B87) / $B87, "")</f>
        <v>-2.3148148148148147E-2</v>
      </c>
      <c r="O87" s="18">
        <f>IF(ISNUMBER(M87), $B91 * N87, "")</f>
        <v>-3472.2222222222222</v>
      </c>
      <c r="Q87" s="291"/>
      <c r="R87" s="291"/>
      <c r="S87" s="291"/>
    </row>
    <row r="88" spans="1:19" ht="17.25" thickBot="1">
      <c r="A88" s="125" t="s">
        <v>85</v>
      </c>
      <c r="B88" s="126">
        <v>543</v>
      </c>
      <c r="C88" s="77">
        <v>0</v>
      </c>
      <c r="D88" s="15">
        <v>529</v>
      </c>
      <c r="E88" s="32">
        <f t="shared" si="42"/>
        <v>-2.5782688766114181E-2</v>
      </c>
      <c r="F88" s="18">
        <f>IF(ISNUMBER(D88), $B91 * E88, "")</f>
        <v>-3867.4033149171269</v>
      </c>
      <c r="G88" s="31">
        <v>549</v>
      </c>
      <c r="H88" s="32">
        <f t="shared" si="43"/>
        <v>1.1049723756906077E-2</v>
      </c>
      <c r="I88" s="101">
        <f>IF(ISNUMBER(G88), $B91 * H88, "")</f>
        <v>1657.4585635359115</v>
      </c>
      <c r="J88" s="15">
        <v>573</v>
      </c>
      <c r="K88" s="32">
        <f t="shared" si="44"/>
        <v>5.5248618784530384E-2</v>
      </c>
      <c r="L88" s="18">
        <f>IF(ISNUMBER(J88), $B91 * K88, "")</f>
        <v>8287.2928176795576</v>
      </c>
      <c r="M88" s="31">
        <v>552</v>
      </c>
      <c r="N88" s="32">
        <f t="shared" si="45"/>
        <v>1.6574585635359115E-2</v>
      </c>
      <c r="O88" s="18">
        <f>IF(ISNUMBER(M88), $B91 * N88, "")</f>
        <v>2486.1878453038671</v>
      </c>
      <c r="Q88" s="291"/>
      <c r="R88" s="291"/>
      <c r="S88" s="291"/>
    </row>
    <row r="89" spans="1:19">
      <c r="A89" s="125" t="s">
        <v>51</v>
      </c>
      <c r="B89" s="126">
        <v>421</v>
      </c>
      <c r="C89" s="77">
        <v>-2.3696682000000002E-3</v>
      </c>
      <c r="D89" s="15">
        <v>416</v>
      </c>
      <c r="E89" s="32">
        <f t="shared" si="42"/>
        <v>-1.1876484560570071E-2</v>
      </c>
      <c r="F89" s="18">
        <f>IF(ISNUMBER(D89), $B91 * E89, "")</f>
        <v>-1781.4726840855105</v>
      </c>
      <c r="G89" s="31">
        <v>419</v>
      </c>
      <c r="H89" s="32">
        <f t="shared" si="43"/>
        <v>-4.7505938242280287E-3</v>
      </c>
      <c r="I89" s="101">
        <f>IF(ISNUMBER(G89), $B91 * H89, "")</f>
        <v>-712.58907363420428</v>
      </c>
      <c r="J89" s="15">
        <v>416</v>
      </c>
      <c r="K89" s="32">
        <f t="shared" si="44"/>
        <v>-1.1876484560570071E-2</v>
      </c>
      <c r="L89" s="18">
        <f>IF(ISNUMBER(J89), $B91 * K89, "")</f>
        <v>-1781.4726840855105</v>
      </c>
      <c r="M89" s="31">
        <v>412</v>
      </c>
      <c r="N89" s="32">
        <f t="shared" si="45"/>
        <v>-2.1377672209026127E-2</v>
      </c>
      <c r="O89" s="18">
        <f>IF(ISNUMBER(M89), $B91 * N89, "")</f>
        <v>-3206.6508313539189</v>
      </c>
      <c r="Q89" s="313"/>
      <c r="R89" s="314"/>
      <c r="S89" s="315"/>
    </row>
    <row r="90" spans="1:19" ht="17.25" thickBot="1">
      <c r="A90" s="130" t="s">
        <v>334</v>
      </c>
      <c r="B90" s="131">
        <v>453</v>
      </c>
      <c r="C90" s="79">
        <v>-4.3956044000000001E-3</v>
      </c>
      <c r="D90" s="24">
        <v>452</v>
      </c>
      <c r="E90" s="25">
        <f t="shared" si="42"/>
        <v>-2.2075055187637969E-3</v>
      </c>
      <c r="F90" s="104">
        <f>IF(ISNUMBER(D90), $B91 * E90, "")</f>
        <v>-331.12582781456956</v>
      </c>
      <c r="G90" s="102">
        <v>449</v>
      </c>
      <c r="H90" s="25">
        <f t="shared" si="43"/>
        <v>-8.8300220750551876E-3</v>
      </c>
      <c r="I90" s="103">
        <f>IF(ISNUMBER(G90), $B91 * H90, "")</f>
        <v>-1324.5033112582782</v>
      </c>
      <c r="J90" s="24">
        <v>448</v>
      </c>
      <c r="K90" s="25">
        <f t="shared" si="44"/>
        <v>-1.1037527593818985E-2</v>
      </c>
      <c r="L90" s="104">
        <f>IF(ISNUMBER(J90), $B91 * K90, "")</f>
        <v>-1655.6291390728479</v>
      </c>
      <c r="M90" s="102">
        <v>438</v>
      </c>
      <c r="N90" s="25">
        <f t="shared" si="45"/>
        <v>-3.3112582781456956E-2</v>
      </c>
      <c r="O90" s="104">
        <f>IF(ISNUMBER(M90), $B91 * N90, "")</f>
        <v>-4966.8874172185433</v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-3.556345884931466E-3</v>
      </c>
      <c r="F91" s="28">
        <f>SUM(F71:F90)</f>
        <v>-10669.037654794394</v>
      </c>
      <c r="G91" s="26" t="s">
        <v>268</v>
      </c>
      <c r="H91" s="27">
        <f>IF(COUNT(H71:H90), SUM(H71:H90) / COUNT(H71:H90), 0)</f>
        <v>2.7069380999281785E-3</v>
      </c>
      <c r="I91" s="28">
        <f>SUM(I71:I90)</f>
        <v>8120.8142997845262</v>
      </c>
      <c r="J91" s="26" t="s">
        <v>268</v>
      </c>
      <c r="K91" s="27">
        <f>IF(COUNT(K71:K90), SUM(K71:K90) / COUNT(K71:K90), 0)</f>
        <v>3.759173858657571E-3</v>
      </c>
      <c r="L91" s="28">
        <f>SUM(L71:L90)</f>
        <v>11277.521575972725</v>
      </c>
      <c r="M91" s="26" t="s">
        <v>268</v>
      </c>
      <c r="N91" s="27">
        <f>IF(COUNT(N71:N90), SUM(N71:N90) / COUNT(N71:N90), 0)</f>
        <v>-9.3294731878258447E-3</v>
      </c>
      <c r="O91" s="28">
        <f>SUM(O71:O90)</f>
        <v>-27988.419563477531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57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2021-11-24(수) 오전 00:00</v>
      </c>
      <c r="C96" s="329"/>
      <c r="D96" s="288" t="str">
        <f>TEXT($G$1, "[$-ko-KR]yyyy-mm-dd(ddd) ") &amp; "오후 14:00"</f>
        <v>2021-11-24(수) 오후 14:00</v>
      </c>
      <c r="E96" s="289"/>
      <c r="F96" s="290"/>
      <c r="G96" s="288" t="str">
        <f>TEXT($G$1, "[$-ko-KR]yyyy-mm-dd(ddd) ") &amp; "오후 19:00"</f>
        <v>2021-11-24(수) 오후 19:00</v>
      </c>
      <c r="H96" s="289"/>
      <c r="I96" s="290"/>
      <c r="J96" s="288" t="str">
        <f>TEXT($G$1, "[$-ko-KR]yyyy-mm-dd(ddd) ") &amp; "오후 21:00"</f>
        <v>2021-11-24(수) 오후 21:00</v>
      </c>
      <c r="K96" s="289"/>
      <c r="L96" s="290"/>
      <c r="M96" s="288" t="str">
        <f>TEXT($G$1+1, "[$-ko-KR]yyyy-mm-dd(ddd) ") &amp; "오전 00:00"</f>
        <v>2021-11-25(목)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58" t="s">
        <v>57</v>
      </c>
      <c r="H97" s="259" t="s">
        <v>265</v>
      </c>
      <c r="I97" s="2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231</v>
      </c>
      <c r="B98" s="124">
        <v>114</v>
      </c>
      <c r="C98" s="76">
        <v>0.2063492063</v>
      </c>
      <c r="D98" s="13">
        <v>120</v>
      </c>
      <c r="E98" s="14">
        <f>IF(ISNUMBER(D98), (D98 - $B98) / $B98, "")</f>
        <v>5.2631578947368418E-2</v>
      </c>
      <c r="F98" s="16">
        <f>IF(ISNUMBER(D98), $B118 * E98, "")</f>
        <v>7894.7368421052624</v>
      </c>
      <c r="G98" s="29">
        <v>120</v>
      </c>
      <c r="H98" s="14">
        <f>IF(ISNUMBER(G98), (G98 - $B98) / $B98, "")</f>
        <v>5.2631578947368418E-2</v>
      </c>
      <c r="I98" s="100">
        <f>IF(ISNUMBER(G98), $B118 * H98, "")</f>
        <v>7894.7368421052624</v>
      </c>
      <c r="J98" s="13">
        <v>122</v>
      </c>
      <c r="K98" s="14">
        <f>IF(ISNUMBER(J98), (J98 - $B98) / $B98, "")</f>
        <v>7.0175438596491224E-2</v>
      </c>
      <c r="L98" s="16">
        <f>IF(ISNUMBER(J98), $B118 * K98, "")</f>
        <v>10526.315789473683</v>
      </c>
      <c r="M98" s="29">
        <v>120</v>
      </c>
      <c r="N98" s="14">
        <f>IF(ISNUMBER(M98), (M98 - $B98) / $B98, "")</f>
        <v>5.2631578947368418E-2</v>
      </c>
      <c r="O98" s="16">
        <f>IF(ISNUMBER(M98), $B118 * N98, "")</f>
        <v>7894.7368421052624</v>
      </c>
      <c r="Q98" s="286"/>
      <c r="R98" s="286"/>
      <c r="S98" s="286"/>
    </row>
    <row r="99" spans="1:19" ht="17.25" thickBot="1">
      <c r="A99" s="125" t="s">
        <v>115</v>
      </c>
      <c r="B99" s="126">
        <v>1015</v>
      </c>
      <c r="C99" s="77">
        <v>0.1141602634</v>
      </c>
      <c r="D99" s="15">
        <v>1075</v>
      </c>
      <c r="E99" s="32">
        <f t="shared" ref="E99:E102" si="46">IF(ISNUMBER(D99), (D99 - $B99) / $B99, "")</f>
        <v>5.9113300492610835E-2</v>
      </c>
      <c r="F99" s="18">
        <f>IF(ISNUMBER(D99), $B118 * E99, "")</f>
        <v>8866.995073891625</v>
      </c>
      <c r="G99" s="31">
        <v>1145</v>
      </c>
      <c r="H99" s="32">
        <f t="shared" ref="H99:H102" si="47">IF(ISNUMBER(G99), (G99 - $B99) / $B99, "")</f>
        <v>0.12807881773399016</v>
      </c>
      <c r="I99" s="101">
        <f>IF(ISNUMBER(G99), $B118 * H99, "")</f>
        <v>19211.822660098525</v>
      </c>
      <c r="J99" s="15">
        <v>1140</v>
      </c>
      <c r="K99" s="32">
        <f t="shared" ref="K99:K102" si="48">IF(ISNUMBER(J99), (J99 - $B99) / $B99, "")</f>
        <v>0.12315270935960591</v>
      </c>
      <c r="L99" s="18">
        <f>IF(ISNUMBER(J99), $B118 * K99, "")</f>
        <v>18472.906403940888</v>
      </c>
      <c r="M99" s="31">
        <v>1165</v>
      </c>
      <c r="N99" s="32">
        <f t="shared" ref="N99:N102" si="49">IF(ISNUMBER(M99), (M99 - $B99) / $B99, "")</f>
        <v>0.14778325123152711</v>
      </c>
      <c r="O99" s="18">
        <f>IF(ISNUMBER(M99), $B118 * N99, "")</f>
        <v>22167.487684729065</v>
      </c>
      <c r="Q99" s="286"/>
      <c r="R99" s="286"/>
      <c r="S99" s="286"/>
    </row>
    <row r="100" spans="1:19" ht="17.25" thickBot="1">
      <c r="A100" s="125" t="s">
        <v>191</v>
      </c>
      <c r="B100" s="126">
        <v>166</v>
      </c>
      <c r="C100" s="77">
        <v>0.1140939597</v>
      </c>
      <c r="D100" s="15">
        <v>191</v>
      </c>
      <c r="E100" s="32">
        <f t="shared" si="46"/>
        <v>0.15060240963855423</v>
      </c>
      <c r="F100" s="18">
        <f>IF(ISNUMBER(D100), $B118 * E100, "")</f>
        <v>22590.361445783135</v>
      </c>
      <c r="G100" s="31">
        <v>192</v>
      </c>
      <c r="H100" s="32">
        <f t="shared" si="47"/>
        <v>0.15662650602409639</v>
      </c>
      <c r="I100" s="101">
        <f>IF(ISNUMBER(G100), $B118 * H100, "")</f>
        <v>23493.975903614457</v>
      </c>
      <c r="J100" s="15">
        <v>189</v>
      </c>
      <c r="K100" s="32">
        <f t="shared" si="48"/>
        <v>0.13855421686746988</v>
      </c>
      <c r="L100" s="18">
        <f>IF(ISNUMBER(J100), $B118 * K100, "")</f>
        <v>20783.132530120482</v>
      </c>
      <c r="M100" s="31">
        <v>188</v>
      </c>
      <c r="N100" s="32">
        <f t="shared" si="49"/>
        <v>0.13253012048192772</v>
      </c>
      <c r="O100" s="18">
        <f>IF(ISNUMBER(M100), $B118 * N100, "")</f>
        <v>19879.518072289156</v>
      </c>
      <c r="Q100" s="291"/>
      <c r="R100" s="291"/>
      <c r="S100" s="291"/>
    </row>
    <row r="101" spans="1:19" ht="17.25" thickBot="1">
      <c r="A101" s="125" t="s">
        <v>153</v>
      </c>
      <c r="B101" s="126">
        <v>4950</v>
      </c>
      <c r="C101" s="77">
        <v>9.6345515000000007E-2</v>
      </c>
      <c r="D101" s="15">
        <v>5195</v>
      </c>
      <c r="E101" s="32">
        <f t="shared" si="46"/>
        <v>4.9494949494949494E-2</v>
      </c>
      <c r="F101" s="18">
        <f>IF(ISNUMBER(D101), $B118 * E101, "")</f>
        <v>7424.242424242424</v>
      </c>
      <c r="G101" s="31">
        <v>5525</v>
      </c>
      <c r="H101" s="32">
        <f t="shared" si="47"/>
        <v>0.11616161616161616</v>
      </c>
      <c r="I101" s="101">
        <f>IF(ISNUMBER(G101), $B118 * H101, "")</f>
        <v>17424.242424242424</v>
      </c>
      <c r="J101" s="15">
        <v>5390</v>
      </c>
      <c r="K101" s="32">
        <f t="shared" si="48"/>
        <v>8.8888888888888892E-2</v>
      </c>
      <c r="L101" s="18">
        <f>IF(ISNUMBER(J101), $B118 * K101, "")</f>
        <v>13333.333333333334</v>
      </c>
      <c r="M101" s="31">
        <v>5390</v>
      </c>
      <c r="N101" s="32">
        <f t="shared" si="49"/>
        <v>8.8888888888888892E-2</v>
      </c>
      <c r="O101" s="18">
        <f>IF(ISNUMBER(M101), $B118 * N101, "")</f>
        <v>13333.333333333334</v>
      </c>
      <c r="Q101" s="291"/>
      <c r="R101" s="291"/>
      <c r="S101" s="291"/>
    </row>
    <row r="102" spans="1:19" ht="17.25" thickBot="1">
      <c r="A102" s="127" t="s">
        <v>229</v>
      </c>
      <c r="B102" s="128">
        <v>1500</v>
      </c>
      <c r="C102" s="78">
        <v>9.0909090900000003E-2</v>
      </c>
      <c r="D102" s="20">
        <v>1735</v>
      </c>
      <c r="E102" s="21">
        <f t="shared" si="46"/>
        <v>0.15666666666666668</v>
      </c>
      <c r="F102" s="22">
        <f>IF(ISNUMBER(D102), $B118 * E102, "")</f>
        <v>23500</v>
      </c>
      <c r="G102" s="30">
        <v>1825</v>
      </c>
      <c r="H102" s="21">
        <f t="shared" si="47"/>
        <v>0.21666666666666667</v>
      </c>
      <c r="I102" s="105">
        <f>IF(ISNUMBER(G102), $B118 * H102, "")</f>
        <v>32500</v>
      </c>
      <c r="J102" s="20">
        <v>1825</v>
      </c>
      <c r="K102" s="21">
        <f t="shared" si="48"/>
        <v>0.21666666666666667</v>
      </c>
      <c r="L102" s="22">
        <f>IF(ISNUMBER(J102), $B118 * K102, "")</f>
        <v>32500</v>
      </c>
      <c r="M102" s="30">
        <v>1790</v>
      </c>
      <c r="N102" s="21">
        <f t="shared" si="49"/>
        <v>0.19333333333333333</v>
      </c>
      <c r="O102" s="22">
        <f>IF(ISNUMBER(M102), $B118 * N102, "")</f>
        <v>29000</v>
      </c>
      <c r="Q102" s="291"/>
      <c r="R102" s="291"/>
      <c r="S102" s="291"/>
    </row>
    <row r="103" spans="1:19" ht="17.25" thickBot="1">
      <c r="A103" s="125" t="s">
        <v>211</v>
      </c>
      <c r="B103" s="129">
        <v>3345</v>
      </c>
      <c r="C103" s="80">
        <v>8.6038960999999997E-2</v>
      </c>
      <c r="D103" s="106">
        <v>3610</v>
      </c>
      <c r="E103" s="107">
        <f>IF(ISNUMBER(D103), (D103 - $B103) / $B103, "")</f>
        <v>7.9222720478325862E-2</v>
      </c>
      <c r="F103" s="108">
        <f>IF(ISNUMBER(D103), $B118 * E103, "")</f>
        <v>11883.40807174888</v>
      </c>
      <c r="G103" s="109">
        <v>3655</v>
      </c>
      <c r="H103" s="107">
        <f>IF(ISNUMBER(G103), (G103 - $B103) / $B103, "")</f>
        <v>9.2675635276532137E-2</v>
      </c>
      <c r="I103" s="110">
        <f>IF(ISNUMBER(G103), $B118 * H103, "")</f>
        <v>13901.34529147982</v>
      </c>
      <c r="J103" s="106">
        <v>3800</v>
      </c>
      <c r="K103" s="107">
        <f>IF(ISNUMBER(J103), (J103 - $B103) / $B103, "")</f>
        <v>0.13602391629297458</v>
      </c>
      <c r="L103" s="108">
        <f>IF(ISNUMBER(J103), $B118 * K103, "")</f>
        <v>20403.587443946188</v>
      </c>
      <c r="M103" s="109">
        <v>3770</v>
      </c>
      <c r="N103" s="107">
        <f>IF(ISNUMBER(M103), (M103 - $B103) / $B103, "")</f>
        <v>0.12705530642750373</v>
      </c>
      <c r="O103" s="108">
        <f>IF(ISNUMBER(M103), $B118 * N103, "")</f>
        <v>19058.295964125558</v>
      </c>
      <c r="Q103" s="291"/>
      <c r="R103" s="291"/>
      <c r="S103" s="291"/>
    </row>
    <row r="104" spans="1:19" ht="17.25" thickBot="1">
      <c r="A104" s="125" t="s">
        <v>147</v>
      </c>
      <c r="B104" s="126">
        <v>17.7</v>
      </c>
      <c r="C104" s="77">
        <v>8.5889570600000006E-2</v>
      </c>
      <c r="D104" s="15">
        <v>21.1</v>
      </c>
      <c r="E104" s="32">
        <f t="shared" ref="E104:E107" si="50">IF(ISNUMBER(D104), (D104 - $B104) / $B104, "")</f>
        <v>0.19209039548022611</v>
      </c>
      <c r="F104" s="18">
        <f>IF(ISNUMBER(D104), $B118 * E104, "")</f>
        <v>28813.559322033914</v>
      </c>
      <c r="G104" s="31">
        <v>23.8</v>
      </c>
      <c r="H104" s="32">
        <f t="shared" ref="H104:H107" si="51">IF(ISNUMBER(G104), (G104 - $B104) / $B104, "")</f>
        <v>0.34463276836158202</v>
      </c>
      <c r="I104" s="101">
        <f>IF(ISNUMBER(G104), $B118 * H104, "")</f>
        <v>51694.915254237305</v>
      </c>
      <c r="J104" s="15">
        <v>22.8</v>
      </c>
      <c r="K104" s="32">
        <f t="shared" ref="K104:K107" si="52">IF(ISNUMBER(J104), (J104 - $B104) / $B104, "")</f>
        <v>0.28813559322033905</v>
      </c>
      <c r="L104" s="18">
        <f>IF(ISNUMBER(J104), $B118 * K104, "")</f>
        <v>43220.33898305086</v>
      </c>
      <c r="M104" s="31">
        <v>23.4</v>
      </c>
      <c r="N104" s="32">
        <f t="shared" ref="N104:N107" si="53">IF(ISNUMBER(M104), (M104 - $B104) / $B104, "")</f>
        <v>0.32203389830508472</v>
      </c>
      <c r="O104" s="18">
        <f>IF(ISNUMBER(M104), $B118 * N104, "")</f>
        <v>48305.08474576271</v>
      </c>
      <c r="Q104" s="291"/>
      <c r="R104" s="291"/>
      <c r="S104" s="291"/>
    </row>
    <row r="105" spans="1:19" ht="17.25" thickBot="1">
      <c r="A105" s="125" t="s">
        <v>329</v>
      </c>
      <c r="B105" s="126">
        <v>2075</v>
      </c>
      <c r="C105" s="77">
        <v>6.4102564099999995E-2</v>
      </c>
      <c r="D105" s="15">
        <v>2095</v>
      </c>
      <c r="E105" s="32">
        <f t="shared" si="50"/>
        <v>9.6385542168674707E-3</v>
      </c>
      <c r="F105" s="18">
        <f>IF(ISNUMBER(D105), $B118 * E105, "")</f>
        <v>1445.7831325301206</v>
      </c>
      <c r="G105" s="31">
        <v>2185</v>
      </c>
      <c r="H105" s="32">
        <f t="shared" si="51"/>
        <v>5.3012048192771083E-2</v>
      </c>
      <c r="I105" s="101">
        <f>IF(ISNUMBER(G105), $B118 * H105, "")</f>
        <v>7951.8072289156626</v>
      </c>
      <c r="J105" s="15">
        <v>2155</v>
      </c>
      <c r="K105" s="32">
        <f t="shared" si="52"/>
        <v>3.8554216867469883E-2</v>
      </c>
      <c r="L105" s="18">
        <f>IF(ISNUMBER(J105), $B118 * K105, "")</f>
        <v>5783.1325301204824</v>
      </c>
      <c r="M105" s="31">
        <v>2135</v>
      </c>
      <c r="N105" s="32">
        <f t="shared" si="53"/>
        <v>2.891566265060241E-2</v>
      </c>
      <c r="O105" s="18">
        <f>IF(ISNUMBER(M105), $B118 * N105, "")</f>
        <v>4337.3493975903611</v>
      </c>
      <c r="Q105" s="291"/>
      <c r="R105" s="291"/>
      <c r="S105" s="291"/>
    </row>
    <row r="106" spans="1:19" ht="17.25" thickBot="1">
      <c r="A106" s="125" t="s">
        <v>189</v>
      </c>
      <c r="B106" s="126">
        <v>440</v>
      </c>
      <c r="C106" s="77">
        <v>5.7692307700000001E-2</v>
      </c>
      <c r="D106" s="15">
        <v>434</v>
      </c>
      <c r="E106" s="32">
        <f t="shared" si="50"/>
        <v>-1.3636363636363636E-2</v>
      </c>
      <c r="F106" s="18">
        <f>IF(ISNUMBER(D106), $B118 * E106, "")</f>
        <v>-2045.4545454545453</v>
      </c>
      <c r="G106" s="31">
        <v>435</v>
      </c>
      <c r="H106" s="32">
        <f t="shared" si="51"/>
        <v>-1.1363636363636364E-2</v>
      </c>
      <c r="I106" s="101">
        <f>IF(ISNUMBER(G106), $B118 * H106, "")</f>
        <v>-1704.5454545454545</v>
      </c>
      <c r="J106" s="15">
        <v>445</v>
      </c>
      <c r="K106" s="32">
        <f t="shared" si="52"/>
        <v>1.1363636363636364E-2</v>
      </c>
      <c r="L106" s="18">
        <f>IF(ISNUMBER(J106), $B118 * K106, "")</f>
        <v>1704.5454545454545</v>
      </c>
      <c r="M106" s="31">
        <v>438</v>
      </c>
      <c r="N106" s="32">
        <f t="shared" si="53"/>
        <v>-4.5454545454545452E-3</v>
      </c>
      <c r="O106" s="18">
        <f>IF(ISNUMBER(M106), $B118 * N106, "")</f>
        <v>-681.81818181818176</v>
      </c>
      <c r="Q106" s="33"/>
      <c r="R106" s="33"/>
    </row>
    <row r="107" spans="1:19" ht="17.25" thickBot="1">
      <c r="A107" s="130" t="s">
        <v>113</v>
      </c>
      <c r="B107" s="131">
        <v>6675</v>
      </c>
      <c r="C107" s="79">
        <v>5.6170886099999998E-2</v>
      </c>
      <c r="D107" s="24">
        <v>6805</v>
      </c>
      <c r="E107" s="25">
        <f t="shared" si="50"/>
        <v>1.947565543071161E-2</v>
      </c>
      <c r="F107" s="104">
        <f>IF(ISNUMBER(D107), $B118 * E107, "")</f>
        <v>2921.3483146067415</v>
      </c>
      <c r="G107" s="102">
        <v>6820</v>
      </c>
      <c r="H107" s="25">
        <f t="shared" si="51"/>
        <v>2.1722846441947566E-2</v>
      </c>
      <c r="I107" s="103">
        <f>IF(ISNUMBER(G107), $B118 * H107, "")</f>
        <v>3258.4269662921347</v>
      </c>
      <c r="J107" s="24">
        <v>6725</v>
      </c>
      <c r="K107" s="25">
        <f t="shared" si="52"/>
        <v>7.4906367041198503E-3</v>
      </c>
      <c r="L107" s="104">
        <f>IF(ISNUMBER(J107), $B118 * K107, "")</f>
        <v>1123.5955056179776</v>
      </c>
      <c r="M107" s="102">
        <v>6530</v>
      </c>
      <c r="N107" s="25">
        <f t="shared" si="53"/>
        <v>-2.1722846441947566E-2</v>
      </c>
      <c r="O107" s="104">
        <f>IF(ISNUMBER(M107), $B118 * N107, "")</f>
        <v>-3258.4269662921347</v>
      </c>
      <c r="Q107" s="300"/>
      <c r="R107" s="301"/>
      <c r="S107" s="302"/>
    </row>
    <row r="108" spans="1:19">
      <c r="A108" s="123" t="s">
        <v>93</v>
      </c>
      <c r="B108" s="124">
        <v>5393000</v>
      </c>
      <c r="C108" s="76">
        <v>5.2292682899999998E-2</v>
      </c>
      <c r="D108" s="13">
        <v>5306000</v>
      </c>
      <c r="E108" s="14">
        <f>IF(ISNUMBER(D108), (D108 - $B108) / $B108, "")</f>
        <v>-1.6132022992768405E-2</v>
      </c>
      <c r="F108" s="16">
        <f>IF(ISNUMBER(D108), $B118 * E108, "")</f>
        <v>-2419.8034489152606</v>
      </c>
      <c r="G108" s="29">
        <v>5342000</v>
      </c>
      <c r="H108" s="14">
        <f>IF(ISNUMBER(G108), (G108 - $B108) / $B108, "")</f>
        <v>-9.4567031336918236E-3</v>
      </c>
      <c r="I108" s="100">
        <f>IF(ISNUMBER(G108), $B118 * H108, "")</f>
        <v>-1418.5054700537735</v>
      </c>
      <c r="J108" s="13">
        <v>5343000</v>
      </c>
      <c r="K108" s="14">
        <f>IF(ISNUMBER(J108), (J108 - $B108) / $B108, "")</f>
        <v>-9.2712775820508065E-3</v>
      </c>
      <c r="L108" s="16">
        <f>IF(ISNUMBER(J108), $B118 * K108, "")</f>
        <v>-1390.691637307621</v>
      </c>
      <c r="M108" s="29">
        <v>5268000</v>
      </c>
      <c r="N108" s="14">
        <f>IF(ISNUMBER(M108), (M108 - $B108) / $B108, "")</f>
        <v>-2.3178193955127015E-2</v>
      </c>
      <c r="O108" s="16">
        <f>IF(ISNUMBER(M108), $B118 * N108, "")</f>
        <v>-3476.7290932690521</v>
      </c>
      <c r="Q108" s="303"/>
      <c r="R108" s="304"/>
      <c r="S108" s="305"/>
    </row>
    <row r="109" spans="1:19" ht="17.25" thickBot="1">
      <c r="A109" s="125" t="s">
        <v>151</v>
      </c>
      <c r="B109" s="126">
        <v>168200</v>
      </c>
      <c r="C109" s="77">
        <v>4.5045044999999999E-2</v>
      </c>
      <c r="D109" s="15">
        <v>166600</v>
      </c>
      <c r="E109" s="32">
        <f t="shared" ref="E109:E112" si="54">IF(ISNUMBER(D109), (D109 - $B109) / $B109, "")</f>
        <v>-9.512485136741973E-3</v>
      </c>
      <c r="F109" s="18">
        <f>IF(ISNUMBER(D109), $B118 * E109, "")</f>
        <v>-1426.872770511296</v>
      </c>
      <c r="G109" s="31">
        <v>168350</v>
      </c>
      <c r="H109" s="32">
        <f t="shared" ref="H109:H112" si="55">IF(ISNUMBER(G109), (G109 - $B109) / $B109, "")</f>
        <v>8.9179548156956008E-4</v>
      </c>
      <c r="I109" s="101">
        <f>IF(ISNUMBER(G109), $B118 * H109, "")</f>
        <v>133.769322235434</v>
      </c>
      <c r="J109" s="15">
        <v>175300</v>
      </c>
      <c r="K109" s="32">
        <f t="shared" ref="K109:K112" si="56">IF(ISNUMBER(J109), (J109 - $B109) / $B109, "")</f>
        <v>4.2211652794292509E-2</v>
      </c>
      <c r="L109" s="18">
        <f>IF(ISNUMBER(J109), $B118 * K109, "")</f>
        <v>6331.7479191438761</v>
      </c>
      <c r="M109" s="31">
        <v>176350</v>
      </c>
      <c r="N109" s="32">
        <f t="shared" ref="N109:N112" si="57">IF(ISNUMBER(M109), (M109 - $B109) / $B109, "")</f>
        <v>4.8454221165279428E-2</v>
      </c>
      <c r="O109" s="18">
        <f>IF(ISNUMBER(M109), $B118 * N109, "")</f>
        <v>7268.1331747919139</v>
      </c>
      <c r="Q109" s="306"/>
      <c r="R109" s="307"/>
      <c r="S109" s="308"/>
    </row>
    <row r="110" spans="1:19" ht="17.25" thickBot="1">
      <c r="A110" s="125" t="s">
        <v>241</v>
      </c>
      <c r="B110" s="126">
        <v>2330</v>
      </c>
      <c r="C110" s="77">
        <v>4.48430493E-2</v>
      </c>
      <c r="D110" s="15">
        <v>2280</v>
      </c>
      <c r="E110" s="32">
        <f t="shared" si="54"/>
        <v>-2.1459227467811159E-2</v>
      </c>
      <c r="F110" s="18">
        <f>IF(ISNUMBER(D110), $B118 * E110, "")</f>
        <v>-3218.8841201716737</v>
      </c>
      <c r="G110" s="31">
        <v>2270</v>
      </c>
      <c r="H110" s="32">
        <f t="shared" si="55"/>
        <v>-2.575107296137339E-2</v>
      </c>
      <c r="I110" s="101">
        <f>IF(ISNUMBER(G110), $B118 * H110, "")</f>
        <v>-3862.6609442060085</v>
      </c>
      <c r="J110" s="15">
        <v>2260</v>
      </c>
      <c r="K110" s="32">
        <f t="shared" si="56"/>
        <v>-3.0042918454935622E-2</v>
      </c>
      <c r="L110" s="18">
        <f>IF(ISNUMBER(J110), $B118 * K110, "")</f>
        <v>-4506.4377682403438</v>
      </c>
      <c r="M110" s="31">
        <v>2235</v>
      </c>
      <c r="N110" s="32">
        <f t="shared" si="57"/>
        <v>-4.07725321888412E-2</v>
      </c>
      <c r="O110" s="18">
        <f>IF(ISNUMBER(M110), $B118 * N110, "")</f>
        <v>-6115.8798283261804</v>
      </c>
      <c r="Q110" s="291"/>
      <c r="R110" s="291"/>
      <c r="S110" s="291"/>
    </row>
    <row r="111" spans="1:19" ht="17.25" thickBot="1">
      <c r="A111" s="125" t="s">
        <v>135</v>
      </c>
      <c r="B111" s="126">
        <v>404</v>
      </c>
      <c r="C111" s="77">
        <v>4.3927648600000001E-2</v>
      </c>
      <c r="D111" s="15">
        <v>398</v>
      </c>
      <c r="E111" s="32">
        <f t="shared" si="54"/>
        <v>-1.4851485148514851E-2</v>
      </c>
      <c r="F111" s="18">
        <f>IF(ISNUMBER(D111), $B118 * E111, "")</f>
        <v>-2227.7227722772277</v>
      </c>
      <c r="G111" s="31">
        <v>400</v>
      </c>
      <c r="H111" s="32">
        <f t="shared" si="55"/>
        <v>-9.9009900990099011E-3</v>
      </c>
      <c r="I111" s="101">
        <f>IF(ISNUMBER(G111), $B118 * H111, "")</f>
        <v>-1485.1485148514851</v>
      </c>
      <c r="J111" s="15">
        <v>401</v>
      </c>
      <c r="K111" s="32">
        <f t="shared" si="56"/>
        <v>-7.4257425742574254E-3</v>
      </c>
      <c r="L111" s="18">
        <f>IF(ISNUMBER(J111), $B118 * K111, "")</f>
        <v>-1113.8613861386139</v>
      </c>
      <c r="M111" s="31">
        <v>398</v>
      </c>
      <c r="N111" s="32">
        <f t="shared" si="57"/>
        <v>-1.4851485148514851E-2</v>
      </c>
      <c r="O111" s="18">
        <f>IF(ISNUMBER(M111), $B118 * N111, "")</f>
        <v>-2227.7227722772277</v>
      </c>
      <c r="Q111" s="286"/>
      <c r="R111" s="286"/>
      <c r="S111" s="286"/>
    </row>
    <row r="112" spans="1:19" ht="17.25" thickBot="1">
      <c r="A112" s="127" t="s">
        <v>133</v>
      </c>
      <c r="B112" s="128">
        <v>2190</v>
      </c>
      <c r="C112" s="78">
        <v>4.2857142899999999E-2</v>
      </c>
      <c r="D112" s="20">
        <v>2195</v>
      </c>
      <c r="E112" s="21">
        <f t="shared" si="54"/>
        <v>2.2831050228310501E-3</v>
      </c>
      <c r="F112" s="22">
        <f>IF(ISNUMBER(D112), $B118 * E112, "")</f>
        <v>342.46575342465752</v>
      </c>
      <c r="G112" s="30">
        <v>2185</v>
      </c>
      <c r="H112" s="21">
        <f t="shared" si="55"/>
        <v>-2.2831050228310501E-3</v>
      </c>
      <c r="I112" s="105">
        <f>IF(ISNUMBER(G112), $B118 * H112, "")</f>
        <v>-342.46575342465752</v>
      </c>
      <c r="J112" s="20">
        <v>2155</v>
      </c>
      <c r="K112" s="21">
        <f t="shared" si="56"/>
        <v>-1.5981735159817351E-2</v>
      </c>
      <c r="L112" s="22">
        <f>IF(ISNUMBER(J112), $B118 * K112, "")</f>
        <v>-2397.2602739726026</v>
      </c>
      <c r="M112" s="30">
        <v>2125</v>
      </c>
      <c r="N112" s="21">
        <f t="shared" si="57"/>
        <v>-2.9680365296803651E-2</v>
      </c>
      <c r="O112" s="22">
        <f>IF(ISNUMBER(M112), $B118 * N112, "")</f>
        <v>-4452.0547945205481</v>
      </c>
      <c r="Q112" s="286"/>
      <c r="R112" s="286"/>
      <c r="S112" s="286"/>
    </row>
    <row r="113" spans="1:19" ht="17.25" thickBot="1">
      <c r="A113" s="125" t="s">
        <v>131</v>
      </c>
      <c r="B113" s="129">
        <v>51480</v>
      </c>
      <c r="C113" s="80">
        <v>4.0420371900000002E-2</v>
      </c>
      <c r="D113" s="106">
        <v>49050</v>
      </c>
      <c r="E113" s="107">
        <f>IF(ISNUMBER(D113), (D113 - $B113) / $B113, "")</f>
        <v>-4.72027972027972E-2</v>
      </c>
      <c r="F113" s="108">
        <f>IF(ISNUMBER(D113), $B118 * E113, "")</f>
        <v>-7080.4195804195797</v>
      </c>
      <c r="G113" s="109">
        <v>49590</v>
      </c>
      <c r="H113" s="107">
        <f>IF(ISNUMBER(G113), (G113 - $B113) / $B113, "")</f>
        <v>-3.6713286713286712E-2</v>
      </c>
      <c r="I113" s="110">
        <f>IF(ISNUMBER(G113), $B118 * H113, "")</f>
        <v>-5506.9930069930069</v>
      </c>
      <c r="J113" s="106">
        <v>48970</v>
      </c>
      <c r="K113" s="107">
        <f>IF(ISNUMBER(J113), (J113 - $B113) / $B113, "")</f>
        <v>-4.875679875679876E-2</v>
      </c>
      <c r="L113" s="108">
        <f>IF(ISNUMBER(J113), $B118 * K113, "")</f>
        <v>-7313.5198135198143</v>
      </c>
      <c r="M113" s="109">
        <v>48700</v>
      </c>
      <c r="N113" s="107">
        <f>IF(ISNUMBER(M113), (M113 - $B113) / $B113, "")</f>
        <v>-5.4001554001554E-2</v>
      </c>
      <c r="O113" s="108">
        <f>IF(ISNUMBER(M113), $B118 * N113, "")</f>
        <v>-8100.2331002331002</v>
      </c>
      <c r="Q113" s="291"/>
      <c r="R113" s="291"/>
      <c r="S113" s="291"/>
    </row>
    <row r="114" spans="1:19" ht="17.25" thickBot="1">
      <c r="A114" s="125" t="s">
        <v>233</v>
      </c>
      <c r="B114" s="126">
        <v>755</v>
      </c>
      <c r="C114" s="77">
        <v>3.9944903599999998E-2</v>
      </c>
      <c r="D114" s="15">
        <v>741</v>
      </c>
      <c r="E114" s="32">
        <f t="shared" ref="E114:E117" si="58">IF(ISNUMBER(D114), (D114 - $B114) / $B114, "")</f>
        <v>-1.8543046357615896E-2</v>
      </c>
      <c r="F114" s="18">
        <f>IF(ISNUMBER(D114), $B118 * E114, "")</f>
        <v>-2781.4569536423842</v>
      </c>
      <c r="G114" s="31">
        <v>765</v>
      </c>
      <c r="H114" s="32">
        <f t="shared" ref="H114:H117" si="59">IF(ISNUMBER(G114), (G114 - $B114) / $B114, "")</f>
        <v>1.3245033112582781E-2</v>
      </c>
      <c r="I114" s="101">
        <f>IF(ISNUMBER(G114), $B118 * H114, "")</f>
        <v>1986.7549668874171</v>
      </c>
      <c r="J114" s="15">
        <v>770</v>
      </c>
      <c r="K114" s="32">
        <f t="shared" ref="K114:K117" si="60">IF(ISNUMBER(J114), (J114 - $B114) / $B114, "")</f>
        <v>1.9867549668874173E-2</v>
      </c>
      <c r="L114" s="18">
        <f>IF(ISNUMBER(J114), $B118 * K114, "")</f>
        <v>2980.1324503311262</v>
      </c>
      <c r="M114" s="31">
        <v>763</v>
      </c>
      <c r="N114" s="32">
        <f t="shared" ref="N114:N117" si="61">IF(ISNUMBER(M114), (M114 - $B114) / $B114, "")</f>
        <v>1.0596026490066225E-2</v>
      </c>
      <c r="O114" s="18">
        <f>IF(ISNUMBER(M114), $B118 * N114, "")</f>
        <v>1589.4039735099338</v>
      </c>
      <c r="Q114" s="291"/>
      <c r="R114" s="291"/>
      <c r="S114" s="291"/>
    </row>
    <row r="115" spans="1:19" ht="17.25" thickBot="1">
      <c r="A115" s="125" t="s">
        <v>247</v>
      </c>
      <c r="B115" s="126">
        <v>99.7</v>
      </c>
      <c r="C115" s="77">
        <v>3.8541666699999998E-2</v>
      </c>
      <c r="D115" s="15">
        <v>96.8</v>
      </c>
      <c r="E115" s="32">
        <f t="shared" si="58"/>
        <v>-2.9087261785356124E-2</v>
      </c>
      <c r="F115" s="18">
        <f>IF(ISNUMBER(D115), $B118 * E115, "")</f>
        <v>-4363.0892678034188</v>
      </c>
      <c r="G115" s="31">
        <v>96.9</v>
      </c>
      <c r="H115" s="32">
        <f t="shared" si="59"/>
        <v>-2.8084252758274794E-2</v>
      </c>
      <c r="I115" s="101">
        <f>IF(ISNUMBER(G115), $B118 * H115, "")</f>
        <v>-4212.6379137412196</v>
      </c>
      <c r="J115" s="15">
        <v>96.8</v>
      </c>
      <c r="K115" s="32">
        <f t="shared" si="60"/>
        <v>-2.9087261785356124E-2</v>
      </c>
      <c r="L115" s="18">
        <f>IF(ISNUMBER(J115), $B118 * K115, "")</f>
        <v>-4363.0892678034188</v>
      </c>
      <c r="M115" s="31">
        <v>95.4</v>
      </c>
      <c r="N115" s="32">
        <f t="shared" si="61"/>
        <v>-4.3129388164493451E-2</v>
      </c>
      <c r="O115" s="18">
        <f>IF(ISNUMBER(M115), $B118 * N115, "")</f>
        <v>-6469.4082246740181</v>
      </c>
      <c r="Q115" s="291"/>
      <c r="R115" s="291"/>
      <c r="S115" s="291"/>
    </row>
    <row r="116" spans="1:19">
      <c r="A116" s="125" t="s">
        <v>225</v>
      </c>
      <c r="B116" s="126">
        <v>1110</v>
      </c>
      <c r="C116" s="77">
        <v>3.7383177599999998E-2</v>
      </c>
      <c r="D116" s="15">
        <v>1190</v>
      </c>
      <c r="E116" s="32">
        <f t="shared" si="58"/>
        <v>7.2072072072072071E-2</v>
      </c>
      <c r="F116" s="18">
        <f>IF(ISNUMBER(D116), $B118 * E116, "")</f>
        <v>10810.81081081081</v>
      </c>
      <c r="G116" s="31">
        <v>1210</v>
      </c>
      <c r="H116" s="32">
        <f t="shared" si="59"/>
        <v>9.0090090090090086E-2</v>
      </c>
      <c r="I116" s="101">
        <f>IF(ISNUMBER(G116), $B118 * H116, "")</f>
        <v>13513.513513513513</v>
      </c>
      <c r="J116" s="15">
        <v>1225</v>
      </c>
      <c r="K116" s="32">
        <f t="shared" si="60"/>
        <v>0.1036036036036036</v>
      </c>
      <c r="L116" s="18">
        <f>IF(ISNUMBER(J116), $B118 * K116, "")</f>
        <v>15540.54054054054</v>
      </c>
      <c r="M116" s="31">
        <v>1195</v>
      </c>
      <c r="N116" s="32">
        <f t="shared" si="61"/>
        <v>7.6576576576576572E-2</v>
      </c>
      <c r="O116" s="18">
        <f>IF(ISNUMBER(M116), $B118 * N116, "")</f>
        <v>11486.486486486485</v>
      </c>
      <c r="Q116" s="313"/>
      <c r="R116" s="314"/>
      <c r="S116" s="315"/>
    </row>
    <row r="117" spans="1:19" ht="17.25" thickBot="1">
      <c r="A117" s="130" t="s">
        <v>336</v>
      </c>
      <c r="B117" s="131">
        <v>4970</v>
      </c>
      <c r="C117" s="79">
        <v>3.5416666700000002E-2</v>
      </c>
      <c r="D117" s="24">
        <v>4905</v>
      </c>
      <c r="E117" s="25">
        <f t="shared" si="58"/>
        <v>-1.3078470824949699E-2</v>
      </c>
      <c r="F117" s="104">
        <f>IF(ISNUMBER(D117), $B118 * E117, "")</f>
        <v>-1961.7706237424547</v>
      </c>
      <c r="G117" s="102">
        <v>4925</v>
      </c>
      <c r="H117" s="25">
        <f t="shared" si="59"/>
        <v>-9.0543259557344068E-3</v>
      </c>
      <c r="I117" s="103">
        <f>IF(ISNUMBER(G117), $B118 * H117, "")</f>
        <v>-1358.1488933601611</v>
      </c>
      <c r="J117" s="24">
        <v>5100</v>
      </c>
      <c r="K117" s="25">
        <f t="shared" si="60"/>
        <v>2.6156941649899398E-2</v>
      </c>
      <c r="L117" s="104">
        <f>IF(ISNUMBER(J117), $B118 * K117, "")</f>
        <v>3923.5412474849095</v>
      </c>
      <c r="M117" s="102">
        <v>4975</v>
      </c>
      <c r="N117" s="25">
        <f t="shared" si="61"/>
        <v>1.006036217303823E-3</v>
      </c>
      <c r="O117" s="104">
        <f>IF(ISNUMBER(M117), $B118 * N117, "")</f>
        <v>150.90543259557344</v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3.2989412369413239E-2</v>
      </c>
      <c r="F118" s="28">
        <f>SUM(F98:F117)</f>
        <v>98968.237108239759</v>
      </c>
      <c r="G118" s="26" t="s">
        <v>268</v>
      </c>
      <c r="H118" s="27">
        <f>IF(COUNT(H98:H117), SUM(H98:H117) / COUNT(H98:H117), 0)</f>
        <v>5.769140147414873E-2</v>
      </c>
      <c r="I118" s="28">
        <f>SUM(I98:I117)</f>
        <v>173074.20442244617</v>
      </c>
      <c r="J118" s="26" t="s">
        <v>268</v>
      </c>
      <c r="K118" s="27">
        <f>IF(COUNT(K98:K117), SUM(K98:K117) / COUNT(K98:K117), 0)</f>
        <v>5.8513996661555823E-2</v>
      </c>
      <c r="L118" s="28">
        <f>SUM(L98:L117)</f>
        <v>175541.98998466737</v>
      </c>
      <c r="M118" s="26" t="s">
        <v>268</v>
      </c>
      <c r="N118" s="27">
        <f>IF(COUNT(N98:N117), SUM(N98:N117) / COUNT(N98:N117), 0)</f>
        <v>4.9896154048636294E-2</v>
      </c>
      <c r="O118" s="28">
        <f>SUM(O98:O117)</f>
        <v>149688.46214590891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57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2021-11-24(수) 오전 00:00</v>
      </c>
      <c r="C123" s="329"/>
      <c r="D123" s="288" t="str">
        <f>TEXT($G$1, "[$-ko-KR]yyyy-mm-dd(ddd) ") &amp; "오후 14:00"</f>
        <v>2021-11-24(수) 오후 14:00</v>
      </c>
      <c r="E123" s="289"/>
      <c r="F123" s="290"/>
      <c r="G123" s="288" t="str">
        <f>TEXT($G$1, "[$-ko-KR]yyyy-mm-dd(ddd) ") &amp; "오후 19:00"</f>
        <v>2021-11-24(수) 오후 19:00</v>
      </c>
      <c r="H123" s="289"/>
      <c r="I123" s="290"/>
      <c r="J123" s="288" t="str">
        <f>TEXT($G$1, "[$-ko-KR]yyyy-mm-dd(ddd) ") &amp; "오후 21:00"</f>
        <v>2021-11-24(수) 오후 21:00</v>
      </c>
      <c r="K123" s="289"/>
      <c r="L123" s="290"/>
      <c r="M123" s="288" t="str">
        <f>TEXT($G$1+1, "[$-ko-KR]yyyy-mm-dd(ddd) ") &amp; "오전 00:00"</f>
        <v>2021-11-25(목)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58" t="s">
        <v>57</v>
      </c>
      <c r="H124" s="259" t="s">
        <v>265</v>
      </c>
      <c r="I124" s="2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147</v>
      </c>
      <c r="B125" s="124">
        <v>17.7</v>
      </c>
      <c r="C125" s="76">
        <v>8.5889570600000006E-2</v>
      </c>
      <c r="D125" s="13">
        <v>21.1</v>
      </c>
      <c r="E125" s="14">
        <f>IF(ISNUMBER(D125), (D125 - $B125) / $B125, "")</f>
        <v>0.19209039548022611</v>
      </c>
      <c r="F125" s="16">
        <f>IF(ISNUMBER(D125), $B145 * E125, "")</f>
        <v>28813.559322033914</v>
      </c>
      <c r="G125" s="29">
        <v>23.8</v>
      </c>
      <c r="H125" s="14">
        <f>IF(ISNUMBER(G125), (G125 - $B125) / $B125, "")</f>
        <v>0.34463276836158202</v>
      </c>
      <c r="I125" s="100">
        <f>IF(ISNUMBER(G125), $B145 * H125, "")</f>
        <v>51694.915254237305</v>
      </c>
      <c r="J125" s="13">
        <v>22.8</v>
      </c>
      <c r="K125" s="14">
        <f>IF(ISNUMBER(J125), (J125 - $B125) / $B125, "")</f>
        <v>0.28813559322033905</v>
      </c>
      <c r="L125" s="16">
        <f>IF(ISNUMBER(J125), $B145 * K125, "")</f>
        <v>43220.33898305086</v>
      </c>
      <c r="M125" s="29">
        <v>23.4</v>
      </c>
      <c r="N125" s="14">
        <f>IF(ISNUMBER(M125), (M125 - $B125) / $B125, "")</f>
        <v>0.32203389830508472</v>
      </c>
      <c r="O125" s="16">
        <f>IF(ISNUMBER(M125), $B145 * N125, "")</f>
        <v>48305.08474576271</v>
      </c>
      <c r="Q125" s="286"/>
      <c r="R125" s="286"/>
      <c r="S125" s="286"/>
    </row>
    <row r="126" spans="1:19" ht="17.25" thickBot="1">
      <c r="A126" s="125" t="s">
        <v>247</v>
      </c>
      <c r="B126" s="126">
        <v>99.7</v>
      </c>
      <c r="C126" s="77">
        <v>3.8541666699999998E-2</v>
      </c>
      <c r="D126" s="15">
        <v>96.8</v>
      </c>
      <c r="E126" s="32">
        <f t="shared" ref="E126:E129" si="62">IF(ISNUMBER(D126), (D126 - $B126) / $B126, "")</f>
        <v>-2.9087261785356124E-2</v>
      </c>
      <c r="F126" s="18">
        <f>IF(ISNUMBER(D126), $B145 * E126, "")</f>
        <v>-4363.0892678034188</v>
      </c>
      <c r="G126" s="31">
        <v>96.9</v>
      </c>
      <c r="H126" s="32">
        <f t="shared" ref="H126:H129" si="63">IF(ISNUMBER(G126), (G126 - $B126) / $B126, "")</f>
        <v>-2.8084252758274794E-2</v>
      </c>
      <c r="I126" s="101">
        <f>IF(ISNUMBER(G126), $B145 * H126, "")</f>
        <v>-4212.6379137412196</v>
      </c>
      <c r="J126" s="15">
        <v>96.8</v>
      </c>
      <c r="K126" s="32">
        <f t="shared" ref="K126:K129" si="64">IF(ISNUMBER(J126), (J126 - $B126) / $B126, "")</f>
        <v>-2.9087261785356124E-2</v>
      </c>
      <c r="L126" s="18">
        <f>IF(ISNUMBER(J126), $B145 * K126, "")</f>
        <v>-4363.0892678034188</v>
      </c>
      <c r="M126" s="31">
        <v>95.4</v>
      </c>
      <c r="N126" s="32">
        <f t="shared" ref="N126:N129" si="65">IF(ISNUMBER(M126), (M126 - $B126) / $B126, "")</f>
        <v>-4.3129388164493451E-2</v>
      </c>
      <c r="O126" s="18">
        <f>IF(ISNUMBER(M126), $B145 * N126, "")</f>
        <v>-6469.4082246740181</v>
      </c>
      <c r="Q126" s="286"/>
      <c r="R126" s="286"/>
      <c r="S126" s="286"/>
    </row>
    <row r="127" spans="1:19" ht="17.25" thickBot="1">
      <c r="A127" s="125" t="s">
        <v>185</v>
      </c>
      <c r="B127" s="126">
        <v>16.8</v>
      </c>
      <c r="C127" s="77">
        <v>3.06748466E-2</v>
      </c>
      <c r="D127" s="15">
        <v>17.100000000000001</v>
      </c>
      <c r="E127" s="32">
        <f t="shared" si="62"/>
        <v>1.7857142857142898E-2</v>
      </c>
      <c r="F127" s="18">
        <f>IF(ISNUMBER(D127), $B145 * E127, "")</f>
        <v>2678.5714285714348</v>
      </c>
      <c r="G127" s="31">
        <v>17.600000000000001</v>
      </c>
      <c r="H127" s="32">
        <f t="shared" si="63"/>
        <v>4.7619047619047658E-2</v>
      </c>
      <c r="I127" s="101">
        <f>IF(ISNUMBER(G127), $B145 * H127, "")</f>
        <v>7142.8571428571486</v>
      </c>
      <c r="J127" s="15">
        <v>18.899999999999999</v>
      </c>
      <c r="K127" s="32">
        <f t="shared" si="64"/>
        <v>0.12499999999999986</v>
      </c>
      <c r="L127" s="18">
        <f>IF(ISNUMBER(J127), $B145 * K127, "")</f>
        <v>18749.999999999978</v>
      </c>
      <c r="M127" s="31">
        <v>19</v>
      </c>
      <c r="N127" s="32">
        <f t="shared" si="65"/>
        <v>0.1309523809523809</v>
      </c>
      <c r="O127" s="18">
        <f>IF(ISNUMBER(M127), $B145 * N127, "")</f>
        <v>19642.857142857134</v>
      </c>
      <c r="Q127" s="291"/>
      <c r="R127" s="291"/>
      <c r="S127" s="291"/>
    </row>
    <row r="128" spans="1:19" ht="17.25" thickBot="1">
      <c r="A128" s="125" t="s">
        <v>207</v>
      </c>
      <c r="B128" s="126">
        <v>23.8</v>
      </c>
      <c r="C128" s="77">
        <v>1.7094017100000001E-2</v>
      </c>
      <c r="D128" s="15">
        <v>24</v>
      </c>
      <c r="E128" s="32">
        <f t="shared" si="62"/>
        <v>8.4033613445377853E-3</v>
      </c>
      <c r="F128" s="18">
        <f>IF(ISNUMBER(D128), $B145 * E128, "")</f>
        <v>1260.5042016806678</v>
      </c>
      <c r="G128" s="31">
        <v>25.2</v>
      </c>
      <c r="H128" s="32">
        <f t="shared" si="63"/>
        <v>5.8823529411764643E-2</v>
      </c>
      <c r="I128" s="101">
        <f>IF(ISNUMBER(G128), $B145 * H128, "")</f>
        <v>8823.5294117646972</v>
      </c>
      <c r="J128" s="15">
        <v>25.2</v>
      </c>
      <c r="K128" s="32">
        <f t="shared" si="64"/>
        <v>5.8823529411764643E-2</v>
      </c>
      <c r="L128" s="18">
        <f>IF(ISNUMBER(J128), $B145 * K128, "")</f>
        <v>8823.5294117646972</v>
      </c>
      <c r="M128" s="31">
        <v>24.7</v>
      </c>
      <c r="N128" s="32">
        <f t="shared" si="65"/>
        <v>3.781512605042011E-2</v>
      </c>
      <c r="O128" s="18">
        <f>IF(ISNUMBER(M128), $B145 * N128, "")</f>
        <v>5672.2689075630169</v>
      </c>
      <c r="Q128" s="291"/>
      <c r="R128" s="291"/>
      <c r="S128" s="291"/>
    </row>
    <row r="129" spans="1:19" ht="17.25" thickBot="1">
      <c r="A129" s="127" t="s">
        <v>201</v>
      </c>
      <c r="B129" s="128">
        <v>20.9</v>
      </c>
      <c r="C129" s="78">
        <v>4.8076923000000002E-3</v>
      </c>
      <c r="D129" s="20">
        <v>21.9</v>
      </c>
      <c r="E129" s="21">
        <f t="shared" si="62"/>
        <v>4.784688995215311E-2</v>
      </c>
      <c r="F129" s="22">
        <f>IF(ISNUMBER(D129), $B145 * E129, "")</f>
        <v>7177.0334928229668</v>
      </c>
      <c r="G129" s="30">
        <v>22.4</v>
      </c>
      <c r="H129" s="21">
        <f t="shared" si="63"/>
        <v>7.1770334928229665E-2</v>
      </c>
      <c r="I129" s="105">
        <f>IF(ISNUMBER(G129), $B145 * H129, "")</f>
        <v>10765.55023923445</v>
      </c>
      <c r="J129" s="20">
        <v>22.5</v>
      </c>
      <c r="K129" s="21">
        <f t="shared" si="64"/>
        <v>7.6555023923445042E-2</v>
      </c>
      <c r="L129" s="22">
        <f>IF(ISNUMBER(J129), $B145 * K129, "")</f>
        <v>11483.253588516756</v>
      </c>
      <c r="M129" s="30">
        <v>22.2</v>
      </c>
      <c r="N129" s="21">
        <f t="shared" si="65"/>
        <v>6.2200956937799083E-2</v>
      </c>
      <c r="O129" s="22">
        <f>IF(ISNUMBER(M129), $B145 * N129, "")</f>
        <v>9330.143540669862</v>
      </c>
      <c r="Q129" s="291"/>
      <c r="R129" s="291"/>
      <c r="S129" s="291"/>
    </row>
    <row r="130" spans="1:19" ht="17.25" thickBot="1">
      <c r="A130" s="125" t="s">
        <v>175</v>
      </c>
      <c r="B130" s="129">
        <v>20.9</v>
      </c>
      <c r="C130" s="80">
        <v>4.8076923000000002E-3</v>
      </c>
      <c r="D130" s="106">
        <v>20.9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21.2</v>
      </c>
      <c r="H130" s="107">
        <f>IF(ISNUMBER(G130), (G130 - $B130) / $B130, "")</f>
        <v>1.4354066985645968E-2</v>
      </c>
      <c r="I130" s="110">
        <f>IF(ISNUMBER(G130), $B145 * H130, "")</f>
        <v>2153.1100478468952</v>
      </c>
      <c r="J130" s="106">
        <v>21.5</v>
      </c>
      <c r="K130" s="107">
        <f>IF(ISNUMBER(J130), (J130 - $B130) / $B130, "")</f>
        <v>2.8708133971291936E-2</v>
      </c>
      <c r="L130" s="108">
        <f>IF(ISNUMBER(J130), $B145 * K130, "")</f>
        <v>4306.2200956937904</v>
      </c>
      <c r="M130" s="109">
        <v>21.3</v>
      </c>
      <c r="N130" s="107">
        <f>IF(ISNUMBER(M130), (M130 - $B130) / $B130, "")</f>
        <v>1.9138755980861347E-2</v>
      </c>
      <c r="O130" s="108">
        <f>IF(ISNUMBER(M130), $B145 * N130, "")</f>
        <v>2870.8133971292023</v>
      </c>
      <c r="Q130" s="291"/>
      <c r="R130" s="291"/>
      <c r="S130" s="291"/>
    </row>
    <row r="131" spans="1:19" ht="17.25" thickBot="1">
      <c r="A131" s="125" t="s">
        <v>119</v>
      </c>
      <c r="B131" s="126">
        <v>37.9</v>
      </c>
      <c r="C131" s="77">
        <v>-2.6315789000000002E-3</v>
      </c>
      <c r="D131" s="15">
        <v>37.6</v>
      </c>
      <c r="E131" s="32">
        <f t="shared" ref="E131:E134" si="66">IF(ISNUMBER(D131), (D131 - $B131) / $B131, "")</f>
        <v>-7.9155672823218257E-3</v>
      </c>
      <c r="F131" s="18">
        <f>IF(ISNUMBER(D131), $B145 * E131, "")</f>
        <v>-1187.3350923482737</v>
      </c>
      <c r="G131" s="31">
        <v>39</v>
      </c>
      <c r="H131" s="32">
        <f t="shared" ref="H131:H134" si="67">IF(ISNUMBER(G131), (G131 - $B131) / $B131, "")</f>
        <v>2.9023746701847004E-2</v>
      </c>
      <c r="I131" s="101">
        <f>IF(ISNUMBER(G131), $B145 * H131, "")</f>
        <v>4353.562005277051</v>
      </c>
      <c r="J131" s="15">
        <v>39.799999999999997</v>
      </c>
      <c r="K131" s="32">
        <f t="shared" ref="K131:K134" si="68">IF(ISNUMBER(J131), (J131 - $B131) / $B131, "")</f>
        <v>5.0131926121371996E-2</v>
      </c>
      <c r="L131" s="18">
        <f>IF(ISNUMBER(J131), $B145 * K131, "")</f>
        <v>7519.7889182057997</v>
      </c>
      <c r="M131" s="31">
        <v>39.1</v>
      </c>
      <c r="N131" s="32">
        <f t="shared" ref="N131:N134" si="69">IF(ISNUMBER(M131), (M131 - $B131) / $B131, "")</f>
        <v>3.1662269129287678E-2</v>
      </c>
      <c r="O131" s="18">
        <f>IF(ISNUMBER(M131), $B145 * N131, "")</f>
        <v>4749.3403693931514</v>
      </c>
      <c r="Q131" s="291"/>
      <c r="R131" s="291"/>
      <c r="S131" s="291"/>
    </row>
    <row r="132" spans="1:19" ht="17.25" thickBot="1">
      <c r="A132" s="125" t="s">
        <v>199</v>
      </c>
      <c r="B132" s="126">
        <v>89.1</v>
      </c>
      <c r="C132" s="77">
        <v>-3.3557047E-3</v>
      </c>
      <c r="D132" s="15">
        <v>92</v>
      </c>
      <c r="E132" s="32">
        <f t="shared" si="66"/>
        <v>3.2547699214365948E-2</v>
      </c>
      <c r="F132" s="18">
        <f>IF(ISNUMBER(D132), $B145 * E132, "")</f>
        <v>4882.1548821548922</v>
      </c>
      <c r="G132" s="31">
        <v>95.1</v>
      </c>
      <c r="H132" s="32">
        <f t="shared" si="67"/>
        <v>6.7340067340067339E-2</v>
      </c>
      <c r="I132" s="101">
        <f>IF(ISNUMBER(G132), $B145 * H132, "")</f>
        <v>10101.010101010101</v>
      </c>
      <c r="J132" s="15">
        <v>94.5</v>
      </c>
      <c r="K132" s="32">
        <f t="shared" si="68"/>
        <v>6.0606060606060677E-2</v>
      </c>
      <c r="L132" s="18">
        <f>IF(ISNUMBER(J132), $B145 * K132, "")</f>
        <v>9090.909090909101</v>
      </c>
      <c r="M132" s="31">
        <v>93.3</v>
      </c>
      <c r="N132" s="32">
        <f t="shared" si="69"/>
        <v>4.7138047138047173E-2</v>
      </c>
      <c r="O132" s="18">
        <f>IF(ISNUMBER(M132), $B145 * N132, "")</f>
        <v>7070.7070707070761</v>
      </c>
      <c r="Q132" s="291"/>
      <c r="R132" s="291"/>
      <c r="S132" s="291"/>
    </row>
    <row r="133" spans="1:19" ht="17.25" thickBot="1">
      <c r="A133" s="125" t="s">
        <v>333</v>
      </c>
      <c r="B133" s="126">
        <v>0.20100000000000001</v>
      </c>
      <c r="C133" s="77">
        <v>-4.9504950000000001E-3</v>
      </c>
      <c r="D133" s="15">
        <v>0.19900000000000001</v>
      </c>
      <c r="E133" s="32">
        <f t="shared" si="66"/>
        <v>-9.950248756218914E-3</v>
      </c>
      <c r="F133" s="18">
        <f>IF(ISNUMBER(D133), $B145 * E133, "")</f>
        <v>-1492.537313432837</v>
      </c>
      <c r="G133" s="31">
        <v>0.19900000000000001</v>
      </c>
      <c r="H133" s="32">
        <f t="shared" si="67"/>
        <v>-9.950248756218914E-3</v>
      </c>
      <c r="I133" s="101">
        <f>IF(ISNUMBER(G133), $B145 * H133, "")</f>
        <v>-1492.537313432837</v>
      </c>
      <c r="J133" s="15">
        <v>0.2</v>
      </c>
      <c r="K133" s="32">
        <f t="shared" si="68"/>
        <v>-4.975124378109457E-3</v>
      </c>
      <c r="L133" s="18">
        <f>IF(ISNUMBER(J133), $B145 * K133, "")</f>
        <v>-746.26865671641849</v>
      </c>
      <c r="M133" s="31">
        <v>0.19700000000000001</v>
      </c>
      <c r="N133" s="32">
        <f t="shared" si="69"/>
        <v>-1.9900497512437828E-2</v>
      </c>
      <c r="O133" s="18">
        <f>IF(ISNUMBER(M133), $B145 * N133, "")</f>
        <v>-2985.074626865674</v>
      </c>
      <c r="Q133" s="33"/>
      <c r="R133" s="33"/>
    </row>
    <row r="134" spans="1:19" ht="17.25" thickBot="1">
      <c r="A134" s="130" t="s">
        <v>64</v>
      </c>
      <c r="B134" s="131">
        <v>53.1</v>
      </c>
      <c r="C134" s="79">
        <v>-5.6179775000000003E-3</v>
      </c>
      <c r="D134" s="24">
        <v>51.7</v>
      </c>
      <c r="E134" s="25">
        <f t="shared" si="66"/>
        <v>-2.6365348399246678E-2</v>
      </c>
      <c r="F134" s="104">
        <f>IF(ISNUMBER(D134), $B145 * E134, "")</f>
        <v>-3954.8022598870016</v>
      </c>
      <c r="G134" s="102">
        <v>51.6</v>
      </c>
      <c r="H134" s="25">
        <f t="shared" si="67"/>
        <v>-2.8248587570621469E-2</v>
      </c>
      <c r="I134" s="103">
        <f>IF(ISNUMBER(G134), $B145 * H134, "")</f>
        <v>-4237.2881355932204</v>
      </c>
      <c r="J134" s="24">
        <v>51.5</v>
      </c>
      <c r="K134" s="25">
        <f t="shared" si="68"/>
        <v>-3.013182674199626E-2</v>
      </c>
      <c r="L134" s="104">
        <f>IF(ISNUMBER(J134), $B145 * K134, "")</f>
        <v>-4519.7740112994388</v>
      </c>
      <c r="M134" s="102">
        <v>50.7</v>
      </c>
      <c r="N134" s="25">
        <f t="shared" si="69"/>
        <v>-4.5197740112994322E-2</v>
      </c>
      <c r="O134" s="104">
        <f>IF(ISNUMBER(M134), $B145 * N134, "")</f>
        <v>-6779.6610169491487</v>
      </c>
      <c r="Q134" s="300"/>
      <c r="R134" s="301"/>
      <c r="S134" s="302"/>
    </row>
    <row r="135" spans="1:19">
      <c r="A135" s="123" t="s">
        <v>205</v>
      </c>
      <c r="B135" s="124">
        <v>17.2</v>
      </c>
      <c r="C135" s="76">
        <v>-5.7803467999999998E-3</v>
      </c>
      <c r="D135" s="13">
        <v>17.600000000000001</v>
      </c>
      <c r="E135" s="14">
        <f>IF(ISNUMBER(D135), (D135 - $B135) / $B135, "")</f>
        <v>2.3255813953488497E-2</v>
      </c>
      <c r="F135" s="16">
        <f>IF(ISNUMBER(D135), $B145 * E135, "")</f>
        <v>3488.3720930232744</v>
      </c>
      <c r="G135" s="29">
        <v>18</v>
      </c>
      <c r="H135" s="14">
        <f>IF(ISNUMBER(G135), (G135 - $B135) / $B135, "")</f>
        <v>4.6511627906976785E-2</v>
      </c>
      <c r="I135" s="100">
        <f>IF(ISNUMBER(G135), $B145 * H135, "")</f>
        <v>6976.7441860465178</v>
      </c>
      <c r="J135" s="13">
        <v>18.2</v>
      </c>
      <c r="K135" s="14">
        <f>IF(ISNUMBER(J135), (J135 - $B135) / $B135, "")</f>
        <v>5.8139534883720929E-2</v>
      </c>
      <c r="L135" s="16">
        <f>IF(ISNUMBER(J135), $B145 * K135, "")</f>
        <v>8720.9302325581393</v>
      </c>
      <c r="M135" s="29">
        <v>18.399999999999999</v>
      </c>
      <c r="N135" s="14">
        <f>IF(ISNUMBER(M135), (M135 - $B135) / $B135, "")</f>
        <v>6.9767441860465074E-2</v>
      </c>
      <c r="O135" s="16">
        <f>IF(ISNUMBER(M135), $B145 * N135, "")</f>
        <v>10465.116279069762</v>
      </c>
      <c r="Q135" s="303"/>
      <c r="R135" s="304"/>
      <c r="S135" s="305"/>
    </row>
    <row r="136" spans="1:19" ht="17.25" thickBot="1">
      <c r="A136" s="125" t="s">
        <v>71</v>
      </c>
      <c r="B136" s="126">
        <v>36</v>
      </c>
      <c r="C136" s="77">
        <v>-8.2644628000000005E-3</v>
      </c>
      <c r="D136" s="15">
        <v>35.9</v>
      </c>
      <c r="E136" s="32">
        <f t="shared" ref="E136:E139" si="70">IF(ISNUMBER(D136), (D136 - $B136) / $B136, "")</f>
        <v>-2.7777777777778173E-3</v>
      </c>
      <c r="F136" s="18">
        <f>IF(ISNUMBER(D136), $B145 * E136, "")</f>
        <v>-416.6666666666726</v>
      </c>
      <c r="G136" s="31">
        <v>36.299999999999997</v>
      </c>
      <c r="H136" s="32">
        <f t="shared" ref="H136:H139" si="71">IF(ISNUMBER(G136), (G136 - $B136) / $B136, "")</f>
        <v>8.3333333333332552E-3</v>
      </c>
      <c r="I136" s="101">
        <f>IF(ISNUMBER(G136), $B145 * H136, "")</f>
        <v>1249.9999999999882</v>
      </c>
      <c r="J136" s="15">
        <v>36.799999999999997</v>
      </c>
      <c r="K136" s="32">
        <f t="shared" ref="K136:K139" si="72">IF(ISNUMBER(J136), (J136 - $B136) / $B136, "")</f>
        <v>2.2222222222222143E-2</v>
      </c>
      <c r="L136" s="18">
        <f>IF(ISNUMBER(J136), $B145 * K136, "")</f>
        <v>3333.3333333333217</v>
      </c>
      <c r="M136" s="31">
        <v>36.700000000000003</v>
      </c>
      <c r="N136" s="32">
        <f t="shared" ref="N136:N139" si="73">IF(ISNUMBER(M136), (M136 - $B136) / $B136, "")</f>
        <v>1.9444444444444525E-2</v>
      </c>
      <c r="O136" s="18">
        <f>IF(ISNUMBER(M136), $B145 * N136, "")</f>
        <v>2916.6666666666788</v>
      </c>
      <c r="Q136" s="306"/>
      <c r="R136" s="307"/>
      <c r="S136" s="308"/>
    </row>
    <row r="137" spans="1:19" ht="17.25" thickBot="1">
      <c r="A137" s="125" t="s">
        <v>187</v>
      </c>
      <c r="B137" s="126">
        <v>19.2</v>
      </c>
      <c r="C137" s="77">
        <v>-1.03092784E-2</v>
      </c>
      <c r="D137" s="15">
        <v>19.600000000000001</v>
      </c>
      <c r="E137" s="32">
        <f t="shared" si="70"/>
        <v>2.0833333333333447E-2</v>
      </c>
      <c r="F137" s="18">
        <f>IF(ISNUMBER(D137), $B145 * E137, "")</f>
        <v>3125.0000000000168</v>
      </c>
      <c r="G137" s="31">
        <v>20.100000000000001</v>
      </c>
      <c r="H137" s="32">
        <f t="shared" si="71"/>
        <v>4.6875000000000111E-2</v>
      </c>
      <c r="I137" s="101">
        <f>IF(ISNUMBER(G137), $B145 * H137, "")</f>
        <v>7031.2500000000164</v>
      </c>
      <c r="J137" s="15">
        <v>20.3</v>
      </c>
      <c r="K137" s="32">
        <f t="shared" si="72"/>
        <v>5.7291666666666741E-2</v>
      </c>
      <c r="L137" s="18">
        <f>IF(ISNUMBER(J137), $B145 * K137, "")</f>
        <v>8593.7500000000109</v>
      </c>
      <c r="M137" s="31">
        <v>20</v>
      </c>
      <c r="N137" s="32">
        <f t="shared" si="73"/>
        <v>4.1666666666666706E-2</v>
      </c>
      <c r="O137" s="18">
        <f>IF(ISNUMBER(M137), $B145 * N137, "")</f>
        <v>6250.0000000000055</v>
      </c>
      <c r="Q137" s="291"/>
      <c r="R137" s="291"/>
      <c r="S137" s="291"/>
    </row>
    <row r="138" spans="1:19" ht="17.25" thickBot="1">
      <c r="A138" s="125" t="s">
        <v>213</v>
      </c>
      <c r="B138" s="126">
        <v>14.5</v>
      </c>
      <c r="C138" s="77">
        <v>-1.36054422E-2</v>
      </c>
      <c r="D138" s="15">
        <v>15.4</v>
      </c>
      <c r="E138" s="32">
        <f t="shared" si="70"/>
        <v>6.2068965517241406E-2</v>
      </c>
      <c r="F138" s="18">
        <f>IF(ISNUMBER(D138), $B145 * E138, "")</f>
        <v>9310.3448275862102</v>
      </c>
      <c r="G138" s="31">
        <v>15.7</v>
      </c>
      <c r="H138" s="32">
        <f t="shared" si="71"/>
        <v>8.275862068965513E-2</v>
      </c>
      <c r="I138" s="101">
        <f>IF(ISNUMBER(G138), $B145 * H138, "")</f>
        <v>12413.79310344827</v>
      </c>
      <c r="J138" s="15">
        <v>15.5</v>
      </c>
      <c r="K138" s="32">
        <f t="shared" si="72"/>
        <v>6.8965517241379309E-2</v>
      </c>
      <c r="L138" s="18">
        <f>IF(ISNUMBER(J138), $B145 * K138, "")</f>
        <v>10344.827586206897</v>
      </c>
      <c r="M138" s="31">
        <v>15.4</v>
      </c>
      <c r="N138" s="32">
        <f t="shared" si="73"/>
        <v>6.2068965517241406E-2</v>
      </c>
      <c r="O138" s="18">
        <f>IF(ISNUMBER(M138), $B145 * N138, "")</f>
        <v>9310.3448275862102</v>
      </c>
      <c r="Q138" s="286"/>
      <c r="R138" s="286"/>
      <c r="S138" s="286"/>
    </row>
    <row r="139" spans="1:19" ht="17.25" thickBot="1">
      <c r="A139" s="127" t="s">
        <v>97</v>
      </c>
      <c r="B139" s="128">
        <v>4.05</v>
      </c>
      <c r="C139" s="78">
        <v>-1.45985401E-2</v>
      </c>
      <c r="D139" s="20">
        <v>4.0199999999999996</v>
      </c>
      <c r="E139" s="21">
        <f t="shared" si="70"/>
        <v>-7.4074074074074693E-3</v>
      </c>
      <c r="F139" s="22">
        <f>IF(ISNUMBER(D139), $B145 * E139, "")</f>
        <v>-1111.1111111111204</v>
      </c>
      <c r="G139" s="30">
        <v>4.0199999999999996</v>
      </c>
      <c r="H139" s="21">
        <f t="shared" si="71"/>
        <v>-7.4074074074074693E-3</v>
      </c>
      <c r="I139" s="105">
        <f>IF(ISNUMBER(G139), $B145 * H139, "")</f>
        <v>-1111.1111111111204</v>
      </c>
      <c r="J139" s="20">
        <v>4.0199999999999996</v>
      </c>
      <c r="K139" s="21">
        <f t="shared" si="72"/>
        <v>-7.4074074074074693E-3</v>
      </c>
      <c r="L139" s="22">
        <f>IF(ISNUMBER(J139), $B145 * K139, "")</f>
        <v>-1111.1111111111204</v>
      </c>
      <c r="M139" s="30">
        <v>3.98</v>
      </c>
      <c r="N139" s="21">
        <f t="shared" si="73"/>
        <v>-1.7283950617283911E-2</v>
      </c>
      <c r="O139" s="22">
        <f>IF(ISNUMBER(M139), $B145 * N139, "")</f>
        <v>-2592.5925925925867</v>
      </c>
      <c r="Q139" s="286"/>
      <c r="R139" s="286"/>
      <c r="S139" s="286"/>
    </row>
    <row r="140" spans="1:19" ht="17.25" thickBot="1">
      <c r="A140" s="125" t="s">
        <v>145</v>
      </c>
      <c r="B140" s="129">
        <v>25.2</v>
      </c>
      <c r="C140" s="80">
        <v>-2.3255814E-2</v>
      </c>
      <c r="D140" s="106">
        <v>24.8</v>
      </c>
      <c r="E140" s="107">
        <f>IF(ISNUMBER(D140), (D140 - $B140) / $B140, "")</f>
        <v>-1.5873015873015817E-2</v>
      </c>
      <c r="F140" s="108">
        <f>IF(ISNUMBER(D140), $B145 * E140, "")</f>
        <v>-2380.9523809523726</v>
      </c>
      <c r="G140" s="109">
        <v>25.3</v>
      </c>
      <c r="H140" s="107">
        <f>IF(ISNUMBER(G140), (G140 - $B140) / $B140, "")</f>
        <v>3.9682539682540244E-3</v>
      </c>
      <c r="I140" s="110">
        <f>IF(ISNUMBER(G140), $B145 * H140, "")</f>
        <v>595.23809523810371</v>
      </c>
      <c r="J140" s="106">
        <v>25</v>
      </c>
      <c r="K140" s="107">
        <f>IF(ISNUMBER(J140), (J140 - $B140) / $B140, "")</f>
        <v>-7.9365079365079083E-3</v>
      </c>
      <c r="L140" s="108">
        <f>IF(ISNUMBER(J140), $B145 * K140, "")</f>
        <v>-1190.4761904761863</v>
      </c>
      <c r="M140" s="109">
        <v>24.5</v>
      </c>
      <c r="N140" s="107">
        <f>IF(ISNUMBER(M140), (M140 - $B140) / $B140, "")</f>
        <v>-2.7777777777777752E-2</v>
      </c>
      <c r="O140" s="108">
        <f>IF(ISNUMBER(M140), $B145 * N140, "")</f>
        <v>-4166.6666666666624</v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339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 t="s">
        <v>339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 t="s">
        <v>339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 t="s">
        <v>339</v>
      </c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1.9095435898196532E-2</v>
      </c>
      <c r="F145" s="28">
        <f>SUM(F125:F144)</f>
        <v>45829.046155671684</v>
      </c>
      <c r="G145" s="26" t="s">
        <v>268</v>
      </c>
      <c r="H145" s="27">
        <f>IF(COUNT(H125:H144), SUM(H125:H144) / COUNT(H125:H144), 0)</f>
        <v>4.6769993797117583E-2</v>
      </c>
      <c r="I145" s="28">
        <f>SUM(I125:I144)</f>
        <v>112247.98511308216</v>
      </c>
      <c r="J145" s="26" t="s">
        <v>268</v>
      </c>
      <c r="K145" s="27">
        <f>IF(COUNT(K125:K144), SUM(K125:K144) / COUNT(K125:K144), 0)</f>
        <v>5.0940067501180318E-2</v>
      </c>
      <c r="L145" s="28">
        <f>SUM(L125:L144)</f>
        <v>122256.16200283277</v>
      </c>
      <c r="M145" s="26" t="s">
        <v>268</v>
      </c>
      <c r="N145" s="27">
        <f>IF(COUNT(N125:N144), SUM(N125:N144) / COUNT(N125:N144), 0)</f>
        <v>4.3162474924856954E-2</v>
      </c>
      <c r="O145" s="28">
        <f>SUM(O125:O144)</f>
        <v>103589.93981965669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57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2021-11-24(수) 오전 00:00</v>
      </c>
      <c r="C150" s="329"/>
      <c r="D150" s="288" t="str">
        <f>TEXT($G$1, "[$-ko-KR]yyyy-mm-dd(ddd) ") &amp; "오후 14:00"</f>
        <v>2021-11-24(수) 오후 14:00</v>
      </c>
      <c r="E150" s="289"/>
      <c r="F150" s="290"/>
      <c r="G150" s="288" t="str">
        <f>TEXT($G$1, "[$-ko-KR]yyyy-mm-dd(ddd) ") &amp; "오후 19:00"</f>
        <v>2021-11-24(수) 오후 19:00</v>
      </c>
      <c r="H150" s="289"/>
      <c r="I150" s="290"/>
      <c r="J150" s="288" t="str">
        <f>TEXT($G$1, "[$-ko-KR]yyyy-mm-dd(ddd) ") &amp; "오후 21:00"</f>
        <v>2021-11-24(수) 오후 21:00</v>
      </c>
      <c r="K150" s="289"/>
      <c r="L150" s="290"/>
      <c r="M150" s="288" t="str">
        <f>TEXT($G$1+1, "[$-ko-KR]yyyy-mm-dd(ddd) ") &amp; "오전 00:00"</f>
        <v>2021-11-25(목)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58" t="s">
        <v>57</v>
      </c>
      <c r="H151" s="259" t="s">
        <v>265</v>
      </c>
      <c r="I151" s="2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149</v>
      </c>
      <c r="B152" s="124">
        <v>129</v>
      </c>
      <c r="C152" s="76">
        <v>1.5748031499999999E-2</v>
      </c>
      <c r="D152" s="13">
        <v>125</v>
      </c>
      <c r="E152" s="14">
        <f>IF(ISNUMBER(D152), (D152 - $B152) / $B152, "")</f>
        <v>-3.1007751937984496E-2</v>
      </c>
      <c r="F152" s="16">
        <f>IF(ISNUMBER(D152), $B172 * E152, "")</f>
        <v>-4651.1627906976746</v>
      </c>
      <c r="G152" s="29">
        <v>125</v>
      </c>
      <c r="H152" s="14">
        <f>IF(ISNUMBER(G152), (G152 - $B152) / $B152, "")</f>
        <v>-3.1007751937984496E-2</v>
      </c>
      <c r="I152" s="100">
        <f>IF(ISNUMBER(G152), $B172 * H152, "")</f>
        <v>-4651.1627906976746</v>
      </c>
      <c r="J152" s="13">
        <v>124</v>
      </c>
      <c r="K152" s="14">
        <f>IF(ISNUMBER(J152), (J152 - $B152) / $B152, "")</f>
        <v>-3.875968992248062E-2</v>
      </c>
      <c r="L152" s="16">
        <f>IF(ISNUMBER(J152), $B172 * K152, "")</f>
        <v>-5813.9534883720926</v>
      </c>
      <c r="M152" s="29">
        <v>123</v>
      </c>
      <c r="N152" s="14">
        <f>IF(ISNUMBER(M152), (M152 - $B152) / $B152, "")</f>
        <v>-4.6511627906976744E-2</v>
      </c>
      <c r="O152" s="16">
        <f>IF(ISNUMBER(M152), $B172 * N152, "")</f>
        <v>-6976.7441860465115</v>
      </c>
      <c r="Q152" s="286"/>
      <c r="R152" s="286"/>
      <c r="S152" s="286"/>
    </row>
    <row r="153" spans="1:19" ht="17.25" thickBot="1">
      <c r="A153" s="125" t="s">
        <v>125</v>
      </c>
      <c r="B153" s="126">
        <v>161</v>
      </c>
      <c r="C153" s="77">
        <v>1.2578616399999999E-2</v>
      </c>
      <c r="D153" s="15">
        <v>157</v>
      </c>
      <c r="E153" s="32">
        <f t="shared" ref="E153:E156" si="78">IF(ISNUMBER(D153), (D153 - $B153) / $B153, "")</f>
        <v>-2.4844720496894408E-2</v>
      </c>
      <c r="F153" s="18">
        <f>IF(ISNUMBER(D153), $B172 * E153, "")</f>
        <v>-3726.7080745341614</v>
      </c>
      <c r="G153" s="31">
        <v>157</v>
      </c>
      <c r="H153" s="32">
        <f t="shared" ref="H153:H156" si="79">IF(ISNUMBER(G153), (G153 - $B153) / $B153, "")</f>
        <v>-2.4844720496894408E-2</v>
      </c>
      <c r="I153" s="101">
        <f>IF(ISNUMBER(G153), $B172 * H153, "")</f>
        <v>-3726.7080745341614</v>
      </c>
      <c r="J153" s="15">
        <v>156</v>
      </c>
      <c r="K153" s="32">
        <f t="shared" ref="K153:K156" si="80">IF(ISNUMBER(J153), (J153 - $B153) / $B153, "")</f>
        <v>-3.1055900621118012E-2</v>
      </c>
      <c r="L153" s="18">
        <f>IF(ISNUMBER(J153), $B172 * K153, "")</f>
        <v>-4658.3850931677016</v>
      </c>
      <c r="M153" s="31">
        <v>153</v>
      </c>
      <c r="N153" s="32">
        <f t="shared" ref="N153:N156" si="81">IF(ISNUMBER(M153), (M153 - $B153) / $B153, "")</f>
        <v>-4.9689440993788817E-2</v>
      </c>
      <c r="O153" s="18">
        <f>IF(ISNUMBER(M153), $B172 * N153, "")</f>
        <v>-7453.4161490683227</v>
      </c>
      <c r="Q153" s="286"/>
      <c r="R153" s="286"/>
      <c r="S153" s="286"/>
    </row>
    <row r="154" spans="1:19" ht="17.25" thickBot="1">
      <c r="A154" s="125" t="s">
        <v>129</v>
      </c>
      <c r="B154" s="126">
        <v>113</v>
      </c>
      <c r="C154" s="77">
        <v>8.9285713999999999E-3</v>
      </c>
      <c r="D154" s="15">
        <v>111</v>
      </c>
      <c r="E154" s="32">
        <f t="shared" si="78"/>
        <v>-1.7699115044247787E-2</v>
      </c>
      <c r="F154" s="18">
        <f>IF(ISNUMBER(D154), $B172 * E154, "")</f>
        <v>-2654.8672566371679</v>
      </c>
      <c r="G154" s="31">
        <v>111</v>
      </c>
      <c r="H154" s="32">
        <f t="shared" si="79"/>
        <v>-1.7699115044247787E-2</v>
      </c>
      <c r="I154" s="101">
        <f>IF(ISNUMBER(G154), $B172 * H154, "")</f>
        <v>-2654.8672566371679</v>
      </c>
      <c r="J154" s="15">
        <v>110</v>
      </c>
      <c r="K154" s="32">
        <f t="shared" si="80"/>
        <v>-2.6548672566371681E-2</v>
      </c>
      <c r="L154" s="18">
        <f>IF(ISNUMBER(J154), $B172 * K154, "")</f>
        <v>-3982.3008849557523</v>
      </c>
      <c r="M154" s="31">
        <v>109</v>
      </c>
      <c r="N154" s="32">
        <f t="shared" si="81"/>
        <v>-3.5398230088495575E-2</v>
      </c>
      <c r="O154" s="18">
        <f>IF(ISNUMBER(M154), $B172 * N154, "")</f>
        <v>-5309.7345132743358</v>
      </c>
      <c r="Q154" s="291"/>
      <c r="R154" s="291"/>
      <c r="S154" s="291"/>
    </row>
    <row r="155" spans="1:19" ht="17.25" thickBot="1">
      <c r="A155" s="125" t="s">
        <v>203</v>
      </c>
      <c r="B155" s="126">
        <v>906</v>
      </c>
      <c r="C155" s="77">
        <v>5.5493896000000003E-3</v>
      </c>
      <c r="D155" s="15">
        <v>902</v>
      </c>
      <c r="E155" s="32">
        <f t="shared" si="78"/>
        <v>-4.4150110375275938E-3</v>
      </c>
      <c r="F155" s="18">
        <f>IF(ISNUMBER(D155), $B172 * E155, "")</f>
        <v>-662.25165562913912</v>
      </c>
      <c r="G155" s="31">
        <v>902</v>
      </c>
      <c r="H155" s="32">
        <f t="shared" si="79"/>
        <v>-4.4150110375275938E-3</v>
      </c>
      <c r="I155" s="101">
        <f>IF(ISNUMBER(G155), $B172 * H155, "")</f>
        <v>-662.25165562913912</v>
      </c>
      <c r="J155" s="15">
        <v>910</v>
      </c>
      <c r="K155" s="32">
        <f t="shared" si="80"/>
        <v>4.4150110375275938E-3</v>
      </c>
      <c r="L155" s="18">
        <f>IF(ISNUMBER(J155), $B172 * K155, "")</f>
        <v>662.25165562913912</v>
      </c>
      <c r="M155" s="31">
        <v>899</v>
      </c>
      <c r="N155" s="32">
        <f t="shared" si="81"/>
        <v>-7.7262693156732896E-3</v>
      </c>
      <c r="O155" s="18">
        <f>IF(ISNUMBER(M155), $B172 * N155, "")</f>
        <v>-1158.9403973509934</v>
      </c>
      <c r="Q155" s="291"/>
      <c r="R155" s="291"/>
      <c r="S155" s="291"/>
    </row>
    <row r="156" spans="1:19" ht="17.25" thickBot="1">
      <c r="A156" s="127" t="s">
        <v>239</v>
      </c>
      <c r="B156" s="128">
        <v>666</v>
      </c>
      <c r="C156" s="78">
        <v>3.0120481999999999E-3</v>
      </c>
      <c r="D156" s="20">
        <v>657</v>
      </c>
      <c r="E156" s="21">
        <f t="shared" si="78"/>
        <v>-1.3513513513513514E-2</v>
      </c>
      <c r="F156" s="22">
        <f>IF(ISNUMBER(D156), $B172 * E156, "")</f>
        <v>-2027.0270270270271</v>
      </c>
      <c r="G156" s="30">
        <v>653</v>
      </c>
      <c r="H156" s="21">
        <f t="shared" si="79"/>
        <v>-1.951951951951952E-2</v>
      </c>
      <c r="I156" s="105">
        <f>IF(ISNUMBER(G156), $B172 * H156, "")</f>
        <v>-2927.9279279279281</v>
      </c>
      <c r="J156" s="20">
        <v>651</v>
      </c>
      <c r="K156" s="21">
        <f t="shared" si="80"/>
        <v>-2.2522522522522521E-2</v>
      </c>
      <c r="L156" s="22">
        <f>IF(ISNUMBER(J156), $B172 * K156, "")</f>
        <v>-3378.3783783783783</v>
      </c>
      <c r="M156" s="30">
        <v>646</v>
      </c>
      <c r="N156" s="21">
        <f t="shared" si="81"/>
        <v>-3.003003003003003E-2</v>
      </c>
      <c r="O156" s="22">
        <f>IF(ISNUMBER(M156), $B172 * N156, "")</f>
        <v>-4504.5045045045044</v>
      </c>
      <c r="Q156" s="291"/>
      <c r="R156" s="291"/>
      <c r="S156" s="291"/>
    </row>
    <row r="157" spans="1:19" ht="17.25" thickBot="1">
      <c r="A157" s="125" t="s">
        <v>217</v>
      </c>
      <c r="B157" s="129">
        <v>245</v>
      </c>
      <c r="C157" s="80">
        <v>0</v>
      </c>
      <c r="D157" s="106">
        <v>244</v>
      </c>
      <c r="E157" s="107">
        <f>IF(ISNUMBER(D157), (D157 - $B157) / $B157, "")</f>
        <v>-4.0816326530612249E-3</v>
      </c>
      <c r="F157" s="108">
        <f>IF(ISNUMBER(D157), $B172 * E157, "")</f>
        <v>-612.24489795918373</v>
      </c>
      <c r="G157" s="109">
        <v>248</v>
      </c>
      <c r="H157" s="107">
        <f>IF(ISNUMBER(G157), (G157 - $B157) / $B157, "")</f>
        <v>1.2244897959183673E-2</v>
      </c>
      <c r="I157" s="110">
        <f>IF(ISNUMBER(G157), $B172 * H157, "")</f>
        <v>1836.7346938775509</v>
      </c>
      <c r="J157" s="106">
        <v>245</v>
      </c>
      <c r="K157" s="107">
        <f>IF(ISNUMBER(J157), (J157 - $B157) / $B157, "")</f>
        <v>0</v>
      </c>
      <c r="L157" s="108">
        <f>IF(ISNUMBER(J157), $B172 * K157, "")</f>
        <v>0</v>
      </c>
      <c r="M157" s="109">
        <v>243</v>
      </c>
      <c r="N157" s="107">
        <f>IF(ISNUMBER(M157), (M157 - $B157) / $B157, "")</f>
        <v>-8.1632653061224497E-3</v>
      </c>
      <c r="O157" s="108">
        <f>IF(ISNUMBER(M157), $B172 * N157, "")</f>
        <v>-1224.4897959183675</v>
      </c>
      <c r="Q157" s="291"/>
      <c r="R157" s="291"/>
      <c r="S157" s="291"/>
    </row>
    <row r="158" spans="1:19" ht="17.25" thickBot="1">
      <c r="A158" s="125" t="s">
        <v>161</v>
      </c>
      <c r="B158" s="126">
        <v>648</v>
      </c>
      <c r="C158" s="77">
        <v>0</v>
      </c>
      <c r="D158" s="15">
        <v>638</v>
      </c>
      <c r="E158" s="32">
        <f t="shared" ref="E158:E161" si="82">IF(ISNUMBER(D158), (D158 - $B158) / $B158, "")</f>
        <v>-1.5432098765432098E-2</v>
      </c>
      <c r="F158" s="18">
        <f>IF(ISNUMBER(D158), $B172 * E158, "")</f>
        <v>-2314.8148148148148</v>
      </c>
      <c r="G158" s="31">
        <v>642</v>
      </c>
      <c r="H158" s="32">
        <f t="shared" ref="H158:H161" si="83">IF(ISNUMBER(G158), (G158 - $B158) / $B158, "")</f>
        <v>-9.2592592592592587E-3</v>
      </c>
      <c r="I158" s="101">
        <f>IF(ISNUMBER(G158), $B172 * H158, "")</f>
        <v>-1388.8888888888889</v>
      </c>
      <c r="J158" s="15">
        <v>637</v>
      </c>
      <c r="K158" s="32">
        <f t="shared" ref="K158:K161" si="84">IF(ISNUMBER(J158), (J158 - $B158) / $B158, "")</f>
        <v>-1.6975308641975308E-2</v>
      </c>
      <c r="L158" s="18">
        <f>IF(ISNUMBER(J158), $B172 * K158, "")</f>
        <v>-2546.2962962962961</v>
      </c>
      <c r="M158" s="31">
        <v>633</v>
      </c>
      <c r="N158" s="32">
        <f t="shared" ref="N158:N161" si="85">IF(ISNUMBER(M158), (M158 - $B158) / $B158, "")</f>
        <v>-2.3148148148148147E-2</v>
      </c>
      <c r="O158" s="18">
        <f>IF(ISNUMBER(M158), $B172 * N158, "")</f>
        <v>-3472.2222222222222</v>
      </c>
      <c r="Q158" s="291"/>
      <c r="R158" s="291"/>
      <c r="S158" s="291"/>
    </row>
    <row r="159" spans="1:19" ht="17.25" thickBot="1">
      <c r="A159" s="125" t="s">
        <v>85</v>
      </c>
      <c r="B159" s="126">
        <v>543</v>
      </c>
      <c r="C159" s="77">
        <v>0</v>
      </c>
      <c r="D159" s="15">
        <v>529</v>
      </c>
      <c r="E159" s="32">
        <f t="shared" si="82"/>
        <v>-2.5782688766114181E-2</v>
      </c>
      <c r="F159" s="18">
        <f>IF(ISNUMBER(D159), $B172 * E159, "")</f>
        <v>-3867.4033149171269</v>
      </c>
      <c r="G159" s="31">
        <v>549</v>
      </c>
      <c r="H159" s="32">
        <f t="shared" si="83"/>
        <v>1.1049723756906077E-2</v>
      </c>
      <c r="I159" s="101">
        <f>IF(ISNUMBER(G159), $B172 * H159, "")</f>
        <v>1657.4585635359115</v>
      </c>
      <c r="J159" s="15">
        <v>573</v>
      </c>
      <c r="K159" s="32">
        <f t="shared" si="84"/>
        <v>5.5248618784530384E-2</v>
      </c>
      <c r="L159" s="18">
        <f>IF(ISNUMBER(J159), $B172 * K159, "")</f>
        <v>8287.2928176795576</v>
      </c>
      <c r="M159" s="31">
        <v>552</v>
      </c>
      <c r="N159" s="32">
        <f t="shared" si="85"/>
        <v>1.6574585635359115E-2</v>
      </c>
      <c r="O159" s="18">
        <f>IF(ISNUMBER(M159), $B172 * N159, "")</f>
        <v>2486.1878453038671</v>
      </c>
      <c r="Q159" s="291"/>
      <c r="R159" s="291"/>
      <c r="S159" s="291"/>
    </row>
    <row r="160" spans="1:19" ht="17.25" thickBot="1">
      <c r="A160" s="125" t="s">
        <v>51</v>
      </c>
      <c r="B160" s="126">
        <v>421</v>
      </c>
      <c r="C160" s="77">
        <v>-2.3696682000000002E-3</v>
      </c>
      <c r="D160" s="15">
        <v>416</v>
      </c>
      <c r="E160" s="32">
        <f t="shared" si="82"/>
        <v>-1.1876484560570071E-2</v>
      </c>
      <c r="F160" s="18">
        <f>IF(ISNUMBER(D160), $B172 * E160, "")</f>
        <v>-1781.4726840855105</v>
      </c>
      <c r="G160" s="31">
        <v>419</v>
      </c>
      <c r="H160" s="32">
        <f t="shared" si="83"/>
        <v>-4.7505938242280287E-3</v>
      </c>
      <c r="I160" s="101">
        <f>IF(ISNUMBER(G160), $B172 * H160, "")</f>
        <v>-712.58907363420428</v>
      </c>
      <c r="J160" s="15">
        <v>416</v>
      </c>
      <c r="K160" s="32">
        <f t="shared" si="84"/>
        <v>-1.1876484560570071E-2</v>
      </c>
      <c r="L160" s="18">
        <f>IF(ISNUMBER(J160), $B172 * K160, "")</f>
        <v>-1781.4726840855105</v>
      </c>
      <c r="M160" s="31">
        <v>412</v>
      </c>
      <c r="N160" s="32">
        <f t="shared" si="85"/>
        <v>-2.1377672209026127E-2</v>
      </c>
      <c r="O160" s="18">
        <f>IF(ISNUMBER(M160), $B172 * N160, "")</f>
        <v>-3206.6508313539189</v>
      </c>
      <c r="Q160" s="33"/>
      <c r="R160" s="33"/>
    </row>
    <row r="161" spans="1:19" ht="17.25" thickBot="1">
      <c r="A161" s="130" t="s">
        <v>334</v>
      </c>
      <c r="B161" s="131">
        <v>453</v>
      </c>
      <c r="C161" s="79">
        <v>-4.3956044000000001E-3</v>
      </c>
      <c r="D161" s="24">
        <v>452</v>
      </c>
      <c r="E161" s="25">
        <f t="shared" si="82"/>
        <v>-2.2075055187637969E-3</v>
      </c>
      <c r="F161" s="104">
        <f>IF(ISNUMBER(D161), $B172 * E161, "")</f>
        <v>-331.12582781456956</v>
      </c>
      <c r="G161" s="102">
        <v>449</v>
      </c>
      <c r="H161" s="25">
        <f t="shared" si="83"/>
        <v>-8.8300220750551876E-3</v>
      </c>
      <c r="I161" s="103">
        <f>IF(ISNUMBER(G161), $B172 * H161, "")</f>
        <v>-1324.5033112582782</v>
      </c>
      <c r="J161" s="24">
        <v>448</v>
      </c>
      <c r="K161" s="25">
        <f t="shared" si="84"/>
        <v>-1.1037527593818985E-2</v>
      </c>
      <c r="L161" s="104">
        <f>IF(ISNUMBER(J161), $B172 * K161, "")</f>
        <v>-1655.6291390728479</v>
      </c>
      <c r="M161" s="102">
        <v>438</v>
      </c>
      <c r="N161" s="25">
        <f t="shared" si="85"/>
        <v>-3.3112582781456956E-2</v>
      </c>
      <c r="O161" s="104">
        <f>IF(ISNUMBER(M161), $B172 * N161, "")</f>
        <v>-4966.8874172185433</v>
      </c>
      <c r="Q161" s="300"/>
      <c r="R161" s="301"/>
      <c r="S161" s="302"/>
    </row>
    <row r="162" spans="1:19">
      <c r="A162" s="123" t="s">
        <v>127</v>
      </c>
      <c r="B162" s="124">
        <v>149</v>
      </c>
      <c r="C162" s="76">
        <v>-6.6666666999999997E-3</v>
      </c>
      <c r="D162" s="13">
        <v>148</v>
      </c>
      <c r="E162" s="14">
        <f>IF(ISNUMBER(D162), (D162 - $B162) / $B162, "")</f>
        <v>-6.7114093959731542E-3</v>
      </c>
      <c r="F162" s="16">
        <f>IF(ISNUMBER(D162), $B172 * E162, "")</f>
        <v>-1006.7114093959731</v>
      </c>
      <c r="G162" s="29">
        <v>149</v>
      </c>
      <c r="H162" s="14">
        <f>IF(ISNUMBER(G162), (G162 - $B162) / $B162, "")</f>
        <v>0</v>
      </c>
      <c r="I162" s="100">
        <f>IF(ISNUMBER(G162), $B172 * H162, "")</f>
        <v>0</v>
      </c>
      <c r="J162" s="13">
        <v>149</v>
      </c>
      <c r="K162" s="14">
        <f>IF(ISNUMBER(J162), (J162 - $B162) / $B162, "")</f>
        <v>0</v>
      </c>
      <c r="L162" s="16">
        <f>IF(ISNUMBER(J162), $B172 * K162, "")</f>
        <v>0</v>
      </c>
      <c r="M162" s="29">
        <v>146</v>
      </c>
      <c r="N162" s="14">
        <f>IF(ISNUMBER(M162), (M162 - $B162) / $B162, "")</f>
        <v>-2.0134228187919462E-2</v>
      </c>
      <c r="O162" s="16">
        <f>IF(ISNUMBER(M162), $B172 * N162, "")</f>
        <v>-3020.1342281879192</v>
      </c>
      <c r="Q162" s="303"/>
      <c r="R162" s="304"/>
      <c r="S162" s="305"/>
    </row>
    <row r="163" spans="1:19" ht="17.25" thickBot="1">
      <c r="A163" s="125" t="s">
        <v>159</v>
      </c>
      <c r="B163" s="126">
        <v>111</v>
      </c>
      <c r="C163" s="77">
        <v>-8.9285713999999999E-3</v>
      </c>
      <c r="D163" s="15">
        <v>113</v>
      </c>
      <c r="E163" s="32">
        <f t="shared" ref="E163:E166" si="86">IF(ISNUMBER(D163), (D163 - $B163) / $B163, "")</f>
        <v>1.8018018018018018E-2</v>
      </c>
      <c r="F163" s="18">
        <f>IF(ISNUMBER(D163), $B172 * E163, "")</f>
        <v>2702.7027027027025</v>
      </c>
      <c r="G163" s="31">
        <v>112</v>
      </c>
      <c r="H163" s="32">
        <f t="shared" ref="H163:H166" si="87">IF(ISNUMBER(G163), (G163 - $B163) / $B163, "")</f>
        <v>9.0090090090090089E-3</v>
      </c>
      <c r="I163" s="101">
        <f>IF(ISNUMBER(G163), $B172 * H163, "")</f>
        <v>1351.3513513513512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-1351.3513513513512</v>
      </c>
      <c r="M163" s="31">
        <v>111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6"/>
      <c r="R163" s="307"/>
      <c r="S163" s="308"/>
    </row>
    <row r="164" spans="1:19" ht="17.25" thickBot="1">
      <c r="A164" s="125" t="s">
        <v>107</v>
      </c>
      <c r="B164" s="126">
        <v>198</v>
      </c>
      <c r="C164" s="77">
        <v>-1.49253731E-2</v>
      </c>
      <c r="D164" s="15">
        <v>196</v>
      </c>
      <c r="E164" s="32">
        <f t="shared" si="86"/>
        <v>-1.0101010101010102E-2</v>
      </c>
      <c r="F164" s="18">
        <f>IF(ISNUMBER(D164), $B172 * E164, "")</f>
        <v>-1515.1515151515152</v>
      </c>
      <c r="G164" s="31">
        <v>197</v>
      </c>
      <c r="H164" s="32">
        <f t="shared" si="87"/>
        <v>-5.0505050505050509E-3</v>
      </c>
      <c r="I164" s="101">
        <f>IF(ISNUMBER(G164), $B172 * H164, "")</f>
        <v>-757.57575757575762</v>
      </c>
      <c r="J164" s="15">
        <v>197</v>
      </c>
      <c r="K164" s="32">
        <f t="shared" si="88"/>
        <v>-5.0505050505050509E-3</v>
      </c>
      <c r="L164" s="18">
        <f>IF(ISNUMBER(J164), $B172 * K164, "")</f>
        <v>-757.57575757575762</v>
      </c>
      <c r="M164" s="31">
        <v>196</v>
      </c>
      <c r="N164" s="32">
        <f t="shared" si="89"/>
        <v>-1.0101010101010102E-2</v>
      </c>
      <c r="O164" s="18">
        <f>IF(ISNUMBER(M164), $B172 * N164, "")</f>
        <v>-1515.1515151515152</v>
      </c>
      <c r="Q164" s="291"/>
      <c r="R164" s="291"/>
      <c r="S164" s="291"/>
    </row>
    <row r="165" spans="1:19" ht="17.25" thickBot="1">
      <c r="A165" s="125" t="s">
        <v>197</v>
      </c>
      <c r="B165" s="126">
        <v>229</v>
      </c>
      <c r="C165" s="77">
        <v>-1.7167381999999998E-2</v>
      </c>
      <c r="D165" s="15">
        <v>237</v>
      </c>
      <c r="E165" s="32">
        <f t="shared" si="86"/>
        <v>3.4934497816593885E-2</v>
      </c>
      <c r="F165" s="18">
        <f>IF(ISNUMBER(D165), $B172 * E165, "")</f>
        <v>5240.1746724890827</v>
      </c>
      <c r="G165" s="31">
        <v>241</v>
      </c>
      <c r="H165" s="32">
        <f t="shared" si="87"/>
        <v>5.2401746724890827E-2</v>
      </c>
      <c r="I165" s="101">
        <f>IF(ISNUMBER(G165), $B172 * H165, "")</f>
        <v>7860.2620087336245</v>
      </c>
      <c r="J165" s="15">
        <v>237</v>
      </c>
      <c r="K165" s="32">
        <f t="shared" si="88"/>
        <v>3.4934497816593885E-2</v>
      </c>
      <c r="L165" s="18">
        <f>IF(ISNUMBER(J165), $B172 * K165, "")</f>
        <v>5240.1746724890827</v>
      </c>
      <c r="M165" s="31">
        <v>233</v>
      </c>
      <c r="N165" s="32">
        <f t="shared" si="89"/>
        <v>1.7467248908296942E-2</v>
      </c>
      <c r="O165" s="18">
        <f>IF(ISNUMBER(M165), $B172 * N165, "")</f>
        <v>2620.0873362445413</v>
      </c>
      <c r="Q165" s="286"/>
      <c r="R165" s="286"/>
      <c r="S165" s="286"/>
    </row>
    <row r="166" spans="1:19" ht="17.25" thickBot="1">
      <c r="A166" s="127" t="s">
        <v>141</v>
      </c>
      <c r="B166" s="128">
        <v>156</v>
      </c>
      <c r="C166" s="78">
        <v>-1.8867924500000001E-2</v>
      </c>
      <c r="D166" s="20">
        <v>153</v>
      </c>
      <c r="E166" s="21">
        <f t="shared" si="86"/>
        <v>-1.9230769230769232E-2</v>
      </c>
      <c r="F166" s="22">
        <f>IF(ISNUMBER(D166), $B172 * E166, "")</f>
        <v>-2884.6153846153848</v>
      </c>
      <c r="G166" s="30">
        <v>152</v>
      </c>
      <c r="H166" s="21">
        <f t="shared" si="87"/>
        <v>-2.564102564102564E-2</v>
      </c>
      <c r="I166" s="105">
        <f>IF(ISNUMBER(G166), $B172 * H166, "")</f>
        <v>-3846.1538461538462</v>
      </c>
      <c r="J166" s="20">
        <v>153</v>
      </c>
      <c r="K166" s="21">
        <f t="shared" si="88"/>
        <v>-1.9230769230769232E-2</v>
      </c>
      <c r="L166" s="22">
        <f>IF(ISNUMBER(J166), $B172 * K166, "")</f>
        <v>-2884.6153846153848</v>
      </c>
      <c r="M166" s="30">
        <v>149</v>
      </c>
      <c r="N166" s="21">
        <f t="shared" si="89"/>
        <v>-4.4871794871794872E-2</v>
      </c>
      <c r="O166" s="22">
        <f>IF(ISNUMBER(M166), $B172 * N166, "")</f>
        <v>-6730.7692307692305</v>
      </c>
      <c r="Q166" s="286"/>
      <c r="R166" s="286"/>
      <c r="S166" s="286"/>
    </row>
    <row r="167" spans="1:19" ht="17.25" thickBot="1">
      <c r="A167" s="125" t="s">
        <v>219</v>
      </c>
      <c r="B167" s="129">
        <v>440</v>
      </c>
      <c r="C167" s="80">
        <v>-3.08370044E-2</v>
      </c>
      <c r="D167" s="106">
        <v>450</v>
      </c>
      <c r="E167" s="107">
        <f>IF(ISNUMBER(D167), (D167 - $B167) / $B167, "")</f>
        <v>2.2727272727272728E-2</v>
      </c>
      <c r="F167" s="108">
        <f>IF(ISNUMBER(D167), $B172 * E167, "")</f>
        <v>3409.090909090909</v>
      </c>
      <c r="G167" s="109">
        <v>465</v>
      </c>
      <c r="H167" s="107">
        <f>IF(ISNUMBER(G167), (G167 - $B167) / $B167, "")</f>
        <v>5.6818181818181816E-2</v>
      </c>
      <c r="I167" s="110">
        <f>IF(ISNUMBER(G167), $B172 * H167, "")</f>
        <v>8522.7272727272721</v>
      </c>
      <c r="J167" s="106">
        <v>464</v>
      </c>
      <c r="K167" s="107">
        <f>IF(ISNUMBER(J167), (J167 - $B167) / $B167, "")</f>
        <v>5.4545454545454543E-2</v>
      </c>
      <c r="L167" s="108">
        <f>IF(ISNUMBER(J167), $B172 * K167, "")</f>
        <v>8181.8181818181811</v>
      </c>
      <c r="M167" s="109">
        <v>469</v>
      </c>
      <c r="N167" s="107">
        <f>IF(ISNUMBER(M167), (M167 - $B167) / $B167, "")</f>
        <v>6.5909090909090903E-2</v>
      </c>
      <c r="O167" s="108">
        <f>IF(ISNUMBER(M167), $B172 * N167, "")</f>
        <v>9886.363636363636</v>
      </c>
      <c r="Q167" s="291"/>
      <c r="R167" s="291"/>
      <c r="S167" s="291"/>
    </row>
    <row r="168" spans="1:19" ht="17.25" thickBot="1">
      <c r="A168" s="125" t="s">
        <v>237</v>
      </c>
      <c r="B168" s="126">
        <v>175</v>
      </c>
      <c r="C168" s="77">
        <v>-3.8461538500000003E-2</v>
      </c>
      <c r="D168" s="15">
        <v>176</v>
      </c>
      <c r="E168" s="32">
        <f t="shared" ref="E168:E171" si="90">IF(ISNUMBER(D168), (D168 - $B168) / $B168, "")</f>
        <v>5.7142857142857143E-3</v>
      </c>
      <c r="F168" s="18">
        <f>IF(ISNUMBER(D168), $B172 * E168, "")</f>
        <v>857.14285714285711</v>
      </c>
      <c r="G168" s="31">
        <v>175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176</v>
      </c>
      <c r="K168" s="32">
        <f t="shared" ref="K168:K171" si="92">IF(ISNUMBER(J168), (J168 - $B168) / $B168, "")</f>
        <v>5.7142857142857143E-3</v>
      </c>
      <c r="L168" s="18">
        <f>IF(ISNUMBER(J168), $B172 * K168, "")</f>
        <v>857.14285714285711</v>
      </c>
      <c r="M168" s="31">
        <v>174</v>
      </c>
      <c r="N168" s="32">
        <f t="shared" ref="N168:N171" si="93">IF(ISNUMBER(M168), (M168 - $B168) / $B168, "")</f>
        <v>-5.7142857142857143E-3</v>
      </c>
      <c r="O168" s="18">
        <f>IF(ISNUMBER(M168), $B172 * N168, "")</f>
        <v>-857.14285714285711</v>
      </c>
      <c r="Q168" s="291"/>
      <c r="R168" s="291"/>
      <c r="S168" s="291"/>
    </row>
    <row r="169" spans="1:19" ht="17.25" thickBot="1">
      <c r="A169" s="125" t="s">
        <v>227</v>
      </c>
      <c r="B169" s="126">
        <v>956</v>
      </c>
      <c r="C169" s="77">
        <v>-4.3999999999999997E-2</v>
      </c>
      <c r="D169" s="15">
        <v>1010</v>
      </c>
      <c r="E169" s="32">
        <f t="shared" si="90"/>
        <v>5.6485355648535567E-2</v>
      </c>
      <c r="F169" s="18">
        <f>IF(ISNUMBER(D169), $B172 * E169, "")</f>
        <v>8472.8033472803345</v>
      </c>
      <c r="G169" s="31">
        <v>1050</v>
      </c>
      <c r="H169" s="32">
        <f t="shared" si="91"/>
        <v>9.832635983263599E-2</v>
      </c>
      <c r="I169" s="101">
        <f>IF(ISNUMBER(G169), $B172 * H169, "")</f>
        <v>14748.953974895399</v>
      </c>
      <c r="J169" s="15">
        <v>1065</v>
      </c>
      <c r="K169" s="32">
        <f t="shared" si="92"/>
        <v>0.11401673640167365</v>
      </c>
      <c r="L169" s="18">
        <f>IF(ISNUMBER(J169), $B172 * K169, "")</f>
        <v>17102.510460251047</v>
      </c>
      <c r="M169" s="31">
        <v>1060</v>
      </c>
      <c r="N169" s="32">
        <f t="shared" si="93"/>
        <v>0.10878661087866109</v>
      </c>
      <c r="O169" s="18">
        <f>IF(ISNUMBER(M169), $B172 * N169, "")</f>
        <v>16317.991631799165</v>
      </c>
      <c r="Q169" s="291"/>
      <c r="R169" s="291"/>
      <c r="S169" s="291"/>
    </row>
    <row r="170" spans="1:19">
      <c r="A170" s="125" t="s">
        <v>121</v>
      </c>
      <c r="B170" s="126">
        <v>650</v>
      </c>
      <c r="C170" s="77">
        <v>-4.5521292200000001E-2</v>
      </c>
      <c r="D170" s="15">
        <v>627</v>
      </c>
      <c r="E170" s="32">
        <f t="shared" si="90"/>
        <v>-3.5384615384615382E-2</v>
      </c>
      <c r="F170" s="18">
        <f>IF(ISNUMBER(D170), $B172 * E170, "")</f>
        <v>-5307.6923076923076</v>
      </c>
      <c r="G170" s="31">
        <v>630</v>
      </c>
      <c r="H170" s="32">
        <f t="shared" si="91"/>
        <v>-3.0769230769230771E-2</v>
      </c>
      <c r="I170" s="101">
        <f>IF(ISNUMBER(G170), $B172 * H170, "")</f>
        <v>-4615.3846153846152</v>
      </c>
      <c r="J170" s="15">
        <v>632</v>
      </c>
      <c r="K170" s="32">
        <f t="shared" si="92"/>
        <v>-2.7692307692307693E-2</v>
      </c>
      <c r="L170" s="18">
        <f>IF(ISNUMBER(J170), $B172 * K170, "")</f>
        <v>-4153.8461538461543</v>
      </c>
      <c r="M170" s="31">
        <v>618</v>
      </c>
      <c r="N170" s="32">
        <f t="shared" si="93"/>
        <v>-4.9230769230769231E-2</v>
      </c>
      <c r="O170" s="18">
        <f>IF(ISNUMBER(M170), $B172 * N170, "")</f>
        <v>-7384.6153846153848</v>
      </c>
      <c r="Q170" s="313"/>
      <c r="R170" s="314"/>
      <c r="S170" s="315"/>
    </row>
    <row r="171" spans="1:19" ht="17.25" thickBot="1">
      <c r="A171" s="130" t="s">
        <v>235</v>
      </c>
      <c r="B171" s="131">
        <v>165</v>
      </c>
      <c r="C171" s="79">
        <v>-4.6242774600000001E-2</v>
      </c>
      <c r="D171" s="24">
        <v>160</v>
      </c>
      <c r="E171" s="25">
        <f t="shared" si="90"/>
        <v>-3.0303030303030304E-2</v>
      </c>
      <c r="F171" s="104">
        <f>IF(ISNUMBER(D171), $B172 * E171, "")</f>
        <v>-4545.454545454546</v>
      </c>
      <c r="G171" s="102">
        <v>160</v>
      </c>
      <c r="H171" s="25">
        <f t="shared" si="91"/>
        <v>-3.0303030303030304E-2</v>
      </c>
      <c r="I171" s="103">
        <f>IF(ISNUMBER(G171), $B172 * H171, "")</f>
        <v>-4545.454545454546</v>
      </c>
      <c r="J171" s="24">
        <v>161</v>
      </c>
      <c r="K171" s="25">
        <f t="shared" si="92"/>
        <v>-2.4242424242424242E-2</v>
      </c>
      <c r="L171" s="104">
        <f>IF(ISNUMBER(J171), $B172 * K171, "")</f>
        <v>-3636.3636363636365</v>
      </c>
      <c r="M171" s="102">
        <v>159</v>
      </c>
      <c r="N171" s="25">
        <f t="shared" si="93"/>
        <v>-3.6363636363636362E-2</v>
      </c>
      <c r="O171" s="104">
        <f>IF(ISNUMBER(M171), $B172 * N171, "")</f>
        <v>-5454.545454545454</v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-5.7355963392400709E-3</v>
      </c>
      <c r="F172" s="28">
        <f>SUM(F152:F171)</f>
        <v>-17206.789017720213</v>
      </c>
      <c r="G172" s="26" t="s">
        <v>268</v>
      </c>
      <c r="H172" s="27">
        <f>IF(COUNT(H152:H171), SUM(H152:H171) / COUNT(H152:H171), 0)</f>
        <v>1.3880067071149679E-3</v>
      </c>
      <c r="I172" s="28">
        <f>SUM(I152:I171)</f>
        <v>4164.0201213449</v>
      </c>
      <c r="J172" s="26" t="s">
        <v>268</v>
      </c>
      <c r="K172" s="27">
        <f>IF(COUNT(K152:K171), SUM(K152:K171) / COUNT(K152:K171), 0)</f>
        <v>1.2436741323096664E-3</v>
      </c>
      <c r="L172" s="28">
        <f>SUM(L152:L171)</f>
        <v>3731.0223969289996</v>
      </c>
      <c r="M172" s="26" t="s">
        <v>268</v>
      </c>
      <c r="N172" s="27">
        <f>IF(COUNT(N152:N171), SUM(N152:N171) / COUNT(N152:N171), 0)</f>
        <v>-1.0641772745886294E-2</v>
      </c>
      <c r="O172" s="28">
        <f>SUM(O152:O171)</f>
        <v>-31925.318237658867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57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2021-11-24(수) 오전 00:00</v>
      </c>
      <c r="C177" s="329"/>
      <c r="D177" s="288" t="str">
        <f>TEXT($G$1, "[$-ko-KR]yyyy-mm-dd(ddd) ") &amp; "오후 14:00"</f>
        <v>2021-11-24(수) 오후 14:00</v>
      </c>
      <c r="E177" s="289"/>
      <c r="F177" s="290"/>
      <c r="G177" s="288" t="str">
        <f>TEXT($G$1, "[$-ko-KR]yyyy-mm-dd(ddd) ") &amp; "오후 19:00"</f>
        <v>2021-11-24(수) 오후 19:00</v>
      </c>
      <c r="H177" s="289"/>
      <c r="I177" s="290"/>
      <c r="J177" s="288" t="str">
        <f>TEXT($G$1, "[$-ko-KR]yyyy-mm-dd(ddd) ") &amp; "오후 21:00"</f>
        <v>2021-11-24(수) 오후 21:00</v>
      </c>
      <c r="K177" s="289"/>
      <c r="L177" s="290"/>
      <c r="M177" s="288" t="str">
        <f>TEXT($G$1+1, "[$-ko-KR]yyyy-mm-dd(ddd) ") &amp; "오전 00:00"</f>
        <v>2021-11-25(목)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58" t="s">
        <v>57</v>
      </c>
      <c r="H178" s="259" t="s">
        <v>265</v>
      </c>
      <c r="I178" s="2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79</v>
      </c>
      <c r="B179" s="124">
        <v>1295</v>
      </c>
      <c r="C179" s="76">
        <v>-1.14503817E-2</v>
      </c>
      <c r="D179" s="13">
        <v>1290</v>
      </c>
      <c r="E179" s="14">
        <f>IF(ISNUMBER(D179), (D179 - $B179) / $B179, "")</f>
        <v>-3.8610038610038611E-3</v>
      </c>
      <c r="F179" s="16">
        <f>IF(ISNUMBER(D179), $B199 * E179, "")</f>
        <v>-579.15057915057912</v>
      </c>
      <c r="G179" s="29">
        <v>1310</v>
      </c>
      <c r="H179" s="14">
        <f>IF(ISNUMBER(G179), (G179 - $B179) / $B179, "")</f>
        <v>1.1583011583011582E-2</v>
      </c>
      <c r="I179" s="100">
        <f>IF(ISNUMBER(G179), $B199 * H179, "")</f>
        <v>1737.4517374517375</v>
      </c>
      <c r="J179" s="13">
        <v>1340</v>
      </c>
      <c r="K179" s="14">
        <f>IF(ISNUMBER(J179), (J179 - $B179) / $B179, "")</f>
        <v>3.4749034749034749E-2</v>
      </c>
      <c r="L179" s="16">
        <f>IF(ISNUMBER(J179), $B199 * K179, "")</f>
        <v>5212.3552123552126</v>
      </c>
      <c r="M179" s="29">
        <v>1320</v>
      </c>
      <c r="N179" s="14">
        <f>IF(ISNUMBER(M179), (M179 - $B179) / $B179, "")</f>
        <v>1.9305019305019305E-2</v>
      </c>
      <c r="O179" s="16">
        <f>IF(ISNUMBER(M179), $B199 * N179, "")</f>
        <v>2895.7528957528957</v>
      </c>
      <c r="Q179" s="286"/>
      <c r="R179" s="286"/>
      <c r="S179" s="286"/>
    </row>
    <row r="180" spans="1:19" ht="17.25" thickBot="1">
      <c r="A180" s="125" t="s">
        <v>213</v>
      </c>
      <c r="B180" s="126">
        <v>14.5</v>
      </c>
      <c r="C180" s="77">
        <v>-1.36054422E-2</v>
      </c>
      <c r="D180" s="15">
        <v>15.4</v>
      </c>
      <c r="E180" s="32">
        <f t="shared" ref="E180:E183" si="94">IF(ISNUMBER(D180), (D180 - $B180) / $B180, "")</f>
        <v>6.2068965517241406E-2</v>
      </c>
      <c r="F180" s="18">
        <f>IF(ISNUMBER(D180), $B199 * E180, "")</f>
        <v>9310.3448275862102</v>
      </c>
      <c r="G180" s="31">
        <v>15.7</v>
      </c>
      <c r="H180" s="32">
        <f t="shared" ref="H180:H183" si="95">IF(ISNUMBER(G180), (G180 - $B180) / $B180, "")</f>
        <v>8.275862068965513E-2</v>
      </c>
      <c r="I180" s="101">
        <f>IF(ISNUMBER(G180), $B199 * H180, "")</f>
        <v>12413.79310344827</v>
      </c>
      <c r="J180" s="15">
        <v>15.5</v>
      </c>
      <c r="K180" s="32">
        <f t="shared" ref="K180:K183" si="96">IF(ISNUMBER(J180), (J180 - $B180) / $B180, "")</f>
        <v>6.8965517241379309E-2</v>
      </c>
      <c r="L180" s="18">
        <f>IF(ISNUMBER(J180), $B199 * K180, "")</f>
        <v>10344.827586206897</v>
      </c>
      <c r="M180" s="31">
        <v>15.4</v>
      </c>
      <c r="N180" s="32">
        <f t="shared" ref="N180:N183" si="97">IF(ISNUMBER(M180), (M180 - $B180) / $B180, "")</f>
        <v>6.2068965517241406E-2</v>
      </c>
      <c r="O180" s="18">
        <f>IF(ISNUMBER(M180), $B199 * N180, "")</f>
        <v>9310.3448275862102</v>
      </c>
      <c r="Q180" s="286"/>
      <c r="R180" s="286"/>
      <c r="S180" s="286"/>
    </row>
    <row r="181" spans="1:19" ht="17.25" thickBot="1">
      <c r="A181" s="125" t="s">
        <v>143</v>
      </c>
      <c r="B181" s="126">
        <v>3045</v>
      </c>
      <c r="C181" s="77">
        <v>-1.45631068E-2</v>
      </c>
      <c r="D181" s="15">
        <v>2945</v>
      </c>
      <c r="E181" s="32">
        <f t="shared" si="94"/>
        <v>-3.2840722495894911E-2</v>
      </c>
      <c r="F181" s="18">
        <f>IF(ISNUMBER(D181), $B199 * E181, "")</f>
        <v>-4926.1083743842364</v>
      </c>
      <c r="G181" s="31">
        <v>2975</v>
      </c>
      <c r="H181" s="32">
        <f t="shared" si="95"/>
        <v>-2.2988505747126436E-2</v>
      </c>
      <c r="I181" s="101">
        <f>IF(ISNUMBER(G181), $B199 * H181, "")</f>
        <v>-3448.2758620689656</v>
      </c>
      <c r="J181" s="15">
        <v>2990</v>
      </c>
      <c r="K181" s="32">
        <f t="shared" si="96"/>
        <v>-1.8062397372742199E-2</v>
      </c>
      <c r="L181" s="18">
        <f>IF(ISNUMBER(J181), $B199 * K181, "")</f>
        <v>-2709.3596059113297</v>
      </c>
      <c r="M181" s="31">
        <v>2940</v>
      </c>
      <c r="N181" s="32">
        <f t="shared" si="97"/>
        <v>-3.4482758620689655E-2</v>
      </c>
      <c r="O181" s="18">
        <f>IF(ISNUMBER(M181), $B199 * N181, "")</f>
        <v>-5172.4137931034484</v>
      </c>
      <c r="Q181" s="291"/>
      <c r="R181" s="291"/>
      <c r="S181" s="291"/>
    </row>
    <row r="182" spans="1:19" ht="17.25" thickBot="1">
      <c r="A182" s="125" t="s">
        <v>97</v>
      </c>
      <c r="B182" s="126">
        <v>4.05</v>
      </c>
      <c r="C182" s="77">
        <v>-1.45985401E-2</v>
      </c>
      <c r="D182" s="15">
        <v>4.0199999999999996</v>
      </c>
      <c r="E182" s="32">
        <f t="shared" si="94"/>
        <v>-7.4074074074074693E-3</v>
      </c>
      <c r="F182" s="18">
        <f>IF(ISNUMBER(D182), $B199 * E182, "")</f>
        <v>-1111.1111111111204</v>
      </c>
      <c r="G182" s="31">
        <v>4.0199999999999996</v>
      </c>
      <c r="H182" s="32">
        <f t="shared" si="95"/>
        <v>-7.4074074074074693E-3</v>
      </c>
      <c r="I182" s="101">
        <f>IF(ISNUMBER(G182), $B199 * H182, "")</f>
        <v>-1111.1111111111204</v>
      </c>
      <c r="J182" s="15">
        <v>4.0199999999999996</v>
      </c>
      <c r="K182" s="32">
        <f t="shared" si="96"/>
        <v>-7.4074074074074693E-3</v>
      </c>
      <c r="L182" s="18">
        <f>IF(ISNUMBER(J182), $B199 * K182, "")</f>
        <v>-1111.1111111111204</v>
      </c>
      <c r="M182" s="31">
        <v>3.98</v>
      </c>
      <c r="N182" s="32">
        <f t="shared" si="97"/>
        <v>-1.7283950617283911E-2</v>
      </c>
      <c r="O182" s="18">
        <f>IF(ISNUMBER(M182), $B199 * N182, "")</f>
        <v>-2592.5925925925867</v>
      </c>
      <c r="Q182" s="291"/>
      <c r="R182" s="291"/>
      <c r="S182" s="291"/>
    </row>
    <row r="183" spans="1:19" ht="17.25" thickBot="1">
      <c r="A183" s="127" t="s">
        <v>107</v>
      </c>
      <c r="B183" s="128">
        <v>198</v>
      </c>
      <c r="C183" s="78">
        <v>-1.49253731E-2</v>
      </c>
      <c r="D183" s="20">
        <v>196</v>
      </c>
      <c r="E183" s="21">
        <f t="shared" si="94"/>
        <v>-1.0101010101010102E-2</v>
      </c>
      <c r="F183" s="22">
        <f>IF(ISNUMBER(D183), $B199 * E183, "")</f>
        <v>-1515.1515151515152</v>
      </c>
      <c r="G183" s="30">
        <v>197</v>
      </c>
      <c r="H183" s="21">
        <f t="shared" si="95"/>
        <v>-5.0505050505050509E-3</v>
      </c>
      <c r="I183" s="105">
        <f>IF(ISNUMBER(G183), $B199 * H183, "")</f>
        <v>-757.57575757575762</v>
      </c>
      <c r="J183" s="20">
        <v>197</v>
      </c>
      <c r="K183" s="21">
        <f t="shared" si="96"/>
        <v>-5.0505050505050509E-3</v>
      </c>
      <c r="L183" s="22">
        <f>IF(ISNUMBER(J183), $B199 * K183, "")</f>
        <v>-757.57575757575762</v>
      </c>
      <c r="M183" s="30">
        <v>196</v>
      </c>
      <c r="N183" s="21">
        <f t="shared" si="97"/>
        <v>-1.0101010101010102E-2</v>
      </c>
      <c r="O183" s="22">
        <f>IF(ISNUMBER(M183), $B199 * N183, "")</f>
        <v>-1515.1515151515152</v>
      </c>
      <c r="Q183" s="291"/>
      <c r="R183" s="291"/>
      <c r="S183" s="291"/>
    </row>
    <row r="184" spans="1:19" ht="17.25" thickBot="1">
      <c r="A184" s="125" t="s">
        <v>157</v>
      </c>
      <c r="B184" s="129">
        <v>2430</v>
      </c>
      <c r="C184" s="80">
        <v>-1.6194331999999999E-2</v>
      </c>
      <c r="D184" s="106">
        <v>2560</v>
      </c>
      <c r="E184" s="107">
        <f>IF(ISNUMBER(D184), (D184 - $B184) / $B184, "")</f>
        <v>5.3497942386831275E-2</v>
      </c>
      <c r="F184" s="108">
        <f>IF(ISNUMBER(D184), $B199 * E184, "")</f>
        <v>8024.691358024691</v>
      </c>
      <c r="G184" s="109">
        <v>2665</v>
      </c>
      <c r="H184" s="107">
        <f>IF(ISNUMBER(G184), (G184 - $B184) / $B184, "")</f>
        <v>9.6707818930041156E-2</v>
      </c>
      <c r="I184" s="110">
        <f>IF(ISNUMBER(G184), $B199 * H184, "")</f>
        <v>14506.172839506173</v>
      </c>
      <c r="J184" s="106">
        <v>2685</v>
      </c>
      <c r="K184" s="107">
        <f>IF(ISNUMBER(J184), (J184 - $B184) / $B184, "")</f>
        <v>0.10493827160493827</v>
      </c>
      <c r="L184" s="108">
        <f>IF(ISNUMBER(J184), $B199 * K184, "")</f>
        <v>15740.740740740739</v>
      </c>
      <c r="M184" s="109">
        <v>2615</v>
      </c>
      <c r="N184" s="107">
        <f>IF(ISNUMBER(M184), (M184 - $B184) / $B184, "")</f>
        <v>7.6131687242798354E-2</v>
      </c>
      <c r="O184" s="108">
        <f>IF(ISNUMBER(M184), $B199 * N184, "")</f>
        <v>11419.753086419752</v>
      </c>
      <c r="Q184" s="291"/>
      <c r="R184" s="291"/>
      <c r="S184" s="291"/>
    </row>
    <row r="185" spans="1:19" ht="17.25" thickBot="1">
      <c r="A185" s="125" t="s">
        <v>221</v>
      </c>
      <c r="B185" s="126">
        <v>4750</v>
      </c>
      <c r="C185" s="77">
        <v>-1.6563147E-2</v>
      </c>
      <c r="D185" s="15">
        <v>4705</v>
      </c>
      <c r="E185" s="32">
        <f t="shared" ref="E185:E188" si="98">IF(ISNUMBER(D185), (D185 - $B185) / $B185, "")</f>
        <v>-9.4736842105263164E-3</v>
      </c>
      <c r="F185" s="18">
        <f>IF(ISNUMBER(D185), $B199 * E185, "")</f>
        <v>-1421.0526315789475</v>
      </c>
      <c r="G185" s="31">
        <v>4705</v>
      </c>
      <c r="H185" s="32">
        <f t="shared" ref="H185:H188" si="99">IF(ISNUMBER(G185), (G185 - $B185) / $B185, "")</f>
        <v>-9.4736842105263164E-3</v>
      </c>
      <c r="I185" s="101">
        <f>IF(ISNUMBER(G185), $B199 * H185, "")</f>
        <v>-1421.0526315789475</v>
      </c>
      <c r="J185" s="15">
        <v>4725</v>
      </c>
      <c r="K185" s="32">
        <f t="shared" ref="K185:K188" si="100">IF(ISNUMBER(J185), (J185 - $B185) / $B185, "")</f>
        <v>-5.263157894736842E-3</v>
      </c>
      <c r="L185" s="18">
        <f>IF(ISNUMBER(J185), $B199 * K185, "")</f>
        <v>-789.47368421052624</v>
      </c>
      <c r="M185" s="31">
        <v>4690</v>
      </c>
      <c r="N185" s="32">
        <f t="shared" ref="N185:N188" si="101">IF(ISNUMBER(M185), (M185 - $B185) / $B185, "")</f>
        <v>-1.2631578947368421E-2</v>
      </c>
      <c r="O185" s="18">
        <f>IF(ISNUMBER(M185), $B199 * N185, "")</f>
        <v>-1894.7368421052631</v>
      </c>
      <c r="Q185" s="291"/>
      <c r="R185" s="291"/>
      <c r="S185" s="291"/>
    </row>
    <row r="186" spans="1:19" ht="17.25" thickBot="1">
      <c r="A186" s="125" t="s">
        <v>197</v>
      </c>
      <c r="B186" s="126">
        <v>229</v>
      </c>
      <c r="C186" s="77">
        <v>-1.7167381999999998E-2</v>
      </c>
      <c r="D186" s="15">
        <v>237</v>
      </c>
      <c r="E186" s="32">
        <f t="shared" si="98"/>
        <v>3.4934497816593885E-2</v>
      </c>
      <c r="F186" s="18">
        <f>IF(ISNUMBER(D186), $B199 * E186, "")</f>
        <v>5240.1746724890827</v>
      </c>
      <c r="G186" s="31">
        <v>241</v>
      </c>
      <c r="H186" s="32">
        <f t="shared" si="99"/>
        <v>5.2401746724890827E-2</v>
      </c>
      <c r="I186" s="101">
        <f>IF(ISNUMBER(G186), $B199 * H186, "")</f>
        <v>7860.2620087336245</v>
      </c>
      <c r="J186" s="15">
        <v>237</v>
      </c>
      <c r="K186" s="32">
        <f t="shared" si="100"/>
        <v>3.4934497816593885E-2</v>
      </c>
      <c r="L186" s="18">
        <f>IF(ISNUMBER(J186), $B199 * K186, "")</f>
        <v>5240.1746724890827</v>
      </c>
      <c r="M186" s="31">
        <v>233</v>
      </c>
      <c r="N186" s="32">
        <f t="shared" si="101"/>
        <v>1.7467248908296942E-2</v>
      </c>
      <c r="O186" s="18">
        <f>IF(ISNUMBER(M186), $B199 * N186, "")</f>
        <v>2620.0873362445413</v>
      </c>
      <c r="Q186" s="291"/>
      <c r="R186" s="291"/>
      <c r="S186" s="291"/>
    </row>
    <row r="187" spans="1:19" ht="17.25" thickBot="1">
      <c r="A187" s="125" t="s">
        <v>141</v>
      </c>
      <c r="B187" s="126">
        <v>156</v>
      </c>
      <c r="C187" s="77">
        <v>-1.8867924500000001E-2</v>
      </c>
      <c r="D187" s="15">
        <v>153</v>
      </c>
      <c r="E187" s="32">
        <f t="shared" si="98"/>
        <v>-1.9230769230769232E-2</v>
      </c>
      <c r="F187" s="18">
        <f>IF(ISNUMBER(D187), $B199 * E187, "")</f>
        <v>-2884.6153846153848</v>
      </c>
      <c r="G187" s="31">
        <v>152</v>
      </c>
      <c r="H187" s="32">
        <f t="shared" si="99"/>
        <v>-2.564102564102564E-2</v>
      </c>
      <c r="I187" s="101">
        <f>IF(ISNUMBER(G187), $B199 * H187, "")</f>
        <v>-3846.1538461538462</v>
      </c>
      <c r="J187" s="15">
        <v>153</v>
      </c>
      <c r="K187" s="32">
        <f t="shared" si="100"/>
        <v>-1.9230769230769232E-2</v>
      </c>
      <c r="L187" s="18">
        <f>IF(ISNUMBER(J187), $B199 * K187, "")</f>
        <v>-2884.6153846153848</v>
      </c>
      <c r="M187" s="31">
        <v>149</v>
      </c>
      <c r="N187" s="32">
        <f t="shared" si="101"/>
        <v>-4.4871794871794872E-2</v>
      </c>
      <c r="O187" s="18">
        <f>IF(ISNUMBER(M187), $B199 * N187, "")</f>
        <v>-6730.7692307692305</v>
      </c>
      <c r="Q187" s="33"/>
      <c r="R187" s="33"/>
    </row>
    <row r="188" spans="1:19" ht="17.25" thickBot="1">
      <c r="A188" s="130" t="s">
        <v>145</v>
      </c>
      <c r="B188" s="131">
        <v>25.2</v>
      </c>
      <c r="C188" s="79">
        <v>-2.3255814E-2</v>
      </c>
      <c r="D188" s="24">
        <v>24.8</v>
      </c>
      <c r="E188" s="25">
        <f t="shared" si="98"/>
        <v>-1.5873015873015817E-2</v>
      </c>
      <c r="F188" s="104">
        <f>IF(ISNUMBER(D188), $B199 * E188, "")</f>
        <v>-2380.9523809523726</v>
      </c>
      <c r="G188" s="102">
        <v>25.3</v>
      </c>
      <c r="H188" s="25">
        <f t="shared" si="99"/>
        <v>3.9682539682540244E-3</v>
      </c>
      <c r="I188" s="103">
        <f>IF(ISNUMBER(G188), $B199 * H188, "")</f>
        <v>595.23809523810371</v>
      </c>
      <c r="J188" s="24">
        <v>25</v>
      </c>
      <c r="K188" s="25">
        <f t="shared" si="100"/>
        <v>-7.9365079365079083E-3</v>
      </c>
      <c r="L188" s="104">
        <f>IF(ISNUMBER(J188), $B199 * K188, "")</f>
        <v>-1190.4761904761863</v>
      </c>
      <c r="M188" s="102">
        <v>24.5</v>
      </c>
      <c r="N188" s="25">
        <f t="shared" si="101"/>
        <v>-2.7777777777777752E-2</v>
      </c>
      <c r="O188" s="104">
        <f>IF(ISNUMBER(M188), $B199 * N188, "")</f>
        <v>-4166.6666666666624</v>
      </c>
      <c r="Q188" s="300"/>
      <c r="R188" s="301"/>
      <c r="S188" s="302"/>
    </row>
    <row r="189" spans="1:19">
      <c r="A189" s="123" t="s">
        <v>60</v>
      </c>
      <c r="B189" s="124">
        <v>4960</v>
      </c>
      <c r="C189" s="76">
        <v>-3.0303030299999999E-2</v>
      </c>
      <c r="D189" s="13">
        <v>5590</v>
      </c>
      <c r="E189" s="14">
        <f>IF(ISNUMBER(D189), (D189 - $B189) / $B189, "")</f>
        <v>0.12701612903225806</v>
      </c>
      <c r="F189" s="16">
        <f>IF(ISNUMBER(D189), $B199 * E189, "")</f>
        <v>19052.419354838708</v>
      </c>
      <c r="G189" s="29">
        <v>5825</v>
      </c>
      <c r="H189" s="14">
        <f>IF(ISNUMBER(G189), (G189 - $B189) / $B189, "")</f>
        <v>0.17439516129032259</v>
      </c>
      <c r="I189" s="100">
        <f>IF(ISNUMBER(G189), $B199 * H189, "")</f>
        <v>26159.27419354839</v>
      </c>
      <c r="J189" s="13">
        <v>6370</v>
      </c>
      <c r="K189" s="14">
        <f>IF(ISNUMBER(J189), (J189 - $B189) / $B189, "")</f>
        <v>0.28427419354838712</v>
      </c>
      <c r="L189" s="16">
        <f>IF(ISNUMBER(J189), $B199 * K189, "")</f>
        <v>42641.129032258068</v>
      </c>
      <c r="M189" s="29">
        <v>6395</v>
      </c>
      <c r="N189" s="14">
        <f>IF(ISNUMBER(M189), (M189 - $B189) / $B189, "")</f>
        <v>0.28931451612903225</v>
      </c>
      <c r="O189" s="16">
        <f>IF(ISNUMBER(M189), $B199 * N189, "")</f>
        <v>43397.177419354841</v>
      </c>
      <c r="Q189" s="303"/>
      <c r="R189" s="304"/>
      <c r="S189" s="305"/>
    </row>
    <row r="190" spans="1:19" ht="17.25" thickBot="1">
      <c r="A190" s="125" t="s">
        <v>219</v>
      </c>
      <c r="B190" s="126">
        <v>440</v>
      </c>
      <c r="C190" s="77">
        <v>-3.08370044E-2</v>
      </c>
      <c r="D190" s="15">
        <v>450</v>
      </c>
      <c r="E190" s="32">
        <f t="shared" ref="E190:E193" si="102">IF(ISNUMBER(D190), (D190 - $B190) / $B190, "")</f>
        <v>2.2727272727272728E-2</v>
      </c>
      <c r="F190" s="18">
        <f>IF(ISNUMBER(D190), $B199 * E190, "")</f>
        <v>3409.090909090909</v>
      </c>
      <c r="G190" s="31">
        <v>465</v>
      </c>
      <c r="H190" s="32">
        <f t="shared" ref="H190:H193" si="103">IF(ISNUMBER(G190), (G190 - $B190) / $B190, "")</f>
        <v>5.6818181818181816E-2</v>
      </c>
      <c r="I190" s="101">
        <f>IF(ISNUMBER(G190), $B199 * H190, "")</f>
        <v>8522.7272727272721</v>
      </c>
      <c r="J190" s="15">
        <v>464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469</v>
      </c>
      <c r="N190" s="32">
        <f t="shared" ref="N190:N193" si="105">IF(ISNUMBER(M190), (M190 - $B190) / $B190, "")</f>
        <v>6.5909090909090903E-2</v>
      </c>
      <c r="O190" s="18">
        <f>IF(ISNUMBER(M190), $B199 * N190, "")</f>
        <v>9886.363636363636</v>
      </c>
      <c r="Q190" s="306"/>
      <c r="R190" s="307"/>
      <c r="S190" s="308"/>
    </row>
    <row r="191" spans="1:19" ht="17.25" thickBot="1">
      <c r="A191" s="125" t="s">
        <v>195</v>
      </c>
      <c r="B191" s="126">
        <v>16400</v>
      </c>
      <c r="C191" s="77">
        <v>-3.2448377600000002E-2</v>
      </c>
      <c r="D191" s="15">
        <v>15920</v>
      </c>
      <c r="E191" s="32">
        <f t="shared" si="102"/>
        <v>-2.9268292682926831E-2</v>
      </c>
      <c r="F191" s="18">
        <f>IF(ISNUMBER(D191), $B199 * E191, "")</f>
        <v>-4390.2439024390251</v>
      </c>
      <c r="G191" s="31">
        <v>16540</v>
      </c>
      <c r="H191" s="32">
        <f t="shared" si="103"/>
        <v>8.5365853658536592E-3</v>
      </c>
      <c r="I191" s="101">
        <f>IF(ISNUMBER(G191), $B199 * H191, "")</f>
        <v>1280.4878048780488</v>
      </c>
      <c r="J191" s="15">
        <v>16630</v>
      </c>
      <c r="K191" s="32">
        <f t="shared" si="104"/>
        <v>1.4024390243902439E-2</v>
      </c>
      <c r="L191" s="18">
        <f>IF(ISNUMBER(J191), $B199 * K191, "")</f>
        <v>2103.6585365853657</v>
      </c>
      <c r="M191" s="31">
        <v>16140</v>
      </c>
      <c r="N191" s="32">
        <f t="shared" si="105"/>
        <v>-1.5853658536585366E-2</v>
      </c>
      <c r="O191" s="18">
        <f>IF(ISNUMBER(M191), $B199 * N191, "")</f>
        <v>-2378.0487804878048</v>
      </c>
      <c r="Q191" s="291"/>
      <c r="R191" s="291"/>
      <c r="S191" s="291"/>
    </row>
    <row r="192" spans="1:19" ht="17.25" thickBot="1">
      <c r="A192" s="125" t="s">
        <v>105</v>
      </c>
      <c r="B192" s="126">
        <v>2630</v>
      </c>
      <c r="C192" s="77">
        <v>-3.48623853E-2</v>
      </c>
      <c r="D192" s="15">
        <v>2540</v>
      </c>
      <c r="E192" s="32">
        <f t="shared" si="102"/>
        <v>-3.4220532319391636E-2</v>
      </c>
      <c r="F192" s="18">
        <f>IF(ISNUMBER(D192), $B199 * E192, "")</f>
        <v>-5133.0798479087453</v>
      </c>
      <c r="G192" s="31">
        <v>2515</v>
      </c>
      <c r="H192" s="32">
        <f t="shared" si="103"/>
        <v>-4.3726235741444866E-2</v>
      </c>
      <c r="I192" s="101">
        <f>IF(ISNUMBER(G192), $B199 * H192, "")</f>
        <v>-6558.9353612167297</v>
      </c>
      <c r="J192" s="15">
        <v>2500</v>
      </c>
      <c r="K192" s="32">
        <f t="shared" si="104"/>
        <v>-4.9429657794676805E-2</v>
      </c>
      <c r="L192" s="18">
        <f>IF(ISNUMBER(J192), $B199 * K192, "")</f>
        <v>-7414.4486692015207</v>
      </c>
      <c r="M192" s="31">
        <v>2440</v>
      </c>
      <c r="N192" s="32">
        <f t="shared" si="105"/>
        <v>-7.2243346007604556E-2</v>
      </c>
      <c r="O192" s="18">
        <f>IF(ISNUMBER(M192), $B199 * N192, "")</f>
        <v>-10836.501901140684</v>
      </c>
      <c r="Q192" s="286"/>
      <c r="R192" s="286"/>
      <c r="S192" s="286"/>
    </row>
    <row r="193" spans="1:19" ht="17.25" thickBot="1">
      <c r="A193" s="127" t="s">
        <v>237</v>
      </c>
      <c r="B193" s="128">
        <v>175</v>
      </c>
      <c r="C193" s="78">
        <v>-3.8461538500000003E-2</v>
      </c>
      <c r="D193" s="20">
        <v>176</v>
      </c>
      <c r="E193" s="21">
        <f t="shared" si="102"/>
        <v>5.7142857142857143E-3</v>
      </c>
      <c r="F193" s="22">
        <f>IF(ISNUMBER(D193), $B199 * E193, "")</f>
        <v>857.14285714285711</v>
      </c>
      <c r="G193" s="30">
        <v>175</v>
      </c>
      <c r="H193" s="21">
        <f t="shared" si="103"/>
        <v>0</v>
      </c>
      <c r="I193" s="105">
        <f>IF(ISNUMBER(G193), $B199 * H193, "")</f>
        <v>0</v>
      </c>
      <c r="J193" s="20">
        <v>176</v>
      </c>
      <c r="K193" s="21">
        <f t="shared" si="104"/>
        <v>5.7142857142857143E-3</v>
      </c>
      <c r="L193" s="22">
        <f>IF(ISNUMBER(J193), $B199 * K193, "")</f>
        <v>857.14285714285711</v>
      </c>
      <c r="M193" s="30">
        <v>174</v>
      </c>
      <c r="N193" s="21">
        <f t="shared" si="105"/>
        <v>-5.7142857142857143E-3</v>
      </c>
      <c r="O193" s="22">
        <f>IF(ISNUMBER(M193), $B199 * N193, "")</f>
        <v>-857.14285714285711</v>
      </c>
      <c r="Q193" s="286"/>
      <c r="R193" s="286"/>
      <c r="S193" s="286"/>
    </row>
    <row r="194" spans="1:19" ht="17.25" thickBot="1">
      <c r="A194" s="125" t="s">
        <v>167</v>
      </c>
      <c r="B194" s="129">
        <v>28510</v>
      </c>
      <c r="C194" s="80">
        <v>-4.1035990600000002E-2</v>
      </c>
      <c r="D194" s="106">
        <v>27990</v>
      </c>
      <c r="E194" s="107">
        <f>IF(ISNUMBER(D194), (D194 - $B194) / $B194, "")</f>
        <v>-1.8239214310768151E-2</v>
      </c>
      <c r="F194" s="108">
        <f>IF(ISNUMBER(D194), $B199 * E194, "")</f>
        <v>-2735.8821466152226</v>
      </c>
      <c r="G194" s="109">
        <v>27940</v>
      </c>
      <c r="H194" s="107">
        <f>IF(ISNUMBER(G194), (G194 - $B194) / $B194, "")</f>
        <v>-1.999298491757278E-2</v>
      </c>
      <c r="I194" s="110">
        <f>IF(ISNUMBER(G194), $B199 * H194, "")</f>
        <v>-2998.9477376359168</v>
      </c>
      <c r="J194" s="106">
        <v>27650</v>
      </c>
      <c r="K194" s="107">
        <f>IF(ISNUMBER(J194), (J194 - $B194) / $B194, "")</f>
        <v>-3.0164854437039635E-2</v>
      </c>
      <c r="L194" s="108">
        <f>IF(ISNUMBER(J194), $B199 * K194, "")</f>
        <v>-4524.7281655559455</v>
      </c>
      <c r="M194" s="109">
        <v>27430</v>
      </c>
      <c r="N194" s="107">
        <f>IF(ISNUMBER(M194), (M194 - $B194) / $B194, "")</f>
        <v>-3.7881445106980008E-2</v>
      </c>
      <c r="O194" s="108">
        <f>IF(ISNUMBER(M194), $B199 * N194, "")</f>
        <v>-5682.2167660470013</v>
      </c>
      <c r="Q194" s="291"/>
      <c r="R194" s="291"/>
      <c r="S194" s="291"/>
    </row>
    <row r="195" spans="1:19" ht="17.25" thickBot="1">
      <c r="A195" s="125" t="s">
        <v>165</v>
      </c>
      <c r="B195" s="126">
        <v>2535</v>
      </c>
      <c r="C195" s="77">
        <v>-4.3396226400000001E-2</v>
      </c>
      <c r="D195" s="15">
        <v>2475</v>
      </c>
      <c r="E195" s="32">
        <f t="shared" ref="E195:E198" si="106">IF(ISNUMBER(D195), (D195 - $B195) / $B195, "")</f>
        <v>-2.3668639053254437E-2</v>
      </c>
      <c r="F195" s="18">
        <f>IF(ISNUMBER(D195), $B199 * E195, "")</f>
        <v>-3550.2958579881656</v>
      </c>
      <c r="G195" s="31">
        <v>2450</v>
      </c>
      <c r="H195" s="32">
        <f t="shared" ref="H195:H198" si="107">IF(ISNUMBER(G195), (G195 - $B195) / $B195, "")</f>
        <v>-3.3530571992110451E-2</v>
      </c>
      <c r="I195" s="101">
        <f>IF(ISNUMBER(G195), $B199 * H195, "")</f>
        <v>-5029.5857988165681</v>
      </c>
      <c r="J195" s="15">
        <v>2455</v>
      </c>
      <c r="K195" s="32">
        <f t="shared" ref="K195:K198" si="108">IF(ISNUMBER(J195), (J195 - $B195) / $B195, "")</f>
        <v>-3.1558185404339252E-2</v>
      </c>
      <c r="L195" s="18">
        <f>IF(ISNUMBER(J195), $B199 * K195, "")</f>
        <v>-4733.7278106508875</v>
      </c>
      <c r="M195" s="31">
        <v>2415</v>
      </c>
      <c r="N195" s="32">
        <f t="shared" ref="N195:N198" si="109">IF(ISNUMBER(M195), (M195 - $B195) / $B195, "")</f>
        <v>-4.7337278106508875E-2</v>
      </c>
      <c r="O195" s="18">
        <f>IF(ISNUMBER(M195), $B199 * N195, "")</f>
        <v>-7100.5917159763312</v>
      </c>
      <c r="Q195" s="291"/>
      <c r="R195" s="291"/>
      <c r="S195" s="291"/>
    </row>
    <row r="196" spans="1:19" ht="17.25" thickBot="1">
      <c r="A196" s="125" t="s">
        <v>227</v>
      </c>
      <c r="B196" s="126">
        <v>956</v>
      </c>
      <c r="C196" s="77">
        <v>-4.3999999999999997E-2</v>
      </c>
      <c r="D196" s="15">
        <v>1010</v>
      </c>
      <c r="E196" s="32">
        <f t="shared" si="106"/>
        <v>5.6485355648535567E-2</v>
      </c>
      <c r="F196" s="18">
        <f>IF(ISNUMBER(D196), $B199 * E196, "")</f>
        <v>8472.8033472803345</v>
      </c>
      <c r="G196" s="31">
        <v>1050</v>
      </c>
      <c r="H196" s="32">
        <f t="shared" si="107"/>
        <v>9.832635983263599E-2</v>
      </c>
      <c r="I196" s="101">
        <f>IF(ISNUMBER(G196), $B199 * H196, "")</f>
        <v>14748.953974895399</v>
      </c>
      <c r="J196" s="15">
        <v>1065</v>
      </c>
      <c r="K196" s="32">
        <f t="shared" si="108"/>
        <v>0.11401673640167365</v>
      </c>
      <c r="L196" s="18">
        <f>IF(ISNUMBER(J196), $B199 * K196, "")</f>
        <v>17102.510460251047</v>
      </c>
      <c r="M196" s="31">
        <v>1060</v>
      </c>
      <c r="N196" s="32">
        <f t="shared" si="109"/>
        <v>0.10878661087866109</v>
      </c>
      <c r="O196" s="18">
        <f>IF(ISNUMBER(M196), $B199 * N196, "")</f>
        <v>16317.991631799165</v>
      </c>
      <c r="Q196" s="291"/>
      <c r="R196" s="291"/>
      <c r="S196" s="291"/>
    </row>
    <row r="197" spans="1:19">
      <c r="A197" s="125" t="s">
        <v>121</v>
      </c>
      <c r="B197" s="126">
        <v>650</v>
      </c>
      <c r="C197" s="77">
        <v>-4.5521292200000001E-2</v>
      </c>
      <c r="D197" s="15">
        <v>627</v>
      </c>
      <c r="E197" s="32">
        <f t="shared" si="106"/>
        <v>-3.5384615384615382E-2</v>
      </c>
      <c r="F197" s="18">
        <f>IF(ISNUMBER(D197), $B199 * E197, "")</f>
        <v>-5307.6923076923076</v>
      </c>
      <c r="G197" s="31">
        <v>630</v>
      </c>
      <c r="H197" s="32">
        <f t="shared" si="107"/>
        <v>-3.0769230769230771E-2</v>
      </c>
      <c r="I197" s="101">
        <f>IF(ISNUMBER(G197), $B199 * H197, "")</f>
        <v>-4615.3846153846152</v>
      </c>
      <c r="J197" s="15">
        <v>632</v>
      </c>
      <c r="K197" s="32">
        <f t="shared" si="108"/>
        <v>-2.7692307692307693E-2</v>
      </c>
      <c r="L197" s="18">
        <f>IF(ISNUMBER(J197), $B199 * K197, "")</f>
        <v>-4153.8461538461543</v>
      </c>
      <c r="M197" s="31">
        <v>618</v>
      </c>
      <c r="N197" s="32">
        <f t="shared" si="109"/>
        <v>-4.9230769230769231E-2</v>
      </c>
      <c r="O197" s="18">
        <f>IF(ISNUMBER(M197), $B199 * N197, "")</f>
        <v>-7384.6153846153848</v>
      </c>
      <c r="Q197" s="313"/>
      <c r="R197" s="314"/>
      <c r="S197" s="315"/>
    </row>
    <row r="198" spans="1:19" ht="17.25" thickBot="1">
      <c r="A198" s="130" t="s">
        <v>235</v>
      </c>
      <c r="B198" s="131">
        <v>165</v>
      </c>
      <c r="C198" s="79">
        <v>-4.6242774600000001E-2</v>
      </c>
      <c r="D198" s="24">
        <v>160</v>
      </c>
      <c r="E198" s="25">
        <f t="shared" si="106"/>
        <v>-3.0303030303030304E-2</v>
      </c>
      <c r="F198" s="104">
        <f>IF(ISNUMBER(D198), $B199 * E198, "")</f>
        <v>-4545.454545454546</v>
      </c>
      <c r="G198" s="102">
        <v>160</v>
      </c>
      <c r="H198" s="25">
        <f t="shared" si="107"/>
        <v>-3.0303030303030304E-2</v>
      </c>
      <c r="I198" s="103">
        <f>IF(ISNUMBER(G198), $B199 * H198, "")</f>
        <v>-4545.454545454546</v>
      </c>
      <c r="J198" s="24">
        <v>161</v>
      </c>
      <c r="K198" s="25">
        <f t="shared" si="108"/>
        <v>-2.4242424242424242E-2</v>
      </c>
      <c r="L198" s="104">
        <f>IF(ISNUMBER(J198), $B199 * K198, "")</f>
        <v>-3636.3636363636365</v>
      </c>
      <c r="M198" s="102">
        <v>159</v>
      </c>
      <c r="N198" s="25">
        <f t="shared" si="109"/>
        <v>-3.6363636363636362E-2</v>
      </c>
      <c r="O198" s="104">
        <f>IF(ISNUMBER(M198), $B199 * N198, "")</f>
        <v>-5454.545454545454</v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4.6286255804702109E-3</v>
      </c>
      <c r="F199" s="28">
        <f>SUM(F179:F198)</f>
        <v>13885.876741410624</v>
      </c>
      <c r="G199" s="26" t="s">
        <v>268</v>
      </c>
      <c r="H199" s="27">
        <f>IF(COUNT(H179:H198), SUM(H179:H198) / COUNT(H179:H198), 0)</f>
        <v>1.7830627921143337E-2</v>
      </c>
      <c r="I199" s="28">
        <f>SUM(I179:I198)</f>
        <v>53491.883763430014</v>
      </c>
      <c r="J199" s="26" t="s">
        <v>268</v>
      </c>
      <c r="K199" s="27">
        <f>IF(COUNT(K179:K198), SUM(K179:K198) / COUNT(K179:K198), 0)</f>
        <v>2.4506210370109669E-2</v>
      </c>
      <c r="L199" s="28">
        <f>SUM(L179:L198)</f>
        <v>73518.631110328992</v>
      </c>
      <c r="M199" s="26" t="s">
        <v>268</v>
      </c>
      <c r="N199" s="27">
        <f>IF(COUNT(N179:N198), SUM(N179:N198) / COUNT(N179:N198), 0)</f>
        <v>1.1360492444392269E-2</v>
      </c>
      <c r="O199" s="28">
        <f>SUM(O179:O198)</f>
        <v>34081.477333176823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56F82-94D4-47DE-8AC8-1D11A8B65EBE}">
  <sheetPr codeName="Sheet31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44525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7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317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8" t="s">
        <v>7</v>
      </c>
      <c r="B3" s="277" t="s">
        <v>325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198,425 KRW (6.61%)</v>
      </c>
      <c r="H3" s="281"/>
      <c r="I3" s="282"/>
      <c r="J3" s="4" t="s">
        <v>7</v>
      </c>
      <c r="K3" s="277" t="s">
        <v>318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319</v>
      </c>
      <c r="L4" s="278"/>
      <c r="M4" s="278"/>
      <c r="N4" s="278"/>
      <c r="O4" s="2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7" t="s">
        <v>316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129,391 KRW (5.39%)</v>
      </c>
      <c r="H5" s="281"/>
      <c r="I5" s="282"/>
      <c r="J5" s="4" t="s">
        <v>15</v>
      </c>
      <c r="K5" s="277" t="s">
        <v>320</v>
      </c>
      <c r="L5" s="278"/>
      <c r="M5" s="278"/>
      <c r="N5" s="278"/>
      <c r="O5" s="279"/>
    </row>
    <row r="6" spans="1:19">
      <c r="A6" s="118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321</v>
      </c>
      <c r="L6" s="278"/>
      <c r="M6" s="278"/>
      <c r="N6" s="278"/>
      <c r="O6" s="279"/>
    </row>
    <row r="7" spans="1:19" ht="17.25" thickBot="1">
      <c r="A7" s="118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177,600 KRW (5.92%)</v>
      </c>
      <c r="H7" s="281"/>
      <c r="I7" s="282"/>
      <c r="J7" s="4" t="s">
        <v>21</v>
      </c>
      <c r="K7" s="277" t="s">
        <v>322</v>
      </c>
      <c r="L7" s="278"/>
      <c r="M7" s="278"/>
      <c r="N7" s="278"/>
      <c r="O7" s="279"/>
    </row>
    <row r="8" spans="1:19" ht="17.25" thickBot="1">
      <c r="A8" s="118" t="s">
        <v>24</v>
      </c>
      <c r="B8" s="277"/>
      <c r="C8" s="278"/>
      <c r="D8" s="278"/>
      <c r="E8" s="278"/>
      <c r="F8" s="279"/>
      <c r="G8" s="274" t="s">
        <v>252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8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101,618 KRW (3.39%)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8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323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9" t="s">
        <v>32</v>
      </c>
      <c r="B11" s="283" t="s">
        <v>324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 t="s">
        <v>315</v>
      </c>
      <c r="L11" s="284"/>
      <c r="M11" s="284"/>
      <c r="N11" s="284"/>
      <c r="O11" s="285"/>
      <c r="Q11" s="65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61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72499000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1.1425781249999999E-2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2021-11-25(목) 오전 00:00</v>
      </c>
      <c r="C15" s="332"/>
      <c r="D15" s="288" t="str">
        <f>TEXT($G$1, "[$-ko-KR]yyyy-mm-dd(ddd) ") &amp; "오후 14:00"</f>
        <v>2021-11-25(목) 오후 14:00</v>
      </c>
      <c r="E15" s="289"/>
      <c r="F15" s="290"/>
      <c r="G15" s="288" t="str">
        <f>TEXT($G$1, "[$-ko-KR]yyyy-mm-dd(ddd) ") &amp; "오후 19:00"</f>
        <v>2021-11-25(목) 오후 19:00</v>
      </c>
      <c r="H15" s="289"/>
      <c r="I15" s="290"/>
      <c r="J15" s="288" t="str">
        <f>TEXT($G$1, "[$-ko-KR]yyyy-mm-dd(ddd) ") &amp; "오후 21:00"</f>
        <v>2021-11-25(목) 오후 21:00</v>
      </c>
      <c r="K15" s="289"/>
      <c r="L15" s="290"/>
      <c r="M15" s="288" t="str">
        <f>TEXT($G$1+1, "[$-ko-KR]yyyy-mm-dd(ddd) ") &amp; "오전 00:00"</f>
        <v>2021-11-26(금)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62" t="s">
        <v>37</v>
      </c>
      <c r="H16" s="263" t="s">
        <v>40</v>
      </c>
      <c r="I16" s="2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1"/>
      <c r="R16" s="291"/>
      <c r="S16" s="2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1"/>
      <c r="R22" s="291"/>
      <c r="S22" s="2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300"/>
      <c r="R26" s="301"/>
      <c r="S26" s="3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1"/>
      <c r="R32" s="291"/>
      <c r="S32" s="2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6"/>
      <c r="R36" s="317"/>
      <c r="S36" s="318"/>
    </row>
    <row r="37" spans="1:19" ht="17.25" customHeight="1" thickBot="1">
      <c r="A37" s="132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61" t="s">
        <v>264</v>
      </c>
      <c r="B41" s="265" t="s">
        <v>49</v>
      </c>
      <c r="C41" s="267"/>
      <c r="D41" s="265" t="s">
        <v>57</v>
      </c>
      <c r="E41" s="266"/>
      <c r="F41" s="267"/>
      <c r="G41" s="292">
        <f>_xlfn.IFNA(VLOOKUP(B41, 현재가테이블!$B$2:$D$200, 2, FALSE), "-")</f>
        <v>72499000</v>
      </c>
      <c r="H41" s="293"/>
      <c r="I41" s="294"/>
      <c r="J41" s="265" t="s">
        <v>58</v>
      </c>
      <c r="K41" s="266"/>
      <c r="L41" s="267"/>
      <c r="M41" s="295">
        <f>_xlfn.IFNA(VLOOKUP(B41, 현재가테이블!$B$2:$D$200, 3, FALSE), "-")</f>
        <v>1.1425781249999999E-2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54</v>
      </c>
      <c r="B42" s="328" t="str">
        <f>TEXT($G$1, "[$-ko-KR]yyyy-mm-dd(ddd) ") &amp; "오전 00:00"</f>
        <v>2021-11-25(목) 오전 00:00</v>
      </c>
      <c r="C42" s="329"/>
      <c r="D42" s="288" t="str">
        <f>TEXT($G$1, "[$-ko-KR]yyyy-mm-dd(ddd) ") &amp; "오후 14:00"</f>
        <v>2021-11-25(목) 오후 14:00</v>
      </c>
      <c r="E42" s="289"/>
      <c r="F42" s="290"/>
      <c r="G42" s="288" t="str">
        <f>TEXT($G$1, "[$-ko-KR]yyyy-mm-dd(ddd) ") &amp; "오후 19:00"</f>
        <v>2021-11-25(목) 오후 19:00</v>
      </c>
      <c r="H42" s="289"/>
      <c r="I42" s="290"/>
      <c r="J42" s="288" t="str">
        <f>TEXT($G$1, "[$-ko-KR]yyyy-mm-dd(ddd) ") &amp; "오후 21:00"</f>
        <v>2021-11-25(목) 오후 21:00</v>
      </c>
      <c r="K42" s="289"/>
      <c r="L42" s="290"/>
      <c r="M42" s="288" t="str">
        <f>TEXT($G$1+1, "[$-ko-KR]yyyy-mm-dd(ddd) ") &amp; "오전 00:00"</f>
        <v>2021-11-26(금)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262" t="s">
        <v>57</v>
      </c>
      <c r="H43" s="263" t="s">
        <v>265</v>
      </c>
      <c r="I43" s="26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291"/>
      <c r="R43" s="291"/>
      <c r="S43" s="291"/>
    </row>
    <row r="44" spans="1:19" ht="17.25" customHeight="1" thickBot="1">
      <c r="A44" s="123" t="s">
        <v>147</v>
      </c>
      <c r="B44" s="124">
        <v>23.4</v>
      </c>
      <c r="C44" s="76">
        <v>0.18781725890000001</v>
      </c>
      <c r="D44" s="13">
        <v>27.5</v>
      </c>
      <c r="E44" s="14">
        <f>IF(ISNUMBER(D44), (D44 - $B44) / $B44, "")</f>
        <v>0.17521367521367529</v>
      </c>
      <c r="F44" s="16">
        <f>IF(ISNUMBER(D44), $B64 * E44, "")</f>
        <v>26282.051282051292</v>
      </c>
      <c r="G44" s="29">
        <v>29.3</v>
      </c>
      <c r="H44" s="14">
        <f>IF(ISNUMBER(G44), (G44 - $B44) / $B44, "")</f>
        <v>0.25213675213675224</v>
      </c>
      <c r="I44" s="100">
        <f>IF(ISNUMBER(G44), $B64 * H44, "")</f>
        <v>37820.512820512835</v>
      </c>
      <c r="J44" s="13">
        <v>25.7</v>
      </c>
      <c r="K44" s="14">
        <f>IF(ISNUMBER(J44), (J44 - $B44) / $B44, "")</f>
        <v>9.829059829059833E-2</v>
      </c>
      <c r="L44" s="16">
        <f>IF(ISNUMBER(J44), $B64 * K44, "")</f>
        <v>14743.58974358975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6"/>
      <c r="R44" s="286"/>
      <c r="S44" s="286"/>
    </row>
    <row r="45" spans="1:19" ht="17.25" customHeight="1" thickBot="1">
      <c r="A45" s="125" t="s">
        <v>185</v>
      </c>
      <c r="B45" s="126">
        <v>19</v>
      </c>
      <c r="C45" s="77">
        <v>0.124260355</v>
      </c>
      <c r="D45" s="15">
        <v>22.9</v>
      </c>
      <c r="E45" s="32">
        <f t="shared" ref="E45:E48" si="14">IF(ISNUMBER(D45), (D45 - $B45) / $B45, "")</f>
        <v>0.20526315789473676</v>
      </c>
      <c r="F45" s="18">
        <f>IF(ISNUMBER(D45), $B64 * E45, "")</f>
        <v>30789.473684210512</v>
      </c>
      <c r="G45" s="31">
        <v>22.6</v>
      </c>
      <c r="H45" s="32">
        <f t="shared" ref="H45:H48" si="15">IF(ISNUMBER(G45), (G45 - $B45) / $B45, "")</f>
        <v>0.18947368421052638</v>
      </c>
      <c r="I45" s="101">
        <f>IF(ISNUMBER(G45), $B64 * H45, "")</f>
        <v>28421.052631578958</v>
      </c>
      <c r="J45" s="15">
        <v>21.2</v>
      </c>
      <c r="K45" s="32">
        <f t="shared" ref="K45:K48" si="16">IF(ISNUMBER(J45), (J45 - $B45) / $B45, "")</f>
        <v>0.11578947368421048</v>
      </c>
      <c r="L45" s="18">
        <f>IF(ISNUMBER(J45), $B64 * K45, "")</f>
        <v>17368.421052631573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6"/>
      <c r="R45" s="286"/>
      <c r="S45" s="286"/>
    </row>
    <row r="46" spans="1:19" ht="17.25" customHeight="1" thickBot="1">
      <c r="A46" s="125" t="s">
        <v>205</v>
      </c>
      <c r="B46" s="126">
        <v>18.399999999999999</v>
      </c>
      <c r="C46" s="77">
        <v>6.3583815000000002E-2</v>
      </c>
      <c r="D46" s="15">
        <v>18.899999999999999</v>
      </c>
      <c r="E46" s="32">
        <f t="shared" si="14"/>
        <v>2.7173913043478264E-2</v>
      </c>
      <c r="F46" s="18">
        <f>IF(ISNUMBER(D46), $B64 * E46, "")</f>
        <v>4076.0869565217395</v>
      </c>
      <c r="G46" s="31">
        <v>20.3</v>
      </c>
      <c r="H46" s="32">
        <f t="shared" si="15"/>
        <v>0.10326086956521752</v>
      </c>
      <c r="I46" s="101">
        <f>IF(ISNUMBER(G46), $B64 * H46, "")</f>
        <v>15489.130434782628</v>
      </c>
      <c r="J46" s="15">
        <v>19.3</v>
      </c>
      <c r="K46" s="32">
        <f t="shared" si="16"/>
        <v>4.891304347826099E-2</v>
      </c>
      <c r="L46" s="18">
        <f>IF(ISNUMBER(J46), $B64 * K46, "")</f>
        <v>7336.9565217391482</v>
      </c>
      <c r="M46" s="31"/>
      <c r="N46" s="32" t="str">
        <f t="shared" si="17"/>
        <v/>
      </c>
      <c r="O46" s="18" t="str">
        <f>IF(ISNUMBER(M46), $B64 * N46, "")</f>
        <v/>
      </c>
      <c r="Q46" s="291"/>
      <c r="R46" s="291"/>
      <c r="S46" s="291"/>
    </row>
    <row r="47" spans="1:19" ht="17.25" customHeight="1" thickBot="1">
      <c r="A47" s="125" t="s">
        <v>213</v>
      </c>
      <c r="B47" s="126">
        <v>15.4</v>
      </c>
      <c r="C47" s="77">
        <v>4.7619047599999999E-2</v>
      </c>
      <c r="D47" s="15">
        <v>16.399999999999999</v>
      </c>
      <c r="E47" s="32">
        <f t="shared" si="14"/>
        <v>6.4935064935064818E-2</v>
      </c>
      <c r="F47" s="18">
        <f>IF(ISNUMBER(D47), $B64 * E47, "")</f>
        <v>9740.2597402597221</v>
      </c>
      <c r="G47" s="31">
        <v>17.600000000000001</v>
      </c>
      <c r="H47" s="32">
        <f t="shared" si="15"/>
        <v>0.14285714285714293</v>
      </c>
      <c r="I47" s="101">
        <f>IF(ISNUMBER(G47), $B64 * H47, "")</f>
        <v>21428.571428571438</v>
      </c>
      <c r="J47" s="15">
        <v>16.399999999999999</v>
      </c>
      <c r="K47" s="32">
        <f t="shared" si="16"/>
        <v>6.4935064935064818E-2</v>
      </c>
      <c r="L47" s="18">
        <f>IF(ISNUMBER(J47), $B64 * K47, "")</f>
        <v>9740.2597402597221</v>
      </c>
      <c r="M47" s="31"/>
      <c r="N47" s="32" t="str">
        <f t="shared" si="17"/>
        <v/>
      </c>
      <c r="O47" s="18" t="str">
        <f>IF(ISNUMBER(M47), $B64 * N47, "")</f>
        <v/>
      </c>
      <c r="Q47" s="291"/>
      <c r="R47" s="291"/>
      <c r="S47" s="291"/>
    </row>
    <row r="48" spans="1:19" ht="17.25" customHeight="1" thickBot="1">
      <c r="A48" s="127" t="s">
        <v>201</v>
      </c>
      <c r="B48" s="128">
        <v>22.2</v>
      </c>
      <c r="C48" s="78">
        <v>3.7383177599999998E-2</v>
      </c>
      <c r="D48" s="20">
        <v>25</v>
      </c>
      <c r="E48" s="21">
        <f t="shared" si="14"/>
        <v>0.12612612612612617</v>
      </c>
      <c r="F48" s="22">
        <f>IF(ISNUMBER(D48), $B64 * E48, "")</f>
        <v>18918.918918918924</v>
      </c>
      <c r="G48" s="30">
        <v>26.2</v>
      </c>
      <c r="H48" s="21">
        <f t="shared" si="15"/>
        <v>0.1801801801801802</v>
      </c>
      <c r="I48" s="105">
        <f>IF(ISNUMBER(G48), $B64 * H48, "")</f>
        <v>27027.02702702703</v>
      </c>
      <c r="J48" s="20">
        <v>23.5</v>
      </c>
      <c r="K48" s="21">
        <f t="shared" si="16"/>
        <v>5.8558558558558592E-2</v>
      </c>
      <c r="L48" s="22">
        <f>IF(ISNUMBER(J48), $B64 * K48, "")</f>
        <v>8783.7837837837887</v>
      </c>
      <c r="M48" s="30"/>
      <c r="N48" s="21" t="str">
        <f t="shared" si="17"/>
        <v/>
      </c>
      <c r="O48" s="22" t="str">
        <f>IF(ISNUMBER(M48), $B64 * N48, "")</f>
        <v/>
      </c>
      <c r="Q48" s="291"/>
      <c r="R48" s="291"/>
      <c r="S48" s="291"/>
    </row>
    <row r="49" spans="1:19" ht="17.25" customHeight="1" thickBot="1">
      <c r="A49" s="125" t="s">
        <v>187</v>
      </c>
      <c r="B49" s="129">
        <v>20</v>
      </c>
      <c r="C49" s="80">
        <v>3.62694301E-2</v>
      </c>
      <c r="D49" s="106">
        <v>21.9</v>
      </c>
      <c r="E49" s="107">
        <f>IF(ISNUMBER(D49), (D49 - $B49) / $B49, "")</f>
        <v>9.4999999999999932E-2</v>
      </c>
      <c r="F49" s="108">
        <f>IF(ISNUMBER(D49), $B64 * E49, "")</f>
        <v>14249.999999999989</v>
      </c>
      <c r="G49" s="109">
        <v>22.7</v>
      </c>
      <c r="H49" s="107">
        <f>IF(ISNUMBER(G49), (G49 - $B49) / $B49, "")</f>
        <v>0.13499999999999995</v>
      </c>
      <c r="I49" s="110">
        <f>IF(ISNUMBER(G49), $B64 * H49, "")</f>
        <v>20249.999999999993</v>
      </c>
      <c r="J49" s="106">
        <v>21.3</v>
      </c>
      <c r="K49" s="107">
        <f>IF(ISNUMBER(J49), (J49 - $B49) / $B49, "")</f>
        <v>6.500000000000003E-2</v>
      </c>
      <c r="L49" s="108">
        <f>IF(ISNUMBER(J49), $B64 * K49, "")</f>
        <v>9750.0000000000036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91"/>
      <c r="R49" s="291"/>
      <c r="S49" s="291"/>
    </row>
    <row r="50" spans="1:19" ht="17.25" customHeight="1" thickBot="1">
      <c r="A50" s="125" t="s">
        <v>119</v>
      </c>
      <c r="B50" s="126">
        <v>39.1</v>
      </c>
      <c r="C50" s="77">
        <v>2.6246719200000001E-2</v>
      </c>
      <c r="D50" s="15">
        <v>40.4</v>
      </c>
      <c r="E50" s="32">
        <f t="shared" ref="E50:E53" si="18">IF(ISNUMBER(D50), (D50 - $B50) / $B50, "")</f>
        <v>3.3248081841432152E-2</v>
      </c>
      <c r="F50" s="18">
        <f>IF(ISNUMBER(D50), $B64 * E50, "")</f>
        <v>4987.2122762148229</v>
      </c>
      <c r="G50" s="31">
        <v>43.5</v>
      </c>
      <c r="H50" s="32">
        <f t="shared" ref="H50:H53" si="19">IF(ISNUMBER(G50), (G50 - $B50) / $B50, "")</f>
        <v>0.11253196930946288</v>
      </c>
      <c r="I50" s="101">
        <f>IF(ISNUMBER(G50), $B64 * H50, "")</f>
        <v>16879.795396419431</v>
      </c>
      <c r="J50" s="15">
        <v>42.6</v>
      </c>
      <c r="K50" s="32">
        <f t="shared" ref="K50:K53" si="20">IF(ISNUMBER(J50), (J50 - $B50) / $B50, "")</f>
        <v>8.9514066496163683E-2</v>
      </c>
      <c r="L50" s="18">
        <f>IF(ISNUMBER(J50), $B64 * K50, "")</f>
        <v>13427.109974424553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1"/>
      <c r="R50" s="291"/>
      <c r="S50" s="291"/>
    </row>
    <row r="51" spans="1:19" ht="17.25" customHeight="1" thickBot="1">
      <c r="A51" s="125" t="s">
        <v>199</v>
      </c>
      <c r="B51" s="126">
        <v>93.3</v>
      </c>
      <c r="C51" s="77">
        <v>2.4149286499999999E-2</v>
      </c>
      <c r="D51" s="15">
        <v>95.7</v>
      </c>
      <c r="E51" s="32">
        <f t="shared" si="18"/>
        <v>2.5723472668810352E-2</v>
      </c>
      <c r="F51" s="18">
        <f>IF(ISNUMBER(D51), $B64 * E51, "")</f>
        <v>3858.5209003215527</v>
      </c>
      <c r="G51" s="31">
        <v>102</v>
      </c>
      <c r="H51" s="32">
        <f t="shared" si="19"/>
        <v>9.3247588424437339E-2</v>
      </c>
      <c r="I51" s="101">
        <f>IF(ISNUMBER(G51), $B64 * H51, "")</f>
        <v>13987.138263665602</v>
      </c>
      <c r="J51" s="15">
        <v>98.9</v>
      </c>
      <c r="K51" s="32">
        <f t="shared" si="20"/>
        <v>6.0021436227224105E-2</v>
      </c>
      <c r="L51" s="18">
        <f>IF(ISNUMBER(J51), $B64 * K51, "")</f>
        <v>9003.215434083615</v>
      </c>
      <c r="M51" s="31"/>
      <c r="N51" s="32" t="str">
        <f t="shared" si="21"/>
        <v/>
      </c>
      <c r="O51" s="18" t="str">
        <f>IF(ISNUMBER(M51), $B64 * N51, "")</f>
        <v/>
      </c>
      <c r="Q51" s="291"/>
      <c r="R51" s="291"/>
      <c r="S51" s="291"/>
    </row>
    <row r="52" spans="1:19" ht="17.25" customHeight="1" thickBot="1">
      <c r="A52" s="125" t="s">
        <v>175</v>
      </c>
      <c r="B52" s="126">
        <v>21.3</v>
      </c>
      <c r="C52" s="77">
        <v>9.478673E-3</v>
      </c>
      <c r="D52" s="15">
        <v>22.8</v>
      </c>
      <c r="E52" s="32">
        <f t="shared" si="18"/>
        <v>7.0422535211267609E-2</v>
      </c>
      <c r="F52" s="18">
        <f>IF(ISNUMBER(D52), $B64 * E52, "")</f>
        <v>10563.380281690141</v>
      </c>
      <c r="G52" s="31">
        <v>23.8</v>
      </c>
      <c r="H52" s="32">
        <f t="shared" si="19"/>
        <v>0.11737089201877934</v>
      </c>
      <c r="I52" s="101">
        <f>IF(ISNUMBER(G52), $B64 * H52, "")</f>
        <v>17605.633802816901</v>
      </c>
      <c r="J52" s="15">
        <v>22.6</v>
      </c>
      <c r="K52" s="32">
        <f t="shared" si="20"/>
        <v>6.1032863849765293E-2</v>
      </c>
      <c r="L52" s="18">
        <f>IF(ISNUMBER(J52), $B64 * K52, "")</f>
        <v>9154.9295774647944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207</v>
      </c>
      <c r="B53" s="131">
        <v>24.7</v>
      </c>
      <c r="C53" s="79">
        <v>4.0650406999999996E-3</v>
      </c>
      <c r="D53" s="24">
        <v>25.7</v>
      </c>
      <c r="E53" s="25">
        <f t="shared" si="18"/>
        <v>4.048582995951417E-2</v>
      </c>
      <c r="F53" s="104">
        <f>IF(ISNUMBER(D53), $B64 * E53, "")</f>
        <v>6072.8744939271255</v>
      </c>
      <c r="G53" s="102">
        <v>27.1</v>
      </c>
      <c r="H53" s="25">
        <f t="shared" si="19"/>
        <v>9.7165991902834092E-2</v>
      </c>
      <c r="I53" s="103">
        <f>IF(ISNUMBER(G53), $B64 * H53, "")</f>
        <v>14574.898785425114</v>
      </c>
      <c r="J53" s="24">
        <v>25.2</v>
      </c>
      <c r="K53" s="25">
        <f t="shared" si="20"/>
        <v>2.0242914979757085E-2</v>
      </c>
      <c r="L53" s="104">
        <f>IF(ISNUMBER(J53), $B64 * K53, "")</f>
        <v>3036.4372469635628</v>
      </c>
      <c r="M53" s="102"/>
      <c r="N53" s="25" t="str">
        <f t="shared" si="21"/>
        <v/>
      </c>
      <c r="O53" s="104" t="str">
        <f>IF(ISNUMBER(M53), $B64 * N53, "")</f>
        <v/>
      </c>
      <c r="Q53" s="300"/>
      <c r="R53" s="301"/>
      <c r="S53" s="302"/>
    </row>
    <row r="54" spans="1:19" ht="17.25" customHeight="1">
      <c r="A54" s="123" t="s">
        <v>71</v>
      </c>
      <c r="B54" s="124">
        <v>36.700000000000003</v>
      </c>
      <c r="C54" s="76">
        <v>2.7322404000000001E-3</v>
      </c>
      <c r="D54" s="13">
        <v>37.799999999999997</v>
      </c>
      <c r="E54" s="14">
        <f>IF(ISNUMBER(D54), (D54 - $B54) / $B54, "")</f>
        <v>2.9972752043596573E-2</v>
      </c>
      <c r="F54" s="16">
        <f>IF(ISNUMBER(D54), $B64 * E54, "")</f>
        <v>4495.9128065394862</v>
      </c>
      <c r="G54" s="29">
        <v>40.1</v>
      </c>
      <c r="H54" s="14">
        <f>IF(ISNUMBER(G54), (G54 - $B54) / $B54, "")</f>
        <v>9.2643051771117119E-2</v>
      </c>
      <c r="I54" s="100">
        <f>IF(ISNUMBER(G54), $B64 * H54, "")</f>
        <v>13896.457765667568</v>
      </c>
      <c r="J54" s="13">
        <v>38.1</v>
      </c>
      <c r="K54" s="14">
        <f>IF(ISNUMBER(J54), (J54 - $B54) / $B54, "")</f>
        <v>3.8147138964577616E-2</v>
      </c>
      <c r="L54" s="16">
        <f>IF(ISNUMBER(J54), $B64 * K54, "")</f>
        <v>5722.0708446866429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3"/>
      <c r="R54" s="304"/>
      <c r="S54" s="305"/>
    </row>
    <row r="55" spans="1:19" ht="17.25" customHeight="1" thickBot="1">
      <c r="A55" s="125" t="s">
        <v>97</v>
      </c>
      <c r="B55" s="126">
        <v>3.98</v>
      </c>
      <c r="C55" s="77">
        <v>-2.92682927E-2</v>
      </c>
      <c r="D55" s="15">
        <v>4.0199999999999996</v>
      </c>
      <c r="E55" s="32">
        <f t="shared" ref="E55:E58" si="22">IF(ISNUMBER(D55), (D55 - $B55) / $B55, "")</f>
        <v>1.0050251256281305E-2</v>
      </c>
      <c r="F55" s="18">
        <f>IF(ISNUMBER(D55), $B64 * E55, "")</f>
        <v>1507.5376884421958</v>
      </c>
      <c r="G55" s="31">
        <v>4.04</v>
      </c>
      <c r="H55" s="32">
        <f t="shared" ref="H55:H58" si="23">IF(ISNUMBER(G55), (G55 - $B55) / $B55, "")</f>
        <v>1.5075376884422124E-2</v>
      </c>
      <c r="I55" s="101">
        <f>IF(ISNUMBER(G55), $B64 * H55, "")</f>
        <v>2261.3065326633186</v>
      </c>
      <c r="J55" s="15">
        <v>4.08</v>
      </c>
      <c r="K55" s="32">
        <f t="shared" ref="K55:K58" si="24">IF(ISNUMBER(J55), (J55 - $B55) / $B55, "")</f>
        <v>2.512562814070354E-2</v>
      </c>
      <c r="L55" s="18">
        <f>IF(ISNUMBER(J55), $B64 * K55, "")</f>
        <v>3768.8442211055308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6"/>
      <c r="R55" s="307"/>
      <c r="S55" s="308"/>
    </row>
    <row r="56" spans="1:19" ht="17.25" customHeight="1" thickBot="1">
      <c r="A56" s="125" t="s">
        <v>333</v>
      </c>
      <c r="B56" s="126">
        <v>0.19700000000000001</v>
      </c>
      <c r="C56" s="77">
        <v>-2.9556650199999999E-2</v>
      </c>
      <c r="D56" s="15">
        <v>0.19800000000000001</v>
      </c>
      <c r="E56" s="32">
        <f t="shared" si="22"/>
        <v>5.0761421319796994E-3</v>
      </c>
      <c r="F56" s="18">
        <f>IF(ISNUMBER(D56), $B64 * E56, "")</f>
        <v>761.42131979695489</v>
      </c>
      <c r="G56" s="31">
        <v>0.19400000000000001</v>
      </c>
      <c r="H56" s="32">
        <f t="shared" si="23"/>
        <v>-1.5228426395939099E-2</v>
      </c>
      <c r="I56" s="101">
        <f>IF(ISNUMBER(G56), $B64 * H56, "")</f>
        <v>-2284.2639593908648</v>
      </c>
      <c r="J56" s="15">
        <v>0.19800000000000001</v>
      </c>
      <c r="K56" s="32">
        <f t="shared" si="24"/>
        <v>5.0761421319796994E-3</v>
      </c>
      <c r="L56" s="18">
        <f>IF(ISNUMBER(J56), $B64 * K56, "")</f>
        <v>761.42131979695489</v>
      </c>
      <c r="M56" s="31"/>
      <c r="N56" s="32" t="str">
        <f t="shared" si="25"/>
        <v/>
      </c>
      <c r="O56" s="18" t="str">
        <f>IF(ISNUMBER(M56), $B64 * N56, "")</f>
        <v/>
      </c>
      <c r="Q56" s="291"/>
      <c r="R56" s="291"/>
      <c r="S56" s="291"/>
    </row>
    <row r="57" spans="1:19" ht="17.25" customHeight="1" thickBot="1">
      <c r="A57" s="125" t="s">
        <v>145</v>
      </c>
      <c r="B57" s="126">
        <v>24.5</v>
      </c>
      <c r="C57" s="77">
        <v>-3.5433070900000002E-2</v>
      </c>
      <c r="D57" s="15">
        <v>25.3</v>
      </c>
      <c r="E57" s="32">
        <f t="shared" si="22"/>
        <v>3.2653061224489827E-2</v>
      </c>
      <c r="F57" s="18">
        <f>IF(ISNUMBER(D57), $B64 * E57, "")</f>
        <v>4897.9591836734744</v>
      </c>
      <c r="G57" s="31">
        <v>26.7</v>
      </c>
      <c r="H57" s="32">
        <f t="shared" si="23"/>
        <v>8.9795918367346905E-2</v>
      </c>
      <c r="I57" s="101">
        <f>IF(ISNUMBER(G57), $B64 * H57, "")</f>
        <v>13469.387755102036</v>
      </c>
      <c r="J57" s="15">
        <v>26.5</v>
      </c>
      <c r="K57" s="32">
        <f t="shared" si="24"/>
        <v>8.1632653061224483E-2</v>
      </c>
      <c r="L57" s="18">
        <f>IF(ISNUMBER(J57), $B64 * K57, "")</f>
        <v>12244.897959183672</v>
      </c>
      <c r="M57" s="31"/>
      <c r="N57" s="32" t="str">
        <f t="shared" si="25"/>
        <v/>
      </c>
      <c r="O57" s="18" t="str">
        <f>IF(ISNUMBER(M57), $B64 * N57, "")</f>
        <v/>
      </c>
      <c r="Q57" s="286"/>
      <c r="R57" s="286"/>
      <c r="S57" s="286"/>
    </row>
    <row r="58" spans="1:19" ht="17.25" customHeight="1" thickBot="1">
      <c r="A58" s="127" t="s">
        <v>64</v>
      </c>
      <c r="B58" s="128">
        <v>50.7</v>
      </c>
      <c r="C58" s="78">
        <v>-4.3396226400000001E-2</v>
      </c>
      <c r="D58" s="20">
        <v>51.1</v>
      </c>
      <c r="E58" s="21">
        <f t="shared" si="22"/>
        <v>7.8895463510847835E-3</v>
      </c>
      <c r="F58" s="22">
        <f>IF(ISNUMBER(D58), $B64 * E58, "")</f>
        <v>1183.4319526627175</v>
      </c>
      <c r="G58" s="30">
        <v>51.7</v>
      </c>
      <c r="H58" s="21">
        <f t="shared" si="23"/>
        <v>1.9723865877712032E-2</v>
      </c>
      <c r="I58" s="105">
        <f>IF(ISNUMBER(G58), $B64 * H58, "")</f>
        <v>2958.5798816568049</v>
      </c>
      <c r="J58" s="20">
        <v>51.6</v>
      </c>
      <c r="K58" s="21">
        <f t="shared" si="24"/>
        <v>1.7751479289940801E-2</v>
      </c>
      <c r="L58" s="22">
        <f>IF(ISNUMBER(J58), $B64 * K58, "")</f>
        <v>2662.7218934911202</v>
      </c>
      <c r="M58" s="30"/>
      <c r="N58" s="21" t="str">
        <f t="shared" si="25"/>
        <v/>
      </c>
      <c r="O58" s="22" t="str">
        <f>IF(ISNUMBER(M58), $B64 * N58, "")</f>
        <v/>
      </c>
      <c r="Q58" s="286"/>
      <c r="R58" s="286"/>
      <c r="S58" s="286"/>
    </row>
    <row r="59" spans="1:19" ht="17.25" customHeight="1" thickBot="1">
      <c r="A59" s="125" t="s">
        <v>247</v>
      </c>
      <c r="B59" s="129">
        <v>95.4</v>
      </c>
      <c r="C59" s="80">
        <v>-4.5045044999999999E-2</v>
      </c>
      <c r="D59" s="106">
        <v>96.2</v>
      </c>
      <c r="E59" s="107">
        <f>IF(ISNUMBER(D59), (D59 - $B59) / $B59, "")</f>
        <v>8.3857442348008078E-3</v>
      </c>
      <c r="F59" s="108">
        <f>IF(ISNUMBER(D59), $B64 * E59, "")</f>
        <v>1257.8616352201211</v>
      </c>
      <c r="G59" s="109">
        <v>96.5</v>
      </c>
      <c r="H59" s="107">
        <f>IF(ISNUMBER(G59), (G59 - $B59) / $B59, "")</f>
        <v>1.1530398322851092E-2</v>
      </c>
      <c r="I59" s="110">
        <f>IF(ISNUMBER(G59), $B64 * H59, "")</f>
        <v>1729.5597484276639</v>
      </c>
      <c r="J59" s="106">
        <v>96.6</v>
      </c>
      <c r="K59" s="107">
        <f>IF(ISNUMBER(J59), (J59 - $B59) / $B59, "")</f>
        <v>1.2578616352201137E-2</v>
      </c>
      <c r="L59" s="108">
        <f>IF(ISNUMBER(J59), $B64 * K59, "")</f>
        <v>1886.7924528301705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91"/>
      <c r="R59" s="291"/>
      <c r="S59" s="291"/>
    </row>
    <row r="60" spans="1:19" ht="17.25" customHeight="1" thickBot="1">
      <c r="A60" s="125"/>
      <c r="B60" s="126"/>
      <c r="C60" s="77"/>
      <c r="D60" s="15" t="s">
        <v>339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339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339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25"/>
      <c r="B61" s="126"/>
      <c r="C61" s="77"/>
      <c r="D61" s="15" t="s">
        <v>339</v>
      </c>
      <c r="E61" s="32" t="str">
        <f t="shared" si="26"/>
        <v/>
      </c>
      <c r="F61" s="18" t="str">
        <f>IF(ISNUMBER(D61), $B64 * E61, "")</f>
        <v/>
      </c>
      <c r="G61" s="31" t="s">
        <v>339</v>
      </c>
      <c r="H61" s="32" t="str">
        <f t="shared" si="27"/>
        <v/>
      </c>
      <c r="I61" s="101" t="str">
        <f>IF(ISNUMBER(G61), $B64 * H61, "")</f>
        <v/>
      </c>
      <c r="J61" s="15" t="s">
        <v>339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5"/>
      <c r="B62" s="126"/>
      <c r="C62" s="77"/>
      <c r="D62" s="15" t="s">
        <v>339</v>
      </c>
      <c r="E62" s="32" t="str">
        <f t="shared" si="26"/>
        <v/>
      </c>
      <c r="F62" s="18" t="str">
        <f>IF(ISNUMBER(D62), $B64 * E62, "")</f>
        <v/>
      </c>
      <c r="G62" s="31" t="s">
        <v>339</v>
      </c>
      <c r="H62" s="32" t="str">
        <f t="shared" si="27"/>
        <v/>
      </c>
      <c r="I62" s="101" t="str">
        <f>IF(ISNUMBER(G62), $B64 * H62, "")</f>
        <v/>
      </c>
      <c r="J62" s="15" t="s">
        <v>339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30"/>
      <c r="B63" s="131"/>
      <c r="C63" s="79"/>
      <c r="D63" s="24" t="s">
        <v>339</v>
      </c>
      <c r="E63" s="25" t="str">
        <f t="shared" si="26"/>
        <v/>
      </c>
      <c r="F63" s="104" t="str">
        <f>IF(ISNUMBER(D63), $B64 * E63, "")</f>
        <v/>
      </c>
      <c r="G63" s="102" t="s">
        <v>339</v>
      </c>
      <c r="H63" s="25" t="str">
        <f t="shared" si="27"/>
        <v/>
      </c>
      <c r="I63" s="103" t="str">
        <f>IF(ISNUMBER(G63), $B64 * H63, "")</f>
        <v/>
      </c>
      <c r="J63" s="24" t="s">
        <v>339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6"/>
      <c r="R63" s="317"/>
      <c r="S63" s="318"/>
    </row>
    <row r="64" spans="1:19" ht="17.25" customHeight="1" thickBot="1">
      <c r="A64" s="132" t="s">
        <v>267</v>
      </c>
      <c r="B64" s="324">
        <f>$B$37</f>
        <v>150000</v>
      </c>
      <c r="C64" s="325"/>
      <c r="D64" s="26" t="s">
        <v>268</v>
      </c>
      <c r="E64" s="27">
        <f>IF(COUNT(E44:E63), SUM(E44:E63) / COUNT(E44:E63), 0)</f>
        <v>5.9851209633521169E-2</v>
      </c>
      <c r="F64" s="28">
        <f>SUM(F44:F63)</f>
        <v>143642.90312045073</v>
      </c>
      <c r="G64" s="26" t="s">
        <v>268</v>
      </c>
      <c r="H64" s="27">
        <f>IF(COUNT(H44:H63), SUM(H44:H63) / COUNT(H44:H63), 0)</f>
        <v>0.1022978284645527</v>
      </c>
      <c r="I64" s="28">
        <f>SUM(I44:I63)</f>
        <v>245514.78831492644</v>
      </c>
      <c r="J64" s="26" t="s">
        <v>268</v>
      </c>
      <c r="K64" s="27">
        <f>IF(COUNT(K44:K63), SUM(K44:K63) / COUNT(K44:K63), 0)</f>
        <v>5.3913104902514414E-2</v>
      </c>
      <c r="L64" s="28">
        <f>SUM(L44:L63)</f>
        <v>129391.4517660346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61" t="s">
        <v>264</v>
      </c>
      <c r="B68" s="265" t="s">
        <v>49</v>
      </c>
      <c r="C68" s="267"/>
      <c r="D68" s="265" t="s">
        <v>57</v>
      </c>
      <c r="E68" s="266"/>
      <c r="F68" s="267"/>
      <c r="G68" s="292">
        <f>_xlfn.IFNA(VLOOKUP(B68, 현재가테이블!$B$2:$D$200, 2, FALSE), "-")</f>
        <v>72499000</v>
      </c>
      <c r="H68" s="293"/>
      <c r="I68" s="294"/>
      <c r="J68" s="265" t="s">
        <v>58</v>
      </c>
      <c r="K68" s="266"/>
      <c r="L68" s="267"/>
      <c r="M68" s="295">
        <f>_xlfn.IFNA(VLOOKUP(B68, 현재가테이블!$B$2:$D$200, 3, FALSE), "-")</f>
        <v>1.1425781249999999E-2</v>
      </c>
      <c r="N68" s="296"/>
      <c r="O68" s="297"/>
      <c r="Q68" s="286"/>
      <c r="R68" s="286"/>
      <c r="S68" s="286"/>
    </row>
    <row r="69" spans="1:19" ht="17.25" thickBot="1">
      <c r="A69" s="326" t="s">
        <v>54</v>
      </c>
      <c r="B69" s="328" t="str">
        <f>TEXT($G$1, "[$-ko-KR]yyyy-mm-dd(ddd) ") &amp; "오전 00:00"</f>
        <v>2021-11-25(목) 오전 00:00</v>
      </c>
      <c r="C69" s="329"/>
      <c r="D69" s="288" t="str">
        <f>TEXT($G$1, "[$-ko-KR]yyyy-mm-dd(ddd) ") &amp; "오후 14:00"</f>
        <v>2021-11-25(목) 오후 14:00</v>
      </c>
      <c r="E69" s="289"/>
      <c r="F69" s="290"/>
      <c r="G69" s="288" t="str">
        <f>TEXT($G$1, "[$-ko-KR]yyyy-mm-dd(ddd) ") &amp; "오후 19:00"</f>
        <v>2021-11-25(목) 오후 19:00</v>
      </c>
      <c r="H69" s="289"/>
      <c r="I69" s="290"/>
      <c r="J69" s="288" t="str">
        <f>TEXT($G$1, "[$-ko-KR]yyyy-mm-dd(ddd) ") &amp; "오후 21:00"</f>
        <v>2021-11-25(목) 오후 21:00</v>
      </c>
      <c r="K69" s="289"/>
      <c r="L69" s="290"/>
      <c r="M69" s="288" t="str">
        <f>TEXT($G$1+1, "[$-ko-KR]yyyy-mm-dd(ddd) ") &amp; "오전 00:00"</f>
        <v>2021-11-26(금) 오전 00:00</v>
      </c>
      <c r="N69" s="289"/>
      <c r="O69" s="290"/>
      <c r="Q69" s="286"/>
      <c r="R69" s="286"/>
      <c r="S69" s="286"/>
    </row>
    <row r="70" spans="1:19" ht="17.25" thickBot="1">
      <c r="A70" s="327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262" t="s">
        <v>57</v>
      </c>
      <c r="H70" s="263" t="s">
        <v>265</v>
      </c>
      <c r="I70" s="26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291"/>
      <c r="R70" s="291"/>
      <c r="S70" s="291"/>
    </row>
    <row r="71" spans="1:19" ht="17.25" thickBot="1">
      <c r="A71" s="123" t="s">
        <v>191</v>
      </c>
      <c r="B71" s="124">
        <v>188</v>
      </c>
      <c r="C71" s="76">
        <v>9.9415204699999996E-2</v>
      </c>
      <c r="D71" s="13">
        <v>199</v>
      </c>
      <c r="E71" s="14">
        <f>IF(ISNUMBER(D71), (D71 - $B71) / $B71, "")</f>
        <v>5.8510638297872342E-2</v>
      </c>
      <c r="F71" s="16">
        <f>IF(ISNUMBER(D71), $B91 * E71, "")</f>
        <v>8776.5957446808516</v>
      </c>
      <c r="G71" s="29">
        <v>207</v>
      </c>
      <c r="H71" s="14">
        <f>IF(ISNUMBER(G71), (G71 - $B71) / $B71, "")</f>
        <v>0.10106382978723404</v>
      </c>
      <c r="I71" s="100">
        <f>IF(ISNUMBER(G71), $B91 * H71, "")</f>
        <v>15159.574468085106</v>
      </c>
      <c r="J71" s="13">
        <v>196</v>
      </c>
      <c r="K71" s="14">
        <f>IF(ISNUMBER(J71), (J71 - $B71) / $B71, "")</f>
        <v>4.2553191489361701E-2</v>
      </c>
      <c r="L71" s="16">
        <f>IF(ISNUMBER(J71), $B91 * K71, "")</f>
        <v>6382.9787234042551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6"/>
      <c r="R71" s="286"/>
      <c r="S71" s="286"/>
    </row>
    <row r="72" spans="1:19" ht="17.25" thickBot="1">
      <c r="A72" s="125" t="s">
        <v>219</v>
      </c>
      <c r="B72" s="126">
        <v>469</v>
      </c>
      <c r="C72" s="77">
        <v>5.8690744900000001E-2</v>
      </c>
      <c r="D72" s="15">
        <v>591</v>
      </c>
      <c r="E72" s="32">
        <f t="shared" ref="E72:E75" si="30">IF(ISNUMBER(D72), (D72 - $B72) / $B72, "")</f>
        <v>0.26012793176972282</v>
      </c>
      <c r="F72" s="18">
        <f>IF(ISNUMBER(D72), $B91 * E72, "")</f>
        <v>39019.189765458425</v>
      </c>
      <c r="G72" s="31">
        <v>562</v>
      </c>
      <c r="H72" s="32">
        <f t="shared" ref="H72:H75" si="31">IF(ISNUMBER(G72), (G72 - $B72) / $B72, "")</f>
        <v>0.19829424307036247</v>
      </c>
      <c r="I72" s="101">
        <f>IF(ISNUMBER(G72), $B91 * H72, "")</f>
        <v>29744.136460554371</v>
      </c>
      <c r="J72" s="15">
        <v>540</v>
      </c>
      <c r="K72" s="32">
        <f t="shared" ref="K72:K75" si="32">IF(ISNUMBER(J72), (J72 - $B72) / $B72, "")</f>
        <v>0.1513859275053305</v>
      </c>
      <c r="L72" s="18">
        <f>IF(ISNUMBER(J72), $B91 * K72, "")</f>
        <v>22707.889125799575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6"/>
      <c r="R72" s="286"/>
      <c r="S72" s="286"/>
    </row>
    <row r="73" spans="1:19" ht="17.25" thickBot="1">
      <c r="A73" s="125" t="s">
        <v>85</v>
      </c>
      <c r="B73" s="126">
        <v>552</v>
      </c>
      <c r="C73" s="77">
        <v>1.65745856E-2</v>
      </c>
      <c r="D73" s="15">
        <v>641</v>
      </c>
      <c r="E73" s="32">
        <f t="shared" si="30"/>
        <v>0.16123188405797101</v>
      </c>
      <c r="F73" s="18">
        <f>IF(ISNUMBER(D73), $B91 * E73, "")</f>
        <v>24184.782608695652</v>
      </c>
      <c r="G73" s="31">
        <v>633</v>
      </c>
      <c r="H73" s="32">
        <f t="shared" si="31"/>
        <v>0.14673913043478262</v>
      </c>
      <c r="I73" s="101">
        <f>IF(ISNUMBER(G73), $B91 * H73, "")</f>
        <v>22010.869565217392</v>
      </c>
      <c r="J73" s="15">
        <v>615</v>
      </c>
      <c r="K73" s="32">
        <f t="shared" si="32"/>
        <v>0.11413043478260869</v>
      </c>
      <c r="L73" s="18">
        <f>IF(ISNUMBER(J73), $B91 * K73, "")</f>
        <v>17119.565217391304</v>
      </c>
      <c r="M73" s="31"/>
      <c r="N73" s="32" t="str">
        <f t="shared" si="33"/>
        <v/>
      </c>
      <c r="O73" s="18" t="str">
        <f>IF(ISNUMBER(M73), $B91 * N73, "")</f>
        <v/>
      </c>
      <c r="Q73" s="291"/>
      <c r="R73" s="291"/>
      <c r="S73" s="291"/>
    </row>
    <row r="74" spans="1:19" ht="17.25" thickBot="1">
      <c r="A74" s="125" t="s">
        <v>233</v>
      </c>
      <c r="B74" s="126">
        <v>763</v>
      </c>
      <c r="C74" s="77">
        <v>1.19363395E-2</v>
      </c>
      <c r="D74" s="15">
        <v>763</v>
      </c>
      <c r="E74" s="32">
        <f t="shared" si="30"/>
        <v>0</v>
      </c>
      <c r="F74" s="18">
        <f>IF(ISNUMBER(D74), $B91 * E74, "")</f>
        <v>0</v>
      </c>
      <c r="G74" s="31">
        <v>791</v>
      </c>
      <c r="H74" s="32">
        <f t="shared" si="31"/>
        <v>3.669724770642202E-2</v>
      </c>
      <c r="I74" s="101">
        <f>IF(ISNUMBER(G74), $B91 * H74, "")</f>
        <v>5504.5871559633033</v>
      </c>
      <c r="J74" s="15">
        <v>776</v>
      </c>
      <c r="K74" s="32">
        <f t="shared" si="32"/>
        <v>1.7038007863695939E-2</v>
      </c>
      <c r="L74" s="18">
        <f>IF(ISNUMBER(J74), $B91 * K74, "")</f>
        <v>2555.7011795543908</v>
      </c>
      <c r="M74" s="31"/>
      <c r="N74" s="32" t="str">
        <f t="shared" si="33"/>
        <v/>
      </c>
      <c r="O74" s="18" t="str">
        <f>IF(ISNUMBER(M74), $B91 * N74, "")</f>
        <v/>
      </c>
      <c r="Q74" s="291"/>
      <c r="R74" s="291"/>
      <c r="S74" s="291"/>
    </row>
    <row r="75" spans="1:19" ht="17.25" thickBot="1">
      <c r="A75" s="127" t="s">
        <v>159</v>
      </c>
      <c r="B75" s="128">
        <v>111</v>
      </c>
      <c r="C75" s="78">
        <v>9.0909091000000008E-3</v>
      </c>
      <c r="D75" s="20">
        <v>111</v>
      </c>
      <c r="E75" s="21">
        <f t="shared" si="30"/>
        <v>0</v>
      </c>
      <c r="F75" s="22">
        <f>IF(ISNUMBER(D75), $B91 * E75, "")</f>
        <v>0</v>
      </c>
      <c r="G75" s="30">
        <v>112</v>
      </c>
      <c r="H75" s="21">
        <f t="shared" si="31"/>
        <v>9.0090090090090089E-3</v>
      </c>
      <c r="I75" s="105">
        <f>IF(ISNUMBER(G75), $B91 * H75, "")</f>
        <v>1351.3513513513512</v>
      </c>
      <c r="J75" s="20">
        <v>113</v>
      </c>
      <c r="K75" s="21">
        <f t="shared" si="32"/>
        <v>1.8018018018018018E-2</v>
      </c>
      <c r="L75" s="22">
        <f>IF(ISNUMBER(J75), $B91 * K75, "")</f>
        <v>2702.7027027027025</v>
      </c>
      <c r="M75" s="30"/>
      <c r="N75" s="21" t="str">
        <f t="shared" si="33"/>
        <v/>
      </c>
      <c r="O75" s="22" t="str">
        <f>IF(ISNUMBER(M75), $B91 * N75, "")</f>
        <v/>
      </c>
      <c r="Q75" s="291"/>
      <c r="R75" s="291"/>
      <c r="S75" s="291"/>
    </row>
    <row r="76" spans="1:19" ht="17.25" thickBot="1">
      <c r="A76" s="125" t="s">
        <v>231</v>
      </c>
      <c r="B76" s="129">
        <v>120</v>
      </c>
      <c r="C76" s="80">
        <v>8.4033613000000004E-3</v>
      </c>
      <c r="D76" s="106">
        <v>137</v>
      </c>
      <c r="E76" s="107">
        <f>IF(ISNUMBER(D76), (D76 - $B76) / $B76, "")</f>
        <v>0.14166666666666666</v>
      </c>
      <c r="F76" s="108">
        <f>IF(ISNUMBER(D76), $B91 * E76, "")</f>
        <v>21250</v>
      </c>
      <c r="G76" s="109">
        <v>168</v>
      </c>
      <c r="H76" s="107">
        <f>IF(ISNUMBER(G76), (G76 - $B76) / $B76, "")</f>
        <v>0.4</v>
      </c>
      <c r="I76" s="110">
        <f>IF(ISNUMBER(G76), $B91 * H76, "")</f>
        <v>60000</v>
      </c>
      <c r="J76" s="106">
        <v>162</v>
      </c>
      <c r="K76" s="107">
        <f>IF(ISNUMBER(J76), (J76 - $B76) / $B76, "")</f>
        <v>0.35</v>
      </c>
      <c r="L76" s="108">
        <f>IF(ISNUMBER(J76), $B91 * K76, "")</f>
        <v>52500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91"/>
      <c r="R76" s="291"/>
      <c r="S76" s="291"/>
    </row>
    <row r="77" spans="1:19" ht="17.25" thickBot="1">
      <c r="A77" s="125" t="s">
        <v>197</v>
      </c>
      <c r="B77" s="126">
        <v>233</v>
      </c>
      <c r="C77" s="77">
        <v>4.3103448000000001E-3</v>
      </c>
      <c r="D77" s="15">
        <v>238</v>
      </c>
      <c r="E77" s="32">
        <f t="shared" ref="E77:E80" si="34">IF(ISNUMBER(D77), (D77 - $B77) / $B77, "")</f>
        <v>2.1459227467811159E-2</v>
      </c>
      <c r="F77" s="18">
        <f>IF(ISNUMBER(D77), $B91 * E77, "")</f>
        <v>3218.8841201716737</v>
      </c>
      <c r="G77" s="31">
        <v>259</v>
      </c>
      <c r="H77" s="32">
        <f t="shared" ref="H77:H80" si="35">IF(ISNUMBER(G77), (G77 - $B77) / $B77, "")</f>
        <v>0.11158798283261803</v>
      </c>
      <c r="I77" s="101">
        <f>IF(ISNUMBER(G77), $B91 * H77, "")</f>
        <v>16738.197424892704</v>
      </c>
      <c r="J77" s="15">
        <v>255</v>
      </c>
      <c r="K77" s="32">
        <f t="shared" ref="K77:K80" si="36">IF(ISNUMBER(J77), (J77 - $B77) / $B77, "")</f>
        <v>9.4420600858369105E-2</v>
      </c>
      <c r="L77" s="18">
        <f>IF(ISNUMBER(J77), $B91 * K77, "")</f>
        <v>14163.090128755366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1"/>
      <c r="R77" s="291"/>
      <c r="S77" s="291"/>
    </row>
    <row r="78" spans="1:19" ht="17.25" thickBot="1">
      <c r="A78" s="125" t="s">
        <v>135</v>
      </c>
      <c r="B78" s="126">
        <v>398</v>
      </c>
      <c r="C78" s="77">
        <v>-1.24069479E-2</v>
      </c>
      <c r="D78" s="15">
        <v>399</v>
      </c>
      <c r="E78" s="32">
        <f t="shared" si="34"/>
        <v>2.5125628140703518E-3</v>
      </c>
      <c r="F78" s="18">
        <f>IF(ISNUMBER(D78), $B91 * E78, "")</f>
        <v>376.88442211055275</v>
      </c>
      <c r="G78" s="31">
        <v>409</v>
      </c>
      <c r="H78" s="32">
        <f t="shared" si="35"/>
        <v>2.7638190954773871E-2</v>
      </c>
      <c r="I78" s="101">
        <f>IF(ISNUMBER(G78), $B91 * H78, "")</f>
        <v>4145.7286432160809</v>
      </c>
      <c r="J78" s="15">
        <v>419</v>
      </c>
      <c r="K78" s="32">
        <f t="shared" si="36"/>
        <v>5.2763819095477386E-2</v>
      </c>
      <c r="L78" s="18">
        <f>IF(ISNUMBER(J78), $B91 * K78, "")</f>
        <v>7914.572864321608</v>
      </c>
      <c r="M78" s="31"/>
      <c r="N78" s="32" t="str">
        <f t="shared" si="37"/>
        <v/>
      </c>
      <c r="O78" s="18" t="str">
        <f>IF(ISNUMBER(M78), $B91 * N78, "")</f>
        <v/>
      </c>
      <c r="Q78" s="291"/>
      <c r="R78" s="291"/>
      <c r="S78" s="291"/>
    </row>
    <row r="79" spans="1:19" ht="17.25" thickBot="1">
      <c r="A79" s="125" t="s">
        <v>171</v>
      </c>
      <c r="B79" s="126">
        <v>939</v>
      </c>
      <c r="C79" s="77">
        <v>-1.3655462199999999E-2</v>
      </c>
      <c r="D79" s="15">
        <v>917</v>
      </c>
      <c r="E79" s="32">
        <f t="shared" si="34"/>
        <v>-2.3429179978700747E-2</v>
      </c>
      <c r="F79" s="18">
        <f>IF(ISNUMBER(D79), $B91 * E79, "")</f>
        <v>-3514.376996805112</v>
      </c>
      <c r="G79" s="31">
        <v>912</v>
      </c>
      <c r="H79" s="32">
        <f t="shared" si="35"/>
        <v>-2.8753993610223641E-2</v>
      </c>
      <c r="I79" s="101">
        <f>IF(ISNUMBER(G79), $B91 * H79, "")</f>
        <v>-4313.0990415335464</v>
      </c>
      <c r="J79" s="15">
        <v>891</v>
      </c>
      <c r="K79" s="32">
        <f t="shared" si="36"/>
        <v>-5.1118210862619806E-2</v>
      </c>
      <c r="L79" s="18">
        <f>IF(ISNUMBER(J79), $B91 * K79, "")</f>
        <v>-7667.7316293929707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189</v>
      </c>
      <c r="B80" s="131">
        <v>438</v>
      </c>
      <c r="C80" s="79">
        <v>-1.79372197E-2</v>
      </c>
      <c r="D80" s="24">
        <v>451</v>
      </c>
      <c r="E80" s="25">
        <f t="shared" si="34"/>
        <v>2.9680365296803651E-2</v>
      </c>
      <c r="F80" s="104">
        <f>IF(ISNUMBER(D80), $B91 * E80, "")</f>
        <v>4452.0547945205481</v>
      </c>
      <c r="G80" s="102">
        <v>482</v>
      </c>
      <c r="H80" s="25">
        <f t="shared" si="35"/>
        <v>0.1004566210045662</v>
      </c>
      <c r="I80" s="103">
        <f>IF(ISNUMBER(G80), $B91 * H80, "")</f>
        <v>15068.49315068493</v>
      </c>
      <c r="J80" s="24">
        <v>466</v>
      </c>
      <c r="K80" s="25">
        <f t="shared" si="36"/>
        <v>6.3926940639269403E-2</v>
      </c>
      <c r="L80" s="104">
        <f>IF(ISNUMBER(J80), $B91 * K80, "")</f>
        <v>9589.0410958904104</v>
      </c>
      <c r="M80" s="102"/>
      <c r="N80" s="25" t="str">
        <f t="shared" si="37"/>
        <v/>
      </c>
      <c r="O80" s="104" t="str">
        <f>IF(ISNUMBER(M80), $B91 * N80, "")</f>
        <v/>
      </c>
      <c r="Q80" s="300"/>
      <c r="R80" s="301"/>
      <c r="S80" s="302"/>
    </row>
    <row r="81" spans="1:19">
      <c r="A81" s="123" t="s">
        <v>203</v>
      </c>
      <c r="B81" s="124">
        <v>899</v>
      </c>
      <c r="C81" s="76">
        <v>-2.0697167799999999E-2</v>
      </c>
      <c r="D81" s="13">
        <v>918</v>
      </c>
      <c r="E81" s="14">
        <f>IF(ISNUMBER(D81), (D81 - $B81) / $B81, "")</f>
        <v>2.1134593993325918E-2</v>
      </c>
      <c r="F81" s="16">
        <f>IF(ISNUMBER(D81), $B91 * E81, "")</f>
        <v>3170.1890989988879</v>
      </c>
      <c r="G81" s="29">
        <v>942</v>
      </c>
      <c r="H81" s="14">
        <f>IF(ISNUMBER(G81), (G81 - $B81) / $B81, "")</f>
        <v>4.7830923248053395E-2</v>
      </c>
      <c r="I81" s="100">
        <f>IF(ISNUMBER(G81), $B91 * H81, "")</f>
        <v>7174.6384872080089</v>
      </c>
      <c r="J81" s="13">
        <v>927</v>
      </c>
      <c r="K81" s="14">
        <f>IF(ISNUMBER(J81), (J81 - $B81) / $B81, "")</f>
        <v>3.114571746384872E-2</v>
      </c>
      <c r="L81" s="16">
        <f>IF(ISNUMBER(J81), $B91 * K81, "")</f>
        <v>4671.8576195773076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3"/>
      <c r="R81" s="304"/>
      <c r="S81" s="305"/>
    </row>
    <row r="82" spans="1:19" ht="17.25" thickBot="1">
      <c r="A82" s="125" t="s">
        <v>56</v>
      </c>
      <c r="B82" s="126">
        <v>210</v>
      </c>
      <c r="C82" s="77">
        <v>-2.77777778E-2</v>
      </c>
      <c r="D82" s="15">
        <v>212</v>
      </c>
      <c r="E82" s="32">
        <f t="shared" ref="E82:E85" si="38">IF(ISNUMBER(D82), (D82 - $B82) / $B82, "")</f>
        <v>9.5238095238095247E-3</v>
      </c>
      <c r="F82" s="18">
        <f>IF(ISNUMBER(D82), $B91 * E82, "")</f>
        <v>1428.5714285714287</v>
      </c>
      <c r="G82" s="31">
        <v>214</v>
      </c>
      <c r="H82" s="32">
        <f t="shared" ref="H82:H85" si="39">IF(ISNUMBER(G82), (G82 - $B82) / $B82, "")</f>
        <v>1.9047619047619049E-2</v>
      </c>
      <c r="I82" s="101">
        <f>IF(ISNUMBER(G82), $B91 * H82, "")</f>
        <v>2857.1428571428573</v>
      </c>
      <c r="J82" s="15">
        <v>216</v>
      </c>
      <c r="K82" s="32">
        <f t="shared" ref="K82:K85" si="40">IF(ISNUMBER(J82), (J82 - $B82) / $B82, "")</f>
        <v>2.8571428571428571E-2</v>
      </c>
      <c r="L82" s="18">
        <f>IF(ISNUMBER(J82), $B91 * K82, "")</f>
        <v>4285.7142857142853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6"/>
      <c r="R82" s="307"/>
      <c r="S82" s="308"/>
    </row>
    <row r="83" spans="1:19" ht="17.25" thickBot="1">
      <c r="A83" s="125" t="s">
        <v>107</v>
      </c>
      <c r="B83" s="126">
        <v>196</v>
      </c>
      <c r="C83" s="77">
        <v>-2.9702970299999999E-2</v>
      </c>
      <c r="D83" s="15">
        <v>205</v>
      </c>
      <c r="E83" s="32">
        <f t="shared" si="38"/>
        <v>4.5918367346938778E-2</v>
      </c>
      <c r="F83" s="18">
        <f>IF(ISNUMBER(D83), $B91 * E83, "")</f>
        <v>6887.7551020408164</v>
      </c>
      <c r="G83" s="31">
        <v>209</v>
      </c>
      <c r="H83" s="32">
        <f t="shared" si="39"/>
        <v>6.6326530612244902E-2</v>
      </c>
      <c r="I83" s="101">
        <f>IF(ISNUMBER(G83), $B91 * H83, "")</f>
        <v>9948.9795918367345</v>
      </c>
      <c r="J83" s="15">
        <v>204</v>
      </c>
      <c r="K83" s="32">
        <f t="shared" si="40"/>
        <v>4.0816326530612242E-2</v>
      </c>
      <c r="L83" s="18">
        <f>IF(ISNUMBER(J83), $B91 * K83, "")</f>
        <v>6122.4489795918362</v>
      </c>
      <c r="M83" s="31"/>
      <c r="N83" s="32" t="str">
        <f t="shared" si="41"/>
        <v/>
      </c>
      <c r="O83" s="18" t="str">
        <f>IF(ISNUMBER(M83), $B91 * N83, "")</f>
        <v/>
      </c>
      <c r="Q83" s="291"/>
      <c r="R83" s="291"/>
      <c r="S83" s="291"/>
    </row>
    <row r="84" spans="1:19" ht="17.25" thickBot="1">
      <c r="A84" s="125" t="s">
        <v>215</v>
      </c>
      <c r="B84" s="126">
        <v>676</v>
      </c>
      <c r="C84" s="77">
        <v>-3.01291248E-2</v>
      </c>
      <c r="D84" s="15">
        <v>686</v>
      </c>
      <c r="E84" s="32">
        <f t="shared" si="38"/>
        <v>1.4792899408284023E-2</v>
      </c>
      <c r="F84" s="18">
        <f>IF(ISNUMBER(D84), $B91 * E84, "")</f>
        <v>2218.9349112426034</v>
      </c>
      <c r="G84" s="31">
        <v>690</v>
      </c>
      <c r="H84" s="32">
        <f t="shared" si="39"/>
        <v>2.0710059171597635E-2</v>
      </c>
      <c r="I84" s="101">
        <f>IF(ISNUMBER(G84), $B91 * H84, "")</f>
        <v>3106.5088757396452</v>
      </c>
      <c r="J84" s="15">
        <v>676</v>
      </c>
      <c r="K84" s="32">
        <f t="shared" si="40"/>
        <v>0</v>
      </c>
      <c r="L84" s="18">
        <f>IF(ISNUMBER(J84), $B91 * K84, "")</f>
        <v>0</v>
      </c>
      <c r="M84" s="31"/>
      <c r="N84" s="32" t="str">
        <f t="shared" si="41"/>
        <v/>
      </c>
      <c r="O84" s="18" t="str">
        <f>IF(ISNUMBER(M84), $B91 * N84, "")</f>
        <v/>
      </c>
      <c r="Q84" s="286"/>
      <c r="R84" s="286"/>
      <c r="S84" s="286"/>
    </row>
    <row r="85" spans="1:19" ht="17.25" thickBot="1">
      <c r="A85" s="127" t="s">
        <v>51</v>
      </c>
      <c r="B85" s="128">
        <v>412</v>
      </c>
      <c r="C85" s="78">
        <v>-3.0588235299999999E-2</v>
      </c>
      <c r="D85" s="20">
        <v>414</v>
      </c>
      <c r="E85" s="21">
        <f t="shared" si="38"/>
        <v>4.8543689320388345E-3</v>
      </c>
      <c r="F85" s="22">
        <f>IF(ISNUMBER(D85), $B91 * E85, "")</f>
        <v>728.15533980582518</v>
      </c>
      <c r="G85" s="30">
        <v>413</v>
      </c>
      <c r="H85" s="21">
        <f t="shared" si="39"/>
        <v>2.4271844660194173E-3</v>
      </c>
      <c r="I85" s="105">
        <f>IF(ISNUMBER(G85), $B91 * H85, "")</f>
        <v>364.07766990291259</v>
      </c>
      <c r="J85" s="20">
        <v>420</v>
      </c>
      <c r="K85" s="21">
        <f t="shared" si="40"/>
        <v>1.9417475728155338E-2</v>
      </c>
      <c r="L85" s="22">
        <f>IF(ISNUMBER(J85), $B91 * K85, "")</f>
        <v>2912.6213592233007</v>
      </c>
      <c r="M85" s="30"/>
      <c r="N85" s="21" t="str">
        <f t="shared" si="41"/>
        <v/>
      </c>
      <c r="O85" s="22" t="str">
        <f>IF(ISNUMBER(M85), $B91 * N85, "")</f>
        <v/>
      </c>
      <c r="Q85" s="286"/>
      <c r="R85" s="286"/>
      <c r="S85" s="286"/>
    </row>
    <row r="86" spans="1:19" ht="17.25" thickBot="1">
      <c r="A86" s="125" t="s">
        <v>161</v>
      </c>
      <c r="B86" s="129">
        <v>633</v>
      </c>
      <c r="C86" s="80">
        <v>-3.0627871399999999E-2</v>
      </c>
      <c r="D86" s="106">
        <v>630</v>
      </c>
      <c r="E86" s="107">
        <f>IF(ISNUMBER(D86), (D86 - $B86) / $B86, "")</f>
        <v>-4.7393364928909956E-3</v>
      </c>
      <c r="F86" s="108">
        <f>IF(ISNUMBER(D86), $B91 * E86, "")</f>
        <v>-710.90047393364932</v>
      </c>
      <c r="G86" s="109">
        <v>645</v>
      </c>
      <c r="H86" s="107">
        <f>IF(ISNUMBER(G86), (G86 - $B86) / $B86, "")</f>
        <v>1.8957345971563982E-2</v>
      </c>
      <c r="I86" s="110">
        <f>IF(ISNUMBER(G86), $B91 * H86, "")</f>
        <v>2843.6018957345973</v>
      </c>
      <c r="J86" s="106">
        <v>638</v>
      </c>
      <c r="K86" s="107">
        <f>IF(ISNUMBER(J86), (J86 - $B86) / $B86, "")</f>
        <v>7.8988941548183249E-3</v>
      </c>
      <c r="L86" s="108">
        <f>IF(ISNUMBER(J86), $B91 * K86, "")</f>
        <v>1184.8341232227488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91"/>
      <c r="R86" s="291"/>
      <c r="S86" s="291"/>
    </row>
    <row r="87" spans="1:19" ht="17.25" thickBot="1">
      <c r="A87" s="125" t="s">
        <v>129</v>
      </c>
      <c r="B87" s="126">
        <v>109</v>
      </c>
      <c r="C87" s="77">
        <v>-3.5398230099999997E-2</v>
      </c>
      <c r="D87" s="15">
        <v>110</v>
      </c>
      <c r="E87" s="32">
        <f t="shared" ref="E87:E90" si="42">IF(ISNUMBER(D87), (D87 - $B87) / $B87, "")</f>
        <v>9.1743119266055051E-3</v>
      </c>
      <c r="F87" s="18">
        <f>IF(ISNUMBER(D87), $B91 * E87, "")</f>
        <v>1376.1467889908258</v>
      </c>
      <c r="G87" s="31">
        <v>111</v>
      </c>
      <c r="H87" s="32">
        <f t="shared" ref="H87:H90" si="43">IF(ISNUMBER(G87), (G87 - $B87) / $B87, "")</f>
        <v>1.834862385321101E-2</v>
      </c>
      <c r="I87" s="101">
        <f>IF(ISNUMBER(G87), $B91 * H87, "")</f>
        <v>2752.2935779816517</v>
      </c>
      <c r="J87" s="15">
        <v>112</v>
      </c>
      <c r="K87" s="32">
        <f t="shared" ref="K87:K90" si="44">IF(ISNUMBER(J87), (J87 - $B87) / $B87, "")</f>
        <v>2.7522935779816515E-2</v>
      </c>
      <c r="L87" s="18">
        <f>IF(ISNUMBER(J87), $B91 * K87, "")</f>
        <v>4128.440366972477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1"/>
      <c r="R87" s="291"/>
      <c r="S87" s="291"/>
    </row>
    <row r="88" spans="1:19" ht="17.25" thickBot="1">
      <c r="A88" s="125" t="s">
        <v>217</v>
      </c>
      <c r="B88" s="126">
        <v>243</v>
      </c>
      <c r="C88" s="77">
        <v>-3.5714285700000001E-2</v>
      </c>
      <c r="D88" s="15">
        <v>264</v>
      </c>
      <c r="E88" s="32">
        <f t="shared" si="42"/>
        <v>8.6419753086419748E-2</v>
      </c>
      <c r="F88" s="18">
        <f>IF(ISNUMBER(D88), $B91 * E88, "")</f>
        <v>12962.962962962962</v>
      </c>
      <c r="G88" s="31">
        <v>273</v>
      </c>
      <c r="H88" s="32">
        <f t="shared" si="43"/>
        <v>0.12345679012345678</v>
      </c>
      <c r="I88" s="101">
        <f>IF(ISNUMBER(G88), $B91 * H88, "")</f>
        <v>18518.518518518518</v>
      </c>
      <c r="J88" s="15">
        <v>266</v>
      </c>
      <c r="K88" s="32">
        <f t="shared" si="44"/>
        <v>9.4650205761316872E-2</v>
      </c>
      <c r="L88" s="18">
        <f>IF(ISNUMBER(J88), $B91 * K88, "")</f>
        <v>14197.530864197532</v>
      </c>
      <c r="M88" s="31"/>
      <c r="N88" s="32" t="str">
        <f t="shared" si="45"/>
        <v/>
      </c>
      <c r="O88" s="18" t="str">
        <f>IF(ISNUMBER(M88), $B91 * N88, "")</f>
        <v/>
      </c>
      <c r="Q88" s="291"/>
      <c r="R88" s="291"/>
      <c r="S88" s="291"/>
    </row>
    <row r="89" spans="1:19">
      <c r="A89" s="125" t="s">
        <v>239</v>
      </c>
      <c r="B89" s="126">
        <v>646</v>
      </c>
      <c r="C89" s="77">
        <v>-3.5820895499999998E-2</v>
      </c>
      <c r="D89" s="15">
        <v>652</v>
      </c>
      <c r="E89" s="32">
        <f t="shared" si="42"/>
        <v>9.2879256965944269E-3</v>
      </c>
      <c r="F89" s="18">
        <f>IF(ISNUMBER(D89), $B91 * E89, "")</f>
        <v>1393.188854489164</v>
      </c>
      <c r="G89" s="31">
        <v>676</v>
      </c>
      <c r="H89" s="32">
        <f t="shared" si="43"/>
        <v>4.6439628482972138E-2</v>
      </c>
      <c r="I89" s="101">
        <f>IF(ISNUMBER(G89), $B91 * H89, "")</f>
        <v>6965.9442724458204</v>
      </c>
      <c r="J89" s="15">
        <v>672</v>
      </c>
      <c r="K89" s="32">
        <f t="shared" si="44"/>
        <v>4.0247678018575851E-2</v>
      </c>
      <c r="L89" s="18">
        <f>IF(ISNUMBER(J89), $B91 * K89, "")</f>
        <v>6037.1517027863774</v>
      </c>
      <c r="M89" s="31"/>
      <c r="N89" s="32" t="str">
        <f t="shared" si="45"/>
        <v/>
      </c>
      <c r="O89" s="18" t="str">
        <f>IF(ISNUMBER(M89), $B91 * N89, "")</f>
        <v/>
      </c>
      <c r="Q89" s="313"/>
      <c r="R89" s="314"/>
      <c r="S89" s="315"/>
    </row>
    <row r="90" spans="1:19" ht="17.25" thickBot="1">
      <c r="A90" s="130" t="s">
        <v>251</v>
      </c>
      <c r="B90" s="131">
        <v>394</v>
      </c>
      <c r="C90" s="79">
        <v>-3.66748166E-2</v>
      </c>
      <c r="D90" s="24">
        <v>396</v>
      </c>
      <c r="E90" s="25">
        <f t="shared" si="42"/>
        <v>5.076142131979695E-3</v>
      </c>
      <c r="F90" s="104">
        <f>IF(ISNUMBER(D90), $B91 * E90, "")</f>
        <v>761.42131979695421</v>
      </c>
      <c r="G90" s="102">
        <v>415</v>
      </c>
      <c r="H90" s="25">
        <f t="shared" si="43"/>
        <v>5.3299492385786802E-2</v>
      </c>
      <c r="I90" s="103">
        <f>IF(ISNUMBER(G90), $B91 * H90, "")</f>
        <v>7994.9238578680206</v>
      </c>
      <c r="J90" s="24">
        <v>410</v>
      </c>
      <c r="K90" s="25">
        <f t="shared" si="44"/>
        <v>4.060913705583756E-2</v>
      </c>
      <c r="L90" s="104">
        <f>IF(ISNUMBER(J90), $B91 * K90, "")</f>
        <v>6091.3705583756337</v>
      </c>
      <c r="M90" s="102"/>
      <c r="N90" s="25" t="str">
        <f t="shared" si="45"/>
        <v/>
      </c>
      <c r="O90" s="104" t="str">
        <f>IF(ISNUMBER(M90), $B91 * N90, "")</f>
        <v/>
      </c>
      <c r="Q90" s="316"/>
      <c r="R90" s="317"/>
      <c r="S90" s="318"/>
    </row>
    <row r="91" spans="1:19" ht="17.25" thickBot="1">
      <c r="A91" s="132" t="s">
        <v>267</v>
      </c>
      <c r="B91" s="324">
        <f>$B$37</f>
        <v>150000</v>
      </c>
      <c r="C91" s="325"/>
      <c r="D91" s="26" t="s">
        <v>268</v>
      </c>
      <c r="E91" s="27">
        <f>IF(COUNT(E71:E90), SUM(E71:E90) / COUNT(E71:E90), 0)</f>
        <v>4.2660146597266121E-2</v>
      </c>
      <c r="F91" s="28">
        <f>SUM(F71:F90)</f>
        <v>127980.43979179842</v>
      </c>
      <c r="G91" s="26" t="s">
        <v>268</v>
      </c>
      <c r="H91" s="27">
        <f>IF(COUNT(H71:H90), SUM(H71:H90) / COUNT(H71:H90), 0)</f>
        <v>7.5978822927603495E-2</v>
      </c>
      <c r="I91" s="28">
        <f>SUM(I71:I90)</f>
        <v>227936.46878281049</v>
      </c>
      <c r="J91" s="26" t="s">
        <v>268</v>
      </c>
      <c r="K91" s="27">
        <f>IF(COUNT(K71:K90), SUM(K71:K90) / COUNT(K71:K90), 0)</f>
        <v>5.9199926422696038E-2</v>
      </c>
      <c r="L91" s="28">
        <f>SUM(L71:L90)</f>
        <v>177599.77926808814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61" t="s">
        <v>264</v>
      </c>
      <c r="B95" s="265" t="s">
        <v>49</v>
      </c>
      <c r="C95" s="267"/>
      <c r="D95" s="265" t="s">
        <v>57</v>
      </c>
      <c r="E95" s="266"/>
      <c r="F95" s="267"/>
      <c r="G95" s="292">
        <f>_xlfn.IFNA(VLOOKUP(B95, 현재가테이블!$B$2:$D$200, 2, FALSE), "-")</f>
        <v>72499000</v>
      </c>
      <c r="H95" s="293"/>
      <c r="I95" s="294"/>
      <c r="J95" s="265" t="s">
        <v>58</v>
      </c>
      <c r="K95" s="266"/>
      <c r="L95" s="267"/>
      <c r="M95" s="295">
        <f>_xlfn.IFNA(VLOOKUP(B95, 현재가테이블!$B$2:$D$200, 3, FALSE), "-")</f>
        <v>1.1425781249999999E-2</v>
      </c>
      <c r="N95" s="296"/>
      <c r="O95" s="297"/>
      <c r="Q95" s="286"/>
      <c r="R95" s="286"/>
      <c r="S95" s="286"/>
    </row>
    <row r="96" spans="1:19" ht="17.25" thickBot="1">
      <c r="A96" s="326" t="s">
        <v>54</v>
      </c>
      <c r="B96" s="328" t="str">
        <f>TEXT($G$1, "[$-ko-KR]yyyy-mm-dd(ddd) ") &amp; "오전 00:00"</f>
        <v>2021-11-25(목) 오전 00:00</v>
      </c>
      <c r="C96" s="329"/>
      <c r="D96" s="288" t="str">
        <f>TEXT($G$1, "[$-ko-KR]yyyy-mm-dd(ddd) ") &amp; "오후 14:00"</f>
        <v>2021-11-25(목) 오후 14:00</v>
      </c>
      <c r="E96" s="289"/>
      <c r="F96" s="290"/>
      <c r="G96" s="288" t="str">
        <f>TEXT($G$1, "[$-ko-KR]yyyy-mm-dd(ddd) ") &amp; "오후 19:00"</f>
        <v>2021-11-25(목) 오후 19:00</v>
      </c>
      <c r="H96" s="289"/>
      <c r="I96" s="290"/>
      <c r="J96" s="288" t="str">
        <f>TEXT($G$1, "[$-ko-KR]yyyy-mm-dd(ddd) ") &amp; "오후 21:00"</f>
        <v>2021-11-25(목) 오후 21:00</v>
      </c>
      <c r="K96" s="289"/>
      <c r="L96" s="290"/>
      <c r="M96" s="288" t="str">
        <f>TEXT($G$1+1, "[$-ko-KR]yyyy-mm-dd(ddd) ") &amp; "오전 00:00"</f>
        <v>2021-11-26(금) 오전 00:00</v>
      </c>
      <c r="N96" s="289"/>
      <c r="O96" s="290"/>
      <c r="Q96" s="286"/>
      <c r="R96" s="286"/>
      <c r="S96" s="286"/>
    </row>
    <row r="97" spans="1:19" ht="17.25" thickBot="1">
      <c r="A97" s="327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262" t="s">
        <v>57</v>
      </c>
      <c r="H97" s="263" t="s">
        <v>265</v>
      </c>
      <c r="I97" s="26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291"/>
      <c r="R97" s="291"/>
      <c r="S97" s="291"/>
    </row>
    <row r="98" spans="1:19" ht="17.25" thickBot="1">
      <c r="A98" s="123" t="s">
        <v>111</v>
      </c>
      <c r="B98" s="124">
        <v>8835</v>
      </c>
      <c r="C98" s="76">
        <v>0.32458770609999998</v>
      </c>
      <c r="D98" s="13">
        <v>9510</v>
      </c>
      <c r="E98" s="14">
        <f>IF(ISNUMBER(D98), (D98 - $B98) / $B98, "")</f>
        <v>7.6400679117147707E-2</v>
      </c>
      <c r="F98" s="16">
        <f>IF(ISNUMBER(D98), $B118 * E98, "")</f>
        <v>11460.101867572155</v>
      </c>
      <c r="G98" s="29">
        <v>9880</v>
      </c>
      <c r="H98" s="14">
        <f>IF(ISNUMBER(G98), (G98 - $B98) / $B98, "")</f>
        <v>0.11827956989247312</v>
      </c>
      <c r="I98" s="100">
        <f>IF(ISNUMBER(G98), $B118 * H98, "")</f>
        <v>17741.93548387097</v>
      </c>
      <c r="J98" s="13">
        <v>9470</v>
      </c>
      <c r="K98" s="14">
        <f>IF(ISNUMBER(J98), (J98 - $B98) / $B98, "")</f>
        <v>7.1873231465761175E-2</v>
      </c>
      <c r="L98" s="16">
        <f>IF(ISNUMBER(J98), $B118 * K98, "")</f>
        <v>10780.984719864176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6"/>
      <c r="R98" s="286"/>
      <c r="S98" s="286"/>
    </row>
    <row r="99" spans="1:19" ht="17.25" thickBot="1">
      <c r="A99" s="125" t="s">
        <v>60</v>
      </c>
      <c r="B99" s="126">
        <v>6395</v>
      </c>
      <c r="C99" s="77">
        <v>0.2726368159</v>
      </c>
      <c r="D99" s="15">
        <v>6305</v>
      </c>
      <c r="E99" s="32">
        <f t="shared" ref="E99:E102" si="46">IF(ISNUMBER(D99), (D99 - $B99) / $B99, "")</f>
        <v>-1.4073494917904612E-2</v>
      </c>
      <c r="F99" s="18">
        <f>IF(ISNUMBER(D99), $B118 * E99, "")</f>
        <v>-2111.0242376856918</v>
      </c>
      <c r="G99" s="31">
        <v>7005</v>
      </c>
      <c r="H99" s="32">
        <f t="shared" ref="H99:H102" si="47">IF(ISNUMBER(G99), (G99 - $B99) / $B99, "")</f>
        <v>9.5387021110242373E-2</v>
      </c>
      <c r="I99" s="101">
        <f>IF(ISNUMBER(G99), $B118 * H99, "")</f>
        <v>14308.053166536356</v>
      </c>
      <c r="J99" s="15">
        <v>6670</v>
      </c>
      <c r="K99" s="32">
        <f t="shared" ref="K99:K102" si="48">IF(ISNUMBER(J99), (J99 - $B99) / $B99, "")</f>
        <v>4.300234558248632E-2</v>
      </c>
      <c r="L99" s="18">
        <f>IF(ISNUMBER(J99), $B118 * K99, "")</f>
        <v>6450.3518373729485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6"/>
      <c r="R99" s="286"/>
      <c r="S99" s="286"/>
    </row>
    <row r="100" spans="1:19" ht="17.25" thickBot="1">
      <c r="A100" s="125" t="s">
        <v>147</v>
      </c>
      <c r="B100" s="126">
        <v>23.4</v>
      </c>
      <c r="C100" s="77">
        <v>0.18781725890000001</v>
      </c>
      <c r="D100" s="15">
        <v>27.5</v>
      </c>
      <c r="E100" s="32">
        <f t="shared" si="46"/>
        <v>0.17521367521367529</v>
      </c>
      <c r="F100" s="18">
        <f>IF(ISNUMBER(D100), $B118 * E100, "")</f>
        <v>26282.051282051292</v>
      </c>
      <c r="G100" s="31">
        <v>29.3</v>
      </c>
      <c r="H100" s="32">
        <f t="shared" si="47"/>
        <v>0.25213675213675224</v>
      </c>
      <c r="I100" s="101">
        <f>IF(ISNUMBER(G100), $B118 * H100, "")</f>
        <v>37820.512820512835</v>
      </c>
      <c r="J100" s="15">
        <v>25.7</v>
      </c>
      <c r="K100" s="32">
        <f t="shared" si="48"/>
        <v>9.829059829059833E-2</v>
      </c>
      <c r="L100" s="18">
        <f>IF(ISNUMBER(J100), $B118 * K100, "")</f>
        <v>14743.58974358975</v>
      </c>
      <c r="M100" s="31"/>
      <c r="N100" s="32" t="str">
        <f t="shared" si="49"/>
        <v/>
      </c>
      <c r="O100" s="18" t="str">
        <f>IF(ISNUMBER(M100), $B118 * N100, "")</f>
        <v/>
      </c>
      <c r="Q100" s="291"/>
      <c r="R100" s="291"/>
      <c r="S100" s="291"/>
    </row>
    <row r="101" spans="1:19" ht="17.25" thickBot="1">
      <c r="A101" s="125" t="s">
        <v>229</v>
      </c>
      <c r="B101" s="126">
        <v>1790</v>
      </c>
      <c r="C101" s="77">
        <v>0.14376996810000001</v>
      </c>
      <c r="D101" s="15">
        <v>2185</v>
      </c>
      <c r="E101" s="32">
        <f t="shared" si="46"/>
        <v>0.2206703910614525</v>
      </c>
      <c r="F101" s="18">
        <f>IF(ISNUMBER(D101), $B118 * E101, "")</f>
        <v>33100.558659217873</v>
      </c>
      <c r="G101" s="31">
        <v>2350</v>
      </c>
      <c r="H101" s="32">
        <f t="shared" si="47"/>
        <v>0.31284916201117319</v>
      </c>
      <c r="I101" s="101">
        <f>IF(ISNUMBER(G101), $B118 * H101, "")</f>
        <v>46927.374301675976</v>
      </c>
      <c r="J101" s="15">
        <v>2185</v>
      </c>
      <c r="K101" s="32">
        <f t="shared" si="48"/>
        <v>0.2206703910614525</v>
      </c>
      <c r="L101" s="18">
        <f>IF(ISNUMBER(J101), $B118 * K101, "")</f>
        <v>33100.558659217873</v>
      </c>
      <c r="M101" s="31"/>
      <c r="N101" s="32" t="str">
        <f t="shared" si="49"/>
        <v/>
      </c>
      <c r="O101" s="18" t="str">
        <f>IF(ISNUMBER(M101), $B118 * N101, "")</f>
        <v/>
      </c>
      <c r="Q101" s="291"/>
      <c r="R101" s="291"/>
      <c r="S101" s="291"/>
    </row>
    <row r="102" spans="1:19" ht="17.25" thickBot="1">
      <c r="A102" s="127" t="s">
        <v>163</v>
      </c>
      <c r="B102" s="128">
        <v>1610</v>
      </c>
      <c r="C102" s="78">
        <v>0.13380281690000001</v>
      </c>
      <c r="D102" s="20">
        <v>1835</v>
      </c>
      <c r="E102" s="21">
        <f t="shared" si="46"/>
        <v>0.13975155279503104</v>
      </c>
      <c r="F102" s="22">
        <f>IF(ISNUMBER(D102), $B118 * E102, "")</f>
        <v>20962.732919254657</v>
      </c>
      <c r="G102" s="30">
        <v>1780</v>
      </c>
      <c r="H102" s="21">
        <f t="shared" si="47"/>
        <v>0.10559006211180125</v>
      </c>
      <c r="I102" s="105">
        <f>IF(ISNUMBER(G102), $B118 * H102, "")</f>
        <v>15838.509316770187</v>
      </c>
      <c r="J102" s="20">
        <v>1720</v>
      </c>
      <c r="K102" s="21">
        <f t="shared" si="48"/>
        <v>6.8322981366459631E-2</v>
      </c>
      <c r="L102" s="22">
        <f>IF(ISNUMBER(J102), $B118 * K102, "")</f>
        <v>10248.447204968945</v>
      </c>
      <c r="M102" s="30"/>
      <c r="N102" s="21" t="str">
        <f t="shared" si="49"/>
        <v/>
      </c>
      <c r="O102" s="22" t="str">
        <f>IF(ISNUMBER(M102), $B118 * N102, "")</f>
        <v/>
      </c>
      <c r="Q102" s="291"/>
      <c r="R102" s="291"/>
      <c r="S102" s="291"/>
    </row>
    <row r="103" spans="1:19" ht="17.25" thickBot="1">
      <c r="A103" s="125" t="s">
        <v>185</v>
      </c>
      <c r="B103" s="129">
        <v>19</v>
      </c>
      <c r="C103" s="80">
        <v>0.124260355</v>
      </c>
      <c r="D103" s="106">
        <v>22.9</v>
      </c>
      <c r="E103" s="107">
        <f>IF(ISNUMBER(D103), (D103 - $B103) / $B103, "")</f>
        <v>0.20526315789473676</v>
      </c>
      <c r="F103" s="108">
        <f>IF(ISNUMBER(D103), $B118 * E103, "")</f>
        <v>30789.473684210512</v>
      </c>
      <c r="G103" s="109">
        <v>22.6</v>
      </c>
      <c r="H103" s="107">
        <f>IF(ISNUMBER(G103), (G103 - $B103) / $B103, "")</f>
        <v>0.18947368421052638</v>
      </c>
      <c r="I103" s="110">
        <f>IF(ISNUMBER(G103), $B118 * H103, "")</f>
        <v>28421.052631578958</v>
      </c>
      <c r="J103" s="106">
        <v>21.2</v>
      </c>
      <c r="K103" s="107">
        <f>IF(ISNUMBER(J103), (J103 - $B103) / $B103, "")</f>
        <v>0.11578947368421048</v>
      </c>
      <c r="L103" s="108">
        <f>IF(ISNUMBER(J103), $B118 * K103, "")</f>
        <v>17368.421052631573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91"/>
      <c r="R103" s="291"/>
      <c r="S103" s="291"/>
    </row>
    <row r="104" spans="1:19" ht="17.25" thickBot="1">
      <c r="A104" s="125" t="s">
        <v>153</v>
      </c>
      <c r="B104" s="126">
        <v>5390</v>
      </c>
      <c r="C104" s="77">
        <v>0.1229166667</v>
      </c>
      <c r="D104" s="15">
        <v>5410</v>
      </c>
      <c r="E104" s="32">
        <f t="shared" ref="E104:E107" si="50">IF(ISNUMBER(D104), (D104 - $B104) / $B104, "")</f>
        <v>3.7105751391465678E-3</v>
      </c>
      <c r="F104" s="18">
        <f>IF(ISNUMBER(D104), $B118 * E104, "")</f>
        <v>556.58627087198522</v>
      </c>
      <c r="G104" s="31">
        <v>5810</v>
      </c>
      <c r="H104" s="32">
        <f t="shared" ref="H104:H107" si="51">IF(ISNUMBER(G104), (G104 - $B104) / $B104, "")</f>
        <v>7.792207792207792E-2</v>
      </c>
      <c r="I104" s="101">
        <f>IF(ISNUMBER(G104), $B118 * H104, "")</f>
        <v>11688.311688311687</v>
      </c>
      <c r="J104" s="15">
        <v>5500</v>
      </c>
      <c r="K104" s="32">
        <f t="shared" ref="K104:K107" si="52">IF(ISNUMBER(J104), (J104 - $B104) / $B104, "")</f>
        <v>2.0408163265306121E-2</v>
      </c>
      <c r="L104" s="18">
        <f>IF(ISNUMBER(J104), $B118 * K104, "")</f>
        <v>3061.2244897959181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1"/>
      <c r="R104" s="291"/>
      <c r="S104" s="291"/>
    </row>
    <row r="105" spans="1:19" ht="17.25" thickBot="1">
      <c r="A105" s="125" t="s">
        <v>191</v>
      </c>
      <c r="B105" s="126">
        <v>188</v>
      </c>
      <c r="C105" s="77">
        <v>9.9415204699999996E-2</v>
      </c>
      <c r="D105" s="15">
        <v>199</v>
      </c>
      <c r="E105" s="32">
        <f t="shared" si="50"/>
        <v>5.8510638297872342E-2</v>
      </c>
      <c r="F105" s="18">
        <f>IF(ISNUMBER(D105), $B118 * E105, "")</f>
        <v>8776.5957446808516</v>
      </c>
      <c r="G105" s="31">
        <v>207</v>
      </c>
      <c r="H105" s="32">
        <f t="shared" si="51"/>
        <v>0.10106382978723404</v>
      </c>
      <c r="I105" s="101">
        <f>IF(ISNUMBER(G105), $B118 * H105, "")</f>
        <v>15159.574468085106</v>
      </c>
      <c r="J105" s="15">
        <v>196</v>
      </c>
      <c r="K105" s="32">
        <f t="shared" si="52"/>
        <v>4.2553191489361701E-2</v>
      </c>
      <c r="L105" s="18">
        <f>IF(ISNUMBER(J105), $B118 * K105, "")</f>
        <v>6382.9787234042551</v>
      </c>
      <c r="M105" s="31"/>
      <c r="N105" s="32" t="str">
        <f t="shared" si="53"/>
        <v/>
      </c>
      <c r="O105" s="18" t="str">
        <f>IF(ISNUMBER(M105), $B118 * N105, "")</f>
        <v/>
      </c>
      <c r="Q105" s="291"/>
      <c r="R105" s="291"/>
      <c r="S105" s="291"/>
    </row>
    <row r="106" spans="1:19" ht="17.25" thickBot="1">
      <c r="A106" s="125" t="s">
        <v>211</v>
      </c>
      <c r="B106" s="126">
        <v>3770</v>
      </c>
      <c r="C106" s="77">
        <v>9.2753623199999996E-2</v>
      </c>
      <c r="D106" s="15">
        <v>3915</v>
      </c>
      <c r="E106" s="32">
        <f t="shared" si="50"/>
        <v>3.8461538461538464E-2</v>
      </c>
      <c r="F106" s="18">
        <f>IF(ISNUMBER(D106), $B118 * E106, "")</f>
        <v>5769.2307692307695</v>
      </c>
      <c r="G106" s="31">
        <v>3850</v>
      </c>
      <c r="H106" s="32">
        <f t="shared" si="51"/>
        <v>2.1220159151193633E-2</v>
      </c>
      <c r="I106" s="101">
        <f>IF(ISNUMBER(G106), $B118 * H106, "")</f>
        <v>3183.0238726790449</v>
      </c>
      <c r="J106" s="15">
        <v>3700</v>
      </c>
      <c r="K106" s="32">
        <f t="shared" si="52"/>
        <v>-1.8567639257294429E-2</v>
      </c>
      <c r="L106" s="18">
        <f>IF(ISNUMBER(J106), $B118 * K106, "")</f>
        <v>-2785.1458885941643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227</v>
      </c>
      <c r="B107" s="131">
        <v>1060</v>
      </c>
      <c r="C107" s="79">
        <v>8.05300714E-2</v>
      </c>
      <c r="D107" s="24">
        <v>1155</v>
      </c>
      <c r="E107" s="25">
        <f t="shared" si="50"/>
        <v>8.9622641509433956E-2</v>
      </c>
      <c r="F107" s="104">
        <f>IF(ISNUMBER(D107), $B118 * E107, "")</f>
        <v>13443.396226415094</v>
      </c>
      <c r="G107" s="102">
        <v>1150</v>
      </c>
      <c r="H107" s="25">
        <f t="shared" si="51"/>
        <v>8.4905660377358486E-2</v>
      </c>
      <c r="I107" s="103">
        <f>IF(ISNUMBER(G107), $B118 * H107, "")</f>
        <v>12735.849056603773</v>
      </c>
      <c r="J107" s="24">
        <v>1070</v>
      </c>
      <c r="K107" s="25">
        <f t="shared" si="52"/>
        <v>9.433962264150943E-3</v>
      </c>
      <c r="L107" s="104">
        <f>IF(ISNUMBER(J107), $B118 * K107, "")</f>
        <v>1415.0943396226414</v>
      </c>
      <c r="M107" s="102"/>
      <c r="N107" s="25" t="str">
        <f t="shared" si="53"/>
        <v/>
      </c>
      <c r="O107" s="104" t="str">
        <f>IF(ISNUMBER(M107), $B118 * N107, "")</f>
        <v/>
      </c>
      <c r="Q107" s="300"/>
      <c r="R107" s="301"/>
      <c r="S107" s="302"/>
    </row>
    <row r="108" spans="1:19">
      <c r="A108" s="123" t="s">
        <v>209</v>
      </c>
      <c r="B108" s="124">
        <v>1740</v>
      </c>
      <c r="C108" s="76">
        <v>7.0769230799999999E-2</v>
      </c>
      <c r="D108" s="13">
        <v>2065</v>
      </c>
      <c r="E108" s="14">
        <f>IF(ISNUMBER(D108), (D108 - $B108) / $B108, "")</f>
        <v>0.18678160919540229</v>
      </c>
      <c r="F108" s="16">
        <f>IF(ISNUMBER(D108), $B118 * E108, "")</f>
        <v>28017.241379310344</v>
      </c>
      <c r="G108" s="29">
        <v>2065</v>
      </c>
      <c r="H108" s="14">
        <f>IF(ISNUMBER(G108), (G108 - $B108) / $B108, "")</f>
        <v>0.18678160919540229</v>
      </c>
      <c r="I108" s="100">
        <f>IF(ISNUMBER(G108), $B118 * H108, "")</f>
        <v>28017.241379310344</v>
      </c>
      <c r="J108" s="13">
        <v>1925</v>
      </c>
      <c r="K108" s="14">
        <f>IF(ISNUMBER(J108), (J108 - $B108) / $B108, "")</f>
        <v>0.10632183908045977</v>
      </c>
      <c r="L108" s="16">
        <f>IF(ISNUMBER(J108), $B118 * K108, "")</f>
        <v>15948.275862068966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3"/>
      <c r="R108" s="304"/>
      <c r="S108" s="305"/>
    </row>
    <row r="109" spans="1:19" ht="17.25" thickBot="1">
      <c r="A109" s="125" t="s">
        <v>205</v>
      </c>
      <c r="B109" s="126">
        <v>18.399999999999999</v>
      </c>
      <c r="C109" s="77">
        <v>6.3583815000000002E-2</v>
      </c>
      <c r="D109" s="15">
        <v>18.899999999999999</v>
      </c>
      <c r="E109" s="32">
        <f t="shared" ref="E109:E112" si="54">IF(ISNUMBER(D109), (D109 - $B109) / $B109, "")</f>
        <v>2.7173913043478264E-2</v>
      </c>
      <c r="F109" s="18">
        <f>IF(ISNUMBER(D109), $B118 * E109, "")</f>
        <v>4076.0869565217395</v>
      </c>
      <c r="G109" s="31">
        <v>20.3</v>
      </c>
      <c r="H109" s="32">
        <f t="shared" ref="H109:H112" si="55">IF(ISNUMBER(G109), (G109 - $B109) / $B109, "")</f>
        <v>0.10326086956521752</v>
      </c>
      <c r="I109" s="101">
        <f>IF(ISNUMBER(G109), $B118 * H109, "")</f>
        <v>15489.130434782628</v>
      </c>
      <c r="J109" s="15">
        <v>19.3</v>
      </c>
      <c r="K109" s="32">
        <f t="shared" ref="K109:K112" si="56">IF(ISNUMBER(J109), (J109 - $B109) / $B109, "")</f>
        <v>4.891304347826099E-2</v>
      </c>
      <c r="L109" s="18">
        <f>IF(ISNUMBER(J109), $B118 * K109, "")</f>
        <v>7336.9565217391482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6"/>
      <c r="R109" s="307"/>
      <c r="S109" s="308"/>
    </row>
    <row r="110" spans="1:19" ht="17.25" thickBot="1">
      <c r="A110" s="125" t="s">
        <v>219</v>
      </c>
      <c r="B110" s="126">
        <v>469</v>
      </c>
      <c r="C110" s="77">
        <v>5.8690744900000001E-2</v>
      </c>
      <c r="D110" s="15">
        <v>591</v>
      </c>
      <c r="E110" s="32">
        <f t="shared" si="54"/>
        <v>0.26012793176972282</v>
      </c>
      <c r="F110" s="18">
        <f>IF(ISNUMBER(D110), $B118 * E110, "")</f>
        <v>39019.189765458425</v>
      </c>
      <c r="G110" s="31">
        <v>562</v>
      </c>
      <c r="H110" s="32">
        <f t="shared" si="55"/>
        <v>0.19829424307036247</v>
      </c>
      <c r="I110" s="101">
        <f>IF(ISNUMBER(G110), $B118 * H110, "")</f>
        <v>29744.136460554371</v>
      </c>
      <c r="J110" s="15">
        <v>540</v>
      </c>
      <c r="K110" s="32">
        <f t="shared" si="56"/>
        <v>0.1513859275053305</v>
      </c>
      <c r="L110" s="18">
        <f>IF(ISNUMBER(J110), $B118 * K110, "")</f>
        <v>22707.889125799575</v>
      </c>
      <c r="M110" s="31"/>
      <c r="N110" s="32" t="str">
        <f t="shared" si="57"/>
        <v/>
      </c>
      <c r="O110" s="18" t="str">
        <f>IF(ISNUMBER(M110), $B118 * N110, "")</f>
        <v/>
      </c>
      <c r="Q110" s="291"/>
      <c r="R110" s="291"/>
      <c r="S110" s="291"/>
    </row>
    <row r="111" spans="1:19" ht="17.25" thickBot="1">
      <c r="A111" s="125" t="s">
        <v>115</v>
      </c>
      <c r="B111" s="126">
        <v>1165</v>
      </c>
      <c r="C111" s="77">
        <v>5.4298642500000001E-2</v>
      </c>
      <c r="D111" s="15">
        <v>1055</v>
      </c>
      <c r="E111" s="32">
        <f t="shared" si="54"/>
        <v>-9.4420600858369105E-2</v>
      </c>
      <c r="F111" s="18">
        <f>IF(ISNUMBER(D111), $B118 * E111, "")</f>
        <v>-14163.090128755366</v>
      </c>
      <c r="G111" s="31">
        <v>1060</v>
      </c>
      <c r="H111" s="32">
        <f t="shared" si="55"/>
        <v>-9.012875536480687E-2</v>
      </c>
      <c r="I111" s="101">
        <f>IF(ISNUMBER(G111), $B118 * H111, "")</f>
        <v>-13519.31330472103</v>
      </c>
      <c r="J111" s="15">
        <v>1010</v>
      </c>
      <c r="K111" s="32">
        <f t="shared" si="56"/>
        <v>-0.13304721030042918</v>
      </c>
      <c r="L111" s="18">
        <f>IF(ISNUMBER(J111), $B118 * K111, "")</f>
        <v>-19957.081545064379</v>
      </c>
      <c r="M111" s="31"/>
      <c r="N111" s="32" t="str">
        <f t="shared" si="57"/>
        <v/>
      </c>
      <c r="O111" s="18" t="str">
        <f>IF(ISNUMBER(M111), $B118 * N111, "")</f>
        <v/>
      </c>
      <c r="Q111" s="286"/>
      <c r="R111" s="286"/>
      <c r="S111" s="286"/>
    </row>
    <row r="112" spans="1:19" ht="17.25" thickBot="1">
      <c r="A112" s="127" t="s">
        <v>117</v>
      </c>
      <c r="B112" s="128">
        <v>6325</v>
      </c>
      <c r="C112" s="78">
        <v>4.9792531100000002E-2</v>
      </c>
      <c r="D112" s="20">
        <v>7250</v>
      </c>
      <c r="E112" s="21">
        <f t="shared" si="54"/>
        <v>0.14624505928853754</v>
      </c>
      <c r="F112" s="22">
        <f>IF(ISNUMBER(D112), $B118 * E112, "")</f>
        <v>21936.758893280632</v>
      </c>
      <c r="G112" s="30">
        <v>8490</v>
      </c>
      <c r="H112" s="21">
        <f t="shared" si="55"/>
        <v>0.3422924901185771</v>
      </c>
      <c r="I112" s="105">
        <f>IF(ISNUMBER(G112), $B118 * H112, "")</f>
        <v>51343.873517786567</v>
      </c>
      <c r="J112" s="20">
        <v>7855</v>
      </c>
      <c r="K112" s="21">
        <f t="shared" si="56"/>
        <v>0.24189723320158102</v>
      </c>
      <c r="L112" s="22">
        <f>IF(ISNUMBER(J112), $B118 * K112, "")</f>
        <v>36284.584980237152</v>
      </c>
      <c r="M112" s="30"/>
      <c r="N112" s="21" t="str">
        <f t="shared" si="57"/>
        <v/>
      </c>
      <c r="O112" s="22" t="str">
        <f>IF(ISNUMBER(M112), $B118 * N112, "")</f>
        <v/>
      </c>
      <c r="Q112" s="286"/>
      <c r="R112" s="286"/>
      <c r="S112" s="286"/>
    </row>
    <row r="113" spans="1:19" ht="17.25" thickBot="1">
      <c r="A113" s="125" t="s">
        <v>213</v>
      </c>
      <c r="B113" s="129">
        <v>15.4</v>
      </c>
      <c r="C113" s="80">
        <v>4.7619047599999999E-2</v>
      </c>
      <c r="D113" s="106">
        <v>16.399999999999999</v>
      </c>
      <c r="E113" s="107">
        <f>IF(ISNUMBER(D113), (D113 - $B113) / $B113, "")</f>
        <v>6.4935064935064818E-2</v>
      </c>
      <c r="F113" s="108">
        <f>IF(ISNUMBER(D113), $B118 * E113, "")</f>
        <v>9740.2597402597221</v>
      </c>
      <c r="G113" s="109">
        <v>17.600000000000001</v>
      </c>
      <c r="H113" s="107">
        <f>IF(ISNUMBER(G113), (G113 - $B113) / $B113, "")</f>
        <v>0.14285714285714293</v>
      </c>
      <c r="I113" s="110">
        <f>IF(ISNUMBER(G113), $B118 * H113, "")</f>
        <v>21428.571428571438</v>
      </c>
      <c r="J113" s="106">
        <v>16.399999999999999</v>
      </c>
      <c r="K113" s="107">
        <f>IF(ISNUMBER(J113), (J113 - $B113) / $B113, "")</f>
        <v>6.4935064935064818E-2</v>
      </c>
      <c r="L113" s="108">
        <f>IF(ISNUMBER(J113), $B118 * K113, "")</f>
        <v>9740.2597402597221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91"/>
      <c r="R113" s="291"/>
      <c r="S113" s="291"/>
    </row>
    <row r="114" spans="1:19" ht="17.25" thickBot="1">
      <c r="A114" s="125" t="s">
        <v>151</v>
      </c>
      <c r="B114" s="126">
        <v>176350</v>
      </c>
      <c r="C114" s="77">
        <v>3.9186800200000003E-2</v>
      </c>
      <c r="D114" s="15">
        <v>172700</v>
      </c>
      <c r="E114" s="32">
        <f t="shared" ref="E114:E117" si="58">IF(ISNUMBER(D114), (D114 - $B114) / $B114, "")</f>
        <v>-2.069747660901616E-2</v>
      </c>
      <c r="F114" s="18">
        <f>IF(ISNUMBER(D114), $B118 * E114, "")</f>
        <v>-3104.6214913524241</v>
      </c>
      <c r="G114" s="31">
        <v>172300</v>
      </c>
      <c r="H114" s="32">
        <f t="shared" ref="H114:H117" si="59">IF(ISNUMBER(G114), (G114 - $B114) / $B114, "")</f>
        <v>-2.2965693223702864E-2</v>
      </c>
      <c r="I114" s="101">
        <f>IF(ISNUMBER(G114), $B118 * H114, "")</f>
        <v>-3444.8539835554297</v>
      </c>
      <c r="J114" s="15">
        <v>175800</v>
      </c>
      <c r="K114" s="32">
        <f t="shared" ref="K114:K117" si="60">IF(ISNUMBER(J114), (J114 - $B114) / $B114, "")</f>
        <v>-3.1187978451942162E-3</v>
      </c>
      <c r="L114" s="18">
        <f>IF(ISNUMBER(J114), $B118 * K114, "")</f>
        <v>-467.81967677913241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1"/>
      <c r="R114" s="291"/>
      <c r="S114" s="291"/>
    </row>
    <row r="115" spans="1:19" ht="17.25" thickBot="1">
      <c r="A115" s="125" t="s">
        <v>225</v>
      </c>
      <c r="B115" s="126">
        <v>1195</v>
      </c>
      <c r="C115" s="77">
        <v>3.9130434800000002E-2</v>
      </c>
      <c r="D115" s="15">
        <v>1340</v>
      </c>
      <c r="E115" s="32">
        <f t="shared" si="58"/>
        <v>0.12133891213389121</v>
      </c>
      <c r="F115" s="18">
        <f>IF(ISNUMBER(D115), $B118 * E115, "")</f>
        <v>18200.836820083681</v>
      </c>
      <c r="G115" s="31">
        <v>1410</v>
      </c>
      <c r="H115" s="32">
        <f t="shared" si="59"/>
        <v>0.1799163179916318</v>
      </c>
      <c r="I115" s="101">
        <f>IF(ISNUMBER(G115), $B118 * H115, "")</f>
        <v>26987.447698744771</v>
      </c>
      <c r="J115" s="15">
        <v>1255</v>
      </c>
      <c r="K115" s="32">
        <f t="shared" si="60"/>
        <v>5.0209205020920501E-2</v>
      </c>
      <c r="L115" s="18">
        <f>IF(ISNUMBER(J115), $B118 * K115, "")</f>
        <v>7531.3807531380753</v>
      </c>
      <c r="M115" s="31"/>
      <c r="N115" s="32" t="str">
        <f t="shared" si="61"/>
        <v/>
      </c>
      <c r="O115" s="18" t="str">
        <f>IF(ISNUMBER(M115), $B118 * N115, "")</f>
        <v/>
      </c>
      <c r="Q115" s="291"/>
      <c r="R115" s="291"/>
      <c r="S115" s="291"/>
    </row>
    <row r="116" spans="1:19">
      <c r="A116" s="125" t="s">
        <v>201</v>
      </c>
      <c r="B116" s="126">
        <v>22.2</v>
      </c>
      <c r="C116" s="77">
        <v>3.7383177599999998E-2</v>
      </c>
      <c r="D116" s="15">
        <v>25</v>
      </c>
      <c r="E116" s="32">
        <f t="shared" si="58"/>
        <v>0.12612612612612617</v>
      </c>
      <c r="F116" s="18">
        <f>IF(ISNUMBER(D116), $B118 * E116, "")</f>
        <v>18918.918918918924</v>
      </c>
      <c r="G116" s="31">
        <v>26.2</v>
      </c>
      <c r="H116" s="32">
        <f t="shared" si="59"/>
        <v>0.1801801801801802</v>
      </c>
      <c r="I116" s="101">
        <f>IF(ISNUMBER(G116), $B118 * H116, "")</f>
        <v>27027.02702702703</v>
      </c>
      <c r="J116" s="15">
        <v>23.5</v>
      </c>
      <c r="K116" s="32">
        <f t="shared" si="60"/>
        <v>5.8558558558558592E-2</v>
      </c>
      <c r="L116" s="18">
        <f>IF(ISNUMBER(J116), $B118 * K116, "")</f>
        <v>8783.7837837837887</v>
      </c>
      <c r="M116" s="31"/>
      <c r="N116" s="32" t="str">
        <f t="shared" si="61"/>
        <v/>
      </c>
      <c r="O116" s="18" t="str">
        <f>IF(ISNUMBER(M116), $B118 * N116, "")</f>
        <v/>
      </c>
      <c r="Q116" s="313"/>
      <c r="R116" s="314"/>
      <c r="S116" s="315"/>
    </row>
    <row r="117" spans="1:19" ht="17.25" thickBot="1">
      <c r="A117" s="130" t="s">
        <v>187</v>
      </c>
      <c r="B117" s="131">
        <v>20</v>
      </c>
      <c r="C117" s="79">
        <v>3.62694301E-2</v>
      </c>
      <c r="D117" s="24">
        <v>21.9</v>
      </c>
      <c r="E117" s="25">
        <f t="shared" si="58"/>
        <v>9.4999999999999932E-2</v>
      </c>
      <c r="F117" s="104">
        <f>IF(ISNUMBER(D117), $B118 * E117, "")</f>
        <v>14249.999999999989</v>
      </c>
      <c r="G117" s="102">
        <v>22.7</v>
      </c>
      <c r="H117" s="25">
        <f t="shared" si="59"/>
        <v>0.13499999999999995</v>
      </c>
      <c r="I117" s="103">
        <f>IF(ISNUMBER(G117), $B118 * H117, "")</f>
        <v>20249.999999999993</v>
      </c>
      <c r="J117" s="24">
        <v>21.3</v>
      </c>
      <c r="K117" s="25">
        <f t="shared" si="60"/>
        <v>6.500000000000003E-2</v>
      </c>
      <c r="L117" s="104">
        <f>IF(ISNUMBER(J117), $B118 * K117, "")</f>
        <v>9750.0000000000036</v>
      </c>
      <c r="M117" s="102"/>
      <c r="N117" s="25" t="str">
        <f t="shared" si="61"/>
        <v/>
      </c>
      <c r="O117" s="104" t="str">
        <f>IF(ISNUMBER(M117), $B118 * N117, "")</f>
        <v/>
      </c>
      <c r="Q117" s="316"/>
      <c r="R117" s="317"/>
      <c r="S117" s="318"/>
    </row>
    <row r="118" spans="1:19" ht="17.25" thickBot="1">
      <c r="A118" s="132" t="s">
        <v>267</v>
      </c>
      <c r="B118" s="324">
        <f>$B$37</f>
        <v>150000</v>
      </c>
      <c r="C118" s="325"/>
      <c r="D118" s="26" t="s">
        <v>268</v>
      </c>
      <c r="E118" s="27">
        <f>IF(COUNT(E98:E117), SUM(E98:E117) / COUNT(E98:E117), 0)</f>
        <v>9.5307094679848395E-2</v>
      </c>
      <c r="F118" s="28">
        <f>SUM(F98:F117)</f>
        <v>285921.28403954516</v>
      </c>
      <c r="G118" s="26" t="s">
        <v>268</v>
      </c>
      <c r="H118" s="27">
        <f>IF(COUNT(H98:H117), SUM(H98:H117) / COUNT(H98:H117), 0)</f>
        <v>0.13571581915504183</v>
      </c>
      <c r="I118" s="28">
        <f>SUM(I98:I117)</f>
        <v>407147.45746512554</v>
      </c>
      <c r="J118" s="26" t="s">
        <v>268</v>
      </c>
      <c r="K118" s="27">
        <f>IF(COUNT(K98:K117), SUM(K98:K117) / COUNT(K98:K117), 0)</f>
        <v>6.6141578142352261E-2</v>
      </c>
      <c r="L118" s="28">
        <f>SUM(L98:L117)</f>
        <v>198424.73442705686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265" t="s">
        <v>255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61" t="s">
        <v>264</v>
      </c>
      <c r="B122" s="265" t="s">
        <v>49</v>
      </c>
      <c r="C122" s="267"/>
      <c r="D122" s="265" t="s">
        <v>57</v>
      </c>
      <c r="E122" s="266"/>
      <c r="F122" s="267"/>
      <c r="G122" s="292">
        <f>_xlfn.IFNA(VLOOKUP(B122, 현재가테이블!$B$2:$D$200, 2, FALSE), "-")</f>
        <v>72499000</v>
      </c>
      <c r="H122" s="293"/>
      <c r="I122" s="294"/>
      <c r="J122" s="265" t="s">
        <v>58</v>
      </c>
      <c r="K122" s="266"/>
      <c r="L122" s="267"/>
      <c r="M122" s="295">
        <f>_xlfn.IFNA(VLOOKUP(B122, 현재가테이블!$B$2:$D$200, 3, FALSE), "-")</f>
        <v>1.1425781249999999E-2</v>
      </c>
      <c r="N122" s="296"/>
      <c r="O122" s="297"/>
      <c r="Q122" s="286"/>
      <c r="R122" s="286"/>
      <c r="S122" s="286"/>
    </row>
    <row r="123" spans="1:19" ht="17.25" thickBot="1">
      <c r="A123" s="326" t="s">
        <v>54</v>
      </c>
      <c r="B123" s="328" t="str">
        <f>TEXT($G$1, "[$-ko-KR]yyyy-mm-dd(ddd) ") &amp; "오전 00:00"</f>
        <v>2021-11-25(목) 오전 00:00</v>
      </c>
      <c r="C123" s="329"/>
      <c r="D123" s="288" t="str">
        <f>TEXT($G$1, "[$-ko-KR]yyyy-mm-dd(ddd) ") &amp; "오후 14:00"</f>
        <v>2021-11-25(목) 오후 14:00</v>
      </c>
      <c r="E123" s="289"/>
      <c r="F123" s="290"/>
      <c r="G123" s="288" t="str">
        <f>TEXT($G$1, "[$-ko-KR]yyyy-mm-dd(ddd) ") &amp; "오후 19:00"</f>
        <v>2021-11-25(목) 오후 19:00</v>
      </c>
      <c r="H123" s="289"/>
      <c r="I123" s="290"/>
      <c r="J123" s="288" t="str">
        <f>TEXT($G$1, "[$-ko-KR]yyyy-mm-dd(ddd) ") &amp; "오후 21:00"</f>
        <v>2021-11-25(목) 오후 21:00</v>
      </c>
      <c r="K123" s="289"/>
      <c r="L123" s="290"/>
      <c r="M123" s="288" t="str">
        <f>TEXT($G$1+1, "[$-ko-KR]yyyy-mm-dd(ddd) ") &amp; "오전 00:00"</f>
        <v>2021-11-26(금)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262" t="s">
        <v>57</v>
      </c>
      <c r="H124" s="263" t="s">
        <v>265</v>
      </c>
      <c r="I124" s="26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291"/>
      <c r="R124" s="291"/>
      <c r="S124" s="291"/>
    </row>
    <row r="125" spans="1:19" ht="17.25" thickBot="1">
      <c r="A125" s="123" t="s">
        <v>147</v>
      </c>
      <c r="B125" s="124">
        <v>23.4</v>
      </c>
      <c r="C125" s="76">
        <v>0.18781725890000001</v>
      </c>
      <c r="D125" s="13">
        <v>27.5</v>
      </c>
      <c r="E125" s="14">
        <f>IF(ISNUMBER(D125), (D125 - $B125) / $B125, "")</f>
        <v>0.17521367521367529</v>
      </c>
      <c r="F125" s="16">
        <f>IF(ISNUMBER(D125), $B145 * E125, "")</f>
        <v>26282.051282051292</v>
      </c>
      <c r="G125" s="29">
        <v>29.3</v>
      </c>
      <c r="H125" s="14">
        <f>IF(ISNUMBER(G125), (G125 - $B125) / $B125, "")</f>
        <v>0.25213675213675224</v>
      </c>
      <c r="I125" s="100">
        <f>IF(ISNUMBER(G125), $B145 * H125, "")</f>
        <v>37820.512820512835</v>
      </c>
      <c r="J125" s="13">
        <v>25.7</v>
      </c>
      <c r="K125" s="14">
        <f>IF(ISNUMBER(J125), (J125 - $B125) / $B125, "")</f>
        <v>9.829059829059833E-2</v>
      </c>
      <c r="L125" s="16">
        <f>IF(ISNUMBER(J125), $B145 * K125, "")</f>
        <v>14743.58974358975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6"/>
      <c r="R125" s="286"/>
      <c r="S125" s="286"/>
    </row>
    <row r="126" spans="1:19" ht="17.25" thickBot="1">
      <c r="A126" s="125" t="s">
        <v>185</v>
      </c>
      <c r="B126" s="126">
        <v>19</v>
      </c>
      <c r="C126" s="77">
        <v>0.124260355</v>
      </c>
      <c r="D126" s="15">
        <v>22.9</v>
      </c>
      <c r="E126" s="32">
        <f t="shared" ref="E126:E129" si="62">IF(ISNUMBER(D126), (D126 - $B126) / $B126, "")</f>
        <v>0.20526315789473676</v>
      </c>
      <c r="F126" s="18">
        <f>IF(ISNUMBER(D126), $B145 * E126, "")</f>
        <v>30789.473684210512</v>
      </c>
      <c r="G126" s="31">
        <v>22.6</v>
      </c>
      <c r="H126" s="32">
        <f t="shared" ref="H126:H129" si="63">IF(ISNUMBER(G126), (G126 - $B126) / $B126, "")</f>
        <v>0.18947368421052638</v>
      </c>
      <c r="I126" s="101">
        <f>IF(ISNUMBER(G126), $B145 * H126, "")</f>
        <v>28421.052631578958</v>
      </c>
      <c r="J126" s="15">
        <v>21.2</v>
      </c>
      <c r="K126" s="32">
        <f t="shared" ref="K126:K129" si="64">IF(ISNUMBER(J126), (J126 - $B126) / $B126, "")</f>
        <v>0.11578947368421048</v>
      </c>
      <c r="L126" s="18">
        <f>IF(ISNUMBER(J126), $B145 * K126, "")</f>
        <v>17368.421052631573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6"/>
      <c r="R126" s="286"/>
      <c r="S126" s="286"/>
    </row>
    <row r="127" spans="1:19" ht="17.25" thickBot="1">
      <c r="A127" s="125" t="s">
        <v>205</v>
      </c>
      <c r="B127" s="126">
        <v>18.399999999999999</v>
      </c>
      <c r="C127" s="77">
        <v>6.3583815000000002E-2</v>
      </c>
      <c r="D127" s="15">
        <v>18.899999999999999</v>
      </c>
      <c r="E127" s="32">
        <f t="shared" si="62"/>
        <v>2.7173913043478264E-2</v>
      </c>
      <c r="F127" s="18">
        <f>IF(ISNUMBER(D127), $B145 * E127, "")</f>
        <v>4076.0869565217395</v>
      </c>
      <c r="G127" s="31">
        <v>20.3</v>
      </c>
      <c r="H127" s="32">
        <f t="shared" si="63"/>
        <v>0.10326086956521752</v>
      </c>
      <c r="I127" s="101">
        <f>IF(ISNUMBER(G127), $B145 * H127, "")</f>
        <v>15489.130434782628</v>
      </c>
      <c r="J127" s="15">
        <v>19.3</v>
      </c>
      <c r="K127" s="32">
        <f t="shared" si="64"/>
        <v>4.891304347826099E-2</v>
      </c>
      <c r="L127" s="18">
        <f>IF(ISNUMBER(J127), $B145 * K127, "")</f>
        <v>7336.9565217391482</v>
      </c>
      <c r="M127" s="31"/>
      <c r="N127" s="32" t="str">
        <f t="shared" si="65"/>
        <v/>
      </c>
      <c r="O127" s="18" t="str">
        <f>IF(ISNUMBER(M127), $B145 * N127, "")</f>
        <v/>
      </c>
      <c r="Q127" s="291"/>
      <c r="R127" s="291"/>
      <c r="S127" s="291"/>
    </row>
    <row r="128" spans="1:19" ht="17.25" thickBot="1">
      <c r="A128" s="125" t="s">
        <v>213</v>
      </c>
      <c r="B128" s="126">
        <v>15.4</v>
      </c>
      <c r="C128" s="77">
        <v>4.7619047599999999E-2</v>
      </c>
      <c r="D128" s="15">
        <v>16.399999999999999</v>
      </c>
      <c r="E128" s="32">
        <f t="shared" si="62"/>
        <v>6.4935064935064818E-2</v>
      </c>
      <c r="F128" s="18">
        <f>IF(ISNUMBER(D128), $B145 * E128, "")</f>
        <v>9740.2597402597221</v>
      </c>
      <c r="G128" s="31">
        <v>17.600000000000001</v>
      </c>
      <c r="H128" s="32">
        <f t="shared" si="63"/>
        <v>0.14285714285714293</v>
      </c>
      <c r="I128" s="101">
        <f>IF(ISNUMBER(G128), $B145 * H128, "")</f>
        <v>21428.571428571438</v>
      </c>
      <c r="J128" s="15">
        <v>16.399999999999999</v>
      </c>
      <c r="K128" s="32">
        <f t="shared" si="64"/>
        <v>6.4935064935064818E-2</v>
      </c>
      <c r="L128" s="18">
        <f>IF(ISNUMBER(J128), $B145 * K128, "")</f>
        <v>9740.2597402597221</v>
      </c>
      <c r="M128" s="31"/>
      <c r="N128" s="32" t="str">
        <f t="shared" si="65"/>
        <v/>
      </c>
      <c r="O128" s="18" t="str">
        <f>IF(ISNUMBER(M128), $B145 * N128, "")</f>
        <v/>
      </c>
      <c r="Q128" s="291"/>
      <c r="R128" s="291"/>
      <c r="S128" s="291"/>
    </row>
    <row r="129" spans="1:19" ht="17.25" thickBot="1">
      <c r="A129" s="127" t="s">
        <v>201</v>
      </c>
      <c r="B129" s="128">
        <v>22.2</v>
      </c>
      <c r="C129" s="78">
        <v>3.7383177599999998E-2</v>
      </c>
      <c r="D129" s="20">
        <v>25</v>
      </c>
      <c r="E129" s="21">
        <f t="shared" si="62"/>
        <v>0.12612612612612617</v>
      </c>
      <c r="F129" s="22">
        <f>IF(ISNUMBER(D129), $B145 * E129, "")</f>
        <v>18918.918918918924</v>
      </c>
      <c r="G129" s="30">
        <v>26.2</v>
      </c>
      <c r="H129" s="21">
        <f t="shared" si="63"/>
        <v>0.1801801801801802</v>
      </c>
      <c r="I129" s="105">
        <f>IF(ISNUMBER(G129), $B145 * H129, "")</f>
        <v>27027.02702702703</v>
      </c>
      <c r="J129" s="20">
        <v>23.5</v>
      </c>
      <c r="K129" s="21">
        <f t="shared" si="64"/>
        <v>5.8558558558558592E-2</v>
      </c>
      <c r="L129" s="22">
        <f>IF(ISNUMBER(J129), $B145 * K129, "")</f>
        <v>8783.7837837837887</v>
      </c>
      <c r="M129" s="30"/>
      <c r="N129" s="21" t="str">
        <f t="shared" si="65"/>
        <v/>
      </c>
      <c r="O129" s="22" t="str">
        <f>IF(ISNUMBER(M129), $B145 * N129, "")</f>
        <v/>
      </c>
      <c r="Q129" s="291"/>
      <c r="R129" s="291"/>
      <c r="S129" s="291"/>
    </row>
    <row r="130" spans="1:19" ht="17.25" thickBot="1">
      <c r="A130" s="125" t="s">
        <v>187</v>
      </c>
      <c r="B130" s="129">
        <v>20</v>
      </c>
      <c r="C130" s="80">
        <v>3.62694301E-2</v>
      </c>
      <c r="D130" s="106">
        <v>21.9</v>
      </c>
      <c r="E130" s="107">
        <f>IF(ISNUMBER(D130), (D130 - $B130) / $B130, "")</f>
        <v>9.4999999999999932E-2</v>
      </c>
      <c r="F130" s="108">
        <f>IF(ISNUMBER(D130), $B145 * E130, "")</f>
        <v>14249.999999999989</v>
      </c>
      <c r="G130" s="109">
        <v>22.7</v>
      </c>
      <c r="H130" s="107">
        <f>IF(ISNUMBER(G130), (G130 - $B130) / $B130, "")</f>
        <v>0.13499999999999995</v>
      </c>
      <c r="I130" s="110">
        <f>IF(ISNUMBER(G130), $B145 * H130, "")</f>
        <v>20249.999999999993</v>
      </c>
      <c r="J130" s="106">
        <v>21.3</v>
      </c>
      <c r="K130" s="107">
        <f>IF(ISNUMBER(J130), (J130 - $B130) / $B130, "")</f>
        <v>6.500000000000003E-2</v>
      </c>
      <c r="L130" s="108">
        <f>IF(ISNUMBER(J130), $B145 * K130, "")</f>
        <v>9750.0000000000036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91"/>
      <c r="R130" s="291"/>
      <c r="S130" s="291"/>
    </row>
    <row r="131" spans="1:19" ht="17.25" thickBot="1">
      <c r="A131" s="125" t="s">
        <v>119</v>
      </c>
      <c r="B131" s="126">
        <v>39.1</v>
      </c>
      <c r="C131" s="77">
        <v>2.6246719200000001E-2</v>
      </c>
      <c r="D131" s="15">
        <v>40.4</v>
      </c>
      <c r="E131" s="32">
        <f t="shared" ref="E131:E134" si="66">IF(ISNUMBER(D131), (D131 - $B131) / $B131, "")</f>
        <v>3.3248081841432152E-2</v>
      </c>
      <c r="F131" s="18">
        <f>IF(ISNUMBER(D131), $B145 * E131, "")</f>
        <v>4987.2122762148229</v>
      </c>
      <c r="G131" s="31">
        <v>43.5</v>
      </c>
      <c r="H131" s="32">
        <f t="shared" ref="H131:H134" si="67">IF(ISNUMBER(G131), (G131 - $B131) / $B131, "")</f>
        <v>0.11253196930946288</v>
      </c>
      <c r="I131" s="101">
        <f>IF(ISNUMBER(G131), $B145 * H131, "")</f>
        <v>16879.795396419431</v>
      </c>
      <c r="J131" s="15">
        <v>42.6</v>
      </c>
      <c r="K131" s="32">
        <f t="shared" ref="K131:K134" si="68">IF(ISNUMBER(J131), (J131 - $B131) / $B131, "")</f>
        <v>8.9514066496163683E-2</v>
      </c>
      <c r="L131" s="18">
        <f>IF(ISNUMBER(J131), $B145 * K131, "")</f>
        <v>13427.109974424553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1"/>
      <c r="R131" s="291"/>
      <c r="S131" s="291"/>
    </row>
    <row r="132" spans="1:19" ht="17.25" thickBot="1">
      <c r="A132" s="125" t="s">
        <v>199</v>
      </c>
      <c r="B132" s="126">
        <v>93.3</v>
      </c>
      <c r="C132" s="77">
        <v>2.4149286499999999E-2</v>
      </c>
      <c r="D132" s="15">
        <v>95.7</v>
      </c>
      <c r="E132" s="32">
        <f t="shared" si="66"/>
        <v>2.5723472668810352E-2</v>
      </c>
      <c r="F132" s="18">
        <f>IF(ISNUMBER(D132), $B145 * E132, "")</f>
        <v>3858.5209003215527</v>
      </c>
      <c r="G132" s="31">
        <v>102</v>
      </c>
      <c r="H132" s="32">
        <f t="shared" si="67"/>
        <v>9.3247588424437339E-2</v>
      </c>
      <c r="I132" s="101">
        <f>IF(ISNUMBER(G132), $B145 * H132, "")</f>
        <v>13987.138263665602</v>
      </c>
      <c r="J132" s="15">
        <v>98.9</v>
      </c>
      <c r="K132" s="32">
        <f t="shared" si="68"/>
        <v>6.0021436227224105E-2</v>
      </c>
      <c r="L132" s="18">
        <f>IF(ISNUMBER(J132), $B145 * K132, "")</f>
        <v>9003.215434083615</v>
      </c>
      <c r="M132" s="31"/>
      <c r="N132" s="32" t="str">
        <f t="shared" si="69"/>
        <v/>
      </c>
      <c r="O132" s="18" t="str">
        <f>IF(ISNUMBER(M132), $B145 * N132, "")</f>
        <v/>
      </c>
      <c r="Q132" s="291"/>
      <c r="R132" s="291"/>
      <c r="S132" s="291"/>
    </row>
    <row r="133" spans="1:19" ht="17.25" thickBot="1">
      <c r="A133" s="125" t="s">
        <v>175</v>
      </c>
      <c r="B133" s="126">
        <v>21.3</v>
      </c>
      <c r="C133" s="77">
        <v>9.478673E-3</v>
      </c>
      <c r="D133" s="15">
        <v>22.8</v>
      </c>
      <c r="E133" s="32">
        <f t="shared" si="66"/>
        <v>7.0422535211267609E-2</v>
      </c>
      <c r="F133" s="18">
        <f>IF(ISNUMBER(D133), $B145 * E133, "")</f>
        <v>10563.380281690141</v>
      </c>
      <c r="G133" s="31">
        <v>23.8</v>
      </c>
      <c r="H133" s="32">
        <f t="shared" si="67"/>
        <v>0.11737089201877934</v>
      </c>
      <c r="I133" s="101">
        <f>IF(ISNUMBER(G133), $B145 * H133, "")</f>
        <v>17605.633802816901</v>
      </c>
      <c r="J133" s="15">
        <v>22.6</v>
      </c>
      <c r="K133" s="32">
        <f t="shared" si="68"/>
        <v>6.1032863849765293E-2</v>
      </c>
      <c r="L133" s="18">
        <f>IF(ISNUMBER(J133), $B145 * K133, "")</f>
        <v>9154.9295774647944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207</v>
      </c>
      <c r="B134" s="131">
        <v>24.7</v>
      </c>
      <c r="C134" s="79">
        <v>4.0650406999999996E-3</v>
      </c>
      <c r="D134" s="24">
        <v>25.7</v>
      </c>
      <c r="E134" s="25">
        <f t="shared" si="66"/>
        <v>4.048582995951417E-2</v>
      </c>
      <c r="F134" s="104">
        <f>IF(ISNUMBER(D134), $B145 * E134, "")</f>
        <v>6072.8744939271255</v>
      </c>
      <c r="G134" s="102">
        <v>27.1</v>
      </c>
      <c r="H134" s="25">
        <f t="shared" si="67"/>
        <v>9.7165991902834092E-2</v>
      </c>
      <c r="I134" s="103">
        <f>IF(ISNUMBER(G134), $B145 * H134, "")</f>
        <v>14574.898785425114</v>
      </c>
      <c r="J134" s="24">
        <v>25.2</v>
      </c>
      <c r="K134" s="25">
        <f t="shared" si="68"/>
        <v>2.0242914979757085E-2</v>
      </c>
      <c r="L134" s="104">
        <f>IF(ISNUMBER(J134), $B145 * K134, "")</f>
        <v>3036.4372469635628</v>
      </c>
      <c r="M134" s="102"/>
      <c r="N134" s="25" t="str">
        <f t="shared" si="69"/>
        <v/>
      </c>
      <c r="O134" s="104" t="str">
        <f>IF(ISNUMBER(M134), $B145 * N134, "")</f>
        <v/>
      </c>
      <c r="Q134" s="300"/>
      <c r="R134" s="301"/>
      <c r="S134" s="302"/>
    </row>
    <row r="135" spans="1:19">
      <c r="A135" s="123" t="s">
        <v>71</v>
      </c>
      <c r="B135" s="124">
        <v>36.700000000000003</v>
      </c>
      <c r="C135" s="76">
        <v>2.7322404000000001E-3</v>
      </c>
      <c r="D135" s="13">
        <v>37.799999999999997</v>
      </c>
      <c r="E135" s="14">
        <f>IF(ISNUMBER(D135), (D135 - $B135) / $B135, "")</f>
        <v>2.9972752043596573E-2</v>
      </c>
      <c r="F135" s="16">
        <f>IF(ISNUMBER(D135), $B145 * E135, "")</f>
        <v>4495.9128065394862</v>
      </c>
      <c r="G135" s="29">
        <v>40.1</v>
      </c>
      <c r="H135" s="14">
        <f>IF(ISNUMBER(G135), (G135 - $B135) / $B135, "")</f>
        <v>9.2643051771117119E-2</v>
      </c>
      <c r="I135" s="100">
        <f>IF(ISNUMBER(G135), $B145 * H135, "")</f>
        <v>13896.457765667568</v>
      </c>
      <c r="J135" s="13">
        <v>38.1</v>
      </c>
      <c r="K135" s="14">
        <f>IF(ISNUMBER(J135), (J135 - $B135) / $B135, "")</f>
        <v>3.8147138964577616E-2</v>
      </c>
      <c r="L135" s="16">
        <f>IF(ISNUMBER(J135), $B145 * K135, "")</f>
        <v>5722.0708446866429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3"/>
      <c r="R135" s="304"/>
      <c r="S135" s="305"/>
    </row>
    <row r="136" spans="1:19" ht="17.25" thickBot="1">
      <c r="A136" s="125" t="s">
        <v>97</v>
      </c>
      <c r="B136" s="126">
        <v>3.98</v>
      </c>
      <c r="C136" s="77">
        <v>-2.92682927E-2</v>
      </c>
      <c r="D136" s="15">
        <v>4.0199999999999996</v>
      </c>
      <c r="E136" s="32">
        <f t="shared" ref="E136:E139" si="70">IF(ISNUMBER(D136), (D136 - $B136) / $B136, "")</f>
        <v>1.0050251256281305E-2</v>
      </c>
      <c r="F136" s="18">
        <f>IF(ISNUMBER(D136), $B145 * E136, "")</f>
        <v>1507.5376884421958</v>
      </c>
      <c r="G136" s="31">
        <v>4.04</v>
      </c>
      <c r="H136" s="32">
        <f t="shared" ref="H136:H139" si="71">IF(ISNUMBER(G136), (G136 - $B136) / $B136, "")</f>
        <v>1.5075376884422124E-2</v>
      </c>
      <c r="I136" s="101">
        <f>IF(ISNUMBER(G136), $B145 * H136, "")</f>
        <v>2261.3065326633186</v>
      </c>
      <c r="J136" s="15">
        <v>4.08</v>
      </c>
      <c r="K136" s="32">
        <f t="shared" ref="K136:K139" si="72">IF(ISNUMBER(J136), (J136 - $B136) / $B136, "")</f>
        <v>2.512562814070354E-2</v>
      </c>
      <c r="L136" s="18">
        <f>IF(ISNUMBER(J136), $B145 * K136, "")</f>
        <v>3768.8442211055308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6"/>
      <c r="R136" s="307"/>
      <c r="S136" s="308"/>
    </row>
    <row r="137" spans="1:19" ht="17.25" thickBot="1">
      <c r="A137" s="125" t="s">
        <v>333</v>
      </c>
      <c r="B137" s="126">
        <v>0.19700000000000001</v>
      </c>
      <c r="C137" s="77">
        <v>-2.9556650199999999E-2</v>
      </c>
      <c r="D137" s="15">
        <v>0.19800000000000001</v>
      </c>
      <c r="E137" s="32">
        <f t="shared" si="70"/>
        <v>5.0761421319796994E-3</v>
      </c>
      <c r="F137" s="18">
        <f>IF(ISNUMBER(D137), $B145 * E137, "")</f>
        <v>761.42131979695489</v>
      </c>
      <c r="G137" s="31">
        <v>0.19400000000000001</v>
      </c>
      <c r="H137" s="32">
        <f t="shared" si="71"/>
        <v>-1.5228426395939099E-2</v>
      </c>
      <c r="I137" s="101">
        <f>IF(ISNUMBER(G137), $B145 * H137, "")</f>
        <v>-2284.2639593908648</v>
      </c>
      <c r="J137" s="15">
        <v>0.19800000000000001</v>
      </c>
      <c r="K137" s="32">
        <f t="shared" si="72"/>
        <v>5.0761421319796994E-3</v>
      </c>
      <c r="L137" s="18">
        <f>IF(ISNUMBER(J137), $B145 * K137, "")</f>
        <v>761.42131979695489</v>
      </c>
      <c r="M137" s="31"/>
      <c r="N137" s="32" t="str">
        <f t="shared" si="73"/>
        <v/>
      </c>
      <c r="O137" s="18" t="str">
        <f>IF(ISNUMBER(M137), $B145 * N137, "")</f>
        <v/>
      </c>
      <c r="Q137" s="291"/>
      <c r="R137" s="291"/>
      <c r="S137" s="291"/>
    </row>
    <row r="138" spans="1:19" ht="17.25" thickBot="1">
      <c r="A138" s="125" t="s">
        <v>145</v>
      </c>
      <c r="B138" s="126">
        <v>24.5</v>
      </c>
      <c r="C138" s="77">
        <v>-3.5433070900000002E-2</v>
      </c>
      <c r="D138" s="15">
        <v>25.3</v>
      </c>
      <c r="E138" s="32">
        <f t="shared" si="70"/>
        <v>3.2653061224489827E-2</v>
      </c>
      <c r="F138" s="18">
        <f>IF(ISNUMBER(D138), $B145 * E138, "")</f>
        <v>4897.9591836734744</v>
      </c>
      <c r="G138" s="31">
        <v>26.7</v>
      </c>
      <c r="H138" s="32">
        <f t="shared" si="71"/>
        <v>8.9795918367346905E-2</v>
      </c>
      <c r="I138" s="101">
        <f>IF(ISNUMBER(G138), $B145 * H138, "")</f>
        <v>13469.387755102036</v>
      </c>
      <c r="J138" s="15">
        <v>26.5</v>
      </c>
      <c r="K138" s="32">
        <f t="shared" si="72"/>
        <v>8.1632653061224483E-2</v>
      </c>
      <c r="L138" s="18">
        <f>IF(ISNUMBER(J138), $B145 * K138, "")</f>
        <v>12244.897959183672</v>
      </c>
      <c r="M138" s="31"/>
      <c r="N138" s="32" t="str">
        <f t="shared" si="73"/>
        <v/>
      </c>
      <c r="O138" s="18" t="str">
        <f>IF(ISNUMBER(M138), $B145 * N138, "")</f>
        <v/>
      </c>
      <c r="Q138" s="286"/>
      <c r="R138" s="286"/>
      <c r="S138" s="286"/>
    </row>
    <row r="139" spans="1:19" ht="17.25" thickBot="1">
      <c r="A139" s="127" t="s">
        <v>64</v>
      </c>
      <c r="B139" s="128">
        <v>50.7</v>
      </c>
      <c r="C139" s="78">
        <v>-4.3396226400000001E-2</v>
      </c>
      <c r="D139" s="20">
        <v>51.1</v>
      </c>
      <c r="E139" s="21">
        <f t="shared" si="70"/>
        <v>7.8895463510847835E-3</v>
      </c>
      <c r="F139" s="22">
        <f>IF(ISNUMBER(D139), $B145 * E139, "")</f>
        <v>1183.4319526627175</v>
      </c>
      <c r="G139" s="30">
        <v>51.7</v>
      </c>
      <c r="H139" s="21">
        <f t="shared" si="71"/>
        <v>1.9723865877712032E-2</v>
      </c>
      <c r="I139" s="105">
        <f>IF(ISNUMBER(G139), $B145 * H139, "")</f>
        <v>2958.5798816568049</v>
      </c>
      <c r="J139" s="20">
        <v>51.6</v>
      </c>
      <c r="K139" s="21">
        <f t="shared" si="72"/>
        <v>1.7751479289940801E-2</v>
      </c>
      <c r="L139" s="22">
        <f>IF(ISNUMBER(J139), $B145 * K139, "")</f>
        <v>2662.7218934911202</v>
      </c>
      <c r="M139" s="30"/>
      <c r="N139" s="21" t="str">
        <f t="shared" si="73"/>
        <v/>
      </c>
      <c r="O139" s="22" t="str">
        <f>IF(ISNUMBER(M139), $B145 * N139, "")</f>
        <v/>
      </c>
      <c r="Q139" s="286"/>
      <c r="R139" s="286"/>
      <c r="S139" s="286"/>
    </row>
    <row r="140" spans="1:19" ht="17.25" thickBot="1">
      <c r="A140" s="125" t="s">
        <v>247</v>
      </c>
      <c r="B140" s="129">
        <v>95.4</v>
      </c>
      <c r="C140" s="80">
        <v>-4.5045044999999999E-2</v>
      </c>
      <c r="D140" s="106">
        <v>96.2</v>
      </c>
      <c r="E140" s="107">
        <f>IF(ISNUMBER(D140), (D140 - $B140) / $B140, "")</f>
        <v>8.3857442348008078E-3</v>
      </c>
      <c r="F140" s="108">
        <f>IF(ISNUMBER(D140), $B145 * E140, "")</f>
        <v>1257.8616352201211</v>
      </c>
      <c r="G140" s="109">
        <v>96.5</v>
      </c>
      <c r="H140" s="107">
        <f>IF(ISNUMBER(G140), (G140 - $B140) / $B140, "")</f>
        <v>1.1530398322851092E-2</v>
      </c>
      <c r="I140" s="110">
        <f>IF(ISNUMBER(G140), $B145 * H140, "")</f>
        <v>1729.5597484276639</v>
      </c>
      <c r="J140" s="106">
        <v>96.6</v>
      </c>
      <c r="K140" s="107">
        <f>IF(ISNUMBER(J140), (J140 - $B140) / $B140, "")</f>
        <v>1.2578616352201137E-2</v>
      </c>
      <c r="L140" s="108">
        <f>IF(ISNUMBER(J140), $B145 * K140, "")</f>
        <v>1886.7924528301705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91"/>
      <c r="R140" s="291"/>
      <c r="S140" s="291"/>
    </row>
    <row r="141" spans="1:19" ht="17.25" thickBot="1">
      <c r="A141" s="125"/>
      <c r="B141" s="126"/>
      <c r="C141" s="77"/>
      <c r="D141" s="15" t="s">
        <v>339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339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339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25"/>
      <c r="B142" s="126"/>
      <c r="C142" s="77"/>
      <c r="D142" s="15" t="s">
        <v>339</v>
      </c>
      <c r="E142" s="32" t="str">
        <f t="shared" si="74"/>
        <v/>
      </c>
      <c r="F142" s="18" t="str">
        <f>IF(ISNUMBER(D142), $B145 * E142, "")</f>
        <v/>
      </c>
      <c r="G142" s="31" t="s">
        <v>339</v>
      </c>
      <c r="H142" s="32" t="str">
        <f t="shared" si="75"/>
        <v/>
      </c>
      <c r="I142" s="101" t="str">
        <f>IF(ISNUMBER(G142), $B145 * H142, "")</f>
        <v/>
      </c>
      <c r="J142" s="15" t="s">
        <v>339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5"/>
      <c r="B143" s="126"/>
      <c r="C143" s="77"/>
      <c r="D143" s="15" t="s">
        <v>339</v>
      </c>
      <c r="E143" s="32" t="str">
        <f t="shared" si="74"/>
        <v/>
      </c>
      <c r="F143" s="18" t="str">
        <f>IF(ISNUMBER(D143), $B145 * E143, "")</f>
        <v/>
      </c>
      <c r="G143" s="31" t="s">
        <v>339</v>
      </c>
      <c r="H143" s="32" t="str">
        <f t="shared" si="75"/>
        <v/>
      </c>
      <c r="I143" s="101" t="str">
        <f>IF(ISNUMBER(G143), $B145 * H143, "")</f>
        <v/>
      </c>
      <c r="J143" s="15" t="s">
        <v>339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30"/>
      <c r="B144" s="131"/>
      <c r="C144" s="79"/>
      <c r="D144" s="24" t="s">
        <v>339</v>
      </c>
      <c r="E144" s="25" t="str">
        <f t="shared" si="74"/>
        <v/>
      </c>
      <c r="F144" s="104" t="str">
        <f>IF(ISNUMBER(D144), $B145 * E144, "")</f>
        <v/>
      </c>
      <c r="G144" s="102" t="s">
        <v>339</v>
      </c>
      <c r="H144" s="25" t="str">
        <f t="shared" si="75"/>
        <v/>
      </c>
      <c r="I144" s="103" t="str">
        <f>IF(ISNUMBER(G144), $B145 * H144, "")</f>
        <v/>
      </c>
      <c r="J144" s="24" t="s">
        <v>339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6"/>
      <c r="R144" s="317"/>
      <c r="S144" s="318"/>
    </row>
    <row r="145" spans="1:19" ht="17.25" thickBot="1">
      <c r="A145" s="132" t="s">
        <v>267</v>
      </c>
      <c r="B145" s="324">
        <f>$B$37</f>
        <v>150000</v>
      </c>
      <c r="C145" s="325"/>
      <c r="D145" s="26" t="s">
        <v>268</v>
      </c>
      <c r="E145" s="27">
        <f>IF(COUNT(E125:E144), SUM(E125:E144) / COUNT(E125:E144), 0)</f>
        <v>5.9851209633521169E-2</v>
      </c>
      <c r="F145" s="28">
        <f>SUM(F125:F144)</f>
        <v>143642.90312045073</v>
      </c>
      <c r="G145" s="26" t="s">
        <v>268</v>
      </c>
      <c r="H145" s="27">
        <f>IF(COUNT(H125:H144), SUM(H125:H144) / COUNT(H125:H144), 0)</f>
        <v>0.1022978284645527</v>
      </c>
      <c r="I145" s="28">
        <f>SUM(I125:I144)</f>
        <v>245514.78831492644</v>
      </c>
      <c r="J145" s="26" t="s">
        <v>268</v>
      </c>
      <c r="K145" s="27">
        <f>IF(COUNT(K125:K144), SUM(K125:K144) / COUNT(K125:K144), 0)</f>
        <v>5.3913104902514414E-2</v>
      </c>
      <c r="L145" s="28">
        <f>SUM(L125:L144)</f>
        <v>129391.4517660346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265" t="s">
        <v>256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61" t="s">
        <v>264</v>
      </c>
      <c r="B149" s="265" t="s">
        <v>49</v>
      </c>
      <c r="C149" s="267"/>
      <c r="D149" s="265" t="s">
        <v>57</v>
      </c>
      <c r="E149" s="266"/>
      <c r="F149" s="267"/>
      <c r="G149" s="292">
        <f>_xlfn.IFNA(VLOOKUP(B149, 현재가테이블!$B$2:$D$200, 2, FALSE), "-")</f>
        <v>72499000</v>
      </c>
      <c r="H149" s="293"/>
      <c r="I149" s="294"/>
      <c r="J149" s="265" t="s">
        <v>58</v>
      </c>
      <c r="K149" s="266"/>
      <c r="L149" s="267"/>
      <c r="M149" s="295">
        <f>_xlfn.IFNA(VLOOKUP(B149, 현재가테이블!$B$2:$D$200, 3, FALSE), "-")</f>
        <v>1.1425781249999999E-2</v>
      </c>
      <c r="N149" s="296"/>
      <c r="O149" s="297"/>
      <c r="Q149" s="286"/>
      <c r="R149" s="286"/>
      <c r="S149" s="286"/>
    </row>
    <row r="150" spans="1:19" ht="17.25" thickBot="1">
      <c r="A150" s="326" t="s">
        <v>54</v>
      </c>
      <c r="B150" s="328" t="str">
        <f>TEXT($G$1, "[$-ko-KR]yyyy-mm-dd(ddd) ") &amp; "오전 00:00"</f>
        <v>2021-11-25(목) 오전 00:00</v>
      </c>
      <c r="C150" s="329"/>
      <c r="D150" s="288" t="str">
        <f>TEXT($G$1, "[$-ko-KR]yyyy-mm-dd(ddd) ") &amp; "오후 14:00"</f>
        <v>2021-11-25(목) 오후 14:00</v>
      </c>
      <c r="E150" s="289"/>
      <c r="F150" s="290"/>
      <c r="G150" s="288" t="str">
        <f>TEXT($G$1, "[$-ko-KR]yyyy-mm-dd(ddd) ") &amp; "오후 19:00"</f>
        <v>2021-11-25(목) 오후 19:00</v>
      </c>
      <c r="H150" s="289"/>
      <c r="I150" s="290"/>
      <c r="J150" s="288" t="str">
        <f>TEXT($G$1, "[$-ko-KR]yyyy-mm-dd(ddd) ") &amp; "오후 21:00"</f>
        <v>2021-11-25(목) 오후 21:00</v>
      </c>
      <c r="K150" s="289"/>
      <c r="L150" s="290"/>
      <c r="M150" s="288" t="str">
        <f>TEXT($G$1+1, "[$-ko-KR]yyyy-mm-dd(ddd) ") &amp; "오전 00:00"</f>
        <v>2021-11-26(금)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262" t="s">
        <v>57</v>
      </c>
      <c r="H151" s="263" t="s">
        <v>265</v>
      </c>
      <c r="I151" s="26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291"/>
      <c r="R151" s="291"/>
      <c r="S151" s="291"/>
    </row>
    <row r="152" spans="1:19" ht="17.25" thickBot="1">
      <c r="A152" s="123" t="s">
        <v>189</v>
      </c>
      <c r="B152" s="124">
        <v>438</v>
      </c>
      <c r="C152" s="76">
        <v>-1.79372197E-2</v>
      </c>
      <c r="D152" s="13">
        <v>451</v>
      </c>
      <c r="E152" s="14">
        <f>IF(ISNUMBER(D152), (D152 - $B152) / $B152, "")</f>
        <v>2.9680365296803651E-2</v>
      </c>
      <c r="F152" s="16">
        <f>IF(ISNUMBER(D152), $B172 * E152, "")</f>
        <v>4452.0547945205481</v>
      </c>
      <c r="G152" s="29">
        <v>482</v>
      </c>
      <c r="H152" s="14">
        <f>IF(ISNUMBER(G152), (G152 - $B152) / $B152, "")</f>
        <v>0.1004566210045662</v>
      </c>
      <c r="I152" s="100">
        <f>IF(ISNUMBER(G152), $B172 * H152, "")</f>
        <v>15068.49315068493</v>
      </c>
      <c r="J152" s="13">
        <v>466</v>
      </c>
      <c r="K152" s="14">
        <f>IF(ISNUMBER(J152), (J152 - $B152) / $B152, "")</f>
        <v>6.3926940639269403E-2</v>
      </c>
      <c r="L152" s="16">
        <f>IF(ISNUMBER(J152), $B172 * K152, "")</f>
        <v>9589.0410958904104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6"/>
      <c r="R152" s="286"/>
      <c r="S152" s="286"/>
    </row>
    <row r="153" spans="1:19" ht="17.25" thickBot="1">
      <c r="A153" s="125" t="s">
        <v>203</v>
      </c>
      <c r="B153" s="126">
        <v>899</v>
      </c>
      <c r="C153" s="77">
        <v>-2.0697167799999999E-2</v>
      </c>
      <c r="D153" s="15">
        <v>918</v>
      </c>
      <c r="E153" s="32">
        <f t="shared" ref="E153:E156" si="78">IF(ISNUMBER(D153), (D153 - $B153) / $B153, "")</f>
        <v>2.1134593993325918E-2</v>
      </c>
      <c r="F153" s="18">
        <f>IF(ISNUMBER(D153), $B172 * E153, "")</f>
        <v>3170.1890989988879</v>
      </c>
      <c r="G153" s="31">
        <v>942</v>
      </c>
      <c r="H153" s="32">
        <f t="shared" ref="H153:H156" si="79">IF(ISNUMBER(G153), (G153 - $B153) / $B153, "")</f>
        <v>4.7830923248053395E-2</v>
      </c>
      <c r="I153" s="101">
        <f>IF(ISNUMBER(G153), $B172 * H153, "")</f>
        <v>7174.6384872080089</v>
      </c>
      <c r="J153" s="15">
        <v>927</v>
      </c>
      <c r="K153" s="32">
        <f t="shared" ref="K153:K156" si="80">IF(ISNUMBER(J153), (J153 - $B153) / $B153, "")</f>
        <v>3.114571746384872E-2</v>
      </c>
      <c r="L153" s="18">
        <f>IF(ISNUMBER(J153), $B172 * K153, "")</f>
        <v>4671.8576195773076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6"/>
      <c r="R153" s="286"/>
      <c r="S153" s="286"/>
    </row>
    <row r="154" spans="1:19" ht="17.25" thickBot="1">
      <c r="A154" s="125" t="s">
        <v>56</v>
      </c>
      <c r="B154" s="126">
        <v>210</v>
      </c>
      <c r="C154" s="77">
        <v>-2.77777778E-2</v>
      </c>
      <c r="D154" s="15">
        <v>212</v>
      </c>
      <c r="E154" s="32">
        <f t="shared" si="78"/>
        <v>9.5238095238095247E-3</v>
      </c>
      <c r="F154" s="18">
        <f>IF(ISNUMBER(D154), $B172 * E154, "")</f>
        <v>1428.5714285714287</v>
      </c>
      <c r="G154" s="31">
        <v>214</v>
      </c>
      <c r="H154" s="32">
        <f t="shared" si="79"/>
        <v>1.9047619047619049E-2</v>
      </c>
      <c r="I154" s="101">
        <f>IF(ISNUMBER(G154), $B172 * H154, "")</f>
        <v>2857.1428571428573</v>
      </c>
      <c r="J154" s="15">
        <v>216</v>
      </c>
      <c r="K154" s="32">
        <f t="shared" si="80"/>
        <v>2.8571428571428571E-2</v>
      </c>
      <c r="L154" s="18">
        <f>IF(ISNUMBER(J154), $B172 * K154, "")</f>
        <v>4285.7142857142853</v>
      </c>
      <c r="M154" s="31"/>
      <c r="N154" s="32" t="str">
        <f t="shared" si="81"/>
        <v/>
      </c>
      <c r="O154" s="18" t="str">
        <f>IF(ISNUMBER(M154), $B172 * N154, "")</f>
        <v/>
      </c>
      <c r="Q154" s="291"/>
      <c r="R154" s="291"/>
      <c r="S154" s="291"/>
    </row>
    <row r="155" spans="1:19" ht="17.25" thickBot="1">
      <c r="A155" s="125" t="s">
        <v>107</v>
      </c>
      <c r="B155" s="126">
        <v>196</v>
      </c>
      <c r="C155" s="77">
        <v>-2.9702970299999999E-2</v>
      </c>
      <c r="D155" s="15">
        <v>205</v>
      </c>
      <c r="E155" s="32">
        <f t="shared" si="78"/>
        <v>4.5918367346938778E-2</v>
      </c>
      <c r="F155" s="18">
        <f>IF(ISNUMBER(D155), $B172 * E155, "")</f>
        <v>6887.7551020408164</v>
      </c>
      <c r="G155" s="31">
        <v>209</v>
      </c>
      <c r="H155" s="32">
        <f t="shared" si="79"/>
        <v>6.6326530612244902E-2</v>
      </c>
      <c r="I155" s="101">
        <f>IF(ISNUMBER(G155), $B172 * H155, "")</f>
        <v>9948.9795918367345</v>
      </c>
      <c r="J155" s="15">
        <v>204</v>
      </c>
      <c r="K155" s="32">
        <f t="shared" si="80"/>
        <v>4.0816326530612242E-2</v>
      </c>
      <c r="L155" s="18">
        <f>IF(ISNUMBER(J155), $B172 * K155, "")</f>
        <v>6122.4489795918362</v>
      </c>
      <c r="M155" s="31"/>
      <c r="N155" s="32" t="str">
        <f t="shared" si="81"/>
        <v/>
      </c>
      <c r="O155" s="18" t="str">
        <f>IF(ISNUMBER(M155), $B172 * N155, "")</f>
        <v/>
      </c>
      <c r="Q155" s="291"/>
      <c r="R155" s="291"/>
      <c r="S155" s="291"/>
    </row>
    <row r="156" spans="1:19" ht="17.25" thickBot="1">
      <c r="A156" s="127" t="s">
        <v>215</v>
      </c>
      <c r="B156" s="128">
        <v>676</v>
      </c>
      <c r="C156" s="78">
        <v>-3.01291248E-2</v>
      </c>
      <c r="D156" s="20">
        <v>686</v>
      </c>
      <c r="E156" s="21">
        <f t="shared" si="78"/>
        <v>1.4792899408284023E-2</v>
      </c>
      <c r="F156" s="22">
        <f>IF(ISNUMBER(D156), $B172 * E156, "")</f>
        <v>2218.9349112426034</v>
      </c>
      <c r="G156" s="30">
        <v>690</v>
      </c>
      <c r="H156" s="21">
        <f t="shared" si="79"/>
        <v>2.0710059171597635E-2</v>
      </c>
      <c r="I156" s="105">
        <f>IF(ISNUMBER(G156), $B172 * H156, "")</f>
        <v>3106.5088757396452</v>
      </c>
      <c r="J156" s="20">
        <v>676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91"/>
      <c r="R156" s="291"/>
      <c r="S156" s="291"/>
    </row>
    <row r="157" spans="1:19" ht="17.25" thickBot="1">
      <c r="A157" s="125" t="s">
        <v>51</v>
      </c>
      <c r="B157" s="129">
        <v>412</v>
      </c>
      <c r="C157" s="80">
        <v>-3.0588235299999999E-2</v>
      </c>
      <c r="D157" s="106">
        <v>414</v>
      </c>
      <c r="E157" s="107">
        <f>IF(ISNUMBER(D157), (D157 - $B157) / $B157, "")</f>
        <v>4.8543689320388345E-3</v>
      </c>
      <c r="F157" s="108">
        <f>IF(ISNUMBER(D157), $B172 * E157, "")</f>
        <v>728.15533980582518</v>
      </c>
      <c r="G157" s="109">
        <v>413</v>
      </c>
      <c r="H157" s="107">
        <f>IF(ISNUMBER(G157), (G157 - $B157) / $B157, "")</f>
        <v>2.4271844660194173E-3</v>
      </c>
      <c r="I157" s="110">
        <f>IF(ISNUMBER(G157), $B172 * H157, "")</f>
        <v>364.07766990291259</v>
      </c>
      <c r="J157" s="106">
        <v>420</v>
      </c>
      <c r="K157" s="107">
        <f>IF(ISNUMBER(J157), (J157 - $B157) / $B157, "")</f>
        <v>1.9417475728155338E-2</v>
      </c>
      <c r="L157" s="108">
        <f>IF(ISNUMBER(J157), $B172 * K157, "")</f>
        <v>2912.6213592233007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91"/>
      <c r="R157" s="291"/>
      <c r="S157" s="291"/>
    </row>
    <row r="158" spans="1:19" ht="17.25" thickBot="1">
      <c r="A158" s="125" t="s">
        <v>161</v>
      </c>
      <c r="B158" s="126">
        <v>633</v>
      </c>
      <c r="C158" s="77">
        <v>-3.0627871399999999E-2</v>
      </c>
      <c r="D158" s="15">
        <v>630</v>
      </c>
      <c r="E158" s="32">
        <f t="shared" ref="E158:E161" si="82">IF(ISNUMBER(D158), (D158 - $B158) / $B158, "")</f>
        <v>-4.7393364928909956E-3</v>
      </c>
      <c r="F158" s="18">
        <f>IF(ISNUMBER(D158), $B172 * E158, "")</f>
        <v>-710.90047393364932</v>
      </c>
      <c r="G158" s="31">
        <v>645</v>
      </c>
      <c r="H158" s="32">
        <f t="shared" ref="H158:H161" si="83">IF(ISNUMBER(G158), (G158 - $B158) / $B158, "")</f>
        <v>1.8957345971563982E-2</v>
      </c>
      <c r="I158" s="101">
        <f>IF(ISNUMBER(G158), $B172 * H158, "")</f>
        <v>2843.6018957345973</v>
      </c>
      <c r="J158" s="15">
        <v>638</v>
      </c>
      <c r="K158" s="32">
        <f t="shared" ref="K158:K161" si="84">IF(ISNUMBER(J158), (J158 - $B158) / $B158, "")</f>
        <v>7.8988941548183249E-3</v>
      </c>
      <c r="L158" s="18">
        <f>IF(ISNUMBER(J158), $B172 * K158, "")</f>
        <v>1184.8341232227488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1"/>
      <c r="R158" s="291"/>
      <c r="S158" s="291"/>
    </row>
    <row r="159" spans="1:19" ht="17.25" thickBot="1">
      <c r="A159" s="125" t="s">
        <v>129</v>
      </c>
      <c r="B159" s="126">
        <v>109</v>
      </c>
      <c r="C159" s="77">
        <v>-3.5398230099999997E-2</v>
      </c>
      <c r="D159" s="15">
        <v>110</v>
      </c>
      <c r="E159" s="32">
        <f t="shared" si="82"/>
        <v>9.1743119266055051E-3</v>
      </c>
      <c r="F159" s="18">
        <f>IF(ISNUMBER(D159), $B172 * E159, "")</f>
        <v>1376.1467889908258</v>
      </c>
      <c r="G159" s="31">
        <v>111</v>
      </c>
      <c r="H159" s="32">
        <f t="shared" si="83"/>
        <v>1.834862385321101E-2</v>
      </c>
      <c r="I159" s="101">
        <f>IF(ISNUMBER(G159), $B172 * H159, "")</f>
        <v>2752.2935779816517</v>
      </c>
      <c r="J159" s="15">
        <v>112</v>
      </c>
      <c r="K159" s="32">
        <f t="shared" si="84"/>
        <v>2.7522935779816515E-2</v>
      </c>
      <c r="L159" s="18">
        <f>IF(ISNUMBER(J159), $B172 * K159, "")</f>
        <v>4128.440366972477</v>
      </c>
      <c r="M159" s="31"/>
      <c r="N159" s="32" t="str">
        <f t="shared" si="85"/>
        <v/>
      </c>
      <c r="O159" s="18" t="str">
        <f>IF(ISNUMBER(M159), $B172 * N159, "")</f>
        <v/>
      </c>
      <c r="Q159" s="291"/>
      <c r="R159" s="291"/>
      <c r="S159" s="291"/>
    </row>
    <row r="160" spans="1:19" ht="17.25" thickBot="1">
      <c r="A160" s="125" t="s">
        <v>217</v>
      </c>
      <c r="B160" s="126">
        <v>243</v>
      </c>
      <c r="C160" s="77">
        <v>-3.5714285700000001E-2</v>
      </c>
      <c r="D160" s="15">
        <v>264</v>
      </c>
      <c r="E160" s="32">
        <f t="shared" si="82"/>
        <v>8.6419753086419748E-2</v>
      </c>
      <c r="F160" s="18">
        <f>IF(ISNUMBER(D160), $B172 * E160, "")</f>
        <v>12962.962962962962</v>
      </c>
      <c r="G160" s="31">
        <v>273</v>
      </c>
      <c r="H160" s="32">
        <f t="shared" si="83"/>
        <v>0.12345679012345678</v>
      </c>
      <c r="I160" s="101">
        <f>IF(ISNUMBER(G160), $B172 * H160, "")</f>
        <v>18518.518518518518</v>
      </c>
      <c r="J160" s="15">
        <v>266</v>
      </c>
      <c r="K160" s="32">
        <f t="shared" si="84"/>
        <v>9.4650205761316872E-2</v>
      </c>
      <c r="L160" s="18">
        <f>IF(ISNUMBER(J160), $B172 * K160, "")</f>
        <v>14197.530864197532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239</v>
      </c>
      <c r="B161" s="131">
        <v>646</v>
      </c>
      <c r="C161" s="79">
        <v>-3.5820895499999998E-2</v>
      </c>
      <c r="D161" s="24">
        <v>652</v>
      </c>
      <c r="E161" s="25">
        <f t="shared" si="82"/>
        <v>9.2879256965944269E-3</v>
      </c>
      <c r="F161" s="104">
        <f>IF(ISNUMBER(D161), $B172 * E161, "")</f>
        <v>1393.188854489164</v>
      </c>
      <c r="G161" s="102">
        <v>676</v>
      </c>
      <c r="H161" s="25">
        <f t="shared" si="83"/>
        <v>4.6439628482972138E-2</v>
      </c>
      <c r="I161" s="103">
        <f>IF(ISNUMBER(G161), $B172 * H161, "")</f>
        <v>6965.9442724458204</v>
      </c>
      <c r="J161" s="24">
        <v>672</v>
      </c>
      <c r="K161" s="25">
        <f t="shared" si="84"/>
        <v>4.0247678018575851E-2</v>
      </c>
      <c r="L161" s="104">
        <f>IF(ISNUMBER(J161), $B172 * K161, "")</f>
        <v>6037.1517027863774</v>
      </c>
      <c r="M161" s="102"/>
      <c r="N161" s="25" t="str">
        <f t="shared" si="85"/>
        <v/>
      </c>
      <c r="O161" s="104" t="str">
        <f>IF(ISNUMBER(M161), $B172 * N161, "")</f>
        <v/>
      </c>
      <c r="Q161" s="300"/>
      <c r="R161" s="301"/>
      <c r="S161" s="302"/>
    </row>
    <row r="162" spans="1:19">
      <c r="A162" s="123" t="s">
        <v>251</v>
      </c>
      <c r="B162" s="124">
        <v>394</v>
      </c>
      <c r="C162" s="76">
        <v>-3.66748166E-2</v>
      </c>
      <c r="D162" s="13">
        <v>396</v>
      </c>
      <c r="E162" s="14">
        <f>IF(ISNUMBER(D162), (D162 - $B162) / $B162, "")</f>
        <v>5.076142131979695E-3</v>
      </c>
      <c r="F162" s="16">
        <f>IF(ISNUMBER(D162), $B172 * E162, "")</f>
        <v>761.42131979695421</v>
      </c>
      <c r="G162" s="29">
        <v>415</v>
      </c>
      <c r="H162" s="14">
        <f>IF(ISNUMBER(G162), (G162 - $B162) / $B162, "")</f>
        <v>5.3299492385786802E-2</v>
      </c>
      <c r="I162" s="100">
        <f>IF(ISNUMBER(G162), $B172 * H162, "")</f>
        <v>7994.9238578680206</v>
      </c>
      <c r="J162" s="13">
        <v>410</v>
      </c>
      <c r="K162" s="14">
        <f>IF(ISNUMBER(J162), (J162 - $B162) / $B162, "")</f>
        <v>4.060913705583756E-2</v>
      </c>
      <c r="L162" s="16">
        <f>IF(ISNUMBER(J162), $B172 * K162, "")</f>
        <v>6091.3705583756337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3"/>
      <c r="R162" s="304"/>
      <c r="S162" s="305"/>
    </row>
    <row r="163" spans="1:19" ht="17.25" thickBot="1">
      <c r="A163" s="125" t="s">
        <v>149</v>
      </c>
      <c r="B163" s="126">
        <v>123</v>
      </c>
      <c r="C163" s="77">
        <v>-3.90625E-2</v>
      </c>
      <c r="D163" s="15">
        <v>123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123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6"/>
      <c r="R163" s="307"/>
      <c r="S163" s="308"/>
    </row>
    <row r="164" spans="1:19" ht="17.25" thickBot="1">
      <c r="A164" s="125" t="s">
        <v>127</v>
      </c>
      <c r="B164" s="126">
        <v>146</v>
      </c>
      <c r="C164" s="77">
        <v>-3.9473684199999998E-2</v>
      </c>
      <c r="D164" s="15">
        <v>148</v>
      </c>
      <c r="E164" s="32">
        <f t="shared" si="86"/>
        <v>1.3698630136986301E-2</v>
      </c>
      <c r="F164" s="18">
        <f>IF(ISNUMBER(D164), $B172 * E164, "")</f>
        <v>2054.794520547945</v>
      </c>
      <c r="G164" s="31">
        <v>154</v>
      </c>
      <c r="H164" s="32">
        <f t="shared" si="87"/>
        <v>5.4794520547945202E-2</v>
      </c>
      <c r="I164" s="101">
        <f>IF(ISNUMBER(G164), $B172 * H164, "")</f>
        <v>8219.17808219178</v>
      </c>
      <c r="J164" s="15">
        <v>152</v>
      </c>
      <c r="K164" s="32">
        <f t="shared" si="88"/>
        <v>4.1095890410958902E-2</v>
      </c>
      <c r="L164" s="18">
        <f>IF(ISNUMBER(J164), $B172 * K164, "")</f>
        <v>6164.3835616438355</v>
      </c>
      <c r="M164" s="31"/>
      <c r="N164" s="32" t="str">
        <f t="shared" si="89"/>
        <v/>
      </c>
      <c r="O164" s="18" t="str">
        <f>IF(ISNUMBER(M164), $B172 * N164, "")</f>
        <v/>
      </c>
      <c r="Q164" s="291"/>
      <c r="R164" s="291"/>
      <c r="S164" s="291"/>
    </row>
    <row r="165" spans="1:19" ht="17.25" thickBot="1">
      <c r="A165" s="125" t="s">
        <v>263</v>
      </c>
      <c r="B165" s="126">
        <v>270</v>
      </c>
      <c r="C165" s="77">
        <v>-4.2553191499999997E-2</v>
      </c>
      <c r="D165" s="15">
        <v>272</v>
      </c>
      <c r="E165" s="32">
        <f t="shared" si="86"/>
        <v>7.4074074074074077E-3</v>
      </c>
      <c r="F165" s="18">
        <f>IF(ISNUMBER(D165), $B172 * E165, "")</f>
        <v>1111.1111111111111</v>
      </c>
      <c r="G165" s="31">
        <v>270</v>
      </c>
      <c r="H165" s="32">
        <f t="shared" si="87"/>
        <v>0</v>
      </c>
      <c r="I165" s="101">
        <f>IF(ISNUMBER(G165), $B172 * H165, "")</f>
        <v>0</v>
      </c>
      <c r="J165" s="15">
        <v>275</v>
      </c>
      <c r="K165" s="32">
        <f t="shared" si="88"/>
        <v>1.8518518518518517E-2</v>
      </c>
      <c r="L165" s="18">
        <f>IF(ISNUMBER(J165), $B172 * K165, "")</f>
        <v>2777.7777777777778</v>
      </c>
      <c r="M165" s="31"/>
      <c r="N165" s="32" t="str">
        <f t="shared" si="89"/>
        <v/>
      </c>
      <c r="O165" s="18" t="str">
        <f>IF(ISNUMBER(M165), $B172 * N165, "")</f>
        <v/>
      </c>
      <c r="Q165" s="286"/>
      <c r="R165" s="286"/>
      <c r="S165" s="286"/>
    </row>
    <row r="166" spans="1:19" ht="17.25" thickBot="1">
      <c r="A166" s="127" t="s">
        <v>334</v>
      </c>
      <c r="B166" s="128">
        <v>438</v>
      </c>
      <c r="C166" s="78">
        <v>-4.9891540099999999E-2</v>
      </c>
      <c r="D166" s="20">
        <v>434</v>
      </c>
      <c r="E166" s="21">
        <f t="shared" si="86"/>
        <v>-9.1324200913242004E-3</v>
      </c>
      <c r="F166" s="22">
        <f>IF(ISNUMBER(D166), $B172 * E166, "")</f>
        <v>-1369.8630136986301</v>
      </c>
      <c r="G166" s="30">
        <v>437</v>
      </c>
      <c r="H166" s="21">
        <f t="shared" si="87"/>
        <v>-2.2831050228310501E-3</v>
      </c>
      <c r="I166" s="105">
        <f>IF(ISNUMBER(G166), $B172 * H166, "")</f>
        <v>-342.46575342465752</v>
      </c>
      <c r="J166" s="20">
        <v>440</v>
      </c>
      <c r="K166" s="21">
        <f t="shared" si="88"/>
        <v>4.5662100456621002E-3</v>
      </c>
      <c r="L166" s="22">
        <f>IF(ISNUMBER(J166), $B172 * K166, "")</f>
        <v>684.93150684931504</v>
      </c>
      <c r="M166" s="30"/>
      <c r="N166" s="21" t="str">
        <f t="shared" si="89"/>
        <v/>
      </c>
      <c r="O166" s="22" t="str">
        <f>IF(ISNUMBER(M166), $B172 * N166, "")</f>
        <v/>
      </c>
      <c r="Q166" s="286"/>
      <c r="R166" s="286"/>
      <c r="S166" s="286"/>
    </row>
    <row r="167" spans="1:19" ht="17.25" thickBot="1">
      <c r="A167" s="125" t="s">
        <v>141</v>
      </c>
      <c r="B167" s="129">
        <v>149</v>
      </c>
      <c r="C167" s="80">
        <v>-5.0955413999999997E-2</v>
      </c>
      <c r="D167" s="106">
        <v>150</v>
      </c>
      <c r="E167" s="107">
        <f>IF(ISNUMBER(D167), (D167 - $B167) / $B167, "")</f>
        <v>6.7114093959731542E-3</v>
      </c>
      <c r="F167" s="108">
        <f>IF(ISNUMBER(D167), $B172 * E167, "")</f>
        <v>1006.7114093959731</v>
      </c>
      <c r="G167" s="109">
        <v>154</v>
      </c>
      <c r="H167" s="107">
        <f>IF(ISNUMBER(G167), (G167 - $B167) / $B167, "")</f>
        <v>3.3557046979865772E-2</v>
      </c>
      <c r="I167" s="110">
        <f>IF(ISNUMBER(G167), $B172 * H167, "")</f>
        <v>5033.5570469798658</v>
      </c>
      <c r="J167" s="106">
        <v>154</v>
      </c>
      <c r="K167" s="107">
        <f>IF(ISNUMBER(J167), (J167 - $B167) / $B167, "")</f>
        <v>3.3557046979865772E-2</v>
      </c>
      <c r="L167" s="108">
        <f>IF(ISNUMBER(J167), $B172 * K167, "")</f>
        <v>5033.5570469798658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91"/>
      <c r="R167" s="291"/>
      <c r="S167" s="291"/>
    </row>
    <row r="168" spans="1:19" ht="17.25" thickBot="1">
      <c r="A168" s="125" t="s">
        <v>237</v>
      </c>
      <c r="B168" s="126">
        <v>174</v>
      </c>
      <c r="C168" s="77">
        <v>-5.4347826100000003E-2</v>
      </c>
      <c r="D168" s="15">
        <v>180</v>
      </c>
      <c r="E168" s="32">
        <f t="shared" ref="E168:E171" si="90">IF(ISNUMBER(D168), (D168 - $B168) / $B168, "")</f>
        <v>3.4482758620689655E-2</v>
      </c>
      <c r="F168" s="18">
        <f>IF(ISNUMBER(D168), $B172 * E168, "")</f>
        <v>5172.4137931034484</v>
      </c>
      <c r="G168" s="31">
        <v>182</v>
      </c>
      <c r="H168" s="32">
        <f t="shared" ref="H168:H171" si="91">IF(ISNUMBER(G168), (G168 - $B168) / $B168, "")</f>
        <v>4.5977011494252873E-2</v>
      </c>
      <c r="I168" s="101">
        <f>IF(ISNUMBER(G168), $B172 * H168, "")</f>
        <v>6896.5517241379312</v>
      </c>
      <c r="J168" s="15">
        <v>175</v>
      </c>
      <c r="K168" s="32">
        <f t="shared" ref="K168:K171" si="92">IF(ISNUMBER(J168), (J168 - $B168) / $B168, "")</f>
        <v>5.7471264367816091E-3</v>
      </c>
      <c r="L168" s="18">
        <f>IF(ISNUMBER(J168), $B172 * K168, "")</f>
        <v>862.06896551724139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1"/>
      <c r="R168" s="291"/>
      <c r="S168" s="291"/>
    </row>
    <row r="169" spans="1:19" ht="17.25" thickBot="1">
      <c r="A169" s="125" t="s">
        <v>121</v>
      </c>
      <c r="B169" s="126">
        <v>618</v>
      </c>
      <c r="C169" s="77">
        <v>-5.64885496E-2</v>
      </c>
      <c r="D169" s="15">
        <v>619</v>
      </c>
      <c r="E169" s="32">
        <f t="shared" si="90"/>
        <v>1.6181229773462784E-3</v>
      </c>
      <c r="F169" s="18">
        <f>IF(ISNUMBER(D169), $B172 * E169, "")</f>
        <v>242.71844660194176</v>
      </c>
      <c r="G169" s="31">
        <v>642</v>
      </c>
      <c r="H169" s="32">
        <f t="shared" si="91"/>
        <v>3.8834951456310676E-2</v>
      </c>
      <c r="I169" s="101">
        <f>IF(ISNUMBER(G169), $B172 * H169, "")</f>
        <v>5825.2427184466014</v>
      </c>
      <c r="J169" s="15">
        <v>630</v>
      </c>
      <c r="K169" s="32">
        <f t="shared" si="92"/>
        <v>1.9417475728155338E-2</v>
      </c>
      <c r="L169" s="18">
        <f>IF(ISNUMBER(J169), $B172 * K169, "")</f>
        <v>2912.6213592233007</v>
      </c>
      <c r="M169" s="31"/>
      <c r="N169" s="32" t="str">
        <f t="shared" si="93"/>
        <v/>
      </c>
      <c r="O169" s="18" t="str">
        <f>IF(ISNUMBER(M169), $B172 * N169, "")</f>
        <v/>
      </c>
      <c r="Q169" s="291"/>
      <c r="R169" s="291"/>
      <c r="S169" s="291"/>
    </row>
    <row r="170" spans="1:19">
      <c r="A170" s="125" t="s">
        <v>235</v>
      </c>
      <c r="B170" s="126">
        <v>159</v>
      </c>
      <c r="C170" s="77">
        <v>-5.91715976E-2</v>
      </c>
      <c r="D170" s="15">
        <v>163</v>
      </c>
      <c r="E170" s="32">
        <f t="shared" si="90"/>
        <v>2.5157232704402517E-2</v>
      </c>
      <c r="F170" s="18">
        <f>IF(ISNUMBER(D170), $B172 * E170, "")</f>
        <v>3773.5849056603774</v>
      </c>
      <c r="G170" s="31">
        <v>172</v>
      </c>
      <c r="H170" s="32">
        <f t="shared" si="91"/>
        <v>8.1761006289308172E-2</v>
      </c>
      <c r="I170" s="101">
        <f>IF(ISNUMBER(G170), $B172 * H170, "")</f>
        <v>12264.150943396226</v>
      </c>
      <c r="J170" s="15">
        <v>167</v>
      </c>
      <c r="K170" s="32">
        <f t="shared" si="92"/>
        <v>5.0314465408805034E-2</v>
      </c>
      <c r="L170" s="18">
        <f>IF(ISNUMBER(J170), $B172 * K170, "")</f>
        <v>7547.1698113207549</v>
      </c>
      <c r="M170" s="31"/>
      <c r="N170" s="32" t="str">
        <f t="shared" si="93"/>
        <v/>
      </c>
      <c r="O170" s="18" t="str">
        <f>IF(ISNUMBER(M170), $B172 * N170, "")</f>
        <v/>
      </c>
      <c r="Q170" s="313"/>
      <c r="R170" s="314"/>
      <c r="S170" s="315"/>
    </row>
    <row r="171" spans="1:19" ht="17.25" thickBot="1">
      <c r="A171" s="130" t="s">
        <v>125</v>
      </c>
      <c r="B171" s="131">
        <v>153</v>
      </c>
      <c r="C171" s="79">
        <v>-6.7073170700000004E-2</v>
      </c>
      <c r="D171" s="24">
        <v>155</v>
      </c>
      <c r="E171" s="25">
        <f t="shared" si="90"/>
        <v>1.3071895424836602E-2</v>
      </c>
      <c r="F171" s="104">
        <f>IF(ISNUMBER(D171), $B172 * E171, "")</f>
        <v>1960.7843137254902</v>
      </c>
      <c r="G171" s="102">
        <v>153</v>
      </c>
      <c r="H171" s="25">
        <f t="shared" si="91"/>
        <v>0</v>
      </c>
      <c r="I171" s="103">
        <f>IF(ISNUMBER(G171), $B172 * H171, "")</f>
        <v>0</v>
      </c>
      <c r="J171" s="24">
        <v>157</v>
      </c>
      <c r="K171" s="25">
        <f t="shared" si="92"/>
        <v>2.6143790849673203E-2</v>
      </c>
      <c r="L171" s="104">
        <f>IF(ISNUMBER(J171), $B172 * K171, "")</f>
        <v>3921.5686274509803</v>
      </c>
      <c r="M171" s="102"/>
      <c r="N171" s="25" t="str">
        <f t="shared" si="93"/>
        <v/>
      </c>
      <c r="O171" s="104" t="str">
        <f>IF(ISNUMBER(M171), $B172 * N171, "")</f>
        <v/>
      </c>
      <c r="Q171" s="316"/>
      <c r="R171" s="317"/>
      <c r="S171" s="318"/>
    </row>
    <row r="172" spans="1:19" ht="17.25" thickBot="1">
      <c r="A172" s="132" t="s">
        <v>267</v>
      </c>
      <c r="B172" s="324">
        <f>$B$37</f>
        <v>150000</v>
      </c>
      <c r="C172" s="325"/>
      <c r="D172" s="26" t="s">
        <v>268</v>
      </c>
      <c r="E172" s="27">
        <f>IF(COUNT(E152:E171), SUM(E152:E171) / COUNT(E152:E171), 0)</f>
        <v>1.620691187131134E-2</v>
      </c>
      <c r="F172" s="28">
        <f>SUM(F152:F171)</f>
        <v>48620.735613934019</v>
      </c>
      <c r="G172" s="26" t="s">
        <v>268</v>
      </c>
      <c r="H172" s="27">
        <f>IF(COUNT(H152:H171), SUM(H152:H171) / COUNT(H152:H171), 0)</f>
        <v>3.8497112505597141E-2</v>
      </c>
      <c r="I172" s="28">
        <f>SUM(I152:I171)</f>
        <v>115491.33751679146</v>
      </c>
      <c r="J172" s="26" t="s">
        <v>268</v>
      </c>
      <c r="K172" s="27">
        <f>IF(COUNT(K152:K171), SUM(K152:K171) / COUNT(K152:K171), 0)</f>
        <v>2.9708363204104998E-2</v>
      </c>
      <c r="L172" s="28">
        <f>SUM(L152:L171)</f>
        <v>89125.089612314987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265" t="s">
        <v>252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61" t="s">
        <v>264</v>
      </c>
      <c r="B176" s="265" t="s">
        <v>49</v>
      </c>
      <c r="C176" s="267"/>
      <c r="D176" s="265" t="s">
        <v>57</v>
      </c>
      <c r="E176" s="266"/>
      <c r="F176" s="267"/>
      <c r="G176" s="292">
        <f>_xlfn.IFNA(VLOOKUP(B176, 현재가테이블!$B$2:$D$200, 2, FALSE), "-")</f>
        <v>72499000</v>
      </c>
      <c r="H176" s="293"/>
      <c r="I176" s="294"/>
      <c r="J176" s="265" t="s">
        <v>58</v>
      </c>
      <c r="K176" s="266"/>
      <c r="L176" s="267"/>
      <c r="M176" s="295">
        <f>_xlfn.IFNA(VLOOKUP(B176, 현재가테이블!$B$2:$D$200, 3, FALSE), "-")</f>
        <v>1.1425781249999999E-2</v>
      </c>
      <c r="N176" s="296"/>
      <c r="O176" s="297"/>
      <c r="Q176" s="286"/>
      <c r="R176" s="286"/>
      <c r="S176" s="286"/>
    </row>
    <row r="177" spans="1:19" ht="17.25" thickBot="1">
      <c r="A177" s="326" t="s">
        <v>54</v>
      </c>
      <c r="B177" s="328" t="str">
        <f>TEXT($G$1, "[$-ko-KR]yyyy-mm-dd(ddd) ") &amp; "오전 00:00"</f>
        <v>2021-11-25(목) 오전 00:00</v>
      </c>
      <c r="C177" s="329"/>
      <c r="D177" s="288" t="str">
        <f>TEXT($G$1, "[$-ko-KR]yyyy-mm-dd(ddd) ") &amp; "오후 14:00"</f>
        <v>2021-11-25(목) 오후 14:00</v>
      </c>
      <c r="E177" s="289"/>
      <c r="F177" s="290"/>
      <c r="G177" s="288" t="str">
        <f>TEXT($G$1, "[$-ko-KR]yyyy-mm-dd(ddd) ") &amp; "오후 19:00"</f>
        <v>2021-11-25(목) 오후 19:00</v>
      </c>
      <c r="H177" s="289"/>
      <c r="I177" s="290"/>
      <c r="J177" s="288" t="str">
        <f>TEXT($G$1, "[$-ko-KR]yyyy-mm-dd(ddd) ") &amp; "오후 21:00"</f>
        <v>2021-11-25(목) 오후 21:00</v>
      </c>
      <c r="K177" s="289"/>
      <c r="L177" s="290"/>
      <c r="M177" s="288" t="str">
        <f>TEXT($G$1+1, "[$-ko-KR]yyyy-mm-dd(ddd) ") &amp; "오전 00:00"</f>
        <v>2021-11-26(금)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262" t="s">
        <v>57</v>
      </c>
      <c r="H178" s="263" t="s">
        <v>265</v>
      </c>
      <c r="I178" s="26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291"/>
      <c r="R178" s="291"/>
      <c r="S178" s="291"/>
    </row>
    <row r="179" spans="1:19" ht="17.25" thickBot="1">
      <c r="A179" s="123" t="s">
        <v>64</v>
      </c>
      <c r="B179" s="124">
        <v>50.7</v>
      </c>
      <c r="C179" s="76">
        <v>-4.3396226400000001E-2</v>
      </c>
      <c r="D179" s="13">
        <v>51.1</v>
      </c>
      <c r="E179" s="14">
        <f>IF(ISNUMBER(D179), (D179 - $B179) / $B179, "")</f>
        <v>7.8895463510847835E-3</v>
      </c>
      <c r="F179" s="16">
        <f>IF(ISNUMBER(D179), $B199 * E179, "")</f>
        <v>1183.4319526627175</v>
      </c>
      <c r="G179" s="29">
        <v>51.7</v>
      </c>
      <c r="H179" s="14">
        <f>IF(ISNUMBER(G179), (G179 - $B179) / $B179, "")</f>
        <v>1.9723865877712032E-2</v>
      </c>
      <c r="I179" s="100">
        <f>IF(ISNUMBER(G179), $B199 * H179, "")</f>
        <v>2958.5798816568049</v>
      </c>
      <c r="J179" s="13">
        <v>51.6</v>
      </c>
      <c r="K179" s="14">
        <f>IF(ISNUMBER(J179), (J179 - $B179) / $B179, "")</f>
        <v>1.7751479289940801E-2</v>
      </c>
      <c r="L179" s="16">
        <f>IF(ISNUMBER(J179), $B199 * K179, "")</f>
        <v>2662.7218934911202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6"/>
      <c r="R179" s="286"/>
      <c r="S179" s="286"/>
    </row>
    <row r="180" spans="1:19" ht="17.25" thickBot="1">
      <c r="A180" s="125" t="s">
        <v>247</v>
      </c>
      <c r="B180" s="126">
        <v>95.4</v>
      </c>
      <c r="C180" s="77">
        <v>-4.5045044999999999E-2</v>
      </c>
      <c r="D180" s="15">
        <v>96.2</v>
      </c>
      <c r="E180" s="32">
        <f t="shared" ref="E180:E183" si="94">IF(ISNUMBER(D180), (D180 - $B180) / $B180, "")</f>
        <v>8.3857442348008078E-3</v>
      </c>
      <c r="F180" s="18">
        <f>IF(ISNUMBER(D180), $B199 * E180, "")</f>
        <v>1257.8616352201211</v>
      </c>
      <c r="G180" s="31">
        <v>96.5</v>
      </c>
      <c r="H180" s="32">
        <f t="shared" ref="H180:H183" si="95">IF(ISNUMBER(G180), (G180 - $B180) / $B180, "")</f>
        <v>1.1530398322851092E-2</v>
      </c>
      <c r="I180" s="101">
        <f>IF(ISNUMBER(G180), $B199 * H180, "")</f>
        <v>1729.5597484276639</v>
      </c>
      <c r="J180" s="15">
        <v>96.6</v>
      </c>
      <c r="K180" s="32">
        <f t="shared" ref="K180:K183" si="96">IF(ISNUMBER(J180), (J180 - $B180) / $B180, "")</f>
        <v>1.2578616352201137E-2</v>
      </c>
      <c r="L180" s="18">
        <f>IF(ISNUMBER(J180), $B199 * K180, "")</f>
        <v>1886.7924528301705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6"/>
      <c r="R180" s="286"/>
      <c r="S180" s="286"/>
    </row>
    <row r="181" spans="1:19" ht="17.25" thickBot="1">
      <c r="A181" s="125" t="s">
        <v>341</v>
      </c>
      <c r="B181" s="126">
        <v>2180</v>
      </c>
      <c r="C181" s="77">
        <v>-4.5951859999999997E-2</v>
      </c>
      <c r="D181" s="15">
        <v>2195</v>
      </c>
      <c r="E181" s="32">
        <f t="shared" si="94"/>
        <v>6.8807339449541288E-3</v>
      </c>
      <c r="F181" s="18">
        <f>IF(ISNUMBER(D181), $B199 * E181, "")</f>
        <v>1032.1100917431193</v>
      </c>
      <c r="G181" s="31">
        <v>2185</v>
      </c>
      <c r="H181" s="32">
        <f t="shared" si="95"/>
        <v>2.2935779816513763E-3</v>
      </c>
      <c r="I181" s="101">
        <f>IF(ISNUMBER(G181), $B199 * H181, "")</f>
        <v>344.03669724770646</v>
      </c>
      <c r="J181" s="15">
        <v>2220</v>
      </c>
      <c r="K181" s="32">
        <f t="shared" si="96"/>
        <v>1.834862385321101E-2</v>
      </c>
      <c r="L181" s="18">
        <f>IF(ISNUMBER(J181), $B199 * K181, "")</f>
        <v>2752.2935779816517</v>
      </c>
      <c r="M181" s="31"/>
      <c r="N181" s="32" t="str">
        <f t="shared" si="97"/>
        <v/>
      </c>
      <c r="O181" s="18" t="str">
        <f>IF(ISNUMBER(M181), $B199 * N181, "")</f>
        <v/>
      </c>
      <c r="Q181" s="291"/>
      <c r="R181" s="291"/>
      <c r="S181" s="291"/>
    </row>
    <row r="182" spans="1:19" ht="17.25" thickBot="1">
      <c r="A182" s="125" t="s">
        <v>177</v>
      </c>
      <c r="B182" s="126">
        <v>17470</v>
      </c>
      <c r="C182" s="77">
        <v>-4.6397379900000001E-2</v>
      </c>
      <c r="D182" s="15">
        <v>19280</v>
      </c>
      <c r="E182" s="32">
        <f t="shared" si="94"/>
        <v>0.10360618202633086</v>
      </c>
      <c r="F182" s="18">
        <f>IF(ISNUMBER(D182), $B199 * E182, "")</f>
        <v>15540.927303949629</v>
      </c>
      <c r="G182" s="31">
        <v>19650</v>
      </c>
      <c r="H182" s="32">
        <f t="shared" si="95"/>
        <v>0.1247853463079565</v>
      </c>
      <c r="I182" s="101">
        <f>IF(ISNUMBER(G182), $B199 * H182, "")</f>
        <v>18717.801946193475</v>
      </c>
      <c r="J182" s="15">
        <v>20780</v>
      </c>
      <c r="K182" s="32">
        <f t="shared" si="96"/>
        <v>0.18946765884373212</v>
      </c>
      <c r="L182" s="18">
        <f>IF(ISNUMBER(J182), $B199 * K182, "")</f>
        <v>28420.14882655982</v>
      </c>
      <c r="M182" s="31"/>
      <c r="N182" s="32" t="str">
        <f t="shared" si="97"/>
        <v/>
      </c>
      <c r="O182" s="18" t="str">
        <f>IF(ISNUMBER(M182), $B199 * N182, "")</f>
        <v/>
      </c>
      <c r="Q182" s="291"/>
      <c r="R182" s="291"/>
      <c r="S182" s="291"/>
    </row>
    <row r="183" spans="1:19" ht="17.25" thickBot="1">
      <c r="A183" s="127" t="s">
        <v>103</v>
      </c>
      <c r="B183" s="128">
        <v>1335</v>
      </c>
      <c r="C183" s="78">
        <v>-4.64285714E-2</v>
      </c>
      <c r="D183" s="20">
        <v>1450</v>
      </c>
      <c r="E183" s="21">
        <f t="shared" si="94"/>
        <v>8.6142322097378279E-2</v>
      </c>
      <c r="F183" s="22">
        <f>IF(ISNUMBER(D183), $B199 * E183, "")</f>
        <v>12921.348314606741</v>
      </c>
      <c r="G183" s="30">
        <v>1485</v>
      </c>
      <c r="H183" s="21">
        <f t="shared" si="95"/>
        <v>0.11235955056179775</v>
      </c>
      <c r="I183" s="105">
        <f>IF(ISNUMBER(G183), $B199 * H183, "")</f>
        <v>16853.932584269663</v>
      </c>
      <c r="J183" s="20">
        <v>1490</v>
      </c>
      <c r="K183" s="21">
        <f t="shared" si="96"/>
        <v>0.11610486891385768</v>
      </c>
      <c r="L183" s="22">
        <f>IF(ISNUMBER(J183), $B199 * K183, "")</f>
        <v>17415.730337078654</v>
      </c>
      <c r="M183" s="30"/>
      <c r="N183" s="21" t="str">
        <f t="shared" si="97"/>
        <v/>
      </c>
      <c r="O183" s="22" t="str">
        <f>IF(ISNUMBER(M183), $B199 * N183, "")</f>
        <v/>
      </c>
      <c r="Q183" s="291"/>
      <c r="R183" s="291"/>
      <c r="S183" s="291"/>
    </row>
    <row r="184" spans="1:19" ht="17.25" thickBot="1">
      <c r="A184" s="125" t="s">
        <v>331</v>
      </c>
      <c r="B184" s="129">
        <v>320300</v>
      </c>
      <c r="C184" s="80">
        <v>-4.8425430800000002E-2</v>
      </c>
      <c r="D184" s="106">
        <v>319400</v>
      </c>
      <c r="E184" s="107">
        <f>IF(ISNUMBER(D184), (D184 - $B184) / $B184, "")</f>
        <v>-2.8098657508585701E-3</v>
      </c>
      <c r="F184" s="108">
        <f>IF(ISNUMBER(D184), $B199 * E184, "")</f>
        <v>-421.4798626287855</v>
      </c>
      <c r="G184" s="109">
        <v>318300</v>
      </c>
      <c r="H184" s="107">
        <f>IF(ISNUMBER(G184), (G184 - $B184) / $B184, "")</f>
        <v>-6.2441461130190445E-3</v>
      </c>
      <c r="I184" s="110">
        <f>IF(ISNUMBER(G184), $B199 * H184, "")</f>
        <v>-936.62191695285674</v>
      </c>
      <c r="J184" s="106">
        <v>327200</v>
      </c>
      <c r="K184" s="107">
        <f>IF(ISNUMBER(J184), (J184 - $B184) / $B184, "")</f>
        <v>2.1542304089915705E-2</v>
      </c>
      <c r="L184" s="108">
        <f>IF(ISNUMBER(J184), $B199 * K184, "")</f>
        <v>3231.3456134873559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91"/>
      <c r="R184" s="291"/>
      <c r="S184" s="291"/>
    </row>
    <row r="185" spans="1:19" ht="17.25" thickBot="1">
      <c r="A185" s="125" t="s">
        <v>327</v>
      </c>
      <c r="B185" s="126">
        <v>262650</v>
      </c>
      <c r="C185" s="77">
        <v>-4.8714234000000002E-2</v>
      </c>
      <c r="D185" s="15">
        <v>260300</v>
      </c>
      <c r="E185" s="32">
        <f t="shared" ref="E185:E188" si="98">IF(ISNUMBER(D185), (D185 - $B185) / $B185, "")</f>
        <v>-8.9472682276794217E-3</v>
      </c>
      <c r="F185" s="18">
        <f>IF(ISNUMBER(D185), $B199 * E185, "")</f>
        <v>-1342.0902341519134</v>
      </c>
      <c r="G185" s="31">
        <v>255100</v>
      </c>
      <c r="H185" s="32">
        <f t="shared" ref="H185:H188" si="99">IF(ISNUMBER(G185), (G185 - $B185) / $B185, "")</f>
        <v>-2.8745478774033887E-2</v>
      </c>
      <c r="I185" s="101">
        <f>IF(ISNUMBER(G185), $B199 * H185, "")</f>
        <v>-4311.8218161050827</v>
      </c>
      <c r="J185" s="15">
        <v>260800</v>
      </c>
      <c r="K185" s="32">
        <f t="shared" ref="K185:K188" si="100">IF(ISNUMBER(J185), (J185 - $B185) / $B185, "")</f>
        <v>-7.0435941366837999E-3</v>
      </c>
      <c r="L185" s="18">
        <f>IF(ISNUMBER(J185), $B199 * K185, "")</f>
        <v>-1056.5391205025701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1"/>
      <c r="R185" s="291"/>
      <c r="S185" s="291"/>
    </row>
    <row r="186" spans="1:19" ht="17.25" thickBot="1">
      <c r="A186" s="125" t="s">
        <v>334</v>
      </c>
      <c r="B186" s="126">
        <v>438</v>
      </c>
      <c r="C186" s="77">
        <v>-4.9891540099999999E-2</v>
      </c>
      <c r="D186" s="15">
        <v>434</v>
      </c>
      <c r="E186" s="32">
        <f t="shared" si="98"/>
        <v>-9.1324200913242004E-3</v>
      </c>
      <c r="F186" s="18">
        <f>IF(ISNUMBER(D186), $B199 * E186, "")</f>
        <v>-1369.8630136986301</v>
      </c>
      <c r="G186" s="31">
        <v>437</v>
      </c>
      <c r="H186" s="32">
        <f t="shared" si="99"/>
        <v>-2.2831050228310501E-3</v>
      </c>
      <c r="I186" s="101">
        <f>IF(ISNUMBER(G186), $B199 * H186, "")</f>
        <v>-342.46575342465752</v>
      </c>
      <c r="J186" s="15">
        <v>440</v>
      </c>
      <c r="K186" s="32">
        <f t="shared" si="100"/>
        <v>4.5662100456621002E-3</v>
      </c>
      <c r="L186" s="18">
        <f>IF(ISNUMBER(J186), $B199 * K186, "")</f>
        <v>684.93150684931504</v>
      </c>
      <c r="M186" s="31"/>
      <c r="N186" s="32" t="str">
        <f t="shared" si="101"/>
        <v/>
      </c>
      <c r="O186" s="18" t="str">
        <f>IF(ISNUMBER(M186), $B199 * N186, "")</f>
        <v/>
      </c>
      <c r="Q186" s="291"/>
      <c r="R186" s="291"/>
      <c r="S186" s="291"/>
    </row>
    <row r="187" spans="1:19" ht="17.25" thickBot="1">
      <c r="A187" s="125" t="s">
        <v>167</v>
      </c>
      <c r="B187" s="126">
        <v>27430</v>
      </c>
      <c r="C187" s="77">
        <v>-5.0207756200000002E-2</v>
      </c>
      <c r="D187" s="15">
        <v>27600</v>
      </c>
      <c r="E187" s="32">
        <f t="shared" si="98"/>
        <v>6.1975938753189939E-3</v>
      </c>
      <c r="F187" s="18">
        <f>IF(ISNUMBER(D187), $B199 * E187, "")</f>
        <v>929.63908129784909</v>
      </c>
      <c r="G187" s="31">
        <v>28150</v>
      </c>
      <c r="H187" s="32">
        <f t="shared" si="99"/>
        <v>2.6248632883703972E-2</v>
      </c>
      <c r="I187" s="101">
        <f>IF(ISNUMBER(G187), $B199 * H187, "")</f>
        <v>3937.294932555596</v>
      </c>
      <c r="J187" s="15">
        <v>28020</v>
      </c>
      <c r="K187" s="32">
        <f t="shared" si="100"/>
        <v>2.150929639081298E-2</v>
      </c>
      <c r="L187" s="18">
        <f>IF(ISNUMBER(J187), $B199 * K187, "")</f>
        <v>3226.3944586219468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141</v>
      </c>
      <c r="B188" s="131">
        <v>149</v>
      </c>
      <c r="C188" s="79">
        <v>-5.0955413999999997E-2</v>
      </c>
      <c r="D188" s="24">
        <v>150</v>
      </c>
      <c r="E188" s="25">
        <f t="shared" si="98"/>
        <v>6.7114093959731542E-3</v>
      </c>
      <c r="F188" s="104">
        <f>IF(ISNUMBER(D188), $B199 * E188, "")</f>
        <v>1006.7114093959731</v>
      </c>
      <c r="G188" s="102">
        <v>154</v>
      </c>
      <c r="H188" s="25">
        <f t="shared" si="99"/>
        <v>3.3557046979865772E-2</v>
      </c>
      <c r="I188" s="103">
        <f>IF(ISNUMBER(G188), $B199 * H188, "")</f>
        <v>5033.5570469798658</v>
      </c>
      <c r="J188" s="24">
        <v>154</v>
      </c>
      <c r="K188" s="25">
        <f t="shared" si="100"/>
        <v>3.3557046979865772E-2</v>
      </c>
      <c r="L188" s="104">
        <f>IF(ISNUMBER(J188), $B199 * K188, "")</f>
        <v>5033.5570469798658</v>
      </c>
      <c r="M188" s="102"/>
      <c r="N188" s="25" t="str">
        <f t="shared" si="101"/>
        <v/>
      </c>
      <c r="O188" s="104" t="str">
        <f>IF(ISNUMBER(M188), $B199 * N188, "")</f>
        <v/>
      </c>
      <c r="Q188" s="300"/>
      <c r="R188" s="301"/>
      <c r="S188" s="302"/>
    </row>
    <row r="189" spans="1:19">
      <c r="A189" s="123" t="s">
        <v>133</v>
      </c>
      <c r="B189" s="124">
        <v>2125</v>
      </c>
      <c r="C189" s="76">
        <v>-5.1339285700000001E-2</v>
      </c>
      <c r="D189" s="13">
        <v>2155</v>
      </c>
      <c r="E189" s="14">
        <f>IF(ISNUMBER(D189), (D189 - $B189) / $B189, "")</f>
        <v>1.411764705882353E-2</v>
      </c>
      <c r="F189" s="16">
        <f>IF(ISNUMBER(D189), $B199 * E189, "")</f>
        <v>2117.6470588235293</v>
      </c>
      <c r="G189" s="29">
        <v>2185</v>
      </c>
      <c r="H189" s="14">
        <f>IF(ISNUMBER(G189), (G189 - $B189) / $B189, "")</f>
        <v>2.823529411764706E-2</v>
      </c>
      <c r="I189" s="100">
        <f>IF(ISNUMBER(G189), $B199 * H189, "")</f>
        <v>4235.2941176470586</v>
      </c>
      <c r="J189" s="13">
        <v>2225</v>
      </c>
      <c r="K189" s="14">
        <f>IF(ISNUMBER(J189), (J189 - $B189) / $B189, "")</f>
        <v>4.7058823529411764E-2</v>
      </c>
      <c r="L189" s="16">
        <f>IF(ISNUMBER(J189), $B199 * K189, "")</f>
        <v>7058.8235294117649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3"/>
      <c r="R189" s="304"/>
      <c r="S189" s="305"/>
    </row>
    <row r="190" spans="1:19" ht="17.25" thickBot="1">
      <c r="A190" s="125" t="s">
        <v>237</v>
      </c>
      <c r="B190" s="126">
        <v>174</v>
      </c>
      <c r="C190" s="77">
        <v>-5.4347826100000003E-2</v>
      </c>
      <c r="D190" s="15">
        <v>180</v>
      </c>
      <c r="E190" s="32">
        <f t="shared" ref="E190:E193" si="102">IF(ISNUMBER(D190), (D190 - $B190) / $B190, "")</f>
        <v>3.4482758620689655E-2</v>
      </c>
      <c r="F190" s="18">
        <f>IF(ISNUMBER(D190), $B199 * E190, "")</f>
        <v>5172.4137931034484</v>
      </c>
      <c r="G190" s="31">
        <v>182</v>
      </c>
      <c r="H190" s="32">
        <f t="shared" ref="H190:H193" si="103">IF(ISNUMBER(G190), (G190 - $B190) / $B190, "")</f>
        <v>4.5977011494252873E-2</v>
      </c>
      <c r="I190" s="101">
        <f>IF(ISNUMBER(G190), $B199 * H190, "")</f>
        <v>6896.5517241379312</v>
      </c>
      <c r="J190" s="15">
        <v>175</v>
      </c>
      <c r="K190" s="32">
        <f t="shared" ref="K190:K193" si="104">IF(ISNUMBER(J190), (J190 - $B190) / $B190, "")</f>
        <v>5.7471264367816091E-3</v>
      </c>
      <c r="L190" s="18">
        <f>IF(ISNUMBER(J190), $B199 * K190, "")</f>
        <v>862.06896551724139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6"/>
      <c r="R190" s="307"/>
      <c r="S190" s="308"/>
    </row>
    <row r="191" spans="1:19" ht="17.25" thickBot="1">
      <c r="A191" s="125" t="s">
        <v>121</v>
      </c>
      <c r="B191" s="126">
        <v>618</v>
      </c>
      <c r="C191" s="77">
        <v>-5.64885496E-2</v>
      </c>
      <c r="D191" s="15">
        <v>619</v>
      </c>
      <c r="E191" s="32">
        <f t="shared" si="102"/>
        <v>1.6181229773462784E-3</v>
      </c>
      <c r="F191" s="18">
        <f>IF(ISNUMBER(D191), $B199 * E191, "")</f>
        <v>242.71844660194176</v>
      </c>
      <c r="G191" s="31">
        <v>642</v>
      </c>
      <c r="H191" s="32">
        <f t="shared" si="103"/>
        <v>3.8834951456310676E-2</v>
      </c>
      <c r="I191" s="101">
        <f>IF(ISNUMBER(G191), $B199 * H191, "")</f>
        <v>5825.2427184466014</v>
      </c>
      <c r="J191" s="15">
        <v>630</v>
      </c>
      <c r="K191" s="32">
        <f t="shared" si="104"/>
        <v>1.9417475728155338E-2</v>
      </c>
      <c r="L191" s="18">
        <f>IF(ISNUMBER(J191), $B199 * K191, "")</f>
        <v>2912.6213592233007</v>
      </c>
      <c r="M191" s="31"/>
      <c r="N191" s="32" t="str">
        <f t="shared" si="105"/>
        <v/>
      </c>
      <c r="O191" s="18" t="str">
        <f>IF(ISNUMBER(M191), $B199 * N191, "")</f>
        <v/>
      </c>
      <c r="Q191" s="291"/>
      <c r="R191" s="291"/>
      <c r="S191" s="291"/>
    </row>
    <row r="192" spans="1:19" ht="17.25" thickBot="1">
      <c r="A192" s="125" t="s">
        <v>235</v>
      </c>
      <c r="B192" s="126">
        <v>159</v>
      </c>
      <c r="C192" s="77">
        <v>-5.91715976E-2</v>
      </c>
      <c r="D192" s="15">
        <v>163</v>
      </c>
      <c r="E192" s="32">
        <f t="shared" si="102"/>
        <v>2.5157232704402517E-2</v>
      </c>
      <c r="F192" s="18">
        <f>IF(ISNUMBER(D192), $B199 * E192, "")</f>
        <v>3773.5849056603774</v>
      </c>
      <c r="G192" s="31">
        <v>172</v>
      </c>
      <c r="H192" s="32">
        <f t="shared" si="103"/>
        <v>8.1761006289308172E-2</v>
      </c>
      <c r="I192" s="101">
        <f>IF(ISNUMBER(G192), $B199 * H192, "")</f>
        <v>12264.150943396226</v>
      </c>
      <c r="J192" s="15">
        <v>167</v>
      </c>
      <c r="K192" s="32">
        <f t="shared" si="104"/>
        <v>5.0314465408805034E-2</v>
      </c>
      <c r="L192" s="18">
        <f>IF(ISNUMBER(J192), $B199 * K192, "")</f>
        <v>7547.1698113207549</v>
      </c>
      <c r="M192" s="31"/>
      <c r="N192" s="32" t="str">
        <f t="shared" si="105"/>
        <v/>
      </c>
      <c r="O192" s="18" t="str">
        <f>IF(ISNUMBER(M192), $B199 * N192, "")</f>
        <v/>
      </c>
      <c r="Q192" s="286"/>
      <c r="R192" s="286"/>
      <c r="S192" s="286"/>
    </row>
    <row r="193" spans="1:19" ht="17.25" thickBot="1">
      <c r="A193" s="127" t="s">
        <v>165</v>
      </c>
      <c r="B193" s="128">
        <v>2415</v>
      </c>
      <c r="C193" s="78">
        <v>-6.3953488399999994E-2</v>
      </c>
      <c r="D193" s="20">
        <v>2475</v>
      </c>
      <c r="E193" s="21">
        <f t="shared" si="102"/>
        <v>2.4844720496894408E-2</v>
      </c>
      <c r="F193" s="22">
        <f>IF(ISNUMBER(D193), $B199 * E193, "")</f>
        <v>3726.7080745341614</v>
      </c>
      <c r="G193" s="30">
        <v>2490</v>
      </c>
      <c r="H193" s="21">
        <f t="shared" si="103"/>
        <v>3.1055900621118012E-2</v>
      </c>
      <c r="I193" s="105">
        <f>IF(ISNUMBER(G193), $B199 * H193, "")</f>
        <v>4658.3850931677016</v>
      </c>
      <c r="J193" s="20">
        <v>2515</v>
      </c>
      <c r="K193" s="21">
        <f t="shared" si="104"/>
        <v>4.1407867494824016E-2</v>
      </c>
      <c r="L193" s="22">
        <f>IF(ISNUMBER(J193), $B199 * K193, "")</f>
        <v>6211.1801242236024</v>
      </c>
      <c r="M193" s="30"/>
      <c r="N193" s="21" t="str">
        <f t="shared" si="105"/>
        <v/>
      </c>
      <c r="O193" s="22" t="str">
        <f>IF(ISNUMBER(M193), $B199 * N193, "")</f>
        <v/>
      </c>
      <c r="Q193" s="286"/>
      <c r="R193" s="286"/>
      <c r="S193" s="286"/>
    </row>
    <row r="194" spans="1:19" ht="17.25" thickBot="1">
      <c r="A194" s="125" t="s">
        <v>73</v>
      </c>
      <c r="B194" s="129">
        <v>37330</v>
      </c>
      <c r="C194" s="80">
        <v>-6.4879759499999995E-2</v>
      </c>
      <c r="D194" s="106">
        <v>37440</v>
      </c>
      <c r="E194" s="107">
        <f>IF(ISNUMBER(D194), (D194 - $B194) / $B194, "")</f>
        <v>2.9466916688990086E-3</v>
      </c>
      <c r="F194" s="108">
        <f>IF(ISNUMBER(D194), $B199 * E194, "")</f>
        <v>442.0037503348513</v>
      </c>
      <c r="G194" s="109">
        <v>37470</v>
      </c>
      <c r="H194" s="107">
        <f>IF(ISNUMBER(G194), (G194 - $B194) / $B194, "")</f>
        <v>3.7503348513260111E-3</v>
      </c>
      <c r="I194" s="110">
        <f>IF(ISNUMBER(G194), $B199 * H194, "")</f>
        <v>562.55022769890172</v>
      </c>
      <c r="J194" s="106">
        <v>38190</v>
      </c>
      <c r="K194" s="107">
        <f>IF(ISNUMBER(J194), (J194 - $B194) / $B194, "")</f>
        <v>2.303777122957407E-2</v>
      </c>
      <c r="L194" s="108">
        <f>IF(ISNUMBER(J194), $B199 * K194, "")</f>
        <v>3455.6656844361105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91"/>
      <c r="R194" s="291"/>
      <c r="S194" s="291"/>
    </row>
    <row r="195" spans="1:19" ht="17.25" thickBot="1">
      <c r="A195" s="125" t="s">
        <v>137</v>
      </c>
      <c r="B195" s="126">
        <v>10860</v>
      </c>
      <c r="C195" s="77">
        <v>-6.6208082500000001E-2</v>
      </c>
      <c r="D195" s="15">
        <v>10970</v>
      </c>
      <c r="E195" s="32">
        <f t="shared" ref="E195:E198" si="106">IF(ISNUMBER(D195), (D195 - $B195) / $B195, "")</f>
        <v>1.0128913443830571E-2</v>
      </c>
      <c r="F195" s="18">
        <f>IF(ISNUMBER(D195), $B199 * E195, "")</f>
        <v>1519.3370165745857</v>
      </c>
      <c r="G195" s="31">
        <v>10830</v>
      </c>
      <c r="H195" s="32">
        <f t="shared" ref="H195:H198" si="107">IF(ISNUMBER(G195), (G195 - $B195) / $B195, "")</f>
        <v>-2.7624309392265192E-3</v>
      </c>
      <c r="I195" s="101">
        <f>IF(ISNUMBER(G195), $B199 * H195, "")</f>
        <v>-414.36464088397787</v>
      </c>
      <c r="J195" s="15">
        <v>11020</v>
      </c>
      <c r="K195" s="32">
        <f t="shared" ref="K195:K198" si="108">IF(ISNUMBER(J195), (J195 - $B195) / $B195, "")</f>
        <v>1.4732965009208104E-2</v>
      </c>
      <c r="L195" s="18">
        <f>IF(ISNUMBER(J195), $B199 * K195, "")</f>
        <v>2209.9447513812156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1"/>
      <c r="R195" s="291"/>
      <c r="S195" s="291"/>
    </row>
    <row r="196" spans="1:19" ht="17.25" thickBot="1">
      <c r="A196" s="125" t="s">
        <v>81</v>
      </c>
      <c r="B196" s="126">
        <v>2045</v>
      </c>
      <c r="C196" s="77">
        <v>-6.6210045699999998E-2</v>
      </c>
      <c r="D196" s="15">
        <v>2095</v>
      </c>
      <c r="E196" s="32">
        <f t="shared" si="106"/>
        <v>2.4449877750611249E-2</v>
      </c>
      <c r="F196" s="18">
        <f>IF(ISNUMBER(D196), $B199 * E196, "")</f>
        <v>3667.4816625916874</v>
      </c>
      <c r="G196" s="31">
        <v>2040</v>
      </c>
      <c r="H196" s="32">
        <f t="shared" si="107"/>
        <v>-2.4449877750611247E-3</v>
      </c>
      <c r="I196" s="101">
        <f>IF(ISNUMBER(G196), $B199 * H196, "")</f>
        <v>-366.74816625916873</v>
      </c>
      <c r="J196" s="15">
        <v>2080</v>
      </c>
      <c r="K196" s="32">
        <f t="shared" si="108"/>
        <v>1.7114914425427872E-2</v>
      </c>
      <c r="L196" s="18">
        <f>IF(ISNUMBER(J196), $B199 * K196, "")</f>
        <v>2567.2371638141808</v>
      </c>
      <c r="M196" s="31"/>
      <c r="N196" s="32" t="str">
        <f t="shared" si="109"/>
        <v/>
      </c>
      <c r="O196" s="18" t="str">
        <f>IF(ISNUMBER(M196), $B199 * N196, "")</f>
        <v/>
      </c>
      <c r="Q196" s="291"/>
      <c r="R196" s="291"/>
      <c r="S196" s="291"/>
    </row>
    <row r="197" spans="1:19">
      <c r="A197" s="125" t="s">
        <v>105</v>
      </c>
      <c r="B197" s="126">
        <v>2440</v>
      </c>
      <c r="C197" s="77">
        <v>-6.6921606100000003E-2</v>
      </c>
      <c r="D197" s="15">
        <v>2390</v>
      </c>
      <c r="E197" s="32">
        <f t="shared" si="106"/>
        <v>-2.0491803278688523E-2</v>
      </c>
      <c r="F197" s="18">
        <f>IF(ISNUMBER(D197), $B199 * E197, "")</f>
        <v>-3073.7704918032787</v>
      </c>
      <c r="G197" s="31">
        <v>2470</v>
      </c>
      <c r="H197" s="32">
        <f t="shared" si="107"/>
        <v>1.2295081967213115E-2</v>
      </c>
      <c r="I197" s="101">
        <f>IF(ISNUMBER(G197), $B199 * H197, "")</f>
        <v>1844.2622950819671</v>
      </c>
      <c r="J197" s="15">
        <v>2450</v>
      </c>
      <c r="K197" s="32">
        <f t="shared" si="108"/>
        <v>4.0983606557377051E-3</v>
      </c>
      <c r="L197" s="18">
        <f>IF(ISNUMBER(J197), $B199 * K197, "")</f>
        <v>614.7540983606558</v>
      </c>
      <c r="M197" s="31"/>
      <c r="N197" s="32" t="str">
        <f t="shared" si="109"/>
        <v/>
      </c>
      <c r="O197" s="18" t="str">
        <f>IF(ISNUMBER(M197), $B199 * N197, "")</f>
        <v/>
      </c>
      <c r="Q197" s="313"/>
      <c r="R197" s="314"/>
      <c r="S197" s="315"/>
    </row>
    <row r="198" spans="1:19" ht="17.25" thickBot="1">
      <c r="A198" s="130" t="s">
        <v>125</v>
      </c>
      <c r="B198" s="131">
        <v>153</v>
      </c>
      <c r="C198" s="79">
        <v>-6.7073170700000004E-2</v>
      </c>
      <c r="D198" s="24">
        <v>155</v>
      </c>
      <c r="E198" s="25">
        <f t="shared" si="106"/>
        <v>1.3071895424836602E-2</v>
      </c>
      <c r="F198" s="104">
        <f>IF(ISNUMBER(D198), $B199 * E198, "")</f>
        <v>1960.7843137254902</v>
      </c>
      <c r="G198" s="102">
        <v>153</v>
      </c>
      <c r="H198" s="25">
        <f t="shared" si="107"/>
        <v>0</v>
      </c>
      <c r="I198" s="103">
        <f>IF(ISNUMBER(G198), $B199 * H198, "")</f>
        <v>0</v>
      </c>
      <c r="J198" s="24">
        <v>157</v>
      </c>
      <c r="K198" s="25">
        <f t="shared" si="108"/>
        <v>2.6143790849673203E-2</v>
      </c>
      <c r="L198" s="104">
        <f>IF(ISNUMBER(J198), $B199 * K198, "")</f>
        <v>3921.5686274509803</v>
      </c>
      <c r="M198" s="102"/>
      <c r="N198" s="25" t="str">
        <f t="shared" si="109"/>
        <v/>
      </c>
      <c r="O198" s="104" t="str">
        <f>IF(ISNUMBER(M198), $B199 * N198, "")</f>
        <v/>
      </c>
      <c r="Q198" s="316"/>
      <c r="R198" s="317"/>
      <c r="S198" s="318"/>
    </row>
    <row r="199" spans="1:19" ht="17.25" thickBot="1">
      <c r="A199" s="132" t="s">
        <v>267</v>
      </c>
      <c r="B199" s="324">
        <f>$B$37</f>
        <v>150000</v>
      </c>
      <c r="C199" s="325"/>
      <c r="D199" s="26" t="s">
        <v>268</v>
      </c>
      <c r="E199" s="27">
        <f>IF(COUNT(E179:E198), SUM(E179:E198) / COUNT(E179:E198), 0)</f>
        <v>1.6762501736181202E-2</v>
      </c>
      <c r="F199" s="28">
        <f>SUM(F179:F198)</f>
        <v>50287.505208543611</v>
      </c>
      <c r="G199" s="26" t="s">
        <v>268</v>
      </c>
      <c r="H199" s="27">
        <f>IF(COUNT(H179:H198), SUM(H179:H198) / COUNT(H179:H198), 0)</f>
        <v>2.649639255442714E-2</v>
      </c>
      <c r="I199" s="28">
        <f>SUM(I179:I198)</f>
        <v>79489.1776632814</v>
      </c>
      <c r="J199" s="26" t="s">
        <v>268</v>
      </c>
      <c r="K199" s="27">
        <f>IF(COUNT(K179:K198), SUM(K179:K198) / COUNT(K179:K198), 0)</f>
        <v>3.3872803569505713E-2</v>
      </c>
      <c r="L199" s="28">
        <f>SUM(L179:L198)</f>
        <v>101618.41070851713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  <vt:lpstr>2021.11.02</vt:lpstr>
      <vt:lpstr>2021.11.03</vt:lpstr>
      <vt:lpstr>2021.11.04</vt:lpstr>
      <vt:lpstr>2021.11.05</vt:lpstr>
      <vt:lpstr>2021.11.06</vt:lpstr>
      <vt:lpstr>2021.11.07</vt:lpstr>
      <vt:lpstr>2021.11.08</vt:lpstr>
      <vt:lpstr>2021.11.09</vt:lpstr>
      <vt:lpstr>2021.11.10</vt:lpstr>
      <vt:lpstr>2021.11.11</vt:lpstr>
      <vt:lpstr>2021.11.12</vt:lpstr>
      <vt:lpstr>2021.11.13</vt:lpstr>
      <vt:lpstr>2021.11.14</vt:lpstr>
      <vt:lpstr>2021.11.15</vt:lpstr>
      <vt:lpstr>2021.11.16</vt:lpstr>
      <vt:lpstr>2021.11.17</vt:lpstr>
      <vt:lpstr>2021.11.18</vt:lpstr>
      <vt:lpstr>2021.11.19</vt:lpstr>
      <vt:lpstr>2021.11.20</vt:lpstr>
      <vt:lpstr>2021.11.21</vt:lpstr>
      <vt:lpstr>2021.11.22</vt:lpstr>
      <vt:lpstr>2021.11.23</vt:lpstr>
      <vt:lpstr>2021.11.24</vt:lpstr>
      <vt:lpstr>2021.11.25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2021-11-25T12:12:39Z</dcterms:modified>
</cp:coreProperties>
</file>