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2B7D926E-22FA-42EB-BBE5-5F11ED3D45AD}" xr6:coauthVersionLast="47" xr6:coauthVersionMax="47" xr10:uidLastSave="{00000000-0000-0000-0000-000000000000}"/>
  <bookViews>
    <workbookView xWindow="2868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  <sheet name="2022.03.15" sheetId="38" r:id="rId20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19" hidden="1">'2022.03.15'!#REF!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O195" i="38"/>
  <c r="N195" i="38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O192" i="38"/>
  <c r="N192" i="38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O189" i="38"/>
  <c r="N189" i="38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L183" i="38"/>
  <c r="K183" i="38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O180" i="38"/>
  <c r="N180" i="38"/>
  <c r="K180" i="38"/>
  <c r="L180" i="38" s="1"/>
  <c r="H180" i="38"/>
  <c r="I180" i="38" s="1"/>
  <c r="F180" i="38"/>
  <c r="E180" i="38"/>
  <c r="O179" i="38"/>
  <c r="O199" i="38" s="1"/>
  <c r="N179" i="38"/>
  <c r="N199" i="38" s="1"/>
  <c r="L179" i="38"/>
  <c r="K179" i="38"/>
  <c r="H179" i="38"/>
  <c r="H199" i="38" s="1"/>
  <c r="F179" i="38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O164" i="38"/>
  <c r="N164" i="38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O157" i="38"/>
  <c r="N157" i="38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O172" i="38" s="1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O142" i="38"/>
  <c r="N142" i="38"/>
  <c r="L142" i="38"/>
  <c r="K142" i="38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O140" i="38"/>
  <c r="N140" i="38"/>
  <c r="L140" i="38"/>
  <c r="K140" i="38"/>
  <c r="H140" i="38"/>
  <c r="I140" i="38" s="1"/>
  <c r="F140" i="38"/>
  <c r="E140" i="38"/>
  <c r="O139" i="38"/>
  <c r="N139" i="38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O136" i="38"/>
  <c r="N136" i="38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O133" i="38"/>
  <c r="N133" i="38"/>
  <c r="K133" i="38"/>
  <c r="L133" i="38" s="1"/>
  <c r="H133" i="38"/>
  <c r="I133" i="38" s="1"/>
  <c r="F133" i="38"/>
  <c r="E133" i="38"/>
  <c r="O132" i="38"/>
  <c r="N132" i="38"/>
  <c r="L132" i="38"/>
  <c r="K132" i="38"/>
  <c r="H132" i="38"/>
  <c r="I132" i="38" s="1"/>
  <c r="F132" i="38"/>
  <c r="E132" i="38"/>
  <c r="O131" i="38"/>
  <c r="N131" i="38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F130" i="38"/>
  <c r="E130" i="38"/>
  <c r="O129" i="38"/>
  <c r="N129" i="38"/>
  <c r="K129" i="38"/>
  <c r="L129" i="38" s="1"/>
  <c r="H129" i="38"/>
  <c r="I129" i="38" s="1"/>
  <c r="F129" i="38"/>
  <c r="E129" i="38"/>
  <c r="O128" i="38"/>
  <c r="N128" i="38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O126" i="38"/>
  <c r="N126" i="38"/>
  <c r="L126" i="38"/>
  <c r="K126" i="38"/>
  <c r="H126" i="38"/>
  <c r="I126" i="38" s="1"/>
  <c r="F126" i="38"/>
  <c r="E126" i="38"/>
  <c r="O125" i="38"/>
  <c r="O145" i="38" s="1"/>
  <c r="N125" i="38"/>
  <c r="N145" i="38" s="1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F117" i="38"/>
  <c r="E117" i="38"/>
  <c r="O116" i="38"/>
  <c r="N116" i="38"/>
  <c r="K116" i="38"/>
  <c r="L116" i="38" s="1"/>
  <c r="H116" i="38"/>
  <c r="I116" i="38" s="1"/>
  <c r="F116" i="38"/>
  <c r="E116" i="38"/>
  <c r="O115" i="38"/>
  <c r="N115" i="38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L113" i="38"/>
  <c r="K113" i="38"/>
  <c r="H113" i="38"/>
  <c r="I113" i="38" s="1"/>
  <c r="F113" i="38"/>
  <c r="E113" i="38"/>
  <c r="O112" i="38"/>
  <c r="N112" i="38"/>
  <c r="K112" i="38"/>
  <c r="L112" i="38" s="1"/>
  <c r="H112" i="38"/>
  <c r="I112" i="38" s="1"/>
  <c r="F112" i="38"/>
  <c r="E112" i="38"/>
  <c r="O111" i="38"/>
  <c r="N111" i="38"/>
  <c r="K111" i="38"/>
  <c r="L111" i="38" s="1"/>
  <c r="H111" i="38"/>
  <c r="I111" i="38" s="1"/>
  <c r="F111" i="38"/>
  <c r="E111" i="38"/>
  <c r="O110" i="38"/>
  <c r="N110" i="38"/>
  <c r="K110" i="38"/>
  <c r="L110" i="38" s="1"/>
  <c r="H110" i="38"/>
  <c r="I110" i="38" s="1"/>
  <c r="F110" i="38"/>
  <c r="E110" i="38"/>
  <c r="O109" i="38"/>
  <c r="N109" i="38"/>
  <c r="L109" i="38"/>
  <c r="K109" i="38"/>
  <c r="H109" i="38"/>
  <c r="I109" i="38" s="1"/>
  <c r="F109" i="38"/>
  <c r="E109" i="38"/>
  <c r="O108" i="38"/>
  <c r="N108" i="38"/>
  <c r="K108" i="38"/>
  <c r="L108" i="38" s="1"/>
  <c r="H108" i="38"/>
  <c r="I108" i="38" s="1"/>
  <c r="F108" i="38"/>
  <c r="E108" i="38"/>
  <c r="O107" i="38"/>
  <c r="N107" i="38"/>
  <c r="K107" i="38"/>
  <c r="L107" i="38" s="1"/>
  <c r="H107" i="38"/>
  <c r="I107" i="38" s="1"/>
  <c r="F107" i="38"/>
  <c r="E107" i="38"/>
  <c r="O106" i="38"/>
  <c r="N106" i="38"/>
  <c r="L106" i="38"/>
  <c r="K106" i="38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F104" i="38"/>
  <c r="E104" i="38"/>
  <c r="O103" i="38"/>
  <c r="N103" i="38"/>
  <c r="K103" i="38"/>
  <c r="L103" i="38" s="1"/>
  <c r="H103" i="38"/>
  <c r="I103" i="38" s="1"/>
  <c r="F103" i="38"/>
  <c r="E103" i="38"/>
  <c r="O102" i="38"/>
  <c r="N102" i="38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F101" i="38"/>
  <c r="E101" i="38"/>
  <c r="O100" i="38"/>
  <c r="N100" i="38"/>
  <c r="K100" i="38"/>
  <c r="L100" i="38" s="1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O98" i="38"/>
  <c r="O118" i="38" s="1"/>
  <c r="N98" i="38"/>
  <c r="N118" i="38" s="1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L90" i="38"/>
  <c r="K90" i="38"/>
  <c r="H90" i="38"/>
  <c r="I90" i="38" s="1"/>
  <c r="F90" i="38"/>
  <c r="E90" i="38"/>
  <c r="O89" i="38"/>
  <c r="N89" i="38"/>
  <c r="K89" i="38"/>
  <c r="L89" i="38" s="1"/>
  <c r="H89" i="38"/>
  <c r="I89" i="38" s="1"/>
  <c r="F89" i="38"/>
  <c r="E89" i="38"/>
  <c r="O88" i="38"/>
  <c r="N88" i="38"/>
  <c r="K88" i="38"/>
  <c r="L88" i="38" s="1"/>
  <c r="H88" i="38"/>
  <c r="I88" i="38" s="1"/>
  <c r="F88" i="38"/>
  <c r="E88" i="38"/>
  <c r="O87" i="38"/>
  <c r="N87" i="38"/>
  <c r="K87" i="38"/>
  <c r="L87" i="38" s="1"/>
  <c r="H87" i="38"/>
  <c r="I87" i="38" s="1"/>
  <c r="F87" i="38"/>
  <c r="E87" i="38"/>
  <c r="O86" i="38"/>
  <c r="N86" i="38"/>
  <c r="L86" i="38"/>
  <c r="K86" i="38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O84" i="38"/>
  <c r="N84" i="38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O82" i="38"/>
  <c r="N82" i="38"/>
  <c r="L82" i="38"/>
  <c r="K82" i="38"/>
  <c r="H82" i="38"/>
  <c r="I82" i="38" s="1"/>
  <c r="F82" i="38"/>
  <c r="E82" i="38"/>
  <c r="O81" i="38"/>
  <c r="N81" i="38"/>
  <c r="K81" i="38"/>
  <c r="L81" i="38" s="1"/>
  <c r="H81" i="38"/>
  <c r="I81" i="38" s="1"/>
  <c r="F81" i="38"/>
  <c r="E81" i="38"/>
  <c r="O80" i="38"/>
  <c r="N80" i="38"/>
  <c r="K80" i="38"/>
  <c r="L80" i="38" s="1"/>
  <c r="H80" i="38"/>
  <c r="I80" i="38" s="1"/>
  <c r="F80" i="38"/>
  <c r="E80" i="38"/>
  <c r="O79" i="38"/>
  <c r="N79" i="38"/>
  <c r="K79" i="38"/>
  <c r="L79" i="38" s="1"/>
  <c r="H79" i="38"/>
  <c r="I79" i="38" s="1"/>
  <c r="F79" i="38"/>
  <c r="E79" i="38"/>
  <c r="O78" i="38"/>
  <c r="N78" i="38"/>
  <c r="L78" i="38"/>
  <c r="K78" i="38"/>
  <c r="H78" i="38"/>
  <c r="I78" i="38" s="1"/>
  <c r="F78" i="38"/>
  <c r="E78" i="38"/>
  <c r="O77" i="38"/>
  <c r="N77" i="38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O74" i="38"/>
  <c r="N74" i="38"/>
  <c r="L74" i="38"/>
  <c r="K74" i="38"/>
  <c r="H74" i="38"/>
  <c r="I74" i="38" s="1"/>
  <c r="F74" i="38"/>
  <c r="E74" i="38"/>
  <c r="O73" i="38"/>
  <c r="N73" i="38"/>
  <c r="K73" i="38"/>
  <c r="L73" i="38" s="1"/>
  <c r="H73" i="38"/>
  <c r="I73" i="38" s="1"/>
  <c r="F73" i="38"/>
  <c r="E73" i="38"/>
  <c r="O72" i="38"/>
  <c r="N72" i="38"/>
  <c r="K72" i="38"/>
  <c r="L72" i="38" s="1"/>
  <c r="H72" i="38"/>
  <c r="I72" i="38" s="1"/>
  <c r="F72" i="38"/>
  <c r="E72" i="38"/>
  <c r="O71" i="38"/>
  <c r="O91" i="38" s="1"/>
  <c r="N71" i="38"/>
  <c r="N91" i="38" s="1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H63" i="38"/>
  <c r="I63" i="38" s="1"/>
  <c r="E63" i="38"/>
  <c r="F63" i="38" s="1"/>
  <c r="O62" i="38"/>
  <c r="N62" i="38"/>
  <c r="K62" i="38"/>
  <c r="L62" i="38" s="1"/>
  <c r="H62" i="38"/>
  <c r="I62" i="38" s="1"/>
  <c r="E62" i="38"/>
  <c r="F62" i="38" s="1"/>
  <c r="O61" i="38"/>
  <c r="N61" i="38"/>
  <c r="L61" i="38"/>
  <c r="K61" i="38"/>
  <c r="I61" i="38"/>
  <c r="H61" i="38"/>
  <c r="E61" i="38"/>
  <c r="F61" i="38" s="1"/>
  <c r="O60" i="38"/>
  <c r="N60" i="38"/>
  <c r="K60" i="38"/>
  <c r="L60" i="38" s="1"/>
  <c r="H60" i="38"/>
  <c r="I60" i="38" s="1"/>
  <c r="E60" i="38"/>
  <c r="F60" i="38" s="1"/>
  <c r="O59" i="38"/>
  <c r="N59" i="38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O52" i="38"/>
  <c r="N52" i="38"/>
  <c r="K52" i="38"/>
  <c r="L52" i="38" s="1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K48" i="38"/>
  <c r="L48" i="38" s="1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O44" i="38"/>
  <c r="O64" i="38" s="1"/>
  <c r="N44" i="38"/>
  <c r="N64" i="38" s="1"/>
  <c r="K44" i="38"/>
  <c r="K64" i="38" s="1"/>
  <c r="H44" i="38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N143" i="37"/>
  <c r="O143" i="37" s="1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N141" i="37"/>
  <c r="O141" i="37" s="1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N136" i="37"/>
  <c r="O136" i="37" s="1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K134" i="37"/>
  <c r="L134" i="37" s="1"/>
  <c r="H134" i="37"/>
  <c r="I134" i="37" s="1"/>
  <c r="F134" i="37"/>
  <c r="E134" i="37"/>
  <c r="N133" i="37"/>
  <c r="O133" i="37" s="1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O130" i="37"/>
  <c r="N130" i="37"/>
  <c r="K130" i="37"/>
  <c r="L130" i="37" s="1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O126" i="37"/>
  <c r="N126" i="37"/>
  <c r="K126" i="37"/>
  <c r="L126" i="37" s="1"/>
  <c r="H126" i="37"/>
  <c r="I126" i="37" s="1"/>
  <c r="F126" i="37"/>
  <c r="E126" i="37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N114" i="37"/>
  <c r="O114" i="37" s="1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N100" i="37"/>
  <c r="O100" i="37" s="1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N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F90" i="37"/>
  <c r="E90" i="37"/>
  <c r="N89" i="37"/>
  <c r="O89" i="37" s="1"/>
  <c r="K89" i="37"/>
  <c r="L89" i="37" s="1"/>
  <c r="H89" i="37"/>
  <c r="I89" i="37" s="1"/>
  <c r="F89" i="37"/>
  <c r="E89" i="37"/>
  <c r="O88" i="37"/>
  <c r="N88" i="37"/>
  <c r="K88" i="37"/>
  <c r="L88" i="37" s="1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L86" i="37"/>
  <c r="K86" i="37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L82" i="37"/>
  <c r="K82" i="37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L78" i="37"/>
  <c r="K78" i="37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L74" i="37"/>
  <c r="K74" i="37"/>
  <c r="H74" i="37"/>
  <c r="I74" i="37" s="1"/>
  <c r="F74" i="37"/>
  <c r="E74" i="37"/>
  <c r="N73" i="37"/>
  <c r="O73" i="37" s="1"/>
  <c r="K73" i="37"/>
  <c r="L73" i="37" s="1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K61" i="37"/>
  <c r="L61" i="37" s="1"/>
  <c r="I61" i="37"/>
  <c r="H61" i="37"/>
  <c r="E61" i="37"/>
  <c r="F61" i="37" s="1"/>
  <c r="N60" i="37"/>
  <c r="O60" i="37" s="1"/>
  <c r="L60" i="37"/>
  <c r="K60" i="37"/>
  <c r="I60" i="37"/>
  <c r="H60" i="37"/>
  <c r="E60" i="37"/>
  <c r="F60" i="37" s="1"/>
  <c r="O59" i="37"/>
  <c r="N59" i="37"/>
  <c r="K59" i="37"/>
  <c r="L59" i="37" s="1"/>
  <c r="H59" i="37"/>
  <c r="I59" i="37" s="1"/>
  <c r="E59" i="37"/>
  <c r="F59" i="37" s="1"/>
  <c r="N58" i="37"/>
  <c r="O58" i="37" s="1"/>
  <c r="L58" i="37"/>
  <c r="K58" i="37"/>
  <c r="H58" i="37"/>
  <c r="I58" i="37" s="1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K55" i="37"/>
  <c r="L55" i="37" s="1"/>
  <c r="H55" i="37"/>
  <c r="I55" i="37" s="1"/>
  <c r="E55" i="37"/>
  <c r="F55" i="37" s="1"/>
  <c r="O54" i="37"/>
  <c r="N54" i="37"/>
  <c r="K54" i="37"/>
  <c r="L54" i="37" s="1"/>
  <c r="H54" i="37"/>
  <c r="I54" i="37" s="1"/>
  <c r="E54" i="37"/>
  <c r="F54" i="37" s="1"/>
  <c r="N53" i="37"/>
  <c r="O53" i="37" s="1"/>
  <c r="K53" i="37"/>
  <c r="L53" i="37" s="1"/>
  <c r="I53" i="37"/>
  <c r="H53" i="37"/>
  <c r="E53" i="37"/>
  <c r="F53" i="37" s="1"/>
  <c r="N52" i="37"/>
  <c r="O52" i="37" s="1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N50" i="37"/>
  <c r="O50" i="37" s="1"/>
  <c r="K50" i="37"/>
  <c r="L50" i="37" s="1"/>
  <c r="H50" i="37"/>
  <c r="I50" i="37" s="1"/>
  <c r="E50" i="37"/>
  <c r="F50" i="37" s="1"/>
  <c r="O49" i="37"/>
  <c r="N49" i="37"/>
  <c r="K49" i="37"/>
  <c r="L49" i="37" s="1"/>
  <c r="I49" i="37"/>
  <c r="H49" i="37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K47" i="37"/>
  <c r="L47" i="37" s="1"/>
  <c r="H47" i="37"/>
  <c r="I47" i="37" s="1"/>
  <c r="E47" i="37"/>
  <c r="F47" i="37" s="1"/>
  <c r="N46" i="37"/>
  <c r="O46" i="37" s="1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K199" i="38" l="1"/>
  <c r="L199" i="38"/>
  <c r="K172" i="38"/>
  <c r="L152" i="38"/>
  <c r="L172" i="38" s="1"/>
  <c r="K145" i="38"/>
  <c r="L125" i="38"/>
  <c r="L145" i="38" s="1"/>
  <c r="K118" i="38"/>
  <c r="L98" i="38"/>
  <c r="L118" i="38" s="1"/>
  <c r="K91" i="38"/>
  <c r="L71" i="38"/>
  <c r="L91" i="38" s="1"/>
  <c r="L44" i="38"/>
  <c r="L64" i="38" s="1"/>
  <c r="I179" i="38"/>
  <c r="I199" i="38" s="1"/>
  <c r="I152" i="38"/>
  <c r="I172" i="38" s="1"/>
  <c r="I125" i="38"/>
  <c r="I145" i="38" s="1"/>
  <c r="I98" i="38"/>
  <c r="I118" i="38" s="1"/>
  <c r="I71" i="38"/>
  <c r="I91" i="38" s="1"/>
  <c r="H64" i="38"/>
  <c r="I44" i="38"/>
  <c r="I64" i="38" s="1"/>
  <c r="F199" i="38"/>
  <c r="F64" i="38"/>
  <c r="O199" i="37"/>
  <c r="N199" i="37"/>
  <c r="N172" i="37"/>
  <c r="O152" i="37"/>
  <c r="O172" i="37" s="1"/>
  <c r="O125" i="37"/>
  <c r="O145" i="37" s="1"/>
  <c r="N118" i="37"/>
  <c r="O98" i="37"/>
  <c r="O118" i="37" s="1"/>
  <c r="N91" i="37"/>
  <c r="O71" i="37"/>
  <c r="O91" i="37" s="1"/>
  <c r="O64" i="37"/>
  <c r="N64" i="37"/>
  <c r="G9" i="38"/>
  <c r="K37" i="38"/>
  <c r="O37" i="38"/>
  <c r="H37" i="38"/>
  <c r="L37" i="38"/>
  <c r="E37" i="38"/>
  <c r="I37" i="38"/>
  <c r="F37" i="38"/>
  <c r="N37" i="38"/>
  <c r="G5" i="38"/>
  <c r="G7" i="38"/>
  <c r="G3" i="38"/>
  <c r="K199" i="37"/>
  <c r="L199" i="37"/>
  <c r="G9" i="37" s="1"/>
  <c r="K172" i="37"/>
  <c r="L152" i="37"/>
  <c r="L172" i="37" s="1"/>
  <c r="K145" i="37"/>
  <c r="L145" i="37"/>
  <c r="K118" i="37"/>
  <c r="L98" i="37"/>
  <c r="L118" i="37" s="1"/>
  <c r="K91" i="37"/>
  <c r="L71" i="37"/>
  <c r="L91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64" i="37"/>
  <c r="H64" i="37"/>
  <c r="F44" i="37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8" l="1"/>
  <c r="G11" i="37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09" i="9"/>
  <c r="L187" i="9"/>
  <c r="N149" i="9"/>
  <c r="G71" i="3"/>
  <c r="F105" i="9"/>
  <c r="I191" i="9"/>
  <c r="E35" i="9"/>
  <c r="C61" i="9"/>
  <c r="I269" i="9"/>
  <c r="O268" i="9"/>
  <c r="H40" i="9"/>
  <c r="H163" i="9"/>
  <c r="H32" i="9"/>
  <c r="O83" i="9"/>
  <c r="L229" i="9"/>
  <c r="I240" i="9"/>
  <c r="I197" i="9"/>
  <c r="C141" i="9"/>
  <c r="K45" i="3"/>
  <c r="O267" i="9"/>
  <c r="L227" i="9"/>
  <c r="E270" i="9"/>
  <c r="F108" i="9"/>
  <c r="O151" i="9"/>
  <c r="O191" i="9"/>
  <c r="O194" i="9"/>
  <c r="N188" i="9"/>
  <c r="O101" i="9"/>
  <c r="F51" i="9"/>
  <c r="I49" i="9"/>
  <c r="L76" i="9"/>
  <c r="E233" i="9"/>
  <c r="K236" i="9"/>
  <c r="L99" i="9"/>
  <c r="I166" i="9"/>
  <c r="C194" i="9"/>
  <c r="G49" i="3"/>
  <c r="K86" i="9"/>
  <c r="F198" i="9"/>
  <c r="I78" i="9"/>
  <c r="K34" i="3"/>
  <c r="F257" i="9"/>
  <c r="L139" i="9"/>
  <c r="C37" i="9"/>
  <c r="O121" i="9"/>
  <c r="L150" i="9"/>
  <c r="K231" i="9"/>
  <c r="I219" i="9"/>
  <c r="F65" i="9"/>
  <c r="H149" i="9"/>
  <c r="C118" i="9"/>
  <c r="H136" i="9"/>
  <c r="K269" i="9"/>
  <c r="K102" i="9"/>
  <c r="K31" i="9"/>
  <c r="E70" i="9"/>
  <c r="E71" i="9"/>
  <c r="I61" i="9"/>
  <c r="K22" i="3"/>
  <c r="N162" i="9"/>
  <c r="C63" i="9"/>
  <c r="O157" i="9"/>
  <c r="F263" i="9"/>
  <c r="F147" i="9"/>
  <c r="K252" i="9"/>
  <c r="O68" i="9"/>
  <c r="N116" i="9"/>
  <c r="H67" i="9"/>
  <c r="F180" i="9"/>
  <c r="O202" i="9"/>
  <c r="K257" i="9"/>
  <c r="L106" i="9"/>
  <c r="C261" i="9"/>
  <c r="K227" i="9"/>
  <c r="L138" i="9"/>
  <c r="I176" i="9"/>
  <c r="L46" i="9"/>
  <c r="E145" i="9"/>
  <c r="H227" i="9"/>
  <c r="L250" i="9"/>
  <c r="O142" i="9"/>
  <c r="F254" i="9"/>
  <c r="C263" i="9"/>
  <c r="I85" i="9"/>
  <c r="H148" i="9"/>
  <c r="O198" i="9"/>
  <c r="L215" i="9"/>
  <c r="C140" i="9"/>
  <c r="E166" i="9"/>
  <c r="F24" i="9"/>
  <c r="O41" i="9"/>
  <c r="H22" i="9"/>
  <c r="N105" i="9"/>
  <c r="K6" i="3"/>
  <c r="O52" i="9"/>
  <c r="L259" i="9"/>
  <c r="O33" i="9"/>
  <c r="I82" i="9"/>
  <c r="H81" i="9"/>
  <c r="E274" i="9"/>
  <c r="F81" i="9"/>
  <c r="L146" i="9"/>
  <c r="I257" i="9"/>
  <c r="O163" i="9"/>
  <c r="K181" i="9"/>
  <c r="I107" i="9"/>
  <c r="I47" i="9"/>
  <c r="I227" i="9"/>
  <c r="I226" i="9"/>
  <c r="C229" i="9"/>
  <c r="I189" i="9"/>
  <c r="I147" i="9"/>
  <c r="K45" i="9"/>
  <c r="C192" i="9"/>
  <c r="K14" i="5"/>
  <c r="E175" i="9"/>
  <c r="H257" i="9"/>
  <c r="H203" i="9"/>
  <c r="E23" i="9"/>
  <c r="N77" i="9"/>
  <c r="K25" i="5"/>
  <c r="F110" i="9"/>
  <c r="N52" i="9"/>
  <c r="K10" i="3"/>
  <c r="L108" i="9"/>
  <c r="H240" i="9"/>
  <c r="C271" i="9"/>
  <c r="C77" i="9"/>
  <c r="O113" i="9"/>
  <c r="L228" i="9"/>
  <c r="C76" i="9"/>
  <c r="L52" i="9"/>
  <c r="C52" i="9"/>
  <c r="F78" i="9"/>
  <c r="I108" i="9"/>
  <c r="H41" i="9"/>
  <c r="H156" i="9"/>
  <c r="I180" i="9"/>
  <c r="K274" i="9"/>
  <c r="F256" i="9"/>
  <c r="O38" i="3"/>
  <c r="H121" i="9"/>
  <c r="I137" i="9"/>
  <c r="O153" i="9"/>
  <c r="G59" i="3"/>
  <c r="F154" i="9"/>
  <c r="H139" i="9"/>
  <c r="N229" i="9"/>
  <c r="F158" i="9"/>
  <c r="F264" i="9"/>
  <c r="O82" i="9"/>
  <c r="I250" i="9"/>
  <c r="H216" i="9"/>
  <c r="F48" i="9"/>
  <c r="O279" i="9"/>
  <c r="C127" i="9"/>
  <c r="E74" i="9"/>
  <c r="E113" i="9"/>
  <c r="O176" i="9"/>
  <c r="N115" i="9"/>
  <c r="N159" i="9"/>
  <c r="F68" i="9"/>
  <c r="E108" i="9"/>
  <c r="I188" i="9"/>
  <c r="E137" i="9"/>
  <c r="F66" i="9"/>
  <c r="K22" i="9"/>
  <c r="E62" i="9"/>
  <c r="L24" i="9"/>
  <c r="O137" i="9"/>
  <c r="K242" i="9"/>
  <c r="K84" i="9"/>
  <c r="O86" i="9"/>
  <c r="N44" i="9"/>
  <c r="C188" i="9"/>
  <c r="C104" i="9"/>
  <c r="K235" i="9"/>
  <c r="K162" i="9"/>
  <c r="L63" i="9"/>
  <c r="I87" i="9"/>
  <c r="H141" i="9"/>
  <c r="L204" i="9"/>
  <c r="N164" i="9"/>
  <c r="K271" i="9"/>
  <c r="L121" i="9"/>
  <c r="C34" i="9"/>
  <c r="H260" i="9"/>
  <c r="L218" i="9"/>
  <c r="K59" i="3"/>
  <c r="C151" i="9"/>
  <c r="O257" i="9"/>
  <c r="N89" i="9"/>
  <c r="E155" i="9"/>
  <c r="H182" i="9"/>
  <c r="F189" i="9"/>
  <c r="C272" i="9"/>
  <c r="O146" i="9"/>
  <c r="H99" i="9"/>
  <c r="O59" i="3"/>
  <c r="L237" i="9"/>
  <c r="I101" i="9"/>
  <c r="C88" i="9"/>
  <c r="N150" i="9"/>
  <c r="H250" i="9"/>
  <c r="K193" i="9"/>
  <c r="C78" i="9"/>
  <c r="K60" i="3"/>
  <c r="L79" i="9"/>
  <c r="H159" i="9"/>
  <c r="N67" i="9"/>
  <c r="G50" i="3"/>
  <c r="L50" i="9"/>
  <c r="F280" i="9"/>
  <c r="K63" i="9"/>
  <c r="E256" i="9"/>
  <c r="E85" i="9"/>
  <c r="L174" i="9"/>
  <c r="O33" i="3"/>
  <c r="F202" i="9"/>
  <c r="H109" i="9"/>
  <c r="L251" i="9"/>
  <c r="H166" i="9"/>
  <c r="K24" i="9"/>
  <c r="L182" i="9"/>
  <c r="I52" i="9"/>
  <c r="F25" i="9"/>
  <c r="K19" i="3"/>
  <c r="H268" i="9"/>
  <c r="N277" i="9"/>
  <c r="K7" i="3"/>
  <c r="C178" i="9"/>
  <c r="K186" i="9"/>
  <c r="L149" i="9"/>
  <c r="N270" i="9"/>
  <c r="I125" i="9"/>
  <c r="L258" i="9"/>
  <c r="E195" i="9"/>
  <c r="C100" i="9"/>
  <c r="L158" i="9"/>
  <c r="O180" i="9"/>
  <c r="O219" i="9"/>
  <c r="C35" i="9"/>
  <c r="N222" i="9"/>
  <c r="K222" i="9"/>
  <c r="I228" i="9"/>
  <c r="E78" i="9"/>
  <c r="O214" i="9"/>
  <c r="N157" i="9"/>
  <c r="I72" i="9"/>
  <c r="F60" i="9"/>
  <c r="O61" i="9"/>
  <c r="C258" i="9"/>
  <c r="L190" i="9"/>
  <c r="O271" i="9"/>
  <c r="H188" i="9"/>
  <c r="F266" i="9"/>
  <c r="H74" i="9"/>
  <c r="H275" i="9"/>
  <c r="C181" i="9"/>
  <c r="H71" i="9"/>
  <c r="I253" i="9"/>
  <c r="N213" i="9"/>
  <c r="E61" i="9"/>
  <c r="F252" i="9"/>
  <c r="N202" i="9"/>
  <c r="F227" i="9"/>
  <c r="N101" i="9"/>
  <c r="O75" i="9"/>
  <c r="F191" i="9"/>
  <c r="E110" i="9"/>
  <c r="N228" i="9"/>
  <c r="K255" i="9"/>
  <c r="H49" i="9"/>
  <c r="N104" i="9"/>
  <c r="H176" i="9"/>
  <c r="I221" i="9"/>
  <c r="K62" i="3"/>
  <c r="F77" i="9"/>
  <c r="L40" i="9"/>
  <c r="O179" i="9"/>
  <c r="E148" i="9"/>
  <c r="K26" i="9"/>
  <c r="H204" i="9"/>
  <c r="L64" i="9"/>
  <c r="I84" i="9"/>
  <c r="L163" i="9"/>
  <c r="C212" i="9"/>
  <c r="H37" i="9"/>
  <c r="H115" i="9"/>
  <c r="N273" i="9"/>
  <c r="K47" i="3"/>
  <c r="F74" i="9"/>
  <c r="E112" i="9"/>
  <c r="E144" i="9"/>
  <c r="N182" i="9"/>
  <c r="E214" i="9"/>
  <c r="N278" i="9"/>
  <c r="F28" i="9"/>
  <c r="F226" i="9"/>
  <c r="I43" i="9"/>
  <c r="K153" i="9"/>
  <c r="N80" i="9"/>
  <c r="E28" i="9"/>
  <c r="N220" i="9"/>
  <c r="N175" i="9"/>
  <c r="L279" i="9"/>
  <c r="E123" i="9"/>
  <c r="O266" i="9"/>
  <c r="H152" i="9"/>
  <c r="K36" i="3"/>
  <c r="N191" i="9"/>
  <c r="H89" i="9"/>
  <c r="E179" i="9"/>
  <c r="H90" i="9"/>
  <c r="I48" i="9"/>
  <c r="I255" i="9"/>
  <c r="E269" i="9"/>
  <c r="O70" i="9"/>
  <c r="F225" i="9"/>
  <c r="C254" i="9"/>
  <c r="L239" i="9"/>
  <c r="E251" i="9"/>
  <c r="K22" i="5"/>
  <c r="G70" i="3"/>
  <c r="E275" i="9"/>
  <c r="E193" i="9"/>
  <c r="K250" i="9"/>
  <c r="E84" i="9"/>
  <c r="E159" i="9"/>
  <c r="F150" i="9"/>
  <c r="L72" i="9"/>
  <c r="C66" i="9"/>
  <c r="F200" i="9"/>
  <c r="K145" i="9"/>
  <c r="C157" i="9"/>
  <c r="K270" i="9"/>
  <c r="N113" i="9"/>
  <c r="G68" i="3"/>
  <c r="H280" i="9"/>
  <c r="F253" i="9"/>
  <c r="O201" i="9"/>
  <c r="F259" i="9"/>
  <c r="N178" i="9"/>
  <c r="O84" i="9"/>
  <c r="N269" i="9"/>
  <c r="E190" i="9"/>
  <c r="H113" i="9"/>
  <c r="L31" i="9"/>
  <c r="O160" i="9"/>
  <c r="I237" i="9"/>
  <c r="L67" i="9"/>
  <c r="F142" i="9"/>
  <c r="N194" i="9"/>
  <c r="K175" i="9"/>
  <c r="L25" i="9"/>
  <c r="I242" i="9"/>
  <c r="I158" i="9"/>
  <c r="N66" i="9"/>
  <c r="I159" i="9"/>
  <c r="H261" i="9"/>
  <c r="L221" i="9"/>
  <c r="I187" i="9"/>
  <c r="N263" i="9"/>
  <c r="K174" i="9"/>
  <c r="K18" i="5"/>
  <c r="N156" i="9"/>
  <c r="O164" i="9"/>
  <c r="K61" i="3"/>
  <c r="N68" i="9"/>
  <c r="E218" i="9"/>
  <c r="O226" i="9"/>
  <c r="E271" i="9"/>
  <c r="C275" i="9"/>
  <c r="K275" i="9"/>
  <c r="E151" i="9"/>
  <c r="K14" i="3"/>
  <c r="E37" i="9"/>
  <c r="L23" i="9"/>
  <c r="L203" i="9"/>
  <c r="O74" i="9"/>
  <c r="K37" i="9"/>
  <c r="E182" i="9"/>
  <c r="I177" i="9"/>
  <c r="N214" i="9"/>
  <c r="O77" i="9"/>
  <c r="K66" i="3"/>
  <c r="H265" i="9"/>
  <c r="F214" i="9"/>
  <c r="C114" i="9"/>
  <c r="L189" i="9"/>
  <c r="L28" i="9"/>
  <c r="E280" i="9"/>
  <c r="K177" i="9"/>
  <c r="N39" i="9"/>
  <c r="L124" i="9"/>
  <c r="H142" i="9"/>
  <c r="K65" i="9"/>
  <c r="N235" i="9"/>
  <c r="C143" i="9"/>
  <c r="H222" i="9"/>
  <c r="K147" i="9"/>
  <c r="G60" i="3"/>
  <c r="I25" i="9"/>
  <c r="K23" i="3"/>
  <c r="K200" i="9"/>
  <c r="K19" i="5"/>
  <c r="F63" i="9"/>
  <c r="L101" i="9"/>
  <c r="K17" i="5"/>
  <c r="N186" i="9"/>
  <c r="N260" i="9"/>
  <c r="O27" i="9"/>
  <c r="C27" i="9"/>
  <c r="L148" i="9"/>
  <c r="L69" i="9"/>
  <c r="I178" i="9"/>
  <c r="C273" i="9"/>
  <c r="F204" i="9"/>
  <c r="F149" i="9"/>
  <c r="F113" i="9"/>
  <c r="I156" i="9"/>
  <c r="E255" i="9"/>
  <c r="N142" i="9"/>
  <c r="F275" i="9"/>
  <c r="E103" i="9"/>
  <c r="O111" i="9"/>
  <c r="N141" i="9"/>
  <c r="C31" i="9"/>
  <c r="C89" i="9"/>
  <c r="H47" i="9"/>
  <c r="O124" i="9"/>
  <c r="E273" i="9"/>
  <c r="E102" i="9"/>
  <c r="I213" i="9"/>
  <c r="K165" i="9"/>
  <c r="C148" i="9"/>
  <c r="H178" i="9"/>
  <c r="I258" i="9"/>
  <c r="F148" i="9"/>
  <c r="E268" i="9"/>
  <c r="I224" i="9"/>
  <c r="E254" i="9"/>
  <c r="F265" i="9"/>
  <c r="I73" i="9"/>
  <c r="O227" i="9"/>
  <c r="K118" i="9"/>
  <c r="H124" i="9"/>
  <c r="N38" i="9"/>
  <c r="F111" i="9"/>
  <c r="C113" i="9"/>
  <c r="I215" i="9"/>
  <c r="N238" i="9"/>
  <c r="C241" i="9"/>
  <c r="H77" i="9"/>
  <c r="L159" i="9"/>
  <c r="O62" i="9"/>
  <c r="F102" i="9"/>
  <c r="F179" i="9"/>
  <c r="C280" i="9"/>
  <c r="F84" i="9"/>
  <c r="K136" i="9"/>
  <c r="F85" i="9"/>
  <c r="E100" i="9"/>
  <c r="I194" i="9"/>
  <c r="K105" i="9"/>
  <c r="L269" i="9"/>
  <c r="L34" i="9"/>
  <c r="H186" i="9"/>
  <c r="L61" i="9"/>
  <c r="I86" i="9"/>
  <c r="C158" i="9"/>
  <c r="O128" i="9"/>
  <c r="K57" i="3"/>
  <c r="H161" i="9"/>
  <c r="F165" i="9"/>
  <c r="O212" i="9"/>
  <c r="I163" i="9"/>
  <c r="F232" i="9"/>
  <c r="N22" i="9"/>
  <c r="F120" i="9"/>
  <c r="N45" i="9"/>
  <c r="E114" i="9"/>
  <c r="C102" i="9"/>
  <c r="E267" i="9"/>
  <c r="E253" i="9"/>
  <c r="N179" i="9"/>
  <c r="K35" i="3"/>
  <c r="H64" i="9"/>
  <c r="E32" i="9"/>
  <c r="K272" i="9"/>
  <c r="E25" i="9"/>
  <c r="L260" i="9"/>
  <c r="O238" i="9"/>
  <c r="E252" i="9"/>
  <c r="F99" i="9"/>
  <c r="C259" i="9"/>
  <c r="L230" i="9"/>
  <c r="N79" i="9"/>
  <c r="H122" i="9"/>
  <c r="K38" i="3"/>
  <c r="H193" i="9"/>
  <c r="H137" i="9"/>
  <c r="N259" i="9"/>
  <c r="E183" i="9"/>
  <c r="C221" i="9"/>
  <c r="F221" i="9"/>
  <c r="K202" i="9"/>
  <c r="C224" i="9"/>
  <c r="H241" i="9"/>
  <c r="K240" i="9"/>
  <c r="L178" i="9"/>
  <c r="C121" i="9"/>
  <c r="C220" i="9"/>
  <c r="H73" i="9"/>
  <c r="C189" i="9"/>
  <c r="L102" i="9"/>
  <c r="L225" i="9"/>
  <c r="N114" i="9"/>
  <c r="N262" i="9"/>
  <c r="O40" i="9"/>
  <c r="C125" i="9"/>
  <c r="H62" i="9"/>
  <c r="F185" i="9"/>
  <c r="O63" i="3"/>
  <c r="C42" i="9"/>
  <c r="G48" i="3"/>
  <c r="I34" i="9"/>
  <c r="C202" i="9"/>
  <c r="I112" i="9"/>
  <c r="L226" i="9"/>
  <c r="I100" i="9"/>
  <c r="G39" i="3"/>
  <c r="F140" i="9"/>
  <c r="C179" i="9"/>
  <c r="H140" i="9"/>
  <c r="L36" i="9"/>
  <c r="C150" i="9"/>
  <c r="L80" i="9"/>
  <c r="N122" i="9"/>
  <c r="I69" i="9"/>
  <c r="C238" i="9"/>
  <c r="I64" i="9"/>
  <c r="E191" i="9"/>
  <c r="L122" i="9"/>
  <c r="E236" i="9"/>
  <c r="K38" i="9"/>
  <c r="L255" i="9"/>
  <c r="K144" i="9"/>
  <c r="O50" i="9"/>
  <c r="L193" i="9"/>
  <c r="O109" i="9"/>
  <c r="N81" i="9"/>
  <c r="N34" i="9"/>
  <c r="F182" i="9"/>
  <c r="L127" i="9"/>
  <c r="O38" i="9"/>
  <c r="O275" i="9"/>
  <c r="L37" i="9"/>
  <c r="O162" i="9"/>
  <c r="H117" i="9"/>
  <c r="F41" i="9"/>
  <c r="I39" i="9"/>
  <c r="N147" i="9"/>
  <c r="E128" i="9"/>
  <c r="C73" i="9"/>
  <c r="O98" i="9"/>
  <c r="O47" i="3"/>
  <c r="N112" i="9"/>
  <c r="C84" i="9"/>
  <c r="C80" i="9"/>
  <c r="E72" i="9"/>
  <c r="F236" i="9"/>
  <c r="N280" i="9"/>
  <c r="F83" i="9"/>
  <c r="N160" i="9"/>
  <c r="O264" i="9"/>
  <c r="E265" i="9"/>
  <c r="K34" i="9"/>
  <c r="H189" i="9"/>
  <c r="I260" i="9"/>
  <c r="E276" i="9"/>
  <c r="F212" i="9"/>
  <c r="L220" i="9"/>
  <c r="L252" i="9"/>
  <c r="L156" i="9"/>
  <c r="O217" i="9"/>
  <c r="L68" i="9"/>
  <c r="O120" i="9"/>
  <c r="F144" i="9"/>
  <c r="H43" i="9"/>
  <c r="N184" i="9"/>
  <c r="E127" i="9"/>
  <c r="F44" i="9"/>
  <c r="N32" i="9"/>
  <c r="E201" i="9"/>
  <c r="O222" i="9"/>
  <c r="F98" i="9"/>
  <c r="K226" i="9"/>
  <c r="C195" i="9"/>
  <c r="K197" i="9"/>
  <c r="C231" i="9"/>
  <c r="K16" i="3"/>
  <c r="K23" i="9"/>
  <c r="C268" i="9"/>
  <c r="F194" i="9"/>
  <c r="F33" i="9"/>
  <c r="E153" i="9"/>
  <c r="E224" i="9"/>
  <c r="L74" i="9"/>
  <c r="E26" i="9"/>
  <c r="F136" i="9"/>
  <c r="N236" i="9"/>
  <c r="E69" i="9"/>
  <c r="K51" i="9"/>
  <c r="N233" i="9"/>
  <c r="O112" i="9"/>
  <c r="E146" i="9"/>
  <c r="L126" i="9"/>
  <c r="L155" i="9"/>
  <c r="L162" i="9"/>
  <c r="F72" i="9"/>
  <c r="O25" i="9"/>
  <c r="K47" i="9"/>
  <c r="N90" i="9"/>
  <c r="N61" i="9"/>
  <c r="K70" i="3"/>
  <c r="F122" i="9"/>
  <c r="F193" i="9"/>
  <c r="F151" i="9"/>
  <c r="N125" i="9"/>
  <c r="G32" i="3"/>
  <c r="E139" i="9"/>
  <c r="I141" i="9"/>
  <c r="O108" i="9"/>
  <c r="O215" i="9"/>
  <c r="F240" i="9"/>
  <c r="I126" i="9"/>
  <c r="K20" i="5"/>
  <c r="O216" i="9"/>
  <c r="I121" i="9"/>
  <c r="K225" i="9"/>
  <c r="O203" i="9"/>
  <c r="O30" i="9"/>
  <c r="H116" i="9"/>
  <c r="N192" i="9"/>
  <c r="H48" i="9"/>
  <c r="K256" i="9"/>
  <c r="K268" i="9"/>
  <c r="I155" i="9"/>
  <c r="K218" i="9"/>
  <c r="I99" i="9"/>
  <c r="K7" i="5"/>
  <c r="O67" i="9"/>
  <c r="L81" i="9"/>
  <c r="I193" i="9"/>
  <c r="K157" i="9"/>
  <c r="K124" i="9"/>
  <c r="O159" i="9"/>
  <c r="L217" i="9"/>
  <c r="E228" i="9"/>
  <c r="F115" i="9"/>
  <c r="K121" i="9"/>
  <c r="L117" i="9"/>
  <c r="I200" i="9"/>
  <c r="O189" i="9"/>
  <c r="I273" i="9"/>
  <c r="F233" i="9"/>
  <c r="F217" i="9"/>
  <c r="K16" i="5"/>
  <c r="K163" i="9"/>
  <c r="F262" i="9"/>
  <c r="K228" i="9"/>
  <c r="F270" i="9"/>
  <c r="H185" i="9"/>
  <c r="H100" i="9"/>
  <c r="I124" i="9"/>
  <c r="E109" i="9"/>
  <c r="C136" i="9"/>
  <c r="L82" i="9"/>
  <c r="F234" i="9"/>
  <c r="E240" i="9"/>
  <c r="K278" i="9"/>
  <c r="O65" i="9"/>
  <c r="E152" i="9"/>
  <c r="K42" i="3"/>
  <c r="N76" i="9"/>
  <c r="K160" i="9"/>
  <c r="C236" i="9"/>
  <c r="O49" i="9"/>
  <c r="K194" i="9"/>
  <c r="I32" i="9"/>
  <c r="E126" i="9"/>
  <c r="K28" i="9"/>
  <c r="O50" i="3"/>
  <c r="F45" i="9"/>
  <c r="K68" i="3"/>
  <c r="C51" i="9"/>
  <c r="L86" i="9"/>
  <c r="K81" i="9"/>
  <c r="N63" i="9"/>
  <c r="C183" i="9"/>
  <c r="K185" i="9"/>
  <c r="F181" i="9"/>
  <c r="K220" i="9"/>
  <c r="L188" i="9"/>
  <c r="K27" i="9"/>
  <c r="O224" i="9"/>
  <c r="I103" i="9"/>
  <c r="F157" i="9"/>
  <c r="K78" i="9"/>
  <c r="I60" i="9"/>
  <c r="K237" i="9"/>
  <c r="N43" i="9"/>
  <c r="E158" i="9"/>
  <c r="O199" i="9"/>
  <c r="L75" i="9"/>
  <c r="K10" i="5"/>
  <c r="E119" i="9"/>
  <c r="O64" i="9"/>
  <c r="O114" i="9"/>
  <c r="L114" i="9"/>
  <c r="C71" i="9"/>
  <c r="H39" i="9"/>
  <c r="E180" i="9"/>
  <c r="H164" i="9"/>
  <c r="N183" i="9"/>
  <c r="L181" i="9"/>
  <c r="H199" i="9"/>
  <c r="O43" i="3"/>
  <c r="L142" i="9"/>
  <c r="O36" i="9"/>
  <c r="L192" i="9"/>
  <c r="F121" i="9"/>
  <c r="G61" i="3"/>
  <c r="L254" i="9"/>
  <c r="E47" i="9"/>
  <c r="K276" i="9"/>
  <c r="L202" i="9"/>
  <c r="I111" i="9"/>
  <c r="K69" i="3"/>
  <c r="N227" i="9"/>
  <c r="C154" i="9"/>
  <c r="F43" i="9"/>
  <c r="F183" i="9"/>
  <c r="O75" i="3"/>
  <c r="H165" i="9"/>
  <c r="I251" i="9"/>
  <c r="G43" i="3"/>
  <c r="I40" i="9"/>
  <c r="N257" i="9"/>
  <c r="C197" i="9"/>
  <c r="I263" i="9"/>
  <c r="O106" i="9"/>
  <c r="K182" i="9"/>
  <c r="K58" i="3"/>
  <c r="K112" i="9"/>
  <c r="L29" i="9"/>
  <c r="O118" i="9"/>
  <c r="I254" i="9"/>
  <c r="H229" i="9"/>
  <c r="H269" i="9"/>
  <c r="H104" i="9"/>
  <c r="K230" i="9"/>
  <c r="N127" i="9"/>
  <c r="I186" i="9"/>
  <c r="N78" i="9"/>
  <c r="L62" i="9"/>
  <c r="E38" i="9"/>
  <c r="F176" i="9"/>
  <c r="L185" i="9"/>
  <c r="N264" i="9"/>
  <c r="N83" i="9"/>
  <c r="I225" i="9"/>
  <c r="F269" i="9"/>
  <c r="O100" i="9"/>
  <c r="K264" i="9"/>
  <c r="N139" i="9"/>
  <c r="F153" i="9"/>
  <c r="L87" i="9"/>
  <c r="K221" i="9"/>
  <c r="K76" i="9"/>
  <c r="I81" i="9"/>
  <c r="K253" i="9"/>
  <c r="H23" i="9"/>
  <c r="C60" i="9"/>
  <c r="N239" i="9"/>
  <c r="K63" i="3"/>
  <c r="O231" i="9"/>
  <c r="I63" i="9"/>
  <c r="E277" i="9"/>
  <c r="H127" i="9"/>
  <c r="H60" i="9"/>
  <c r="N62" i="9"/>
  <c r="N258" i="9"/>
  <c r="N146" i="9"/>
  <c r="O39" i="3"/>
  <c r="F109" i="9"/>
  <c r="N71" i="9"/>
  <c r="O165" i="9"/>
  <c r="K33" i="9"/>
  <c r="L151" i="9"/>
  <c r="K74" i="9"/>
  <c r="H98" i="9"/>
  <c r="K88" i="9"/>
  <c r="F175" i="9"/>
  <c r="O213" i="9"/>
  <c r="E82" i="9"/>
  <c r="O60" i="3"/>
  <c r="K40" i="9"/>
  <c r="C147" i="9"/>
  <c r="I259" i="9"/>
  <c r="I185" i="9"/>
  <c r="F71" i="9"/>
  <c r="K110" i="9"/>
  <c r="F107" i="9"/>
  <c r="F231" i="9"/>
  <c r="F271" i="9"/>
  <c r="K103" i="9"/>
  <c r="C85" i="9"/>
  <c r="L145" i="9"/>
  <c r="K215" i="9"/>
  <c r="H105" i="9"/>
  <c r="N151" i="9"/>
  <c r="K140" i="9"/>
  <c r="C253" i="9"/>
  <c r="E48" i="9"/>
  <c r="H50" i="9"/>
  <c r="O37" i="3"/>
  <c r="N41" i="9"/>
  <c r="N174" i="9"/>
  <c r="E203" i="9"/>
  <c r="F125" i="9"/>
  <c r="O34" i="3"/>
  <c r="I138" i="9"/>
  <c r="L233" i="9"/>
  <c r="L43" i="9"/>
  <c r="H198" i="9"/>
  <c r="I266" i="9"/>
  <c r="K67" i="3"/>
  <c r="K262" i="9"/>
  <c r="I192" i="9"/>
  <c r="E107" i="9"/>
  <c r="N241" i="9"/>
  <c r="H42" i="9"/>
  <c r="N148" i="9"/>
  <c r="C213" i="9"/>
  <c r="N29" i="9"/>
  <c r="O41" i="3"/>
  <c r="C38" i="9"/>
  <c r="L119" i="9"/>
  <c r="I175" i="9"/>
  <c r="K13" i="3"/>
  <c r="C43" i="9"/>
  <c r="F218" i="9"/>
  <c r="C276" i="9"/>
  <c r="E79" i="9"/>
  <c r="E89" i="9"/>
  <c r="L264" i="9"/>
  <c r="H79" i="9"/>
  <c r="G46" i="3"/>
  <c r="E118" i="9"/>
  <c r="E73" i="9"/>
  <c r="C191" i="9"/>
  <c r="K75" i="9"/>
  <c r="C32" i="9"/>
  <c r="L120" i="9"/>
  <c r="O56" i="3"/>
  <c r="H218" i="9"/>
  <c r="I88" i="9"/>
  <c r="L265" i="9"/>
  <c r="E68" i="9"/>
  <c r="I252" i="9"/>
  <c r="F261" i="9"/>
  <c r="G35" i="3"/>
  <c r="L165" i="9"/>
  <c r="O192" i="9"/>
  <c r="K101" i="9"/>
  <c r="N219" i="9"/>
  <c r="K11" i="5"/>
  <c r="F250" i="9"/>
  <c r="G33" i="3"/>
  <c r="O186" i="9"/>
  <c r="L201" i="9"/>
  <c r="L103" i="9"/>
  <c r="L199" i="9"/>
  <c r="E122" i="9"/>
  <c r="K187" i="9"/>
  <c r="C240" i="9"/>
  <c r="C256" i="9"/>
  <c r="K24" i="5"/>
  <c r="N253" i="9"/>
  <c r="C176" i="9"/>
  <c r="I268" i="9"/>
  <c r="O70" i="3"/>
  <c r="F156" i="9"/>
  <c r="K127" i="9"/>
  <c r="C64" i="9"/>
  <c r="E204" i="9"/>
  <c r="E44" i="9"/>
  <c r="F178" i="9"/>
  <c r="E83" i="9"/>
  <c r="F166" i="9"/>
  <c r="O115" i="9"/>
  <c r="L175" i="9"/>
  <c r="N84" i="9"/>
  <c r="O74" i="3"/>
  <c r="H231" i="9"/>
  <c r="L270" i="9"/>
  <c r="L179" i="9"/>
  <c r="E80" i="9"/>
  <c r="K234" i="9"/>
  <c r="N256" i="9"/>
  <c r="O161" i="9"/>
  <c r="E231" i="9"/>
  <c r="C122" i="9"/>
  <c r="N109" i="9"/>
  <c r="C108" i="9"/>
  <c r="I229" i="9"/>
  <c r="O48" i="9"/>
  <c r="N217" i="9"/>
  <c r="L22" i="9"/>
  <c r="H226" i="9"/>
  <c r="C119" i="9"/>
  <c r="E136" i="9"/>
  <c r="K41" i="9"/>
  <c r="F138" i="9"/>
  <c r="K267" i="9"/>
  <c r="F190" i="9"/>
  <c r="E77" i="9"/>
  <c r="C45" i="9"/>
  <c r="G42" i="3"/>
  <c r="O63" i="9"/>
  <c r="N23" i="9"/>
  <c r="C139" i="9"/>
  <c r="O232" i="9"/>
  <c r="F162" i="9"/>
  <c r="I98" i="9"/>
  <c r="K60" i="9"/>
  <c r="H63" i="9"/>
  <c r="L78" i="9"/>
  <c r="K25" i="9"/>
  <c r="G57" i="3"/>
  <c r="L219" i="9"/>
  <c r="N75" i="9"/>
  <c r="O99" i="9"/>
  <c r="K217" i="9"/>
  <c r="H251" i="9"/>
  <c r="C216" i="9"/>
  <c r="I23" i="9"/>
  <c r="E156" i="9"/>
  <c r="E192" i="9"/>
  <c r="O126" i="9"/>
  <c r="N216" i="9"/>
  <c r="O49" i="3"/>
  <c r="K216" i="9"/>
  <c r="E181" i="9"/>
  <c r="L276" i="9"/>
  <c r="N155" i="9"/>
  <c r="O32" i="3"/>
  <c r="O143" i="9"/>
  <c r="H83" i="9"/>
  <c r="O156" i="9"/>
  <c r="C264" i="9"/>
  <c r="K116" i="9"/>
  <c r="C69" i="9"/>
  <c r="C277" i="9"/>
  <c r="C106" i="9"/>
  <c r="G74" i="3"/>
  <c r="F37" i="9"/>
  <c r="F42" i="9"/>
  <c r="O154" i="9"/>
  <c r="L107" i="9"/>
  <c r="E197" i="9"/>
  <c r="H214" i="9"/>
  <c r="E198" i="9"/>
  <c r="E67" i="9"/>
  <c r="C107" i="9"/>
  <c r="O235" i="9"/>
  <c r="C99" i="9"/>
  <c r="K83" i="9"/>
  <c r="L90" i="9"/>
  <c r="H75" i="9"/>
  <c r="C225" i="9"/>
  <c r="K41" i="3"/>
  <c r="L240" i="9"/>
  <c r="E141" i="9"/>
  <c r="H157" i="9"/>
  <c r="O273" i="9"/>
  <c r="H233" i="9"/>
  <c r="N126" i="9"/>
  <c r="K70" i="9"/>
  <c r="O183" i="9"/>
  <c r="C222" i="9"/>
  <c r="H153" i="9"/>
  <c r="O35" i="3"/>
  <c r="H232" i="9"/>
  <c r="E138" i="9"/>
  <c r="F49" i="9"/>
  <c r="I145" i="9"/>
  <c r="C200" i="9"/>
  <c r="L222" i="9"/>
  <c r="C110" i="9"/>
  <c r="F38" i="9"/>
  <c r="O89" i="9"/>
  <c r="I30" i="9"/>
  <c r="E242" i="9"/>
  <c r="I199" i="9"/>
  <c r="N152" i="9"/>
  <c r="I44" i="9"/>
  <c r="G38" i="3"/>
  <c r="F278" i="9"/>
  <c r="H215" i="9"/>
  <c r="N275" i="9"/>
  <c r="H119" i="9"/>
  <c r="E188" i="9"/>
  <c r="L141" i="9"/>
  <c r="L136" i="9"/>
  <c r="E272" i="9"/>
  <c r="E259" i="9"/>
  <c r="I127" i="9"/>
  <c r="F241" i="9"/>
  <c r="E120" i="9"/>
  <c r="F31" i="9"/>
  <c r="K265" i="9"/>
  <c r="O35" i="9"/>
  <c r="O78" i="9"/>
  <c r="E86" i="9"/>
  <c r="N46" i="9"/>
  <c r="F35" i="9"/>
  <c r="F201" i="9"/>
  <c r="F276" i="9"/>
  <c r="C83" i="9"/>
  <c r="K40" i="3"/>
  <c r="H266" i="9"/>
  <c r="K15" i="5"/>
  <c r="N86" i="9"/>
  <c r="L38" i="9"/>
  <c r="L44" i="9"/>
  <c r="F30" i="9"/>
  <c r="I122" i="9"/>
  <c r="C145" i="9"/>
  <c r="I139" i="9"/>
  <c r="O47" i="9"/>
  <c r="N69" i="9"/>
  <c r="K18" i="3"/>
  <c r="H184" i="9"/>
  <c r="F195" i="9"/>
  <c r="H44" i="9"/>
  <c r="N221" i="9"/>
  <c r="N36" i="9"/>
  <c r="K80" i="9"/>
  <c r="G72" i="3"/>
  <c r="H101" i="9"/>
  <c r="K254" i="9"/>
  <c r="C29" i="9"/>
  <c r="C278" i="9"/>
  <c r="K33" i="3"/>
  <c r="C182" i="9"/>
  <c r="E46" i="9"/>
  <c r="N265" i="9"/>
  <c r="E106" i="9"/>
  <c r="H235" i="9"/>
  <c r="I104" i="9"/>
  <c r="K183" i="9"/>
  <c r="C30" i="9"/>
  <c r="O36" i="3"/>
  <c r="F32" i="9"/>
  <c r="F29" i="9"/>
  <c r="F90" i="9"/>
  <c r="E60" i="9"/>
  <c r="O229" i="9"/>
  <c r="F101" i="9"/>
  <c r="F159" i="9"/>
  <c r="L144" i="9"/>
  <c r="H84" i="9"/>
  <c r="E49" i="9"/>
  <c r="N27" i="9"/>
  <c r="I35" i="9"/>
  <c r="I148" i="9"/>
  <c r="O29" i="9"/>
  <c r="O260" i="9"/>
  <c r="O182" i="9"/>
  <c r="H252" i="9"/>
  <c r="K39" i="9"/>
  <c r="C201" i="9"/>
  <c r="O45" i="9"/>
  <c r="I238" i="9"/>
  <c r="F126" i="9"/>
  <c r="O225" i="9"/>
  <c r="C228" i="9"/>
  <c r="E81" i="9"/>
  <c r="O122" i="9"/>
  <c r="H108" i="9"/>
  <c r="H270" i="9"/>
  <c r="H151" i="9"/>
  <c r="E161" i="9"/>
  <c r="C123" i="9"/>
  <c r="G67" i="3"/>
  <c r="H36" i="9"/>
  <c r="N137" i="9"/>
  <c r="E124" i="9"/>
  <c r="K36" i="9"/>
  <c r="K148" i="9"/>
  <c r="O166" i="9"/>
  <c r="K71" i="3"/>
  <c r="K139" i="9"/>
  <c r="I71" i="9"/>
  <c r="I218" i="9"/>
  <c r="O187" i="9"/>
  <c r="C164" i="9"/>
  <c r="L183" i="9"/>
  <c r="F67" i="9"/>
  <c r="E40" i="9"/>
  <c r="O262" i="9"/>
  <c r="L278" i="9"/>
  <c r="K17" i="3"/>
  <c r="G44" i="3"/>
  <c r="I151" i="9"/>
  <c r="F104" i="9"/>
  <c r="I150" i="9"/>
  <c r="K104" i="9"/>
  <c r="I115" i="9"/>
  <c r="H213" i="9"/>
  <c r="H68" i="9"/>
  <c r="C65" i="9"/>
  <c r="C109" i="9"/>
  <c r="C50" i="9"/>
  <c r="N35" i="9"/>
  <c r="H78" i="9"/>
  <c r="O79" i="9"/>
  <c r="I80" i="9"/>
  <c r="G34" i="3"/>
  <c r="O127" i="9"/>
  <c r="L216" i="9"/>
  <c r="O26" i="9"/>
  <c r="I233" i="9"/>
  <c r="H187" i="9"/>
  <c r="E99" i="9"/>
  <c r="C190" i="9"/>
  <c r="L105" i="9"/>
  <c r="C269" i="9"/>
  <c r="K161" i="9"/>
  <c r="N47" i="9"/>
  <c r="F143" i="9"/>
  <c r="H112" i="9"/>
  <c r="E41" i="9"/>
  <c r="F128" i="9"/>
  <c r="C218" i="9"/>
  <c r="C120" i="9"/>
  <c r="I264" i="9"/>
  <c r="K9" i="3"/>
  <c r="C161" i="9"/>
  <c r="E30" i="9"/>
  <c r="K24" i="3"/>
  <c r="K229" i="9"/>
  <c r="E215" i="9"/>
  <c r="C48" i="9"/>
  <c r="K8" i="3"/>
  <c r="O150" i="9"/>
  <c r="H86" i="9"/>
  <c r="E50" i="9"/>
  <c r="O239" i="9"/>
  <c r="E98" i="9"/>
  <c r="E212" i="9"/>
  <c r="C137" i="9"/>
  <c r="H255" i="9"/>
  <c r="L236" i="9"/>
  <c r="I195" i="9"/>
  <c r="O270" i="9"/>
  <c r="L231" i="9"/>
  <c r="G69" i="3"/>
  <c r="E200" i="9"/>
  <c r="C163" i="9"/>
  <c r="C25" i="9"/>
  <c r="I50" i="9"/>
  <c r="N230" i="9"/>
  <c r="H123" i="9"/>
  <c r="K69" i="9"/>
  <c r="H120" i="9"/>
  <c r="O149" i="9"/>
  <c r="H267" i="9"/>
  <c r="H259" i="9"/>
  <c r="K189" i="9"/>
  <c r="E121" i="9"/>
  <c r="K46" i="3"/>
  <c r="L70" i="9"/>
  <c r="L84" i="9"/>
  <c r="E223" i="9"/>
  <c r="N255" i="9"/>
  <c r="K114" i="9"/>
  <c r="O145" i="9"/>
  <c r="F139" i="9"/>
  <c r="N226" i="9"/>
  <c r="C262" i="9"/>
  <c r="N50" i="9"/>
  <c r="C115" i="9"/>
  <c r="K39" i="3"/>
  <c r="G63" i="3"/>
  <c r="G41" i="3"/>
  <c r="I272" i="9"/>
  <c r="E104" i="9"/>
  <c r="N30" i="9"/>
  <c r="F196" i="9"/>
  <c r="E140" i="9"/>
  <c r="N33" i="9"/>
  <c r="C235" i="9"/>
  <c r="H61" i="9"/>
  <c r="K203" i="9"/>
  <c r="I214" i="9"/>
  <c r="N181" i="9"/>
  <c r="L125" i="9"/>
  <c r="N102" i="9"/>
  <c r="E52" i="9"/>
  <c r="E105" i="9"/>
  <c r="H154" i="9"/>
  <c r="N65" i="9"/>
  <c r="C223" i="9"/>
  <c r="E76" i="9"/>
  <c r="O23" i="9"/>
  <c r="K155" i="9"/>
  <c r="K11" i="3"/>
  <c r="E262" i="9"/>
  <c r="F79" i="9"/>
  <c r="L60" i="9"/>
  <c r="K107" i="9"/>
  <c r="H38" i="9"/>
  <c r="O44" i="9"/>
  <c r="O200" i="9"/>
  <c r="I29" i="9"/>
  <c r="C180" i="9"/>
  <c r="I83" i="9"/>
  <c r="O34" i="9"/>
  <c r="C116" i="9"/>
  <c r="F228" i="9"/>
  <c r="K87" i="9"/>
  <c r="N218" i="9"/>
  <c r="N37" i="9"/>
  <c r="H181" i="9"/>
  <c r="I22" i="9"/>
  <c r="F70" i="9"/>
  <c r="H236" i="9"/>
  <c r="L66" i="9"/>
  <c r="K6" i="5"/>
  <c r="K195" i="9"/>
  <c r="O276" i="9"/>
  <c r="F26" i="9"/>
  <c r="C146" i="9"/>
  <c r="L267" i="9"/>
  <c r="I51" i="9"/>
  <c r="I45" i="9"/>
  <c r="G45" i="3"/>
  <c r="H30" i="9"/>
  <c r="L184" i="9"/>
  <c r="I276" i="9"/>
  <c r="L266" i="9"/>
  <c r="K49" i="9"/>
  <c r="I33" i="9"/>
  <c r="H237" i="9"/>
  <c r="O220" i="9"/>
  <c r="H238" i="9"/>
  <c r="C204" i="9"/>
  <c r="I146" i="9"/>
  <c r="F187" i="9"/>
  <c r="K138" i="9"/>
  <c r="E24" i="9"/>
  <c r="K21" i="5"/>
  <c r="O58" i="3"/>
  <c r="H175" i="9"/>
  <c r="K73" i="3"/>
  <c r="I239" i="9"/>
  <c r="O72" i="3"/>
  <c r="L214" i="9"/>
  <c r="K259" i="9"/>
  <c r="C86" i="9"/>
  <c r="K67" i="9"/>
  <c r="N117" i="9"/>
  <c r="F23" i="9"/>
  <c r="K280" i="9"/>
  <c r="L197" i="9"/>
  <c r="O223" i="9"/>
  <c r="K48" i="9"/>
  <c r="O147" i="9"/>
  <c r="K43" i="3"/>
  <c r="K75" i="3"/>
  <c r="O218" i="9"/>
  <c r="O31" i="3"/>
  <c r="H256" i="9"/>
  <c r="H87" i="9"/>
  <c r="H212" i="9"/>
  <c r="O178" i="9"/>
  <c r="I277" i="9"/>
  <c r="K122" i="9"/>
  <c r="C177" i="9"/>
  <c r="L118" i="9"/>
  <c r="I165" i="9"/>
  <c r="O197" i="9"/>
  <c r="C251" i="9"/>
  <c r="H230" i="9"/>
  <c r="O80" i="9"/>
  <c r="L180" i="9"/>
  <c r="H191" i="9"/>
  <c r="I118" i="9"/>
  <c r="K233" i="9"/>
  <c r="C215" i="9"/>
  <c r="C274" i="9"/>
  <c r="O90" i="9"/>
  <c r="I160" i="9"/>
  <c r="L35" i="9"/>
  <c r="N158" i="9"/>
  <c r="O51" i="9"/>
  <c r="C24" i="9"/>
  <c r="O250" i="9"/>
  <c r="E257" i="9"/>
  <c r="L164" i="9"/>
  <c r="H277" i="9"/>
  <c r="I105" i="9"/>
  <c r="F127" i="9"/>
  <c r="E164" i="9"/>
  <c r="H274" i="9"/>
  <c r="O42" i="9"/>
  <c r="C155" i="9"/>
  <c r="O72" i="9"/>
  <c r="L73" i="9"/>
  <c r="O263" i="9"/>
  <c r="K180" i="9"/>
  <c r="F103" i="9"/>
  <c r="C175" i="9"/>
  <c r="C230" i="9"/>
  <c r="F184" i="9"/>
  <c r="G40" i="3"/>
  <c r="O233" i="9"/>
  <c r="E27" i="9"/>
  <c r="L272" i="9"/>
  <c r="K89" i="9"/>
  <c r="K48" i="3"/>
  <c r="F47" i="9"/>
  <c r="L39" i="9"/>
  <c r="F258" i="9"/>
  <c r="G65" i="3"/>
  <c r="F213" i="9"/>
  <c r="H146" i="9"/>
  <c r="L123" i="9"/>
  <c r="F274" i="9"/>
  <c r="G73" i="3"/>
  <c r="H29" i="9"/>
  <c r="N237" i="9"/>
  <c r="I74" i="9"/>
  <c r="F39" i="9"/>
  <c r="O254" i="9"/>
  <c r="H194" i="9"/>
  <c r="O158" i="9"/>
  <c r="K64" i="3"/>
  <c r="N70" i="9"/>
  <c r="N108" i="9"/>
  <c r="K43" i="9"/>
  <c r="N64" i="9"/>
  <c r="C279" i="9"/>
  <c r="H221" i="9"/>
  <c r="O277" i="9"/>
  <c r="O188" i="9"/>
  <c r="C166" i="9"/>
  <c r="N242" i="9"/>
  <c r="C90" i="9"/>
  <c r="E149" i="9"/>
  <c r="L49" i="9"/>
  <c r="I37" i="9"/>
  <c r="I231" i="9"/>
  <c r="F34" i="9"/>
  <c r="C159" i="9"/>
  <c r="N271" i="9"/>
  <c r="O76" i="9"/>
  <c r="G31" i="3"/>
  <c r="I212" i="9"/>
  <c r="I174" i="9"/>
  <c r="I265" i="9"/>
  <c r="O48" i="3"/>
  <c r="F73" i="9"/>
  <c r="N267" i="9"/>
  <c r="O256" i="9"/>
  <c r="N177" i="9"/>
  <c r="L196" i="9"/>
  <c r="G66" i="3"/>
  <c r="E111" i="9"/>
  <c r="K266" i="9"/>
  <c r="H66" i="9"/>
  <c r="F27" i="9"/>
  <c r="K143" i="9"/>
  <c r="N223" i="9"/>
  <c r="H34" i="9"/>
  <c r="N154" i="9"/>
  <c r="H28" i="9"/>
  <c r="H177" i="9"/>
  <c r="O240" i="9"/>
  <c r="K123" i="9"/>
  <c r="K241" i="9"/>
  <c r="C174" i="9"/>
  <c r="I241" i="9"/>
  <c r="C68" i="9"/>
  <c r="E279" i="9"/>
  <c r="F116" i="9"/>
  <c r="I201" i="9"/>
  <c r="L280" i="9"/>
  <c r="N272" i="9"/>
  <c r="F86" i="9"/>
  <c r="E90" i="9"/>
  <c r="O174" i="9"/>
  <c r="O236" i="9"/>
  <c r="I217" i="9"/>
  <c r="O148" i="9"/>
  <c r="O69" i="9"/>
  <c r="H35" i="9"/>
  <c r="E142" i="9"/>
  <c r="O185" i="9"/>
  <c r="F239" i="9"/>
  <c r="I28" i="9"/>
  <c r="K149" i="9"/>
  <c r="L85" i="9"/>
  <c r="E250" i="9"/>
  <c r="K12" i="3"/>
  <c r="C226" i="9"/>
  <c r="O261" i="9"/>
  <c r="O125" i="9"/>
  <c r="L100" i="9"/>
  <c r="N144" i="9"/>
  <c r="O57" i="3"/>
  <c r="F119" i="9"/>
  <c r="C128" i="9"/>
  <c r="C239" i="9"/>
  <c r="K113" i="9"/>
  <c r="H72" i="9"/>
  <c r="H147" i="9"/>
  <c r="K74" i="3"/>
  <c r="K204" i="9"/>
  <c r="K82" i="9"/>
  <c r="E65" i="9"/>
  <c r="K141" i="9"/>
  <c r="C103" i="9"/>
  <c r="K32" i="9"/>
  <c r="N232" i="9"/>
  <c r="L88" i="9"/>
  <c r="L194" i="9"/>
  <c r="E213" i="9"/>
  <c r="F219" i="9"/>
  <c r="I110" i="9"/>
  <c r="N121" i="9"/>
  <c r="C33" i="9"/>
  <c r="O181" i="9"/>
  <c r="E160" i="9"/>
  <c r="E165" i="9"/>
  <c r="K164" i="9"/>
  <c r="F137" i="9"/>
  <c r="C196" i="9"/>
  <c r="N140" i="9"/>
  <c r="I161" i="9"/>
  <c r="N187" i="9"/>
  <c r="O234" i="9"/>
  <c r="O221" i="9"/>
  <c r="F46" i="9"/>
  <c r="K23" i="5"/>
  <c r="O66" i="9"/>
  <c r="L274" i="9"/>
  <c r="K30" i="9"/>
  <c r="L277" i="9"/>
  <c r="I42" i="9"/>
  <c r="L48" i="9"/>
  <c r="H273" i="9"/>
  <c r="I203" i="9"/>
  <c r="N180" i="9"/>
  <c r="F76" i="9"/>
  <c r="L223" i="9"/>
  <c r="I90" i="9"/>
  <c r="H114" i="9"/>
  <c r="I79" i="9"/>
  <c r="I70" i="9"/>
  <c r="F61" i="9"/>
  <c r="K49" i="3"/>
  <c r="E227" i="9"/>
  <c r="F117" i="9"/>
  <c r="L30" i="9"/>
  <c r="O71" i="9"/>
  <c r="K25" i="3"/>
  <c r="I89" i="9"/>
  <c r="L115" i="9"/>
  <c r="K277" i="9"/>
  <c r="O144" i="9"/>
  <c r="L110" i="9"/>
  <c r="N199" i="9"/>
  <c r="O259" i="9"/>
  <c r="K100" i="9"/>
  <c r="L256" i="9"/>
  <c r="I114" i="9"/>
  <c r="I278" i="9"/>
  <c r="N197" i="9"/>
  <c r="N72" i="9"/>
  <c r="O64" i="3"/>
  <c r="I65" i="9"/>
  <c r="L198" i="9"/>
  <c r="C67" i="9"/>
  <c r="N145" i="9"/>
  <c r="H271" i="9"/>
  <c r="C250" i="9"/>
  <c r="H239" i="9"/>
  <c r="K50" i="3"/>
  <c r="L268" i="9"/>
  <c r="K32" i="3"/>
  <c r="H195" i="9"/>
  <c r="L157" i="9"/>
  <c r="N225" i="9"/>
  <c r="L253" i="9"/>
  <c r="O110" i="9"/>
  <c r="E116" i="9"/>
  <c r="F155" i="9"/>
  <c r="H160" i="9"/>
  <c r="L263" i="9"/>
  <c r="E238" i="9"/>
  <c r="O42" i="3"/>
  <c r="I181" i="9"/>
  <c r="K152" i="9"/>
  <c r="C70" i="9"/>
  <c r="I113" i="9"/>
  <c r="C79" i="9"/>
  <c r="I152" i="9"/>
  <c r="F242" i="9"/>
  <c r="K258" i="9"/>
  <c r="K263" i="9"/>
  <c r="H183" i="9"/>
  <c r="C28" i="9"/>
  <c r="C198" i="9"/>
  <c r="F141" i="9"/>
  <c r="N42" i="9"/>
  <c r="E226" i="9"/>
  <c r="C111" i="9"/>
  <c r="G56" i="3"/>
  <c r="I142" i="9"/>
  <c r="I31" i="9"/>
  <c r="O152" i="9"/>
  <c r="F273" i="9"/>
  <c r="L200" i="9"/>
  <c r="I26" i="9"/>
  <c r="H155" i="9"/>
  <c r="N200" i="9"/>
  <c r="E185" i="9"/>
  <c r="I196" i="9"/>
  <c r="K44" i="9"/>
  <c r="H234" i="9"/>
  <c r="H126" i="9"/>
  <c r="N106" i="9"/>
  <c r="F112" i="9"/>
  <c r="I62" i="9"/>
  <c r="F251" i="9"/>
  <c r="K128" i="9"/>
  <c r="C260" i="9"/>
  <c r="N31" i="9"/>
  <c r="C214" i="9"/>
  <c r="C233" i="9"/>
  <c r="I119" i="9"/>
  <c r="O230" i="9"/>
  <c r="F88" i="9"/>
  <c r="E194" i="9"/>
  <c r="K196" i="9"/>
  <c r="O136" i="9"/>
  <c r="K166" i="9"/>
  <c r="H224" i="9"/>
  <c r="L47" i="9"/>
  <c r="K56" i="3"/>
  <c r="C266" i="9"/>
  <c r="K142" i="9"/>
  <c r="C138" i="9"/>
  <c r="I270" i="9"/>
  <c r="N24" i="9"/>
  <c r="K35" i="9"/>
  <c r="H80" i="9"/>
  <c r="O62" i="3"/>
  <c r="I77" i="9"/>
  <c r="L176" i="9"/>
  <c r="H33" i="9"/>
  <c r="I182" i="9"/>
  <c r="E219" i="9"/>
  <c r="K212" i="9"/>
  <c r="H103" i="9"/>
  <c r="O43" i="9"/>
  <c r="O117" i="9"/>
  <c r="N268" i="9"/>
  <c r="L137" i="9"/>
  <c r="I128" i="9"/>
  <c r="I24" i="9"/>
  <c r="E66" i="9"/>
  <c r="F230" i="9"/>
  <c r="N100" i="9"/>
  <c r="I230" i="9"/>
  <c r="O44" i="3"/>
  <c r="N28" i="9"/>
  <c r="O204" i="9"/>
  <c r="N124" i="9"/>
  <c r="O228" i="9"/>
  <c r="E125" i="9"/>
  <c r="F222" i="9"/>
  <c r="N166" i="9"/>
  <c r="E264" i="9"/>
  <c r="L45" i="9"/>
  <c r="N48" i="9"/>
  <c r="H46" i="9"/>
  <c r="K224" i="9"/>
  <c r="I106" i="9"/>
  <c r="E87" i="9"/>
  <c r="C219" i="9"/>
  <c r="H272" i="9"/>
  <c r="L224" i="9"/>
  <c r="N215" i="9"/>
  <c r="E34" i="9"/>
  <c r="L166" i="9"/>
  <c r="N128" i="9"/>
  <c r="C255" i="9"/>
  <c r="N250" i="9"/>
  <c r="E147" i="9"/>
  <c r="I280" i="9"/>
  <c r="F82" i="9"/>
  <c r="N261" i="9"/>
  <c r="L160" i="9"/>
  <c r="C242" i="9"/>
  <c r="I136" i="9"/>
  <c r="C187" i="9"/>
  <c r="F237" i="9"/>
  <c r="K273" i="9"/>
  <c r="N274" i="9"/>
  <c r="O269" i="9"/>
  <c r="K201" i="9"/>
  <c r="E225" i="9"/>
  <c r="C199" i="9"/>
  <c r="K9" i="5"/>
  <c r="K279" i="9"/>
  <c r="L147" i="9"/>
  <c r="N103" i="9"/>
  <c r="L32" i="9"/>
  <c r="N82" i="9"/>
  <c r="I67" i="9"/>
  <c r="C75" i="9"/>
  <c r="H162" i="9"/>
  <c r="G75" i="3"/>
  <c r="N224" i="9"/>
  <c r="E33" i="9"/>
  <c r="C36" i="9"/>
  <c r="K146" i="9"/>
  <c r="H110" i="9"/>
  <c r="I279" i="9"/>
  <c r="E229" i="9"/>
  <c r="N74" i="9"/>
  <c r="K85" i="9"/>
  <c r="I164" i="9"/>
  <c r="H70" i="9"/>
  <c r="I262" i="9"/>
  <c r="N143" i="9"/>
  <c r="N60" i="9"/>
  <c r="O140" i="9"/>
  <c r="I41" i="9"/>
  <c r="H262" i="9"/>
  <c r="F174" i="9"/>
  <c r="C232" i="9"/>
  <c r="L212" i="9"/>
  <c r="H201" i="9"/>
  <c r="H263" i="9"/>
  <c r="G58" i="3"/>
  <c r="I183" i="9"/>
  <c r="E42" i="9"/>
  <c r="C152" i="9"/>
  <c r="L116" i="9"/>
  <c r="E162" i="9"/>
  <c r="C47" i="9"/>
  <c r="E189" i="9"/>
  <c r="F272" i="9"/>
  <c r="L186" i="9"/>
  <c r="C39" i="9"/>
  <c r="E88" i="9"/>
  <c r="F80" i="9"/>
  <c r="K21" i="3"/>
  <c r="F215" i="9"/>
  <c r="K214" i="9"/>
  <c r="K90" i="9"/>
  <c r="H25" i="9"/>
  <c r="E222" i="9"/>
  <c r="L143" i="9"/>
  <c r="K261" i="9"/>
  <c r="I76" i="9"/>
  <c r="E221" i="9"/>
  <c r="C270" i="9"/>
  <c r="E199" i="9"/>
  <c r="O46" i="9"/>
  <c r="F223" i="9"/>
  <c r="N111" i="9"/>
  <c r="O190" i="9"/>
  <c r="H82" i="9"/>
  <c r="K190" i="9"/>
  <c r="E51" i="9"/>
  <c r="O141" i="9"/>
  <c r="H217" i="9"/>
  <c r="O195" i="9"/>
  <c r="L261" i="9"/>
  <c r="K184" i="9"/>
  <c r="F164" i="9"/>
  <c r="K137" i="9"/>
  <c r="E220" i="9"/>
  <c r="C46" i="9"/>
  <c r="L242" i="9"/>
  <c r="I198" i="9"/>
  <c r="K13" i="5"/>
  <c r="O107" i="9"/>
  <c r="H190" i="9"/>
  <c r="O104" i="9"/>
  <c r="I140" i="9"/>
  <c r="L65" i="9"/>
  <c r="I68" i="9"/>
  <c r="O73" i="3"/>
  <c r="C26" i="9"/>
  <c r="O24" i="9"/>
  <c r="O65" i="3"/>
  <c r="L262" i="9"/>
  <c r="F123" i="9"/>
  <c r="K79" i="9"/>
  <c r="L128" i="9"/>
  <c r="C82" i="9"/>
  <c r="O265" i="9"/>
  <c r="L51" i="9"/>
  <c r="H202" i="9"/>
  <c r="F145" i="9"/>
  <c r="C160" i="9"/>
  <c r="N25" i="9"/>
  <c r="N252" i="9"/>
  <c r="H180" i="9"/>
  <c r="N240" i="9"/>
  <c r="E241" i="9"/>
  <c r="C185" i="9"/>
  <c r="H24" i="9"/>
  <c r="C72" i="9"/>
  <c r="I36" i="9"/>
  <c r="N123" i="9"/>
  <c r="K120" i="9"/>
  <c r="C165" i="9"/>
  <c r="C49" i="9"/>
  <c r="H45" i="9"/>
  <c r="H197" i="9"/>
  <c r="H65" i="9"/>
  <c r="I38" i="9"/>
  <c r="L42" i="9"/>
  <c r="K8" i="5"/>
  <c r="H223" i="9"/>
  <c r="I235" i="9"/>
  <c r="F89" i="9"/>
  <c r="H253" i="9"/>
  <c r="F199" i="9"/>
  <c r="C193" i="9"/>
  <c r="K64" i="9"/>
  <c r="K213" i="9"/>
  <c r="C162" i="9"/>
  <c r="L257" i="9"/>
  <c r="H158" i="9"/>
  <c r="F50" i="9"/>
  <c r="K199" i="9"/>
  <c r="E150" i="9"/>
  <c r="K44" i="3"/>
  <c r="L41" i="9"/>
  <c r="O69" i="3"/>
  <c r="L112" i="9"/>
  <c r="H143" i="9"/>
  <c r="K178" i="9"/>
  <c r="F163" i="9"/>
  <c r="L83" i="9"/>
  <c r="E43" i="9"/>
  <c r="O61" i="3"/>
  <c r="I220" i="9"/>
  <c r="K117" i="9"/>
  <c r="L195" i="9"/>
  <c r="C81" i="9"/>
  <c r="K72" i="9"/>
  <c r="H242" i="9"/>
  <c r="O242" i="9"/>
  <c r="H278" i="9"/>
  <c r="N251" i="9"/>
  <c r="C144" i="9"/>
  <c r="O87" i="9"/>
  <c r="F186" i="9"/>
  <c r="K62" i="9"/>
  <c r="K15" i="3"/>
  <c r="N153" i="9"/>
  <c r="N254" i="9"/>
  <c r="C23" i="9"/>
  <c r="O196" i="9"/>
  <c r="K99" i="9"/>
  <c r="C74" i="9"/>
  <c r="I153" i="9"/>
  <c r="F279" i="9"/>
  <c r="L154" i="9"/>
  <c r="F52" i="9"/>
  <c r="E258" i="9"/>
  <c r="N279" i="9"/>
  <c r="C237" i="9"/>
  <c r="F75" i="9"/>
  <c r="F216" i="9"/>
  <c r="L161" i="9"/>
  <c r="N193" i="9"/>
  <c r="H276" i="9"/>
  <c r="H76" i="9"/>
  <c r="G37" i="3"/>
  <c r="E174" i="9"/>
  <c r="I149" i="9"/>
  <c r="I190" i="9"/>
  <c r="K65" i="3"/>
  <c r="O105" i="9"/>
  <c r="L113" i="9"/>
  <c r="N138" i="9"/>
  <c r="O66" i="3"/>
  <c r="H179" i="9"/>
  <c r="F87" i="9"/>
  <c r="F277" i="9"/>
  <c r="I154" i="9"/>
  <c r="I222" i="9"/>
  <c r="O278" i="9"/>
  <c r="G47" i="3"/>
  <c r="E29" i="9"/>
  <c r="K71" i="9"/>
  <c r="E239" i="9"/>
  <c r="O37" i="9"/>
  <c r="L241" i="9"/>
  <c r="H51" i="9"/>
  <c r="K98" i="9"/>
  <c r="E184" i="9"/>
  <c r="F197" i="9"/>
  <c r="O88" i="9"/>
  <c r="L89" i="9"/>
  <c r="N204" i="9"/>
  <c r="E143" i="9"/>
  <c r="I109" i="9"/>
  <c r="N189" i="9"/>
  <c r="K239" i="9"/>
  <c r="C203" i="9"/>
  <c r="F114" i="9"/>
  <c r="K61" i="9"/>
  <c r="I102" i="9"/>
  <c r="O272" i="9"/>
  <c r="E263" i="9"/>
  <c r="E176" i="9"/>
  <c r="O251" i="9"/>
  <c r="H111" i="9"/>
  <c r="O81" i="9"/>
  <c r="H106" i="9"/>
  <c r="H196" i="9"/>
  <c r="C112" i="9"/>
  <c r="I144" i="9"/>
  <c r="I275" i="9"/>
  <c r="N136" i="9"/>
  <c r="O68" i="3"/>
  <c r="H228" i="9"/>
  <c r="K72" i="3"/>
  <c r="K73" i="9"/>
  <c r="E217" i="9"/>
  <c r="C40" i="9"/>
  <c r="C153" i="9"/>
  <c r="O28" i="9"/>
  <c r="K29" i="9"/>
  <c r="K12" i="5"/>
  <c r="L153" i="9"/>
  <c r="C124" i="9"/>
  <c r="C252" i="9"/>
  <c r="N88" i="9"/>
  <c r="F160" i="9"/>
  <c r="E216" i="9"/>
  <c r="O241" i="9"/>
  <c r="C41" i="9"/>
  <c r="N198" i="9"/>
  <c r="F268" i="9"/>
  <c r="N161" i="9"/>
  <c r="N234" i="9"/>
  <c r="E63" i="9"/>
  <c r="N185" i="9"/>
  <c r="H128" i="9"/>
  <c r="H192" i="9"/>
  <c r="E22" i="9"/>
  <c r="H225" i="9"/>
  <c r="N49" i="9"/>
  <c r="H31" i="9"/>
  <c r="L71" i="9"/>
  <c r="L238" i="9"/>
  <c r="H125" i="9"/>
  <c r="C87" i="9"/>
  <c r="N118" i="9"/>
  <c r="E230" i="9"/>
  <c r="C265" i="9"/>
  <c r="C22" i="9"/>
  <c r="O85" i="9"/>
  <c r="K68" i="9"/>
  <c r="E39" i="9"/>
  <c r="F260" i="9"/>
  <c r="F106" i="9"/>
  <c r="E163" i="9"/>
  <c r="H219" i="9"/>
  <c r="O253" i="9"/>
  <c r="O46" i="3"/>
  <c r="N163" i="9"/>
  <c r="O123" i="9"/>
  <c r="K119" i="9"/>
  <c r="C62" i="9"/>
  <c r="F238" i="9"/>
  <c r="E235" i="9"/>
  <c r="N231" i="9"/>
  <c r="O60" i="9"/>
  <c r="L213" i="9"/>
  <c r="O103" i="9"/>
  <c r="I157" i="9"/>
  <c r="O255" i="9"/>
  <c r="L104" i="9"/>
  <c r="O252" i="9"/>
  <c r="I223" i="9"/>
  <c r="F235" i="9"/>
  <c r="K176" i="9"/>
  <c r="I143" i="9"/>
  <c r="I234" i="9"/>
  <c r="N203" i="9"/>
  <c r="H27" i="9"/>
  <c r="L271" i="9"/>
  <c r="C227" i="9"/>
  <c r="G62" i="3"/>
  <c r="L177" i="9"/>
  <c r="F220" i="9"/>
  <c r="F100" i="9"/>
  <c r="H69" i="9"/>
  <c r="I202" i="9"/>
  <c r="I120" i="9"/>
  <c r="C156" i="9"/>
  <c r="H174" i="9"/>
  <c r="E64" i="9"/>
  <c r="E31" i="9"/>
  <c r="L140" i="9"/>
  <c r="H88" i="9"/>
  <c r="L152" i="9"/>
  <c r="O237" i="9"/>
  <c r="I216" i="9"/>
  <c r="C117" i="9"/>
  <c r="H145" i="9"/>
  <c r="I27" i="9"/>
  <c r="O175" i="9"/>
  <c r="C126" i="9"/>
  <c r="K219" i="9"/>
  <c r="O138" i="9"/>
  <c r="F64" i="9"/>
  <c r="F255" i="9"/>
  <c r="L232" i="9"/>
  <c r="I123" i="9"/>
  <c r="O193" i="9"/>
  <c r="H220" i="9"/>
  <c r="N165" i="9"/>
  <c r="L191" i="9"/>
  <c r="H138" i="9"/>
  <c r="N196" i="9"/>
  <c r="L111" i="9"/>
  <c r="F69" i="9"/>
  <c r="H26" i="9"/>
  <c r="E260" i="9"/>
  <c r="O184" i="9"/>
  <c r="H150" i="9"/>
  <c r="L77" i="9"/>
  <c r="K158" i="9"/>
  <c r="C142" i="9"/>
  <c r="I179" i="9"/>
  <c r="K66" i="9"/>
  <c r="N195" i="9"/>
  <c r="I204" i="9"/>
  <c r="I184" i="9"/>
  <c r="F124" i="9"/>
  <c r="O45" i="3"/>
  <c r="K223" i="9"/>
  <c r="H118" i="9"/>
  <c r="E115" i="9"/>
  <c r="N201" i="9"/>
  <c r="F22" i="9"/>
  <c r="H144" i="9"/>
  <c r="O119" i="9"/>
  <c r="I75" i="9"/>
  <c r="O274" i="9"/>
  <c r="C149" i="9"/>
  <c r="L27" i="9"/>
  <c r="F267" i="9"/>
  <c r="I66" i="9"/>
  <c r="H107" i="9"/>
  <c r="K31" i="3"/>
  <c r="C267" i="9"/>
  <c r="K150" i="9"/>
  <c r="F62" i="9"/>
  <c r="I267" i="9"/>
  <c r="F36" i="9"/>
  <c r="K232" i="9"/>
  <c r="F229" i="9"/>
  <c r="K37" i="3"/>
  <c r="K115" i="9"/>
  <c r="O139" i="9"/>
  <c r="I274" i="9"/>
  <c r="L273" i="9"/>
  <c r="L235" i="9"/>
  <c r="I256" i="9"/>
  <c r="H254" i="9"/>
  <c r="O155" i="9"/>
  <c r="F146" i="9"/>
  <c r="K111" i="9"/>
  <c r="O280" i="9"/>
  <c r="K191" i="9"/>
  <c r="E196" i="9"/>
  <c r="I236" i="9"/>
  <c r="C186" i="9"/>
  <c r="C184" i="9"/>
  <c r="E117" i="9"/>
  <c r="K77" i="9"/>
  <c r="N40" i="9"/>
  <c r="E234" i="9"/>
  <c r="K108" i="9"/>
  <c r="N276" i="9"/>
  <c r="O39" i="9"/>
  <c r="K50" i="9"/>
  <c r="E232" i="9"/>
  <c r="F203" i="9"/>
  <c r="I162" i="9"/>
  <c r="C257" i="9"/>
  <c r="K106" i="9"/>
  <c r="I46" i="9"/>
  <c r="K126" i="9"/>
  <c r="G36" i="3"/>
  <c r="G64" i="3"/>
  <c r="L98" i="9"/>
  <c r="K154" i="9"/>
  <c r="L234" i="9"/>
  <c r="O102" i="9"/>
  <c r="O40" i="3"/>
  <c r="K52" i="9"/>
  <c r="N176" i="9"/>
  <c r="N73" i="9"/>
  <c r="E157" i="9"/>
  <c r="K151" i="9"/>
  <c r="O32" i="9"/>
  <c r="N120" i="9"/>
  <c r="N85" i="9"/>
  <c r="E187" i="9"/>
  <c r="K46" i="9"/>
  <c r="C105" i="9"/>
  <c r="C98" i="9"/>
  <c r="O67" i="3"/>
  <c r="E278" i="9"/>
  <c r="H52" i="9"/>
  <c r="L33" i="9"/>
  <c r="N26" i="9"/>
  <c r="I232" i="9"/>
  <c r="N266" i="9"/>
  <c r="L275" i="9"/>
  <c r="O31" i="9"/>
  <c r="H200" i="9"/>
  <c r="E186" i="9"/>
  <c r="N190" i="9"/>
  <c r="F224" i="9"/>
  <c r="O22" i="9"/>
  <c r="F177" i="9"/>
  <c r="K188" i="9"/>
  <c r="N212" i="9"/>
  <c r="C44" i="9"/>
  <c r="C234" i="9"/>
  <c r="N98" i="9"/>
  <c r="E177" i="9"/>
  <c r="E266" i="9"/>
  <c r="H264" i="9"/>
  <c r="E75" i="9"/>
  <c r="F152" i="9"/>
  <c r="E36" i="9"/>
  <c r="C101" i="9"/>
  <c r="N119" i="9"/>
  <c r="K42" i="9"/>
  <c r="E202" i="9"/>
  <c r="N87" i="9"/>
  <c r="H85" i="9"/>
  <c r="K125" i="9"/>
  <c r="H258" i="9"/>
  <c r="K179" i="9"/>
  <c r="K260" i="9"/>
  <c r="K251" i="9"/>
  <c r="K109" i="9"/>
  <c r="O116" i="9"/>
  <c r="N110" i="9"/>
  <c r="E45" i="9"/>
  <c r="E237" i="9"/>
  <c r="E154" i="9"/>
  <c r="H279" i="9"/>
  <c r="E101" i="9"/>
  <c r="K198" i="9"/>
  <c r="E178" i="9"/>
  <c r="N51" i="9"/>
  <c r="I116" i="9"/>
  <c r="K159" i="9"/>
  <c r="N107" i="9"/>
  <c r="F161" i="9"/>
  <c r="I261" i="9"/>
  <c r="I271" i="9"/>
  <c r="I117" i="9"/>
  <c r="C217" i="9"/>
  <c r="K238" i="9"/>
  <c r="H102" i="9"/>
  <c r="F40" i="9"/>
  <c r="K192" i="9"/>
  <c r="L26" i="9"/>
  <c r="E261" i="9"/>
  <c r="O258" i="9"/>
  <c r="N99" i="9"/>
  <c r="F192" i="9"/>
  <c r="O73" i="9"/>
  <c r="O177" i="9"/>
  <c r="K156" i="9"/>
  <c r="F188" i="9"/>
  <c r="F118" i="9"/>
  <c r="O71" i="3"/>
  <c r="K20" i="3"/>
  <c r="N20" i="3" l="1"/>
  <c r="L20" i="3"/>
  <c r="M20" i="3"/>
  <c r="Q71" i="3"/>
  <c r="R71" i="3"/>
  <c r="P71" i="3"/>
  <c r="M217" i="9"/>
  <c r="J217" i="9"/>
  <c r="G217" i="9"/>
  <c r="D217" i="9"/>
  <c r="G101" i="9"/>
  <c r="D101" i="9"/>
  <c r="J101" i="9"/>
  <c r="M101" i="9"/>
  <c r="J234" i="9"/>
  <c r="G234" i="9"/>
  <c r="M234" i="9"/>
  <c r="D234" i="9"/>
  <c r="J44" i="9"/>
  <c r="G44" i="9"/>
  <c r="M44" i="9"/>
  <c r="D44" i="9"/>
  <c r="O54" i="9"/>
  <c r="N54" i="9" s="1"/>
  <c r="M16" i="9" s="1"/>
  <c r="P67" i="3"/>
  <c r="Q67" i="3"/>
  <c r="R67" i="3"/>
  <c r="C130" i="9"/>
  <c r="G98" i="9"/>
  <c r="D98" i="9"/>
  <c r="M98" i="9"/>
  <c r="J98" i="9"/>
  <c r="D105" i="9"/>
  <c r="M105" i="9"/>
  <c r="G105" i="9"/>
  <c r="J105" i="9"/>
  <c r="P40" i="3"/>
  <c r="Q40" i="3"/>
  <c r="R40" i="3"/>
  <c r="L130" i="9"/>
  <c r="K130" i="9" s="1"/>
  <c r="J6" i="9" s="1"/>
  <c r="I64" i="3"/>
  <c r="J64" i="3"/>
  <c r="H64" i="3"/>
  <c r="H36" i="3"/>
  <c r="I36" i="3"/>
  <c r="J36" i="3"/>
  <c r="J257" i="9"/>
  <c r="D257" i="9"/>
  <c r="G257" i="9"/>
  <c r="M257" i="9"/>
  <c r="M184" i="9"/>
  <c r="D184" i="9"/>
  <c r="J184" i="9"/>
  <c r="G184" i="9"/>
  <c r="D186" i="9"/>
  <c r="G186" i="9"/>
  <c r="J186" i="9"/>
  <c r="M186" i="9"/>
  <c r="L37" i="3"/>
  <c r="N37" i="3"/>
  <c r="M37" i="3"/>
  <c r="G267" i="9"/>
  <c r="J267" i="9"/>
  <c r="D267" i="9"/>
  <c r="M267" i="9"/>
  <c r="N31" i="3"/>
  <c r="M31" i="3"/>
  <c r="L31" i="3"/>
  <c r="J149" i="9"/>
  <c r="D149" i="9"/>
  <c r="M149" i="9"/>
  <c r="G149" i="9"/>
  <c r="F54" i="9"/>
  <c r="P45" i="3"/>
  <c r="Q45" i="3"/>
  <c r="R45" i="3"/>
  <c r="J142" i="9"/>
  <c r="D142" i="9"/>
  <c r="M142" i="9"/>
  <c r="G142" i="9"/>
  <c r="D126" i="9"/>
  <c r="M126" i="9"/>
  <c r="G126" i="9"/>
  <c r="J126" i="9"/>
  <c r="D117" i="9"/>
  <c r="J117" i="9"/>
  <c r="M117" i="9"/>
  <c r="G117" i="9"/>
  <c r="D156" i="9"/>
  <c r="J156" i="9"/>
  <c r="G156" i="9"/>
  <c r="M156" i="9"/>
  <c r="H62" i="3"/>
  <c r="J62" i="3"/>
  <c r="I62" i="3"/>
  <c r="G227" i="9"/>
  <c r="D227" i="9"/>
  <c r="J227" i="9"/>
  <c r="M227" i="9"/>
  <c r="O92" i="9"/>
  <c r="N92" i="9" s="1"/>
  <c r="M4" i="9" s="1"/>
  <c r="J62" i="9"/>
  <c r="M62" i="9"/>
  <c r="D62" i="9"/>
  <c r="G62" i="9"/>
  <c r="P46" i="3"/>
  <c r="Q46" i="3"/>
  <c r="R46" i="3"/>
  <c r="J22" i="9"/>
  <c r="M22" i="9"/>
  <c r="G22" i="9"/>
  <c r="C54" i="9"/>
  <c r="D22" i="9"/>
  <c r="M265" i="9"/>
  <c r="G265" i="9"/>
  <c r="D265" i="9"/>
  <c r="J265" i="9"/>
  <c r="D87" i="9"/>
  <c r="M87" i="9"/>
  <c r="G87" i="9"/>
  <c r="J87" i="9"/>
  <c r="G41" i="9"/>
  <c r="M41" i="9"/>
  <c r="D41" i="9"/>
  <c r="J41" i="9"/>
  <c r="M252" i="9"/>
  <c r="G252" i="9"/>
  <c r="D252" i="9"/>
  <c r="J252" i="9"/>
  <c r="D124" i="9"/>
  <c r="M124" i="9"/>
  <c r="G124" i="9"/>
  <c r="J124" i="9"/>
  <c r="L12" i="5"/>
  <c r="N12" i="5"/>
  <c r="M12" i="5"/>
  <c r="J153" i="9"/>
  <c r="D153" i="9"/>
  <c r="G153" i="9"/>
  <c r="M153" i="9"/>
  <c r="M40" i="9"/>
  <c r="G40" i="9"/>
  <c r="J40" i="9"/>
  <c r="D40" i="9"/>
  <c r="L72" i="3"/>
  <c r="M72" i="3"/>
  <c r="N72" i="3"/>
  <c r="R68" i="3"/>
  <c r="Q68" i="3"/>
  <c r="P68" i="3"/>
  <c r="J112" i="9"/>
  <c r="D112" i="9"/>
  <c r="G112" i="9"/>
  <c r="M112" i="9"/>
  <c r="J203" i="9"/>
  <c r="D203" i="9"/>
  <c r="M203" i="9"/>
  <c r="G203" i="9"/>
  <c r="J47" i="3"/>
  <c r="H47" i="3"/>
  <c r="I47" i="3"/>
  <c r="P66" i="3"/>
  <c r="Q66" i="3"/>
  <c r="R66" i="3"/>
  <c r="L65" i="3"/>
  <c r="M65" i="3"/>
  <c r="N65" i="3"/>
  <c r="I37" i="3"/>
  <c r="H37" i="3"/>
  <c r="J37" i="3"/>
  <c r="G237" i="9"/>
  <c r="J237" i="9"/>
  <c r="D237" i="9"/>
  <c r="M237" i="9"/>
  <c r="J74" i="9"/>
  <c r="G74" i="9"/>
  <c r="D74" i="9"/>
  <c r="M74" i="9"/>
  <c r="D23" i="9"/>
  <c r="M23" i="9"/>
  <c r="G23" i="9"/>
  <c r="J23" i="9"/>
  <c r="N15" i="3"/>
  <c r="L15" i="3"/>
  <c r="M15" i="3"/>
  <c r="J144" i="9"/>
  <c r="D144" i="9"/>
  <c r="G144" i="9"/>
  <c r="M144" i="9"/>
  <c r="M81" i="9"/>
  <c r="G81" i="9"/>
  <c r="J81" i="9"/>
  <c r="D81" i="9"/>
  <c r="R61" i="3"/>
  <c r="P61" i="3"/>
  <c r="Q61" i="3"/>
  <c r="R69" i="3"/>
  <c r="Q69" i="3"/>
  <c r="P69" i="3"/>
  <c r="M44" i="3"/>
  <c r="L44" i="3"/>
  <c r="N44" i="3"/>
  <c r="D162" i="9"/>
  <c r="J162" i="9"/>
  <c r="M162" i="9"/>
  <c r="G162" i="9"/>
  <c r="D193" i="9"/>
  <c r="M193" i="9"/>
  <c r="G193" i="9"/>
  <c r="J193" i="9"/>
  <c r="L8" i="5"/>
  <c r="M8" i="5"/>
  <c r="N8" i="5"/>
  <c r="G49" i="9"/>
  <c r="D49" i="9"/>
  <c r="M49" i="9"/>
  <c r="J49" i="9"/>
  <c r="D165" i="9"/>
  <c r="G165" i="9"/>
  <c r="J165" i="9"/>
  <c r="M165" i="9"/>
  <c r="D72" i="9"/>
  <c r="G72" i="9"/>
  <c r="M72" i="9"/>
  <c r="J72" i="9"/>
  <c r="M185" i="9"/>
  <c r="G185" i="9"/>
  <c r="D185" i="9"/>
  <c r="J185" i="9"/>
  <c r="D160" i="9"/>
  <c r="G160" i="9"/>
  <c r="M160" i="9"/>
  <c r="J160" i="9"/>
  <c r="M82" i="9"/>
  <c r="D82" i="9"/>
  <c r="G82" i="9"/>
  <c r="J82" i="9"/>
  <c r="P65" i="3"/>
  <c r="Q65" i="3"/>
  <c r="R65" i="3"/>
  <c r="D26" i="9"/>
  <c r="J26" i="9"/>
  <c r="M26" i="9"/>
  <c r="G26" i="9"/>
  <c r="R73" i="3"/>
  <c r="P73" i="3"/>
  <c r="Q73" i="3"/>
  <c r="L13" i="5"/>
  <c r="N13" i="5"/>
  <c r="M13" i="5"/>
  <c r="D46" i="9"/>
  <c r="J46" i="9"/>
  <c r="M46" i="9"/>
  <c r="G46" i="9"/>
  <c r="G270" i="9"/>
  <c r="D270" i="9"/>
  <c r="M270" i="9"/>
  <c r="J270" i="9"/>
  <c r="M21" i="3"/>
  <c r="N21" i="3"/>
  <c r="L21" i="3"/>
  <c r="G39" i="9"/>
  <c r="M39" i="9"/>
  <c r="J39" i="9"/>
  <c r="D39" i="9"/>
  <c r="J47" i="9"/>
  <c r="D47" i="9"/>
  <c r="G47" i="9"/>
  <c r="M47" i="9"/>
  <c r="D152" i="9"/>
  <c r="J152" i="9"/>
  <c r="M152" i="9"/>
  <c r="G152" i="9"/>
  <c r="J58" i="3"/>
  <c r="I58" i="3"/>
  <c r="H58" i="3"/>
  <c r="L244" i="9"/>
  <c r="K244" i="9" s="1"/>
  <c r="J10" i="9" s="1"/>
  <c r="M232" i="9"/>
  <c r="D232" i="9"/>
  <c r="G232" i="9"/>
  <c r="J232" i="9"/>
  <c r="F206" i="9"/>
  <c r="E206" i="9" s="1"/>
  <c r="D8" i="9" s="1"/>
  <c r="M36" i="9"/>
  <c r="D36" i="9"/>
  <c r="G36" i="9"/>
  <c r="J36" i="9"/>
  <c r="J75" i="3"/>
  <c r="H75" i="3"/>
  <c r="I75" i="3"/>
  <c r="M75" i="9"/>
  <c r="J75" i="9"/>
  <c r="G75" i="9"/>
  <c r="D75" i="9"/>
  <c r="L9" i="5"/>
  <c r="M9" i="5"/>
  <c r="N9" i="5"/>
  <c r="D199" i="9"/>
  <c r="J199" i="9"/>
  <c r="M199" i="9"/>
  <c r="G199" i="9"/>
  <c r="D187" i="9"/>
  <c r="M187" i="9"/>
  <c r="J187" i="9"/>
  <c r="G187" i="9"/>
  <c r="I168" i="9"/>
  <c r="H168" i="9" s="1"/>
  <c r="G12" i="9" s="1"/>
  <c r="D242" i="9"/>
  <c r="G242" i="9"/>
  <c r="J242" i="9"/>
  <c r="M242" i="9"/>
  <c r="M255" i="9"/>
  <c r="G255" i="9"/>
  <c r="D255" i="9"/>
  <c r="J255" i="9"/>
  <c r="D219" i="9"/>
  <c r="M219" i="9"/>
  <c r="J219" i="9"/>
  <c r="G219" i="9"/>
  <c r="Q44" i="3"/>
  <c r="R44" i="3"/>
  <c r="P44" i="3"/>
  <c r="R62" i="3"/>
  <c r="Q62" i="3"/>
  <c r="P62" i="3"/>
  <c r="J138" i="9"/>
  <c r="M138" i="9"/>
  <c r="G138" i="9"/>
  <c r="D138" i="9"/>
  <c r="J266" i="9"/>
  <c r="G266" i="9"/>
  <c r="M266" i="9"/>
  <c r="D266" i="9"/>
  <c r="L56" i="3"/>
  <c r="N56" i="3"/>
  <c r="M56" i="3"/>
  <c r="O168" i="9"/>
  <c r="N168" i="9" s="1"/>
  <c r="M12" i="9" s="1"/>
  <c r="D233" i="9"/>
  <c r="J233" i="9"/>
  <c r="G233" i="9"/>
  <c r="M233" i="9"/>
  <c r="M214" i="9"/>
  <c r="D214" i="9"/>
  <c r="J214" i="9"/>
  <c r="G214" i="9"/>
  <c r="D260" i="9"/>
  <c r="M260" i="9"/>
  <c r="G260" i="9"/>
  <c r="J260" i="9"/>
  <c r="J56" i="3"/>
  <c r="H56" i="3"/>
  <c r="I56" i="3"/>
  <c r="J111" i="9"/>
  <c r="D111" i="9"/>
  <c r="G111" i="9"/>
  <c r="M111" i="9"/>
  <c r="M198" i="9"/>
  <c r="G198" i="9"/>
  <c r="J198" i="9"/>
  <c r="D198" i="9"/>
  <c r="D28" i="9"/>
  <c r="G28" i="9"/>
  <c r="J28" i="9"/>
  <c r="M28" i="9"/>
  <c r="D79" i="9"/>
  <c r="M79" i="9"/>
  <c r="J79" i="9"/>
  <c r="G79" i="9"/>
  <c r="G70" i="9"/>
  <c r="J70" i="9"/>
  <c r="M70" i="9"/>
  <c r="D70" i="9"/>
  <c r="R42" i="3"/>
  <c r="P42" i="3"/>
  <c r="Q42" i="3"/>
  <c r="M32" i="3"/>
  <c r="L32" i="3"/>
  <c r="N32" i="3"/>
  <c r="M50" i="3"/>
  <c r="L50" i="3"/>
  <c r="N50" i="3"/>
  <c r="D250" i="9"/>
  <c r="J250" i="9"/>
  <c r="G250" i="9"/>
  <c r="M250" i="9"/>
  <c r="C282" i="9"/>
  <c r="J67" i="9"/>
  <c r="M67" i="9"/>
  <c r="G67" i="9"/>
  <c r="D67" i="9"/>
  <c r="R64" i="3"/>
  <c r="P64" i="3"/>
  <c r="Q64" i="3"/>
  <c r="L25" i="3"/>
  <c r="N25" i="3"/>
  <c r="M25" i="3"/>
  <c r="M49" i="3"/>
  <c r="L49" i="3"/>
  <c r="N49" i="3"/>
  <c r="L23" i="5"/>
  <c r="M23" i="5"/>
  <c r="N23" i="5"/>
  <c r="M196" i="9"/>
  <c r="G196" i="9"/>
  <c r="D196" i="9"/>
  <c r="J196" i="9"/>
  <c r="G33" i="9"/>
  <c r="M33" i="9"/>
  <c r="J33" i="9"/>
  <c r="D33" i="9"/>
  <c r="M103" i="9"/>
  <c r="J103" i="9"/>
  <c r="G103" i="9"/>
  <c r="D103" i="9"/>
  <c r="N74" i="3"/>
  <c r="L74" i="3"/>
  <c r="M74" i="3"/>
  <c r="D239" i="9"/>
  <c r="G239" i="9"/>
  <c r="M239" i="9"/>
  <c r="J239" i="9"/>
  <c r="M128" i="9"/>
  <c r="J128" i="9"/>
  <c r="D128" i="9"/>
  <c r="G128" i="9"/>
  <c r="P57" i="3"/>
  <c r="Q57" i="3"/>
  <c r="R57" i="3"/>
  <c r="G226" i="9"/>
  <c r="D226" i="9"/>
  <c r="J226" i="9"/>
  <c r="M226" i="9"/>
  <c r="N12" i="3"/>
  <c r="M12" i="3"/>
  <c r="L12" i="3"/>
  <c r="O206" i="9"/>
  <c r="N206" i="9" s="1"/>
  <c r="M8" i="9" s="1"/>
  <c r="J68" i="9"/>
  <c r="D68" i="9"/>
  <c r="G68" i="9"/>
  <c r="M68" i="9"/>
  <c r="D174" i="9"/>
  <c r="M174" i="9"/>
  <c r="J174" i="9"/>
  <c r="C206" i="9"/>
  <c r="G174" i="9"/>
  <c r="H66" i="3"/>
  <c r="J66" i="3"/>
  <c r="I66" i="3"/>
  <c r="R48" i="3"/>
  <c r="P48" i="3"/>
  <c r="Q48" i="3"/>
  <c r="I206" i="9"/>
  <c r="H206" i="9" s="1"/>
  <c r="G8" i="9" s="1"/>
  <c r="I244" i="9"/>
  <c r="H244" i="9" s="1"/>
  <c r="G10" i="9" s="1"/>
  <c r="H31" i="3"/>
  <c r="I31" i="3"/>
  <c r="J31" i="3"/>
  <c r="D159" i="9"/>
  <c r="G159" i="9"/>
  <c r="M159" i="9"/>
  <c r="J159" i="9"/>
  <c r="G90" i="9"/>
  <c r="J90" i="9"/>
  <c r="M90" i="9"/>
  <c r="D90" i="9"/>
  <c r="J166" i="9"/>
  <c r="M166" i="9"/>
  <c r="G166" i="9"/>
  <c r="D166" i="9"/>
  <c r="J279" i="9"/>
  <c r="G279" i="9"/>
  <c r="D279" i="9"/>
  <c r="M279" i="9"/>
  <c r="M64" i="3"/>
  <c r="N64" i="3"/>
  <c r="L64" i="3"/>
  <c r="H73" i="3"/>
  <c r="J73" i="3"/>
  <c r="I73" i="3"/>
  <c r="J65" i="3"/>
  <c r="I65" i="3"/>
  <c r="H65" i="3"/>
  <c r="L48" i="3"/>
  <c r="N48" i="3"/>
  <c r="M48" i="3"/>
  <c r="J40" i="3"/>
  <c r="H40" i="3"/>
  <c r="I40" i="3"/>
  <c r="J230" i="9"/>
  <c r="G230" i="9"/>
  <c r="D230" i="9"/>
  <c r="M230" i="9"/>
  <c r="D175" i="9"/>
  <c r="J175" i="9"/>
  <c r="G175" i="9"/>
  <c r="M175" i="9"/>
  <c r="G155" i="9"/>
  <c r="M155" i="9"/>
  <c r="D155" i="9"/>
  <c r="J155" i="9"/>
  <c r="O282" i="9"/>
  <c r="N282" i="9" s="1"/>
  <c r="M14" i="9" s="1"/>
  <c r="G24" i="9"/>
  <c r="M24" i="9"/>
  <c r="D24" i="9"/>
  <c r="J24" i="9"/>
  <c r="D274" i="9"/>
  <c r="J274" i="9"/>
  <c r="M274" i="9"/>
  <c r="G274" i="9"/>
  <c r="M215" i="9"/>
  <c r="G215" i="9"/>
  <c r="J215" i="9"/>
  <c r="D215" i="9"/>
  <c r="J251" i="9"/>
  <c r="D251" i="9"/>
  <c r="G251" i="9"/>
  <c r="M251" i="9"/>
  <c r="G177" i="9"/>
  <c r="M177" i="9"/>
  <c r="J177" i="9"/>
  <c r="D177" i="9"/>
  <c r="R31" i="3"/>
  <c r="P31" i="3"/>
  <c r="Q31" i="3"/>
  <c r="L75" i="3"/>
  <c r="N75" i="3"/>
  <c r="M75" i="3"/>
  <c r="L43" i="3"/>
  <c r="N43" i="3"/>
  <c r="M43" i="3"/>
  <c r="D86" i="9"/>
  <c r="J86" i="9"/>
  <c r="M86" i="9"/>
  <c r="G86" i="9"/>
  <c r="R72" i="3"/>
  <c r="P72" i="3"/>
  <c r="Q72" i="3"/>
  <c r="L73" i="3"/>
  <c r="M73" i="3"/>
  <c r="N73" i="3"/>
  <c r="Q58" i="3"/>
  <c r="R58" i="3"/>
  <c r="P58" i="3"/>
  <c r="L21" i="5"/>
  <c r="N21" i="5"/>
  <c r="M21" i="5"/>
  <c r="J204" i="9"/>
  <c r="G204" i="9"/>
  <c r="D204" i="9"/>
  <c r="M204" i="9"/>
  <c r="I45" i="3"/>
  <c r="H45" i="3"/>
  <c r="J45" i="3"/>
  <c r="M146" i="9"/>
  <c r="J146" i="9"/>
  <c r="D146" i="9"/>
  <c r="G146" i="9"/>
  <c r="M6" i="5"/>
  <c r="N6" i="5"/>
  <c r="L6" i="5"/>
  <c r="I54" i="9"/>
  <c r="H54" i="9" s="1"/>
  <c r="G16" i="9" s="1"/>
  <c r="G116" i="9"/>
  <c r="J116" i="9"/>
  <c r="M116" i="9"/>
  <c r="D116" i="9"/>
  <c r="G180" i="9"/>
  <c r="M180" i="9"/>
  <c r="J180" i="9"/>
  <c r="D180" i="9"/>
  <c r="L92" i="9"/>
  <c r="K92" i="9" s="1"/>
  <c r="J4" i="9" s="1"/>
  <c r="N11" i="3"/>
  <c r="L11" i="3"/>
  <c r="M11" i="3"/>
  <c r="J223" i="9"/>
  <c r="M223" i="9"/>
  <c r="D223" i="9"/>
  <c r="G223" i="9"/>
  <c r="J235" i="9"/>
  <c r="M235" i="9"/>
  <c r="D235" i="9"/>
  <c r="G235" i="9"/>
  <c r="H41" i="3"/>
  <c r="I41" i="3"/>
  <c r="J41" i="3"/>
  <c r="H63" i="3"/>
  <c r="I63" i="3"/>
  <c r="J63" i="3"/>
  <c r="M39" i="3"/>
  <c r="N39" i="3"/>
  <c r="L39" i="3"/>
  <c r="J115" i="9"/>
  <c r="G115" i="9"/>
  <c r="D115" i="9"/>
  <c r="M115" i="9"/>
  <c r="J262" i="9"/>
  <c r="G262" i="9"/>
  <c r="D262" i="9"/>
  <c r="M262" i="9"/>
  <c r="L46" i="3"/>
  <c r="M46" i="3"/>
  <c r="N46" i="3"/>
  <c r="J25" i="9"/>
  <c r="D25" i="9"/>
  <c r="G25" i="9"/>
  <c r="M25" i="9"/>
  <c r="G163" i="9"/>
  <c r="M163" i="9"/>
  <c r="J163" i="9"/>
  <c r="D163" i="9"/>
  <c r="J69" i="3"/>
  <c r="H69" i="3"/>
  <c r="I69" i="3"/>
  <c r="G137" i="9"/>
  <c r="J137" i="9"/>
  <c r="D137" i="9"/>
  <c r="M137" i="9"/>
  <c r="N8" i="3"/>
  <c r="M8" i="3"/>
  <c r="L8" i="3"/>
  <c r="M48" i="9"/>
  <c r="J48" i="9"/>
  <c r="D48" i="9"/>
  <c r="G48" i="9"/>
  <c r="L24" i="3"/>
  <c r="M24" i="3"/>
  <c r="N24" i="3"/>
  <c r="G161" i="9"/>
  <c r="M161" i="9"/>
  <c r="J161" i="9"/>
  <c r="D161" i="9"/>
  <c r="M9" i="3"/>
  <c r="N9" i="3"/>
  <c r="L9" i="3"/>
  <c r="M120" i="9"/>
  <c r="J120" i="9"/>
  <c r="G120" i="9"/>
  <c r="D120" i="9"/>
  <c r="J218" i="9"/>
  <c r="M218" i="9"/>
  <c r="G218" i="9"/>
  <c r="D218" i="9"/>
  <c r="J269" i="9"/>
  <c r="G269" i="9"/>
  <c r="D269" i="9"/>
  <c r="M269" i="9"/>
  <c r="M190" i="9"/>
  <c r="D190" i="9"/>
  <c r="G190" i="9"/>
  <c r="J190" i="9"/>
  <c r="I34" i="3"/>
  <c r="J34" i="3"/>
  <c r="H34" i="3"/>
  <c r="D50" i="9"/>
  <c r="J50" i="9"/>
  <c r="G50" i="9"/>
  <c r="M50" i="9"/>
  <c r="M109" i="9"/>
  <c r="G109" i="9"/>
  <c r="J109" i="9"/>
  <c r="D109" i="9"/>
  <c r="G65" i="9"/>
  <c r="D65" i="9"/>
  <c r="M65" i="9"/>
  <c r="J65" i="9"/>
  <c r="H44" i="3"/>
  <c r="J44" i="3"/>
  <c r="I44" i="3"/>
  <c r="N17" i="3"/>
  <c r="L17" i="3"/>
  <c r="M17" i="3"/>
  <c r="J164" i="9"/>
  <c r="M164" i="9"/>
  <c r="G164" i="9"/>
  <c r="D164" i="9"/>
  <c r="M71" i="3"/>
  <c r="N71" i="3"/>
  <c r="L71" i="3"/>
  <c r="I67" i="3"/>
  <c r="J67" i="3"/>
  <c r="H67" i="3"/>
  <c r="G123" i="9"/>
  <c r="D123" i="9"/>
  <c r="M123" i="9"/>
  <c r="J123" i="9"/>
  <c r="J228" i="9"/>
  <c r="M228" i="9"/>
  <c r="G228" i="9"/>
  <c r="D228" i="9"/>
  <c r="G201" i="9"/>
  <c r="D201" i="9"/>
  <c r="J201" i="9"/>
  <c r="M201" i="9"/>
  <c r="R36" i="3"/>
  <c r="P36" i="3"/>
  <c r="Q36" i="3"/>
  <c r="M30" i="9"/>
  <c r="D30" i="9"/>
  <c r="J30" i="9"/>
  <c r="G30" i="9"/>
  <c r="J182" i="9"/>
  <c r="D182" i="9"/>
  <c r="G182" i="9"/>
  <c r="M182" i="9"/>
  <c r="L33" i="3"/>
  <c r="M33" i="3"/>
  <c r="N33" i="3"/>
  <c r="G278" i="9"/>
  <c r="D278" i="9"/>
  <c r="M278" i="9"/>
  <c r="J278" i="9"/>
  <c r="G29" i="9"/>
  <c r="M29" i="9"/>
  <c r="D29" i="9"/>
  <c r="J29" i="9"/>
  <c r="H72" i="3"/>
  <c r="J72" i="3"/>
  <c r="I72" i="3"/>
  <c r="N18" i="3"/>
  <c r="L18" i="3"/>
  <c r="M18" i="3"/>
  <c r="J145" i="9"/>
  <c r="D145" i="9"/>
  <c r="M145" i="9"/>
  <c r="G145" i="9"/>
  <c r="N15" i="5"/>
  <c r="L15" i="5"/>
  <c r="M15" i="5"/>
  <c r="L40" i="3"/>
  <c r="N40" i="3"/>
  <c r="M40" i="3"/>
  <c r="D83" i="9"/>
  <c r="M83" i="9"/>
  <c r="J83" i="9"/>
  <c r="G83" i="9"/>
  <c r="L168" i="9"/>
  <c r="K168" i="9" s="1"/>
  <c r="J12" i="9" s="1"/>
  <c r="I38" i="3"/>
  <c r="J38" i="3"/>
  <c r="H38" i="3"/>
  <c r="G110" i="9"/>
  <c r="M110" i="9"/>
  <c r="J110" i="9"/>
  <c r="D110" i="9"/>
  <c r="D200" i="9"/>
  <c r="M200" i="9"/>
  <c r="J200" i="9"/>
  <c r="G200" i="9"/>
  <c r="R35" i="3"/>
  <c r="P35" i="3"/>
  <c r="Q35" i="3"/>
  <c r="J222" i="9"/>
  <c r="G222" i="9"/>
  <c r="D222" i="9"/>
  <c r="M222" i="9"/>
  <c r="M41" i="3"/>
  <c r="N41" i="3"/>
  <c r="L41" i="3"/>
  <c r="M225" i="9"/>
  <c r="J225" i="9"/>
  <c r="G225" i="9"/>
  <c r="D225" i="9"/>
  <c r="D99" i="9"/>
  <c r="M99" i="9"/>
  <c r="G99" i="9"/>
  <c r="J99" i="9"/>
  <c r="D107" i="9"/>
  <c r="G107" i="9"/>
  <c r="J107" i="9"/>
  <c r="M107" i="9"/>
  <c r="I74" i="3"/>
  <c r="J74" i="3"/>
  <c r="H74" i="3"/>
  <c r="G106" i="9"/>
  <c r="D106" i="9"/>
  <c r="M106" i="9"/>
  <c r="J106" i="9"/>
  <c r="M277" i="9"/>
  <c r="J277" i="9"/>
  <c r="G277" i="9"/>
  <c r="D277" i="9"/>
  <c r="D69" i="9"/>
  <c r="J69" i="9"/>
  <c r="G69" i="9"/>
  <c r="M69" i="9"/>
  <c r="M264" i="9"/>
  <c r="J264" i="9"/>
  <c r="D264" i="9"/>
  <c r="G264" i="9"/>
  <c r="P32" i="3"/>
  <c r="R32" i="3"/>
  <c r="Q32" i="3"/>
  <c r="Q49" i="3"/>
  <c r="R49" i="3"/>
  <c r="P49" i="3"/>
  <c r="M216" i="9"/>
  <c r="D216" i="9"/>
  <c r="J216" i="9"/>
  <c r="G216" i="9"/>
  <c r="I57" i="3"/>
  <c r="H57" i="3"/>
  <c r="J57" i="3"/>
  <c r="I130" i="9"/>
  <c r="H130" i="9" s="1"/>
  <c r="G6" i="9" s="1"/>
  <c r="D139" i="9"/>
  <c r="M139" i="9"/>
  <c r="G139" i="9"/>
  <c r="J139" i="9"/>
  <c r="J42" i="3"/>
  <c r="H42" i="3"/>
  <c r="I42" i="3"/>
  <c r="J45" i="9"/>
  <c r="G45" i="9"/>
  <c r="D45" i="9"/>
  <c r="M45" i="9"/>
  <c r="M119" i="9"/>
  <c r="D119" i="9"/>
  <c r="J119" i="9"/>
  <c r="G119" i="9"/>
  <c r="L54" i="9"/>
  <c r="K54" i="9" s="1"/>
  <c r="J16" i="9" s="1"/>
  <c r="M108" i="9"/>
  <c r="D108" i="9"/>
  <c r="J108" i="9"/>
  <c r="G108" i="9"/>
  <c r="G122" i="9"/>
  <c r="J122" i="9"/>
  <c r="D122" i="9"/>
  <c r="M122" i="9"/>
  <c r="Q74" i="3"/>
  <c r="P74" i="3"/>
  <c r="R74" i="3"/>
  <c r="J64" i="9"/>
  <c r="D64" i="9"/>
  <c r="G64" i="9"/>
  <c r="M64" i="9"/>
  <c r="R70" i="3"/>
  <c r="P70" i="3"/>
  <c r="Q70" i="3"/>
  <c r="G176" i="9"/>
  <c r="D176" i="9"/>
  <c r="J176" i="9"/>
  <c r="M176" i="9"/>
  <c r="N24" i="5"/>
  <c r="L24" i="5"/>
  <c r="M24" i="5"/>
  <c r="J256" i="9"/>
  <c r="D256" i="9"/>
  <c r="M256" i="9"/>
  <c r="G256" i="9"/>
  <c r="M240" i="9"/>
  <c r="D240" i="9"/>
  <c r="J240" i="9"/>
  <c r="G240" i="9"/>
  <c r="J33" i="3"/>
  <c r="H33" i="3"/>
  <c r="I33" i="3"/>
  <c r="F282" i="9"/>
  <c r="E282" i="9" s="1"/>
  <c r="D14" i="9" s="1"/>
  <c r="N11" i="5"/>
  <c r="M11" i="5"/>
  <c r="L11" i="5"/>
  <c r="I35" i="3"/>
  <c r="H35" i="3"/>
  <c r="J35" i="3"/>
  <c r="P56" i="3"/>
  <c r="R56" i="3"/>
  <c r="Q56" i="3"/>
  <c r="G32" i="9"/>
  <c r="J32" i="9"/>
  <c r="D32" i="9"/>
  <c r="M32" i="9"/>
  <c r="J191" i="9"/>
  <c r="M191" i="9"/>
  <c r="G191" i="9"/>
  <c r="D191" i="9"/>
  <c r="H46" i="3"/>
  <c r="I46" i="3"/>
  <c r="J46" i="3"/>
  <c r="J276" i="9"/>
  <c r="M276" i="9"/>
  <c r="D276" i="9"/>
  <c r="G276" i="9"/>
  <c r="D43" i="9"/>
  <c r="M43" i="9"/>
  <c r="J43" i="9"/>
  <c r="G43" i="9"/>
  <c r="N13" i="3"/>
  <c r="L13" i="3"/>
  <c r="M13" i="3"/>
  <c r="J38" i="9"/>
  <c r="G38" i="9"/>
  <c r="M38" i="9"/>
  <c r="D38" i="9"/>
  <c r="R41" i="3"/>
  <c r="Q41" i="3"/>
  <c r="P41" i="3"/>
  <c r="G213" i="9"/>
  <c r="M213" i="9"/>
  <c r="J213" i="9"/>
  <c r="D213" i="9"/>
  <c r="M67" i="3"/>
  <c r="L67" i="3"/>
  <c r="N67" i="3"/>
  <c r="R34" i="3"/>
  <c r="Q34" i="3"/>
  <c r="P34" i="3"/>
  <c r="Q37" i="3"/>
  <c r="P37" i="3"/>
  <c r="R37" i="3"/>
  <c r="G253" i="9"/>
  <c r="D253" i="9"/>
  <c r="M253" i="9"/>
  <c r="J253" i="9"/>
  <c r="G85" i="9"/>
  <c r="D85" i="9"/>
  <c r="M85" i="9"/>
  <c r="J85" i="9"/>
  <c r="D147" i="9"/>
  <c r="G147" i="9"/>
  <c r="J147" i="9"/>
  <c r="M147" i="9"/>
  <c r="P60" i="3"/>
  <c r="R60" i="3"/>
  <c r="Q60" i="3"/>
  <c r="P39" i="3"/>
  <c r="Q39" i="3"/>
  <c r="R39" i="3"/>
  <c r="M63" i="3"/>
  <c r="L63" i="3"/>
  <c r="N63" i="3"/>
  <c r="M60" i="9"/>
  <c r="G60" i="9"/>
  <c r="J60" i="9"/>
  <c r="D60" i="9"/>
  <c r="C92" i="9"/>
  <c r="M58" i="3"/>
  <c r="N58" i="3"/>
  <c r="L58" i="3"/>
  <c r="M197" i="9"/>
  <c r="G197" i="9"/>
  <c r="D197" i="9"/>
  <c r="J197" i="9"/>
  <c r="H43" i="3"/>
  <c r="J43" i="3"/>
  <c r="I43" i="3"/>
  <c r="R75" i="3"/>
  <c r="P75" i="3"/>
  <c r="Q75" i="3"/>
  <c r="D154" i="9"/>
  <c r="J154" i="9"/>
  <c r="M154" i="9"/>
  <c r="G154" i="9"/>
  <c r="L69" i="3"/>
  <c r="N69" i="3"/>
  <c r="M69" i="3"/>
  <c r="H61" i="3"/>
  <c r="I61" i="3"/>
  <c r="J61" i="3"/>
  <c r="P43" i="3"/>
  <c r="Q43" i="3"/>
  <c r="R43" i="3"/>
  <c r="M71" i="9"/>
  <c r="J71" i="9"/>
  <c r="G71" i="9"/>
  <c r="D71" i="9"/>
  <c r="L10" i="5"/>
  <c r="M10" i="5"/>
  <c r="N10" i="5"/>
  <c r="I92" i="9"/>
  <c r="H92" i="9" s="1"/>
  <c r="G4" i="9" s="1"/>
  <c r="G183" i="9"/>
  <c r="D183" i="9"/>
  <c r="M183" i="9"/>
  <c r="J183" i="9"/>
  <c r="G51" i="9"/>
  <c r="M51" i="9"/>
  <c r="D51" i="9"/>
  <c r="J51" i="9"/>
  <c r="L68" i="3"/>
  <c r="M68" i="3"/>
  <c r="N68" i="3"/>
  <c r="Q50" i="3"/>
  <c r="R50" i="3"/>
  <c r="P50" i="3"/>
  <c r="D236" i="9"/>
  <c r="M236" i="9"/>
  <c r="G236" i="9"/>
  <c r="J236" i="9"/>
  <c r="N42" i="3"/>
  <c r="L42" i="3"/>
  <c r="M42" i="3"/>
  <c r="D136" i="9"/>
  <c r="M136" i="9"/>
  <c r="C168" i="9"/>
  <c r="G136" i="9"/>
  <c r="J136" i="9"/>
  <c r="L16" i="5"/>
  <c r="N16" i="5"/>
  <c r="M16" i="5"/>
  <c r="N7" i="5"/>
  <c r="M7" i="5"/>
  <c r="L7" i="5"/>
  <c r="M20" i="5"/>
  <c r="L20" i="5"/>
  <c r="N20" i="5"/>
  <c r="H32" i="3"/>
  <c r="I32" i="3"/>
  <c r="J32" i="3"/>
  <c r="M70" i="3"/>
  <c r="N70" i="3"/>
  <c r="L70" i="3"/>
  <c r="F168" i="9"/>
  <c r="E168" i="9" s="1"/>
  <c r="D12" i="9" s="1"/>
  <c r="M268" i="9"/>
  <c r="G268" i="9"/>
  <c r="D268" i="9"/>
  <c r="J268" i="9"/>
  <c r="M16" i="3"/>
  <c r="L16" i="3"/>
  <c r="N16" i="3"/>
  <c r="J231" i="9"/>
  <c r="D231" i="9"/>
  <c r="M231" i="9"/>
  <c r="G231" i="9"/>
  <c r="M195" i="9"/>
  <c r="G195" i="9"/>
  <c r="D195" i="9"/>
  <c r="J195" i="9"/>
  <c r="F130" i="9"/>
  <c r="E130" i="9" s="1"/>
  <c r="D6" i="9" s="1"/>
  <c r="F244" i="9"/>
  <c r="E244" i="9" s="1"/>
  <c r="D10" i="9" s="1"/>
  <c r="J80" i="9"/>
  <c r="M80" i="9"/>
  <c r="G80" i="9"/>
  <c r="D80" i="9"/>
  <c r="M84" i="9"/>
  <c r="J84" i="9"/>
  <c r="D84" i="9"/>
  <c r="G84" i="9"/>
  <c r="Q47" i="3"/>
  <c r="P47" i="3"/>
  <c r="R47" i="3"/>
  <c r="O130" i="9"/>
  <c r="N130" i="9" s="1"/>
  <c r="M6" i="9" s="1"/>
  <c r="G73" i="9"/>
  <c r="M73" i="9"/>
  <c r="J73" i="9"/>
  <c r="D73" i="9"/>
  <c r="D238" i="9"/>
  <c r="J238" i="9"/>
  <c r="G238" i="9"/>
  <c r="M238" i="9"/>
  <c r="M150" i="9"/>
  <c r="J150" i="9"/>
  <c r="D150" i="9"/>
  <c r="G150" i="9"/>
  <c r="D179" i="9"/>
  <c r="J179" i="9"/>
  <c r="M179" i="9"/>
  <c r="G179" i="9"/>
  <c r="J39" i="3"/>
  <c r="I39" i="3"/>
  <c r="H39" i="3"/>
  <c r="G202" i="9"/>
  <c r="D202" i="9"/>
  <c r="J202" i="9"/>
  <c r="M202" i="9"/>
  <c r="H48" i="3"/>
  <c r="J48" i="3"/>
  <c r="I48" i="3"/>
  <c r="J42" i="9"/>
  <c r="D42" i="9"/>
  <c r="M42" i="9"/>
  <c r="G42" i="9"/>
  <c r="Q63" i="3"/>
  <c r="R63" i="3"/>
  <c r="P63" i="3"/>
  <c r="G125" i="9"/>
  <c r="M125" i="9"/>
  <c r="J125" i="9"/>
  <c r="D125" i="9"/>
  <c r="G189" i="9"/>
  <c r="J189" i="9"/>
  <c r="D189" i="9"/>
  <c r="M189" i="9"/>
  <c r="G220" i="9"/>
  <c r="J220" i="9"/>
  <c r="M220" i="9"/>
  <c r="D220" i="9"/>
  <c r="J121" i="9"/>
  <c r="D121" i="9"/>
  <c r="M121" i="9"/>
  <c r="G121" i="9"/>
  <c r="G224" i="9"/>
  <c r="M224" i="9"/>
  <c r="D224" i="9"/>
  <c r="J224" i="9"/>
  <c r="J221" i="9"/>
  <c r="D221" i="9"/>
  <c r="M221" i="9"/>
  <c r="G221" i="9"/>
  <c r="N38" i="3"/>
  <c r="M38" i="3"/>
  <c r="L38" i="3"/>
  <c r="J259" i="9"/>
  <c r="G259" i="9"/>
  <c r="D259" i="9"/>
  <c r="M259" i="9"/>
  <c r="N35" i="3"/>
  <c r="L35" i="3"/>
  <c r="M35" i="3"/>
  <c r="M102" i="9"/>
  <c r="J102" i="9"/>
  <c r="G102" i="9"/>
  <c r="D102" i="9"/>
  <c r="O244" i="9"/>
  <c r="N244" i="9" s="1"/>
  <c r="M10" i="9" s="1"/>
  <c r="M57" i="3"/>
  <c r="L57" i="3"/>
  <c r="N57" i="3"/>
  <c r="G158" i="9"/>
  <c r="D158" i="9"/>
  <c r="J158" i="9"/>
  <c r="M158" i="9"/>
  <c r="G280" i="9"/>
  <c r="D280" i="9"/>
  <c r="M280" i="9"/>
  <c r="J280" i="9"/>
  <c r="J241" i="9"/>
  <c r="G241" i="9"/>
  <c r="D241" i="9"/>
  <c r="M241" i="9"/>
  <c r="D113" i="9"/>
  <c r="J113" i="9"/>
  <c r="G113" i="9"/>
  <c r="M113" i="9"/>
  <c r="J148" i="9"/>
  <c r="G148" i="9"/>
  <c r="D148" i="9"/>
  <c r="M148" i="9"/>
  <c r="G89" i="9"/>
  <c r="J89" i="9"/>
  <c r="D89" i="9"/>
  <c r="M89" i="9"/>
  <c r="J31" i="9"/>
  <c r="G31" i="9"/>
  <c r="D31" i="9"/>
  <c r="M31" i="9"/>
  <c r="G273" i="9"/>
  <c r="M273" i="9"/>
  <c r="D273" i="9"/>
  <c r="J273" i="9"/>
  <c r="M27" i="9"/>
  <c r="J27" i="9"/>
  <c r="D27" i="9"/>
  <c r="G27" i="9"/>
  <c r="M17" i="5"/>
  <c r="N17" i="5"/>
  <c r="L17" i="5"/>
  <c r="L19" i="5"/>
  <c r="N19" i="5"/>
  <c r="M19" i="5"/>
  <c r="N23" i="3"/>
  <c r="L23" i="3"/>
  <c r="M23" i="3"/>
  <c r="H60" i="3"/>
  <c r="I60" i="3"/>
  <c r="J60" i="3"/>
  <c r="D143" i="9"/>
  <c r="J143" i="9"/>
  <c r="M143" i="9"/>
  <c r="G143" i="9"/>
  <c r="J114" i="9"/>
  <c r="M114" i="9"/>
  <c r="D114" i="9"/>
  <c r="G114" i="9"/>
  <c r="L66" i="3"/>
  <c r="N66" i="3"/>
  <c r="M66" i="3"/>
  <c r="M14" i="3"/>
  <c r="N14" i="3"/>
  <c r="L14" i="3"/>
  <c r="G275" i="9"/>
  <c r="J275" i="9"/>
  <c r="M275" i="9"/>
  <c r="D275" i="9"/>
  <c r="L61" i="3"/>
  <c r="M61" i="3"/>
  <c r="N61" i="3"/>
  <c r="L18" i="5"/>
  <c r="M18" i="5"/>
  <c r="N18" i="5"/>
  <c r="I68" i="3"/>
  <c r="J68" i="3"/>
  <c r="H68" i="3"/>
  <c r="D157" i="9"/>
  <c r="M157" i="9"/>
  <c r="G157" i="9"/>
  <c r="J157" i="9"/>
  <c r="M66" i="9"/>
  <c r="G66" i="9"/>
  <c r="D66" i="9"/>
  <c r="J66" i="9"/>
  <c r="J70" i="3"/>
  <c r="I70" i="3"/>
  <c r="H70" i="3"/>
  <c r="L22" i="5"/>
  <c r="M22" i="5"/>
  <c r="N22" i="5"/>
  <c r="J254" i="9"/>
  <c r="M254" i="9"/>
  <c r="D254" i="9"/>
  <c r="G254" i="9"/>
  <c r="N36" i="3"/>
  <c r="L36" i="3"/>
  <c r="M36" i="3"/>
  <c r="L47" i="3"/>
  <c r="M47" i="3"/>
  <c r="N47" i="3"/>
  <c r="D212" i="9"/>
  <c r="J212" i="9"/>
  <c r="C244" i="9"/>
  <c r="M212" i="9"/>
  <c r="G212" i="9"/>
  <c r="L62" i="3"/>
  <c r="N62" i="3"/>
  <c r="M62" i="3"/>
  <c r="D181" i="9"/>
  <c r="G181" i="9"/>
  <c r="J181" i="9"/>
  <c r="M181" i="9"/>
  <c r="M258" i="9"/>
  <c r="D258" i="9"/>
  <c r="G258" i="9"/>
  <c r="J258" i="9"/>
  <c r="F92" i="9"/>
  <c r="E92" i="9" s="1"/>
  <c r="D4" i="9" s="1"/>
  <c r="D35" i="9"/>
  <c r="J35" i="9"/>
  <c r="G35" i="9"/>
  <c r="M35" i="9"/>
  <c r="G100" i="9"/>
  <c r="J100" i="9"/>
  <c r="M100" i="9"/>
  <c r="D100" i="9"/>
  <c r="D178" i="9"/>
  <c r="G178" i="9"/>
  <c r="M178" i="9"/>
  <c r="J178" i="9"/>
  <c r="N7" i="3"/>
  <c r="M7" i="3"/>
  <c r="L7" i="3"/>
  <c r="M19" i="3"/>
  <c r="L19" i="3"/>
  <c r="N19" i="3"/>
  <c r="P33" i="3"/>
  <c r="Q33" i="3"/>
  <c r="R33" i="3"/>
  <c r="L206" i="9"/>
  <c r="K206" i="9" s="1"/>
  <c r="J8" i="9" s="1"/>
  <c r="H50" i="3"/>
  <c r="J50" i="3"/>
  <c r="I50" i="3"/>
  <c r="M60" i="3"/>
  <c r="L60" i="3"/>
  <c r="N60" i="3"/>
  <c r="D78" i="9"/>
  <c r="M78" i="9"/>
  <c r="J78" i="9"/>
  <c r="G78" i="9"/>
  <c r="D88" i="9"/>
  <c r="J88" i="9"/>
  <c r="M88" i="9"/>
  <c r="G88" i="9"/>
  <c r="Q59" i="3"/>
  <c r="R59" i="3"/>
  <c r="P59" i="3"/>
  <c r="M272" i="9"/>
  <c r="D272" i="9"/>
  <c r="J272" i="9"/>
  <c r="G272" i="9"/>
  <c r="G151" i="9"/>
  <c r="D151" i="9"/>
  <c r="J151" i="9"/>
  <c r="M151" i="9"/>
  <c r="N59" i="3"/>
  <c r="L59" i="3"/>
  <c r="M59" i="3"/>
  <c r="D34" i="9"/>
  <c r="G34" i="9"/>
  <c r="M34" i="9"/>
  <c r="J34" i="9"/>
  <c r="M104" i="9"/>
  <c r="J104" i="9"/>
  <c r="D104" i="9"/>
  <c r="G104" i="9"/>
  <c r="J188" i="9"/>
  <c r="M188" i="9"/>
  <c r="G188" i="9"/>
  <c r="D188" i="9"/>
  <c r="D127" i="9"/>
  <c r="M127" i="9"/>
  <c r="J127" i="9"/>
  <c r="G127" i="9"/>
  <c r="I282" i="9"/>
  <c r="H282" i="9" s="1"/>
  <c r="G14" i="9" s="1"/>
  <c r="J59" i="3"/>
  <c r="I59" i="3"/>
  <c r="H59" i="3"/>
  <c r="P38" i="3"/>
  <c r="R38" i="3"/>
  <c r="Q38" i="3"/>
  <c r="M52" i="9"/>
  <c r="G52" i="9"/>
  <c r="J52" i="9"/>
  <c r="D52" i="9"/>
  <c r="M76" i="9"/>
  <c r="J76" i="9"/>
  <c r="G76" i="9"/>
  <c r="D76" i="9"/>
  <c r="J77" i="9"/>
  <c r="D77" i="9"/>
  <c r="G77" i="9"/>
  <c r="M77" i="9"/>
  <c r="M271" i="9"/>
  <c r="J271" i="9"/>
  <c r="D271" i="9"/>
  <c r="G271" i="9"/>
  <c r="M10" i="3"/>
  <c r="L10" i="3"/>
  <c r="N10" i="3"/>
  <c r="N25" i="5"/>
  <c r="M25" i="5"/>
  <c r="L25" i="5"/>
  <c r="N14" i="5"/>
  <c r="M14" i="5"/>
  <c r="L14" i="5"/>
  <c r="G192" i="9"/>
  <c r="J192" i="9"/>
  <c r="D192" i="9"/>
  <c r="M192" i="9"/>
  <c r="G229" i="9"/>
  <c r="J229" i="9"/>
  <c r="M229" i="9"/>
  <c r="D229" i="9"/>
  <c r="M6" i="3"/>
  <c r="N6" i="3"/>
  <c r="L6" i="3"/>
  <c r="D140" i="9"/>
  <c r="J140" i="9"/>
  <c r="M140" i="9"/>
  <c r="G140" i="9"/>
  <c r="M263" i="9"/>
  <c r="D263" i="9"/>
  <c r="G263" i="9"/>
  <c r="J263" i="9"/>
  <c r="L282" i="9"/>
  <c r="K282" i="9" s="1"/>
  <c r="J14" i="9" s="1"/>
  <c r="M261" i="9"/>
  <c r="D261" i="9"/>
  <c r="G261" i="9"/>
  <c r="J261" i="9"/>
  <c r="G63" i="9"/>
  <c r="D63" i="9"/>
  <c r="J63" i="9"/>
  <c r="M63" i="9"/>
  <c r="M22" i="3"/>
  <c r="N22" i="3"/>
  <c r="L22" i="3"/>
  <c r="J118" i="9"/>
  <c r="D118" i="9"/>
  <c r="G118" i="9"/>
  <c r="M118" i="9"/>
  <c r="D37" i="9"/>
  <c r="J37" i="9"/>
  <c r="G37" i="9"/>
  <c r="M37" i="9"/>
  <c r="M34" i="3"/>
  <c r="N34" i="3"/>
  <c r="L34" i="3"/>
  <c r="J49" i="3"/>
  <c r="H49" i="3"/>
  <c r="I49" i="3"/>
  <c r="M194" i="9"/>
  <c r="D194" i="9"/>
  <c r="J194" i="9"/>
  <c r="G194" i="9"/>
  <c r="M45" i="3"/>
  <c r="L45" i="3"/>
  <c r="N45" i="3"/>
  <c r="M141" i="9"/>
  <c r="D141" i="9"/>
  <c r="G141" i="9"/>
  <c r="J141" i="9"/>
  <c r="J61" i="9"/>
  <c r="G61" i="9"/>
  <c r="D61" i="9"/>
  <c r="M61" i="9"/>
  <c r="I71" i="3"/>
  <c r="J71" i="3"/>
  <c r="H71" i="3"/>
  <c r="J244" i="9" l="1"/>
  <c r="J92" i="9"/>
  <c r="G282" i="9"/>
  <c r="M54" i="9"/>
  <c r="E54" i="9"/>
  <c r="D16" i="9" s="1"/>
  <c r="B12" i="9" s="1"/>
  <c r="G130" i="9"/>
  <c r="M168" i="9"/>
  <c r="G92" i="9"/>
  <c r="J206" i="9"/>
  <c r="J282" i="9"/>
  <c r="D54" i="9"/>
  <c r="J54" i="9"/>
  <c r="J130" i="9"/>
  <c r="G244" i="9"/>
  <c r="D244" i="9"/>
  <c r="J168" i="9"/>
  <c r="D168" i="9"/>
  <c r="M92" i="9"/>
  <c r="M206" i="9"/>
  <c r="D282" i="9"/>
  <c r="M130" i="9"/>
  <c r="M244" i="9"/>
  <c r="G168" i="9"/>
  <c r="D92" i="9"/>
  <c r="G206" i="9"/>
  <c r="D206" i="9"/>
  <c r="M282" i="9"/>
  <c r="G54" i="9"/>
  <c r="D130" i="9"/>
  <c r="B15" i="9" l="1"/>
  <c r="B16" i="9"/>
  <c r="B7" i="9"/>
  <c r="B6" i="9"/>
  <c r="B5" i="9"/>
  <c r="B3" i="9"/>
  <c r="B8" i="9"/>
  <c r="B13" i="9"/>
  <c r="B4" i="9"/>
  <c r="B11" i="9"/>
  <c r="B9" i="9"/>
  <c r="B10" i="9"/>
  <c r="B14" i="9"/>
</calcChain>
</file>

<file path=xl/sharedStrings.xml><?xml version="1.0" encoding="utf-8"?>
<sst xmlns="http://schemas.openxmlformats.org/spreadsheetml/2006/main" count="6570" uniqueCount="350">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</sst>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44287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" t="s">
        <v>3</v>
      </c>
      <c r="B2" s="238" t="s">
        <v>4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4" t="s">
        <v>7</v>
      </c>
      <c r="B3" s="229" t="s">
        <v>8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6"/>
      <c r="I3" s="227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9" t="s">
        <v>12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13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9" t="s">
        <v>16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6"/>
      <c r="I5" s="227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4" t="s">
        <v>18</v>
      </c>
      <c r="B6" s="229" t="s">
        <v>19</v>
      </c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4" t="s">
        <v>21</v>
      </c>
      <c r="B7" s="229" t="s">
        <v>22</v>
      </c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6"/>
      <c r="I7" s="227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4" t="s">
        <v>24</v>
      </c>
      <c r="B8" s="229" t="s">
        <v>25</v>
      </c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 t="s">
        <v>26</v>
      </c>
      <c r="L8" s="230"/>
      <c r="M8" s="230"/>
      <c r="N8" s="230"/>
      <c r="O8" s="231"/>
      <c r="Q8" s="204" t="s">
        <v>27</v>
      </c>
      <c r="R8" s="206"/>
    </row>
    <row r="9" spans="1:19" ht="17.25" thickBot="1">
      <c r="A9" s="4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6"/>
      <c r="I9" s="227"/>
      <c r="J9" s="4" t="s">
        <v>28</v>
      </c>
      <c r="K9" s="229" t="s">
        <v>258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4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7" t="s">
        <v>32</v>
      </c>
      <c r="B11" s="222"/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/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11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28" t="s">
        <v>39</v>
      </c>
      <c r="B15" s="220" t="str">
        <f>TEXT($G$1, "[$-ko-KR]yyyy-mm-dd(ddd) ") &amp; "오전 00:00"</f>
        <v>2021-04-01(목) 오전 00:00</v>
      </c>
      <c r="C15" s="221"/>
      <c r="D15" s="217" t="str">
        <f>TEXT($G$1, "[$-ko-KR]yyyy-mm-dd(ddd) ") &amp; "오후 14:00"</f>
        <v>2021-04-01(목) 오후 14:00</v>
      </c>
      <c r="E15" s="218"/>
      <c r="F15" s="219"/>
      <c r="G15" s="217" t="str">
        <f>TEXT($G$1, "[$-ko-KR]yyyy-mm-dd(ddd) ") &amp; "오후 19:00"</f>
        <v>2021-04-01(목) 오후 19:00</v>
      </c>
      <c r="H15" s="218"/>
      <c r="I15" s="219"/>
      <c r="J15" s="217" t="str">
        <f>TEXT($G$1, "[$-ko-KR]yyyy-mm-dd(ddd) ") &amp; "오후 21:00"</f>
        <v>2021-04-01(목) 오후 21:00</v>
      </c>
      <c r="K15" s="218"/>
      <c r="L15" s="219"/>
      <c r="M15" s="217" t="str">
        <f>TEXT($G$1+1, "[$-ko-KR]yyyy-mm-dd(ddd) ") &amp; "오전 00:00"</f>
        <v>2021-04-02(금) 오전 00:00</v>
      </c>
      <c r="N15" s="218"/>
      <c r="O15" s="219"/>
      <c r="Q15" s="203"/>
      <c r="R15" s="203"/>
      <c r="S15" s="203"/>
    </row>
    <row r="16" spans="1:19" ht="17.25" customHeight="1" thickBot="1">
      <c r="A16" s="22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26" t="s">
        <v>42</v>
      </c>
      <c r="B37" s="191">
        <v>300000</v>
      </c>
      <c r="C37" s="19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11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13" t="s">
        <v>54</v>
      </c>
      <c r="B42" s="215" t="str">
        <f>TEXT($G$1, "[$-ko-KR]yyyy-mm-dd(ddd) ") &amp; "오전 00:00"</f>
        <v>2021-04-01(목) 오전 00:00</v>
      </c>
      <c r="C42" s="216"/>
      <c r="D42" s="217" t="str">
        <f>TEXT($G$1, "[$-ko-KR]yyyy-mm-dd(ddd) ") &amp; "오후 14:00"</f>
        <v>2021-04-01(목) 오후 14:00</v>
      </c>
      <c r="E42" s="218"/>
      <c r="F42" s="219"/>
      <c r="G42" s="217" t="str">
        <f>TEXT($G$1, "[$-ko-KR]yyyy-mm-dd(ddd) ") &amp; "오후 19:00"</f>
        <v>2021-04-01(목) 오후 19:00</v>
      </c>
      <c r="H42" s="218"/>
      <c r="I42" s="219"/>
      <c r="J42" s="217" t="str">
        <f>TEXT($G$1, "[$-ko-KR]yyyy-mm-dd(ddd) ") &amp; "오후 21:00"</f>
        <v>2021-04-01(목) 오후 21:00</v>
      </c>
      <c r="K42" s="218"/>
      <c r="L42" s="219"/>
      <c r="M42" s="217" t="str">
        <f>TEXT($G$1+1, "[$-ko-KR]yyyy-mm-dd(ddd) ") &amp; "오전 00:00"</f>
        <v>2021-04-02(금) 오전 00:00</v>
      </c>
      <c r="N42" s="218"/>
      <c r="O42" s="219"/>
      <c r="Q42" s="203"/>
      <c r="R42" s="203"/>
      <c r="S42" s="203"/>
    </row>
    <row r="43" spans="1:19" ht="17.25" customHeight="1" thickBot="1">
      <c r="A43" s="214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4"/>
      <c r="R53" s="195"/>
      <c r="S53" s="19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7"/>
      <c r="R54" s="198"/>
      <c r="S54" s="19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0"/>
      <c r="R55" s="201"/>
      <c r="S55" s="20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2"/>
      <c r="R62" s="183"/>
      <c r="S62" s="18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5"/>
      <c r="R63" s="186"/>
      <c r="S63" s="187"/>
    </row>
    <row r="64" spans="1:19" ht="17.25" customHeight="1" thickBot="1">
      <c r="A64" s="26" t="s">
        <v>265</v>
      </c>
      <c r="B64" s="191">
        <f>$B$37</f>
        <v>300000</v>
      </c>
      <c r="C64" s="192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11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13" t="s">
        <v>54</v>
      </c>
      <c r="B69" s="215" t="str">
        <f>TEXT($G$1, "[$-ko-KR]yyyy-mm-dd(ddd) ") &amp; "오전 00:00"</f>
        <v>2021-04-01(목) 오전 00:00</v>
      </c>
      <c r="C69" s="216"/>
      <c r="D69" s="217" t="str">
        <f>TEXT($G$1, "[$-ko-KR]yyyy-mm-dd(ddd) ") &amp; "오후 14:00"</f>
        <v>2021-04-01(목) 오후 14:00</v>
      </c>
      <c r="E69" s="218"/>
      <c r="F69" s="219"/>
      <c r="G69" s="217" t="str">
        <f>TEXT($G$1, "[$-ko-KR]yyyy-mm-dd(ddd) ") &amp; "오후 19:00"</f>
        <v>2021-04-01(목) 오후 19:00</v>
      </c>
      <c r="H69" s="218"/>
      <c r="I69" s="219"/>
      <c r="J69" s="217" t="str">
        <f>TEXT($G$1, "[$-ko-KR]yyyy-mm-dd(ddd) ") &amp; "오후 21:00"</f>
        <v>2021-04-01(목) 오후 21:00</v>
      </c>
      <c r="K69" s="218"/>
      <c r="L69" s="219"/>
      <c r="M69" s="217" t="str">
        <f>TEXT($G$1+1, "[$-ko-KR]yyyy-mm-dd(ddd) ") &amp; "오전 00:00"</f>
        <v>2021-04-02(금) 오전 00:00</v>
      </c>
      <c r="N69" s="218"/>
      <c r="O69" s="219"/>
      <c r="Q69" s="203"/>
      <c r="R69" s="203"/>
      <c r="S69" s="203"/>
    </row>
    <row r="70" spans="1:19" ht="17.25" thickBot="1">
      <c r="A70" s="214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4"/>
      <c r="R80" s="195"/>
      <c r="S80" s="19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7"/>
      <c r="R81" s="198"/>
      <c r="S81" s="19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0"/>
      <c r="R82" s="201"/>
      <c r="S82" s="20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2"/>
      <c r="R89" s="183"/>
      <c r="S89" s="18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5"/>
      <c r="R90" s="186"/>
      <c r="S90" s="187"/>
    </row>
    <row r="91" spans="1:19" ht="17.25" thickBot="1">
      <c r="A91" s="26" t="s">
        <v>265</v>
      </c>
      <c r="B91" s="191">
        <f>$B$37</f>
        <v>300000</v>
      </c>
      <c r="C91" s="192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11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13" t="s">
        <v>54</v>
      </c>
      <c r="B96" s="215" t="str">
        <f>TEXT($G$1, "[$-ko-KR]yyyy-mm-dd(ddd) ") &amp; "오전 00:00"</f>
        <v>2021-04-01(목) 오전 00:00</v>
      </c>
      <c r="C96" s="216"/>
      <c r="D96" s="217" t="str">
        <f>TEXT($G$1, "[$-ko-KR]yyyy-mm-dd(ddd) ") &amp; "오후 14:00"</f>
        <v>2021-04-01(목) 오후 14:00</v>
      </c>
      <c r="E96" s="218"/>
      <c r="F96" s="219"/>
      <c r="G96" s="217" t="str">
        <f>TEXT($G$1, "[$-ko-KR]yyyy-mm-dd(ddd) ") &amp; "오후 19:00"</f>
        <v>2021-04-01(목) 오후 19:00</v>
      </c>
      <c r="H96" s="218"/>
      <c r="I96" s="219"/>
      <c r="J96" s="217" t="str">
        <f>TEXT($G$1, "[$-ko-KR]yyyy-mm-dd(ddd) ") &amp; "오후 21:00"</f>
        <v>2021-04-01(목) 오후 21:00</v>
      </c>
      <c r="K96" s="218"/>
      <c r="L96" s="219"/>
      <c r="M96" s="217" t="str">
        <f>TEXT($G$1+1, "[$-ko-KR]yyyy-mm-dd(ddd) ") &amp; "오전 00:00"</f>
        <v>2021-04-02(금) 오전 00:00</v>
      </c>
      <c r="N96" s="218"/>
      <c r="O96" s="219"/>
      <c r="Q96" s="203"/>
      <c r="R96" s="203"/>
      <c r="S96" s="203"/>
    </row>
    <row r="97" spans="1:19" ht="17.25" thickBot="1">
      <c r="A97" s="214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4"/>
      <c r="R107" s="195"/>
      <c r="S107" s="19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7"/>
      <c r="R108" s="198"/>
      <c r="S108" s="19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0"/>
      <c r="R109" s="201"/>
      <c r="S109" s="20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2"/>
      <c r="R116" s="183"/>
      <c r="S116" s="18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5"/>
      <c r="R117" s="186"/>
      <c r="S117" s="187"/>
    </row>
    <row r="118" spans="1:19" ht="17.25" thickBot="1">
      <c r="A118" s="26" t="s">
        <v>265</v>
      </c>
      <c r="B118" s="191">
        <f>$B$37</f>
        <v>300000</v>
      </c>
      <c r="C118" s="192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11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13" t="s">
        <v>54</v>
      </c>
      <c r="B123" s="215" t="str">
        <f>TEXT($G$1, "[$-ko-KR]yyyy-mm-dd(ddd) ") &amp; "오전 00:00"</f>
        <v>2021-04-01(목) 오전 00:00</v>
      </c>
      <c r="C123" s="216"/>
      <c r="D123" s="217" t="str">
        <f>TEXT($G$1, "[$-ko-KR]yyyy-mm-dd(ddd) ") &amp; "오후 14:00"</f>
        <v>2021-04-01(목) 오후 14:00</v>
      </c>
      <c r="E123" s="218"/>
      <c r="F123" s="219"/>
      <c r="G123" s="217" t="str">
        <f>TEXT($G$1, "[$-ko-KR]yyyy-mm-dd(ddd) ") &amp; "오후 19:00"</f>
        <v>2021-04-01(목) 오후 19:00</v>
      </c>
      <c r="H123" s="218"/>
      <c r="I123" s="219"/>
      <c r="J123" s="217" t="str">
        <f>TEXT($G$1, "[$-ko-KR]yyyy-mm-dd(ddd) ") &amp; "오후 21:00"</f>
        <v>2021-04-01(목) 오후 21:00</v>
      </c>
      <c r="K123" s="218"/>
      <c r="L123" s="219"/>
      <c r="M123" s="217" t="str">
        <f>TEXT($G$1+1, "[$-ko-KR]yyyy-mm-dd(ddd) ") &amp; "오전 00:00"</f>
        <v>2021-04-02(금) 오전 00:00</v>
      </c>
      <c r="N123" s="218"/>
      <c r="O123" s="219"/>
      <c r="Q123" s="203"/>
      <c r="R123" s="203"/>
      <c r="S123" s="203"/>
    </row>
    <row r="124" spans="1:19" ht="17.25" thickBot="1">
      <c r="A124" s="214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4"/>
      <c r="R134" s="195"/>
      <c r="S134" s="19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7"/>
      <c r="R135" s="198"/>
      <c r="S135" s="19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0"/>
      <c r="R136" s="201"/>
      <c r="S136" s="20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2"/>
      <c r="R143" s="183"/>
      <c r="S143" s="18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5"/>
      <c r="R144" s="186"/>
      <c r="S144" s="187"/>
    </row>
    <row r="145" spans="1:19" ht="17.25" thickBot="1">
      <c r="A145" s="26" t="s">
        <v>265</v>
      </c>
      <c r="B145" s="191">
        <f>$B$37</f>
        <v>300000</v>
      </c>
      <c r="C145" s="192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11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13" t="s">
        <v>54</v>
      </c>
      <c r="B150" s="215" t="str">
        <f>TEXT($G$1, "[$-ko-KR]yyyy-mm-dd(ddd) ") &amp; "오전 00:00"</f>
        <v>2021-04-01(목) 오전 00:00</v>
      </c>
      <c r="C150" s="216"/>
      <c r="D150" s="217" t="str">
        <f>TEXT($G$1, "[$-ko-KR]yyyy-mm-dd(ddd) ") &amp; "오후 14:00"</f>
        <v>2021-04-01(목) 오후 14:00</v>
      </c>
      <c r="E150" s="218"/>
      <c r="F150" s="219"/>
      <c r="G150" s="217" t="str">
        <f>TEXT($G$1, "[$-ko-KR]yyyy-mm-dd(ddd) ") &amp; "오후 19:00"</f>
        <v>2021-04-01(목) 오후 19:00</v>
      </c>
      <c r="H150" s="218"/>
      <c r="I150" s="219"/>
      <c r="J150" s="217" t="str">
        <f>TEXT($G$1, "[$-ko-KR]yyyy-mm-dd(ddd) ") &amp; "오후 21:00"</f>
        <v>2021-04-01(목) 오후 21:00</v>
      </c>
      <c r="K150" s="218"/>
      <c r="L150" s="219"/>
      <c r="M150" s="217" t="str">
        <f>TEXT($G$1+1, "[$-ko-KR]yyyy-mm-dd(ddd) ") &amp; "오전 00:00"</f>
        <v>2021-04-02(금) 오전 00:00</v>
      </c>
      <c r="N150" s="218"/>
      <c r="O150" s="219"/>
      <c r="Q150" s="203"/>
      <c r="R150" s="203"/>
      <c r="S150" s="203"/>
    </row>
    <row r="151" spans="1:19" ht="17.25" thickBot="1">
      <c r="A151" s="214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4"/>
      <c r="R161" s="195"/>
      <c r="S161" s="19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7"/>
      <c r="R162" s="198"/>
      <c r="S162" s="19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0"/>
      <c r="R163" s="201"/>
      <c r="S163" s="20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2"/>
      <c r="R170" s="183"/>
      <c r="S170" s="18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5"/>
      <c r="R171" s="186"/>
      <c r="S171" s="187"/>
    </row>
    <row r="172" spans="1:19" ht="17.25" thickBot="1">
      <c r="A172" s="26" t="s">
        <v>265</v>
      </c>
      <c r="B172" s="191">
        <f>$B$37</f>
        <v>300000</v>
      </c>
      <c r="C172" s="192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11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13" t="s">
        <v>54</v>
      </c>
      <c r="B177" s="215" t="str">
        <f>TEXT($G$1, "[$-ko-KR]yyyy-mm-dd(ddd) ") &amp; "오전 00:00"</f>
        <v>2021-04-01(목) 오전 00:00</v>
      </c>
      <c r="C177" s="216"/>
      <c r="D177" s="217" t="str">
        <f>TEXT($G$1, "[$-ko-KR]yyyy-mm-dd(ddd) ") &amp; "오후 14:00"</f>
        <v>2021-04-01(목) 오후 14:00</v>
      </c>
      <c r="E177" s="218"/>
      <c r="F177" s="219"/>
      <c r="G177" s="217" t="str">
        <f>TEXT($G$1, "[$-ko-KR]yyyy-mm-dd(ddd) ") &amp; "오후 19:00"</f>
        <v>2021-04-01(목) 오후 19:00</v>
      </c>
      <c r="H177" s="218"/>
      <c r="I177" s="219"/>
      <c r="J177" s="217" t="str">
        <f>TEXT($G$1, "[$-ko-KR]yyyy-mm-dd(ddd) ") &amp; "오후 21:00"</f>
        <v>2021-04-01(목) 오후 21:00</v>
      </c>
      <c r="K177" s="218"/>
      <c r="L177" s="219"/>
      <c r="M177" s="217" t="str">
        <f>TEXT($G$1+1, "[$-ko-KR]yyyy-mm-dd(ddd) ") &amp; "오전 00:00"</f>
        <v>2021-04-02(금) 오전 00:00</v>
      </c>
      <c r="N177" s="218"/>
      <c r="O177" s="219"/>
      <c r="Q177" s="203"/>
      <c r="R177" s="203"/>
      <c r="S177" s="203"/>
    </row>
    <row r="178" spans="1:19" ht="17.25" thickBot="1">
      <c r="A178" s="214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4"/>
      <c r="R188" s="195"/>
      <c r="S188" s="19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7"/>
      <c r="R189" s="198"/>
      <c r="S189" s="19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0"/>
      <c r="R190" s="201"/>
      <c r="S190" s="20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2"/>
      <c r="R197" s="183"/>
      <c r="S197" s="18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5"/>
      <c r="R198" s="186"/>
      <c r="S198" s="187"/>
    </row>
    <row r="199" spans="1:19" ht="17.25" thickBot="1">
      <c r="A199" s="26" t="s">
        <v>265</v>
      </c>
      <c r="B199" s="191">
        <f>$B$37</f>
        <v>300000</v>
      </c>
      <c r="C199" s="192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157">
      <formula>AND($N17 &gt; 0, ISNUMBER($N17))</formula>
    </cfRule>
    <cfRule type="expression" dxfId="3266" priority="158">
      <formula>AND($N17 = 0 * ISNUMBER($N17))</formula>
    </cfRule>
    <cfRule type="expression" dxfId="3265" priority="159">
      <formula>AND($N17 &lt; 0, ISNUMBER($N17))</formula>
    </cfRule>
  </conditionalFormatting>
  <conditionalFormatting sqref="A17:F36">
    <cfRule type="expression" dxfId="3264" priority="166">
      <formula>AND($E17 &gt; 0, ISNUMBER($E17))</formula>
    </cfRule>
    <cfRule type="expression" dxfId="3263" priority="167">
      <formula>AND($E17 = 0 * ISNUMBER($E17))</formula>
    </cfRule>
    <cfRule type="expression" dxfId="3262" priority="168">
      <formula>AND($E17 &lt; 0, ISNUMBER($E17))</formula>
    </cfRule>
  </conditionalFormatting>
  <conditionalFormatting sqref="A17:C36 G17:I36">
    <cfRule type="expression" dxfId="3261" priority="163">
      <formula>AND($H17 &gt; 0, ISNUMBER($H17))</formula>
    </cfRule>
    <cfRule type="expression" dxfId="3260" priority="164">
      <formula>AND($H17 = 0 * ISNUMBER($H17))</formula>
    </cfRule>
    <cfRule type="expression" dxfId="3259" priority="165">
      <formula>AND($H17 &lt; 0, ISNUMBER($H17))</formula>
    </cfRule>
  </conditionalFormatting>
  <conditionalFormatting sqref="A17:C36 J17:L36">
    <cfRule type="expression" dxfId="3258" priority="160">
      <formula>AND($K17 &gt; 0, ISNUMBER($K17))</formula>
    </cfRule>
    <cfRule type="expression" dxfId="3257" priority="161">
      <formula>AND($K17 = 0 * ISNUMBER($K17))</formula>
    </cfRule>
    <cfRule type="expression" dxfId="3256" priority="162">
      <formula>AND($K17 &lt; 0, ISNUMBER($K17))</formula>
    </cfRule>
  </conditionalFormatting>
  <conditionalFormatting sqref="D15:F16 E37:F37">
    <cfRule type="expression" dxfId="3255" priority="154">
      <formula>$E$37 &gt; 0</formula>
    </cfRule>
    <cfRule type="expression" dxfId="3254" priority="155">
      <formula>$E$37 = 0</formula>
    </cfRule>
    <cfRule type="expression" dxfId="3253" priority="156">
      <formula>$E$37 &lt; 0</formula>
    </cfRule>
  </conditionalFormatting>
  <conditionalFormatting sqref="G15:I16 H37:I37">
    <cfRule type="expression" dxfId="3252" priority="151">
      <formula>$H$37 &gt; 0</formula>
    </cfRule>
    <cfRule type="expression" dxfId="3251" priority="152">
      <formula>$H$37 = 0</formula>
    </cfRule>
    <cfRule type="expression" dxfId="3250" priority="153">
      <formula>$H$37 &lt; 0</formula>
    </cfRule>
  </conditionalFormatting>
  <conditionalFormatting sqref="J15:L16 K37:L37">
    <cfRule type="expression" dxfId="3249" priority="148">
      <formula>$K$37 &gt; 0</formula>
    </cfRule>
    <cfRule type="expression" dxfId="3248" priority="149">
      <formula>$K$37 = 0</formula>
    </cfRule>
    <cfRule type="expression" dxfId="3247" priority="150">
      <formula>$K$37 &lt; 0</formula>
    </cfRule>
  </conditionalFormatting>
  <conditionalFormatting sqref="M15:O16 N37:O37">
    <cfRule type="expression" dxfId="3246" priority="145">
      <formula>$N$37 &gt; 0</formula>
    </cfRule>
    <cfRule type="expression" dxfId="3245" priority="146">
      <formula>$N$37 = 0</formula>
    </cfRule>
    <cfRule type="expression" dxfId="3244" priority="147">
      <formula>$N$37 &lt; 0</formula>
    </cfRule>
  </conditionalFormatting>
  <conditionalFormatting sqref="A44:C63 M44:O63">
    <cfRule type="expression" dxfId="3243" priority="133">
      <formula>AND($N44 &gt; 0, ISNUMBER($N44))</formula>
    </cfRule>
    <cfRule type="expression" dxfId="3242" priority="134">
      <formula>AND($N44 = 0 * ISNUMBER($N44))</formula>
    </cfRule>
    <cfRule type="expression" dxfId="3241" priority="135">
      <formula>AND($N44 &lt; 0, ISNUMBER($N44))</formula>
    </cfRule>
  </conditionalFormatting>
  <conditionalFormatting sqref="A44:F63">
    <cfRule type="expression" dxfId="3240" priority="142">
      <formula>AND($E44 &gt; 0, ISNUMBER($E44))</formula>
    </cfRule>
    <cfRule type="expression" dxfId="3239" priority="143">
      <formula>AND($E44 = 0 * ISNUMBER($E44))</formula>
    </cfRule>
    <cfRule type="expression" dxfId="3238" priority="144">
      <formula>AND($E44 &lt; 0, ISNUMBER($E44))</formula>
    </cfRule>
  </conditionalFormatting>
  <conditionalFormatting sqref="A44:C63 G44:I63">
    <cfRule type="expression" dxfId="3237" priority="139">
      <formula>AND($H44 &gt; 0, ISNUMBER($H44))</formula>
    </cfRule>
    <cfRule type="expression" dxfId="3236" priority="140">
      <formula>AND($H44 = 0 * ISNUMBER($H44))</formula>
    </cfRule>
    <cfRule type="expression" dxfId="3235" priority="141">
      <formula>AND($H44 &lt; 0, ISNUMBER($H44))</formula>
    </cfRule>
  </conditionalFormatting>
  <conditionalFormatting sqref="A44:C63 J44:L63">
    <cfRule type="expression" dxfId="3234" priority="136">
      <formula>AND($K44 &gt; 0, ISNUMBER($K44))</formula>
    </cfRule>
    <cfRule type="expression" dxfId="3233" priority="137">
      <formula>AND($K44 = 0 * ISNUMBER($K44))</formula>
    </cfRule>
    <cfRule type="expression" dxfId="3232" priority="138">
      <formula>AND($K44 &lt; 0, ISNUMBER($K44))</formula>
    </cfRule>
  </conditionalFormatting>
  <conditionalFormatting sqref="D42:F43 E64:F64">
    <cfRule type="expression" dxfId="3231" priority="130">
      <formula>$E$64 &gt; 0</formula>
    </cfRule>
    <cfRule type="expression" dxfId="3230" priority="131">
      <formula>$E$64 = 0</formula>
    </cfRule>
    <cfRule type="expression" dxfId="3229" priority="132">
      <formula>$E$64 &lt; 0</formula>
    </cfRule>
  </conditionalFormatting>
  <conditionalFormatting sqref="G42:I43 H64:I64">
    <cfRule type="expression" dxfId="3228" priority="127">
      <formula>$H$64 &gt; 0</formula>
    </cfRule>
    <cfRule type="expression" dxfId="3227" priority="128">
      <formula>$H$64 = 0</formula>
    </cfRule>
    <cfRule type="expression" dxfId="3226" priority="129">
      <formula>$H$64 &lt; 0</formula>
    </cfRule>
  </conditionalFormatting>
  <conditionalFormatting sqref="J42:L43 K64:L64">
    <cfRule type="expression" dxfId="3225" priority="124">
      <formula>$K$64 &gt; 0</formula>
    </cfRule>
    <cfRule type="expression" dxfId="3224" priority="125">
      <formula>$K$64 = 0</formula>
    </cfRule>
    <cfRule type="expression" dxfId="3223" priority="126">
      <formula>$K$64 &lt; 0</formula>
    </cfRule>
  </conditionalFormatting>
  <conditionalFormatting sqref="M42:O43 N64:O64">
    <cfRule type="expression" dxfId="3222" priority="121">
      <formula>$N$64 &gt; 0</formula>
    </cfRule>
    <cfRule type="expression" dxfId="3221" priority="122">
      <formula>$N$64 = 0</formula>
    </cfRule>
    <cfRule type="expression" dxfId="3220" priority="123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44621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16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2022-03-01(화) 오전 00:00</v>
      </c>
      <c r="C15" s="243"/>
      <c r="D15" s="217" t="str">
        <f>TEXT($G$1, "[$-ko-KR]yyyy-mm-dd(ddd) ") &amp; "오후 14:00"</f>
        <v>2022-03-01(화) 오후 14:00</v>
      </c>
      <c r="E15" s="218"/>
      <c r="F15" s="219"/>
      <c r="G15" s="217" t="str">
        <f>TEXT($G$1, "[$-ko-KR]yyyy-mm-dd(ddd) ") &amp; "오후 19:00"</f>
        <v>2022-03-01(화) 오후 19:00</v>
      </c>
      <c r="H15" s="218"/>
      <c r="I15" s="219"/>
      <c r="J15" s="217" t="str">
        <f>TEXT($G$1, "[$-ko-KR]yyyy-mm-dd(ddd) ") &amp; "오후 21:00"</f>
        <v>2022-03-01(화) 오후 21:00</v>
      </c>
      <c r="K15" s="218"/>
      <c r="L15" s="219"/>
      <c r="M15" s="217" t="str">
        <f>TEXT($G$1+1, "[$-ko-KR]yyyy-mm-dd(ddd) ") &amp; "오전 00:00"</f>
        <v>2022-03-02(수)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16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2022-03-01(화) 오전 00:00</v>
      </c>
      <c r="C42" s="245"/>
      <c r="D42" s="217" t="str">
        <f>TEXT($G$1, "[$-ko-KR]yyyy-mm-dd(ddd) ") &amp; "오후 14:00"</f>
        <v>2022-03-01(화) 오후 14:00</v>
      </c>
      <c r="E42" s="218"/>
      <c r="F42" s="219"/>
      <c r="G42" s="217" t="str">
        <f>TEXT($G$1, "[$-ko-KR]yyyy-mm-dd(ddd) ") &amp; "오후 19:00"</f>
        <v>2022-03-01(화) 오후 19:00</v>
      </c>
      <c r="H42" s="218"/>
      <c r="I42" s="219"/>
      <c r="J42" s="217" t="str">
        <f>TEXT($G$1, "[$-ko-KR]yyyy-mm-dd(ddd) ") &amp; "오후 21:00"</f>
        <v>2022-03-01(화) 오후 21:00</v>
      </c>
      <c r="K42" s="218"/>
      <c r="L42" s="219"/>
      <c r="M42" s="217" t="str">
        <f>TEXT($G$1+1, "[$-ko-KR]yyyy-mm-dd(ddd) ") &amp; "오전 00:00"</f>
        <v>2022-03-02(수)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4"/>
      <c r="R53" s="195"/>
      <c r="S53" s="19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7"/>
      <c r="R54" s="198"/>
      <c r="S54" s="19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0"/>
      <c r="R55" s="201"/>
      <c r="S55" s="20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2"/>
      <c r="R62" s="183"/>
      <c r="S62" s="18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16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2022-03-01(화) 오전 00:00</v>
      </c>
      <c r="C69" s="245"/>
      <c r="D69" s="217" t="str">
        <f>TEXT($G$1, "[$-ko-KR]yyyy-mm-dd(ddd) ") &amp; "오후 14:00"</f>
        <v>2022-03-01(화) 오후 14:00</v>
      </c>
      <c r="E69" s="218"/>
      <c r="F69" s="219"/>
      <c r="G69" s="217" t="str">
        <f>TEXT($G$1, "[$-ko-KR]yyyy-mm-dd(ddd) ") &amp; "오후 19:00"</f>
        <v>2022-03-01(화) 오후 19:00</v>
      </c>
      <c r="H69" s="218"/>
      <c r="I69" s="219"/>
      <c r="J69" s="217" t="str">
        <f>TEXT($G$1, "[$-ko-KR]yyyy-mm-dd(ddd) ") &amp; "오후 21:00"</f>
        <v>2022-03-01(화) 오후 21:00</v>
      </c>
      <c r="K69" s="218"/>
      <c r="L69" s="219"/>
      <c r="M69" s="217" t="str">
        <f>TEXT($G$1+1, "[$-ko-KR]yyyy-mm-dd(ddd) ") &amp; "오전 00:00"</f>
        <v>2022-03-02(수)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4"/>
      <c r="R80" s="195"/>
      <c r="S80" s="19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7"/>
      <c r="R81" s="198"/>
      <c r="S81" s="19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0"/>
      <c r="R82" s="201"/>
      <c r="S82" s="20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2"/>
      <c r="R89" s="183"/>
      <c r="S89" s="18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16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2022-03-01(화) 오전 00:00</v>
      </c>
      <c r="C96" s="245"/>
      <c r="D96" s="217" t="str">
        <f>TEXT($G$1, "[$-ko-KR]yyyy-mm-dd(ddd) ") &amp; "오후 14:00"</f>
        <v>2022-03-01(화) 오후 14:00</v>
      </c>
      <c r="E96" s="218"/>
      <c r="F96" s="219"/>
      <c r="G96" s="217" t="str">
        <f>TEXT($G$1, "[$-ko-KR]yyyy-mm-dd(ddd) ") &amp; "오후 19:00"</f>
        <v>2022-03-01(화) 오후 19:00</v>
      </c>
      <c r="H96" s="218"/>
      <c r="I96" s="219"/>
      <c r="J96" s="217" t="str">
        <f>TEXT($G$1, "[$-ko-KR]yyyy-mm-dd(ddd) ") &amp; "오후 21:00"</f>
        <v>2022-03-01(화) 오후 21:00</v>
      </c>
      <c r="K96" s="218"/>
      <c r="L96" s="219"/>
      <c r="M96" s="217" t="str">
        <f>TEXT($G$1+1, "[$-ko-KR]yyyy-mm-dd(ddd) ") &amp; "오전 00:00"</f>
        <v>2022-03-02(수)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4"/>
      <c r="R107" s="195"/>
      <c r="S107" s="19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7"/>
      <c r="R108" s="198"/>
      <c r="S108" s="19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0"/>
      <c r="R109" s="201"/>
      <c r="S109" s="20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2"/>
      <c r="R116" s="183"/>
      <c r="S116" s="18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16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2022-03-01(화) 오전 00:00</v>
      </c>
      <c r="C123" s="245"/>
      <c r="D123" s="217" t="str">
        <f>TEXT($G$1, "[$-ko-KR]yyyy-mm-dd(ddd) ") &amp; "오후 14:00"</f>
        <v>2022-03-01(화) 오후 14:00</v>
      </c>
      <c r="E123" s="218"/>
      <c r="F123" s="219"/>
      <c r="G123" s="217" t="str">
        <f>TEXT($G$1, "[$-ko-KR]yyyy-mm-dd(ddd) ") &amp; "오후 19:00"</f>
        <v>2022-03-01(화) 오후 19:00</v>
      </c>
      <c r="H123" s="218"/>
      <c r="I123" s="219"/>
      <c r="J123" s="217" t="str">
        <f>TEXT($G$1, "[$-ko-KR]yyyy-mm-dd(ddd) ") &amp; "오후 21:00"</f>
        <v>2022-03-01(화) 오후 21:00</v>
      </c>
      <c r="K123" s="218"/>
      <c r="L123" s="219"/>
      <c r="M123" s="217" t="str">
        <f>TEXT($G$1+1, "[$-ko-KR]yyyy-mm-dd(ddd) ") &amp; "오전 00:00"</f>
        <v>2022-03-02(수)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4"/>
      <c r="R134" s="195"/>
      <c r="S134" s="19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7"/>
      <c r="R135" s="198"/>
      <c r="S135" s="19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0"/>
      <c r="R136" s="201"/>
      <c r="S136" s="20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2"/>
      <c r="R143" s="183"/>
      <c r="S143" s="18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16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2022-03-01(화) 오전 00:00</v>
      </c>
      <c r="C150" s="245"/>
      <c r="D150" s="217" t="str">
        <f>TEXT($G$1, "[$-ko-KR]yyyy-mm-dd(ddd) ") &amp; "오후 14:00"</f>
        <v>2022-03-01(화) 오후 14:00</v>
      </c>
      <c r="E150" s="218"/>
      <c r="F150" s="219"/>
      <c r="G150" s="217" t="str">
        <f>TEXT($G$1, "[$-ko-KR]yyyy-mm-dd(ddd) ") &amp; "오후 19:00"</f>
        <v>2022-03-01(화) 오후 19:00</v>
      </c>
      <c r="H150" s="218"/>
      <c r="I150" s="219"/>
      <c r="J150" s="217" t="str">
        <f>TEXT($G$1, "[$-ko-KR]yyyy-mm-dd(ddd) ") &amp; "오후 21:00"</f>
        <v>2022-03-01(화) 오후 21:00</v>
      </c>
      <c r="K150" s="218"/>
      <c r="L150" s="219"/>
      <c r="M150" s="217" t="str">
        <f>TEXT($G$1+1, "[$-ko-KR]yyyy-mm-dd(ddd) ") &amp; "오전 00:00"</f>
        <v>2022-03-02(수)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4"/>
      <c r="R161" s="195"/>
      <c r="S161" s="19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7"/>
      <c r="R162" s="198"/>
      <c r="S162" s="19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0"/>
      <c r="R163" s="201"/>
      <c r="S163" s="20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2"/>
      <c r="R170" s="183"/>
      <c r="S170" s="18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16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2022-03-01(화) 오전 00:00</v>
      </c>
      <c r="C177" s="245"/>
      <c r="D177" s="217" t="str">
        <f>TEXT($G$1, "[$-ko-KR]yyyy-mm-dd(ddd) ") &amp; "오후 14:00"</f>
        <v>2022-03-01(화) 오후 14:00</v>
      </c>
      <c r="E177" s="218"/>
      <c r="F177" s="219"/>
      <c r="G177" s="217" t="str">
        <f>TEXT($G$1, "[$-ko-KR]yyyy-mm-dd(ddd) ") &amp; "오후 19:00"</f>
        <v>2022-03-01(화) 오후 19:00</v>
      </c>
      <c r="H177" s="218"/>
      <c r="I177" s="219"/>
      <c r="J177" s="217" t="str">
        <f>TEXT($G$1, "[$-ko-KR]yyyy-mm-dd(ddd) ") &amp; "오후 21:00"</f>
        <v>2022-03-01(화) 오후 21:00</v>
      </c>
      <c r="K177" s="218"/>
      <c r="L177" s="219"/>
      <c r="M177" s="217" t="str">
        <f>TEXT($G$1+1, "[$-ko-KR]yyyy-mm-dd(ddd) ") &amp; "오전 00:00"</f>
        <v>2022-03-02(수)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4"/>
      <c r="R188" s="195"/>
      <c r="S188" s="19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7"/>
      <c r="R189" s="198"/>
      <c r="S189" s="19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0"/>
      <c r="R190" s="201"/>
      <c r="S190" s="20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2"/>
      <c r="R197" s="183"/>
      <c r="S197" s="18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8"/>
      <c r="R199" s="189"/>
      <c r="S199" s="19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0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289">
      <formula>AND($N17 &gt; 0, ISNUMBER($N17))</formula>
    </cfRule>
    <cfRule type="expression" dxfId="3088" priority="290">
      <formula>AND($N17 = 0 * ISNUMBER($N17))</formula>
    </cfRule>
    <cfRule type="expression" dxfId="3087" priority="291">
      <formula>AND($N17 &lt; 0, ISNUMBER($N17))</formula>
    </cfRule>
  </conditionalFormatting>
  <conditionalFormatting sqref="A17:C36 D17:F36">
    <cfRule type="expression" dxfId="3086" priority="298">
      <formula>AND($E17 &gt; 0, ISNUMBER($E17))</formula>
    </cfRule>
    <cfRule type="expression" dxfId="3085" priority="299">
      <formula>AND($E17 = 0 * ISNUMBER($E17))</formula>
    </cfRule>
    <cfRule type="expression" dxfId="3084" priority="300">
      <formula>AND($E17 &lt; 0, ISNUMBER($E17))</formula>
    </cfRule>
  </conditionalFormatting>
  <conditionalFormatting sqref="A17:C36 G17:I36">
    <cfRule type="expression" dxfId="3083" priority="295">
      <formula>AND($H17 &gt; 0, ISNUMBER($H17))</formula>
    </cfRule>
    <cfRule type="expression" dxfId="3082" priority="296">
      <formula>AND($H17 = 0 * ISNUMBER($H17))</formula>
    </cfRule>
    <cfRule type="expression" dxfId="3081" priority="297">
      <formula>AND($H17 &lt; 0, ISNUMBER($H17))</formula>
    </cfRule>
  </conditionalFormatting>
  <conditionalFormatting sqref="A17:C36 J17:L36">
    <cfRule type="expression" dxfId="3080" priority="292">
      <formula>AND($K17 &gt; 0, ISNUMBER($K17))</formula>
    </cfRule>
    <cfRule type="expression" dxfId="3079" priority="293">
      <formula>AND($K17 = 0 * ISNUMBER($K17))</formula>
    </cfRule>
    <cfRule type="expression" dxfId="3078" priority="294">
      <formula>AND($K17 &lt; 0, ISNUMBER($K17))</formula>
    </cfRule>
  </conditionalFormatting>
  <conditionalFormatting sqref="D15:F16 E37:F37">
    <cfRule type="expression" dxfId="3077" priority="286">
      <formula>$E$37 &gt; 0</formula>
    </cfRule>
    <cfRule type="expression" dxfId="3076" priority="287">
      <formula>$E$37 = 0</formula>
    </cfRule>
    <cfRule type="expression" dxfId="3075" priority="288">
      <formula>$E$37 &lt; 0</formula>
    </cfRule>
  </conditionalFormatting>
  <conditionalFormatting sqref="G15:I16 H37:I37">
    <cfRule type="expression" dxfId="3074" priority="283">
      <formula>$H$37 &gt; 0</formula>
    </cfRule>
    <cfRule type="expression" dxfId="3073" priority="284">
      <formula>$H$37 = 0</formula>
    </cfRule>
    <cfRule type="expression" dxfId="3072" priority="285">
      <formula>$H$37 &lt; 0</formula>
    </cfRule>
  </conditionalFormatting>
  <conditionalFormatting sqref="J15:L16 K37:L37">
    <cfRule type="expression" dxfId="3071" priority="280">
      <formula>$K$37 &gt; 0</formula>
    </cfRule>
    <cfRule type="expression" dxfId="3070" priority="281">
      <formula>$K$37 = 0</formula>
    </cfRule>
    <cfRule type="expression" dxfId="3069" priority="282">
      <formula>$K$37 &lt; 0</formula>
    </cfRule>
  </conditionalFormatting>
  <conditionalFormatting sqref="M15:O16 N37:O37">
    <cfRule type="expression" dxfId="3068" priority="277">
      <formula>$N$37 &gt; 0</formula>
    </cfRule>
    <cfRule type="expression" dxfId="3067" priority="278">
      <formula>$N$37 = 0</formula>
    </cfRule>
    <cfRule type="expression" dxfId="3066" priority="279">
      <formula>$N$37 &lt; 0</formula>
    </cfRule>
  </conditionalFormatting>
  <conditionalFormatting sqref="A44:C63 M44:O63">
    <cfRule type="expression" dxfId="3065" priority="265">
      <formula>AND($N44 &gt; 0, ISNUMBER($N44))</formula>
    </cfRule>
    <cfRule type="expression" dxfId="3064" priority="266">
      <formula>AND($N44 = 0 * ISNUMBER($N44))</formula>
    </cfRule>
    <cfRule type="expression" dxfId="3063" priority="267">
      <formula>AND($N44 &lt; 0, ISNUMBER($N44))</formula>
    </cfRule>
  </conditionalFormatting>
  <conditionalFormatting sqref="A44:F63">
    <cfRule type="expression" dxfId="3062" priority="274">
      <formula>AND($E44 &gt; 0, ISNUMBER($E44))</formula>
    </cfRule>
    <cfRule type="expression" dxfId="3061" priority="275">
      <formula>AND($E44 = 0 * ISNUMBER($E44))</formula>
    </cfRule>
    <cfRule type="expression" dxfId="3060" priority="276">
      <formula>AND($E44 &lt; 0, ISNUMBER($E44))</formula>
    </cfRule>
  </conditionalFormatting>
  <conditionalFormatting sqref="A44:C63 G44:I63">
    <cfRule type="expression" dxfId="3059" priority="271">
      <formula>AND($H44 &gt; 0, ISNUMBER($H44))</formula>
    </cfRule>
    <cfRule type="expression" dxfId="3058" priority="272">
      <formula>AND($H44 = 0 * ISNUMBER($H44))</formula>
    </cfRule>
    <cfRule type="expression" dxfId="3057" priority="273">
      <formula>AND($H44 &lt; 0, ISNUMBER($H44))</formula>
    </cfRule>
  </conditionalFormatting>
  <conditionalFormatting sqref="A44:C63 J44:L63">
    <cfRule type="expression" dxfId="3056" priority="268">
      <formula>AND($K44 &gt; 0, ISNUMBER($K44))</formula>
    </cfRule>
    <cfRule type="expression" dxfId="3055" priority="269">
      <formula>AND($K44 = 0 * ISNUMBER($K44))</formula>
    </cfRule>
    <cfRule type="expression" dxfId="3054" priority="270">
      <formula>AND($K44 &lt; 0, ISNUMBER($K44))</formula>
    </cfRule>
  </conditionalFormatting>
  <conditionalFormatting sqref="D42:F43 E64:F64">
    <cfRule type="expression" dxfId="3053" priority="262">
      <formula>$E$64 &gt; 0</formula>
    </cfRule>
    <cfRule type="expression" dxfId="3052" priority="263">
      <formula>$E$64 = 0</formula>
    </cfRule>
    <cfRule type="expression" dxfId="3051" priority="264">
      <formula>$E$64 &lt; 0</formula>
    </cfRule>
  </conditionalFormatting>
  <conditionalFormatting sqref="G42:I43 H64:I64">
    <cfRule type="expression" dxfId="3050" priority="259">
      <formula>$H$64 &gt; 0</formula>
    </cfRule>
    <cfRule type="expression" dxfId="3049" priority="260">
      <formula>$H$64 = 0</formula>
    </cfRule>
    <cfRule type="expression" dxfId="3048" priority="261">
      <formula>$H$64 &lt; 0</formula>
    </cfRule>
  </conditionalFormatting>
  <conditionalFormatting sqref="J42:L43 K64:L64">
    <cfRule type="expression" dxfId="3047" priority="256">
      <formula>$K$64 &gt; 0</formula>
    </cfRule>
    <cfRule type="expression" dxfId="3046" priority="257">
      <formula>$K$64 = 0</formula>
    </cfRule>
    <cfRule type="expression" dxfId="3045" priority="258">
      <formula>$K$64 &lt; 0</formula>
    </cfRule>
  </conditionalFormatting>
  <conditionalFormatting sqref="M42:O43 N64:O64">
    <cfRule type="expression" dxfId="3044" priority="253">
      <formula>$N$64 &gt; 0</formula>
    </cfRule>
    <cfRule type="expression" dxfId="3043" priority="254">
      <formula>$N$64 = 0</formula>
    </cfRule>
    <cfRule type="expression" dxfId="3042" priority="255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202</v>
      </c>
      <c r="B2" s="11" t="s">
        <v>203</v>
      </c>
      <c r="C2" s="95">
        <v>11.4</v>
      </c>
      <c r="D2" s="92">
        <v>0.1067961165</v>
      </c>
      <c r="E2" s="93">
        <v>8218478309.5252371</v>
      </c>
      <c r="F2" s="35"/>
      <c r="G2" s="54"/>
      <c r="H2" s="35"/>
      <c r="I2" s="35"/>
    </row>
    <row r="3" spans="1:18" ht="17.25" thickBot="1">
      <c r="A3" s="40" t="s">
        <v>78</v>
      </c>
      <c r="B3" s="11" t="s">
        <v>79</v>
      </c>
      <c r="C3" s="95">
        <v>940</v>
      </c>
      <c r="D3" s="92">
        <v>5.38116592E-2</v>
      </c>
      <c r="E3" s="93">
        <v>30045067.040831551</v>
      </c>
      <c r="F3" s="35"/>
      <c r="G3" s="248" t="s">
        <v>255</v>
      </c>
      <c r="H3" s="260" t="s">
        <v>349</v>
      </c>
      <c r="I3" s="260"/>
      <c r="K3" s="204" t="s">
        <v>34</v>
      </c>
      <c r="L3" s="205"/>
      <c r="M3" s="205"/>
      <c r="N3" s="206"/>
      <c r="O3" s="204" t="s">
        <v>257</v>
      </c>
      <c r="P3" s="205"/>
      <c r="Q3" s="205"/>
      <c r="R3" s="206"/>
    </row>
    <row r="4" spans="1:18" ht="17.25" thickBot="1">
      <c r="A4" s="40" t="s">
        <v>340</v>
      </c>
      <c r="B4" s="11" t="s">
        <v>341</v>
      </c>
      <c r="C4" s="95">
        <v>9.9000000000000005E-2</v>
      </c>
      <c r="D4" s="92">
        <v>4.7619047599999999E-2</v>
      </c>
      <c r="E4" s="93">
        <v>624907243881.95349</v>
      </c>
      <c r="F4" s="35"/>
      <c r="G4" s="249"/>
      <c r="H4" s="261"/>
      <c r="I4" s="261"/>
      <c r="K4" s="241" t="s">
        <v>54</v>
      </c>
      <c r="L4" s="257">
        <f ca="1">NOW()</f>
        <v>44635.867331018519</v>
      </c>
      <c r="M4" s="258"/>
      <c r="N4" s="259"/>
      <c r="O4" s="256" t="s">
        <v>54</v>
      </c>
      <c r="P4" s="257">
        <f ca="1">NOW()</f>
        <v>44635.867331018519</v>
      </c>
      <c r="Q4" s="258"/>
      <c r="R4" s="259"/>
    </row>
    <row r="5" spans="1:18" ht="17.25" thickBot="1">
      <c r="A5" s="40" t="s">
        <v>204</v>
      </c>
      <c r="B5" s="11" t="s">
        <v>205</v>
      </c>
      <c r="C5" s="95">
        <v>12.2</v>
      </c>
      <c r="D5" s="92">
        <v>4.2735042700000003E-2</v>
      </c>
      <c r="E5" s="93">
        <v>328956340.25299472</v>
      </c>
      <c r="F5" s="35"/>
      <c r="K5" s="249"/>
      <c r="L5" s="36" t="s">
        <v>57</v>
      </c>
      <c r="M5" s="73" t="s">
        <v>58</v>
      </c>
      <c r="N5" s="69" t="s">
        <v>259</v>
      </c>
      <c r="O5" s="249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145</v>
      </c>
      <c r="B6" s="11" t="s">
        <v>146</v>
      </c>
      <c r="C6" s="95">
        <v>9.98</v>
      </c>
      <c r="D6" s="92">
        <v>3.0991735499999999E-2</v>
      </c>
      <c r="E6" s="93">
        <v>4235000318.111228</v>
      </c>
      <c r="F6" s="35"/>
      <c r="G6" s="204" t="s">
        <v>52</v>
      </c>
      <c r="H6" s="205"/>
      <c r="I6" s="206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메인프레임</v>
      </c>
      <c r="P6" s="38">
        <f t="shared" ref="P6:P25" si="2">_xlfn.IFNA(VLOOKUP(O6, $B$2:$D$200, 2, FALSE), "")</f>
        <v>11.4</v>
      </c>
      <c r="Q6" s="76">
        <f t="shared" ref="Q6:Q25" si="3">_xlfn.IFNA(VLOOKUP(O6, $B$2:$D$200, 3, FALSE), "")</f>
        <v>0.1067961165</v>
      </c>
      <c r="R6" s="85">
        <f>_xlfn.IFNA(VLOOKUP(O6, $B$2:$E$200, 4, FALSE), "")</f>
        <v>8218478309.5252371</v>
      </c>
    </row>
    <row r="7" spans="1:18">
      <c r="A7" s="40" t="s">
        <v>169</v>
      </c>
      <c r="B7" s="11" t="s">
        <v>170</v>
      </c>
      <c r="C7" s="95">
        <v>624</v>
      </c>
      <c r="D7" s="92">
        <v>2.8006589799999999E-2</v>
      </c>
      <c r="E7" s="93">
        <v>97926294.801505864</v>
      </c>
      <c r="F7" s="35"/>
      <c r="G7" s="232" t="s">
        <v>36</v>
      </c>
      <c r="H7" s="233"/>
      <c r="I7" s="23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베이직어텐션토큰</v>
      </c>
      <c r="P7" s="39">
        <f t="shared" si="2"/>
        <v>940</v>
      </c>
      <c r="Q7" s="77">
        <f t="shared" si="3"/>
        <v>5.38116592E-2</v>
      </c>
      <c r="R7" s="86">
        <f t="shared" ref="R7:R25" si="5">_xlfn.IFNA(VLOOKUP(O7, $B$2:$E$200, 4, FALSE), "")</f>
        <v>30045067.040831551</v>
      </c>
    </row>
    <row r="8" spans="1:18" ht="17.25" thickBot="1">
      <c r="A8" s="40" t="s">
        <v>188</v>
      </c>
      <c r="B8" s="11" t="s">
        <v>189</v>
      </c>
      <c r="C8" s="95">
        <v>90.2</v>
      </c>
      <c r="D8" s="92">
        <v>2.61660978E-2</v>
      </c>
      <c r="E8" s="93">
        <v>65385768.79959543</v>
      </c>
      <c r="F8" s="35"/>
      <c r="G8" s="225"/>
      <c r="H8" s="226"/>
      <c r="I8" s="22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이캐시</v>
      </c>
      <c r="P8" s="39">
        <f t="shared" si="2"/>
        <v>9.9000000000000005E-2</v>
      </c>
      <c r="Q8" s="77">
        <f t="shared" si="3"/>
        <v>4.7619047599999999E-2</v>
      </c>
      <c r="R8" s="86">
        <f t="shared" si="5"/>
        <v>624907243881.95349</v>
      </c>
    </row>
    <row r="9" spans="1:18" ht="17.25" thickBot="1">
      <c r="A9" s="40" t="s">
        <v>131</v>
      </c>
      <c r="B9" s="11" t="s">
        <v>132</v>
      </c>
      <c r="C9" s="95">
        <v>3670</v>
      </c>
      <c r="D9" s="92">
        <v>2.2284122600000001E-2</v>
      </c>
      <c r="E9" s="93">
        <v>22156645.308993358</v>
      </c>
      <c r="F9" s="35"/>
      <c r="G9" s="9" t="s">
        <v>38</v>
      </c>
      <c r="H9" s="205" t="s">
        <v>37</v>
      </c>
      <c r="I9" s="20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아하토큰</v>
      </c>
      <c r="P9" s="39">
        <f t="shared" si="2"/>
        <v>12.2</v>
      </c>
      <c r="Q9" s="77">
        <f t="shared" si="3"/>
        <v>4.2735042700000003E-2</v>
      </c>
      <c r="R9" s="86">
        <f t="shared" si="5"/>
        <v>328956340.25299472</v>
      </c>
    </row>
    <row r="10" spans="1:18">
      <c r="A10" s="40" t="s">
        <v>183</v>
      </c>
      <c r="B10" s="11" t="s">
        <v>346</v>
      </c>
      <c r="C10" s="95">
        <v>9.9</v>
      </c>
      <c r="D10" s="92">
        <v>1.5384615399999999E-2</v>
      </c>
      <c r="E10" s="93">
        <v>1243862706.7969325</v>
      </c>
      <c r="F10" s="35"/>
      <c r="G10" s="250">
        <f>_xlfn.IFNA(VLOOKUP(G7, $B$2:$D$200, 3, FALSE), "-")</f>
        <v>-2.0865957599999999E-2</v>
      </c>
      <c r="H10" s="252">
        <f>_xlfn.IFNA(VLOOKUP(G7, $B$2:$D$200, 2, FALSE), "-")</f>
        <v>48145000</v>
      </c>
      <c r="I10" s="25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캐리프로토콜</v>
      </c>
      <c r="P10" s="39">
        <f t="shared" si="2"/>
        <v>9.98</v>
      </c>
      <c r="Q10" s="77">
        <f t="shared" si="3"/>
        <v>3.0991735499999999E-2</v>
      </c>
      <c r="R10" s="90">
        <f t="shared" si="5"/>
        <v>4235000318.111228</v>
      </c>
    </row>
    <row r="11" spans="1:18" ht="17.25" thickBot="1">
      <c r="A11" s="40" t="s">
        <v>147</v>
      </c>
      <c r="B11" s="11" t="s">
        <v>148</v>
      </c>
      <c r="C11" s="95">
        <v>75.3</v>
      </c>
      <c r="D11" s="92">
        <v>1.0738255E-2</v>
      </c>
      <c r="E11" s="93">
        <v>186609090.81383437</v>
      </c>
      <c r="F11" s="35"/>
      <c r="G11" s="251"/>
      <c r="H11" s="254"/>
      <c r="I11" s="25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파워렛저</v>
      </c>
      <c r="P11" s="45">
        <f t="shared" si="2"/>
        <v>624</v>
      </c>
      <c r="Q11" s="80">
        <f t="shared" si="3"/>
        <v>2.8006589799999999E-2</v>
      </c>
      <c r="R11" s="99">
        <f t="shared" si="5"/>
        <v>97926294.801505864</v>
      </c>
    </row>
    <row r="12" spans="1:18" ht="17.25" thickBot="1">
      <c r="A12" s="40" t="s">
        <v>200</v>
      </c>
      <c r="B12" s="11" t="s">
        <v>201</v>
      </c>
      <c r="C12" s="95">
        <v>475</v>
      </c>
      <c r="D12" s="92">
        <v>1.06382979E-2</v>
      </c>
      <c r="E12" s="93">
        <v>19195653.64125802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메타디움</v>
      </c>
      <c r="P12" s="39">
        <f t="shared" si="2"/>
        <v>90.2</v>
      </c>
      <c r="Q12" s="77">
        <f t="shared" si="3"/>
        <v>2.61660978E-2</v>
      </c>
      <c r="R12" s="86">
        <f t="shared" si="5"/>
        <v>65385768.79959543</v>
      </c>
    </row>
    <row r="13" spans="1:18" ht="17.25" thickBot="1">
      <c r="A13" s="40" t="s">
        <v>214</v>
      </c>
      <c r="B13" s="11" t="s">
        <v>215</v>
      </c>
      <c r="C13" s="95">
        <v>137</v>
      </c>
      <c r="D13" s="92">
        <v>7.3529412000000001E-3</v>
      </c>
      <c r="E13" s="93">
        <v>12149674.44039298</v>
      </c>
      <c r="F13" s="35"/>
      <c r="G13" s="204" t="s">
        <v>69</v>
      </c>
      <c r="H13" s="205"/>
      <c r="I13" s="20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카이버네트워크</v>
      </c>
      <c r="P13" s="39">
        <f t="shared" si="2"/>
        <v>3670</v>
      </c>
      <c r="Q13" s="77">
        <f t="shared" si="3"/>
        <v>2.2284122600000001E-2</v>
      </c>
      <c r="R13" s="86">
        <f t="shared" si="5"/>
        <v>22156645.308993358</v>
      </c>
    </row>
    <row r="14" spans="1:18">
      <c r="A14" s="40" t="s">
        <v>141</v>
      </c>
      <c r="B14" s="11" t="s">
        <v>142</v>
      </c>
      <c r="C14" s="95">
        <v>1555</v>
      </c>
      <c r="D14" s="92">
        <v>6.4724919000000002E-3</v>
      </c>
      <c r="E14" s="93">
        <v>5868977.6713875895</v>
      </c>
      <c r="F14" s="35"/>
      <c r="G14" s="232" t="s">
        <v>36</v>
      </c>
      <c r="H14" s="233"/>
      <c r="I14" s="23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썬더코어</v>
      </c>
      <c r="P14" s="39">
        <f t="shared" si="2"/>
        <v>9.9</v>
      </c>
      <c r="Q14" s="77">
        <f t="shared" si="3"/>
        <v>1.5384615399999999E-2</v>
      </c>
      <c r="R14" s="86">
        <f t="shared" si="5"/>
        <v>1243862706.7969325</v>
      </c>
    </row>
    <row r="15" spans="1:18" ht="17.25" thickBot="1">
      <c r="A15" s="40" t="s">
        <v>206</v>
      </c>
      <c r="B15" s="11" t="s">
        <v>207</v>
      </c>
      <c r="C15" s="95">
        <v>976</v>
      </c>
      <c r="D15" s="92">
        <v>6.1855670000000003E-3</v>
      </c>
      <c r="E15" s="93">
        <v>9060064.44692754</v>
      </c>
      <c r="F15" s="35"/>
      <c r="G15" s="225"/>
      <c r="H15" s="226"/>
      <c r="I15" s="22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트론</v>
      </c>
      <c r="P15" s="37">
        <f t="shared" si="2"/>
        <v>75.3</v>
      </c>
      <c r="Q15" s="79">
        <f t="shared" si="3"/>
        <v>1.0738255E-2</v>
      </c>
      <c r="R15" s="87">
        <f t="shared" si="5"/>
        <v>186609090.81383437</v>
      </c>
    </row>
    <row r="16" spans="1:18" ht="17.25" thickBot="1">
      <c r="A16" s="40" t="s">
        <v>96</v>
      </c>
      <c r="B16" s="11" t="s">
        <v>97</v>
      </c>
      <c r="C16" s="95">
        <v>2.2000000000000001E-3</v>
      </c>
      <c r="D16" s="92">
        <v>0</v>
      </c>
      <c r="E16" s="93">
        <v>845115763082.28369</v>
      </c>
      <c r="F16" s="35"/>
      <c r="G16" s="9" t="s">
        <v>38</v>
      </c>
      <c r="H16" s="205" t="s">
        <v>37</v>
      </c>
      <c r="I16" s="20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폴리매쓰</v>
      </c>
      <c r="P16" s="38">
        <f t="shared" si="2"/>
        <v>475</v>
      </c>
      <c r="Q16" s="76">
        <f t="shared" si="3"/>
        <v>1.06382979E-2</v>
      </c>
      <c r="R16" s="85">
        <f t="shared" si="5"/>
        <v>19195653.64125802</v>
      </c>
    </row>
    <row r="17" spans="1:18">
      <c r="A17" s="40" t="s">
        <v>114</v>
      </c>
      <c r="B17" s="11" t="s">
        <v>339</v>
      </c>
      <c r="C17" s="95">
        <v>470</v>
      </c>
      <c r="D17" s="92">
        <v>-2.1231422999999998E-3</v>
      </c>
      <c r="E17" s="93">
        <v>1790409.87366352</v>
      </c>
      <c r="F17" s="35"/>
      <c r="G17" s="250">
        <f>_xlfn.IFNA(VLOOKUP(G14, $B$2:$D$200, 3, FALSE), "-")</f>
        <v>-2.0865957599999999E-2</v>
      </c>
      <c r="H17" s="252">
        <f>_xlfn.IFNA(VLOOKUP(G14, $B$2:$D$200, 2, FALSE), "-")</f>
        <v>48145000</v>
      </c>
      <c r="I17" s="25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센티넬프로토콜</v>
      </c>
      <c r="P17" s="39">
        <f t="shared" si="2"/>
        <v>137</v>
      </c>
      <c r="Q17" s="77">
        <f t="shared" si="3"/>
        <v>7.3529412000000001E-3</v>
      </c>
      <c r="R17" s="86">
        <f t="shared" si="5"/>
        <v>12149674.44039298</v>
      </c>
    </row>
    <row r="18" spans="1:18" ht="17.25" thickBot="1">
      <c r="A18" s="40" t="s">
        <v>72</v>
      </c>
      <c r="B18" s="11" t="s">
        <v>73</v>
      </c>
      <c r="C18" s="95">
        <v>33200</v>
      </c>
      <c r="D18" s="92">
        <v>-3.9003900000000001E-3</v>
      </c>
      <c r="E18" s="93">
        <v>385314.37247016001</v>
      </c>
      <c r="F18" s="35"/>
      <c r="G18" s="251"/>
      <c r="H18" s="254"/>
      <c r="I18" s="25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스와이프</v>
      </c>
      <c r="P18" s="39">
        <f t="shared" si="2"/>
        <v>1555</v>
      </c>
      <c r="Q18" s="77">
        <f t="shared" si="3"/>
        <v>6.4724919000000002E-3</v>
      </c>
      <c r="R18" s="86">
        <f t="shared" si="5"/>
        <v>5868977.6713875895</v>
      </c>
    </row>
    <row r="19" spans="1:18" ht="17.25" thickBot="1">
      <c r="A19" s="40" t="s">
        <v>50</v>
      </c>
      <c r="B19" s="11" t="s">
        <v>51</v>
      </c>
      <c r="C19" s="95">
        <v>223</v>
      </c>
      <c r="D19" s="92">
        <v>-4.4642856999999999E-3</v>
      </c>
      <c r="E19" s="93">
        <v>13634416.33070259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밀크</v>
      </c>
      <c r="P19" s="39">
        <f t="shared" si="2"/>
        <v>976</v>
      </c>
      <c r="Q19" s="77">
        <f t="shared" si="3"/>
        <v>6.1855670000000003E-3</v>
      </c>
      <c r="R19" s="86">
        <f t="shared" si="5"/>
        <v>9060064.44692754</v>
      </c>
    </row>
    <row r="20" spans="1:18" ht="17.25" thickBot="1">
      <c r="A20" s="40" t="s">
        <v>336</v>
      </c>
      <c r="B20" s="11" t="s">
        <v>337</v>
      </c>
      <c r="C20" s="95">
        <v>12480</v>
      </c>
      <c r="D20" s="92">
        <v>-6.3694268000000004E-3</v>
      </c>
      <c r="E20" s="93">
        <v>1514293.6691992199</v>
      </c>
      <c r="F20" s="35"/>
      <c r="G20" s="204" t="s">
        <v>251</v>
      </c>
      <c r="H20" s="205"/>
      <c r="I20" s="20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비트토렌트</v>
      </c>
      <c r="P20" s="39">
        <f t="shared" si="2"/>
        <v>2.2000000000000001E-3</v>
      </c>
      <c r="Q20" s="77">
        <f t="shared" si="3"/>
        <v>0</v>
      </c>
      <c r="R20" s="90">
        <f t="shared" si="5"/>
        <v>845115763082.28369</v>
      </c>
    </row>
    <row r="21" spans="1:18">
      <c r="A21" s="40" t="s">
        <v>212</v>
      </c>
      <c r="B21" s="11" t="s">
        <v>213</v>
      </c>
      <c r="C21" s="95">
        <v>300</v>
      </c>
      <c r="D21" s="92">
        <v>-6.6225166000000004E-3</v>
      </c>
      <c r="E21" s="93">
        <v>46599876.667814158</v>
      </c>
      <c r="F21" s="35"/>
      <c r="G21" s="232" t="s">
        <v>36</v>
      </c>
      <c r="H21" s="233"/>
      <c r="I21" s="23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크로노스</v>
      </c>
      <c r="P21" s="45">
        <f t="shared" si="2"/>
        <v>470</v>
      </c>
      <c r="Q21" s="80">
        <f t="shared" si="3"/>
        <v>-2.1231422999999998E-3</v>
      </c>
      <c r="R21" s="99">
        <f t="shared" si="5"/>
        <v>1790409.87366352</v>
      </c>
    </row>
    <row r="22" spans="1:18" ht="17.25" thickBot="1">
      <c r="A22" s="40" t="s">
        <v>260</v>
      </c>
      <c r="B22" s="11" t="s">
        <v>261</v>
      </c>
      <c r="C22" s="95">
        <v>145</v>
      </c>
      <c r="D22" s="92">
        <v>-6.8493151000000004E-3</v>
      </c>
      <c r="E22" s="93">
        <v>75178560.197427273</v>
      </c>
      <c r="F22" s="35"/>
      <c r="G22" s="225"/>
      <c r="H22" s="226"/>
      <c r="I22" s="22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코스모스</v>
      </c>
      <c r="P22" s="39">
        <f t="shared" si="2"/>
        <v>33200</v>
      </c>
      <c r="Q22" s="77">
        <f t="shared" si="3"/>
        <v>-3.9003900000000001E-3</v>
      </c>
      <c r="R22" s="86">
        <f t="shared" si="5"/>
        <v>385314.37247016001</v>
      </c>
    </row>
    <row r="23" spans="1:18" ht="17.25" thickBot="1">
      <c r="A23" s="40" t="s">
        <v>324</v>
      </c>
      <c r="B23" s="11" t="s">
        <v>325</v>
      </c>
      <c r="C23" s="95">
        <v>99720</v>
      </c>
      <c r="D23" s="92">
        <v>-9.2399404000000004E-3</v>
      </c>
      <c r="E23" s="93">
        <v>198877.98273933001</v>
      </c>
      <c r="F23" s="35"/>
      <c r="G23" s="9" t="s">
        <v>38</v>
      </c>
      <c r="H23" s="205" t="s">
        <v>37</v>
      </c>
      <c r="I23" s="20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스텔라루멘</v>
      </c>
      <c r="P23" s="39">
        <f t="shared" si="2"/>
        <v>223</v>
      </c>
      <c r="Q23" s="77">
        <f t="shared" si="3"/>
        <v>-4.4642856999999999E-3</v>
      </c>
      <c r="R23" s="86">
        <f t="shared" si="5"/>
        <v>13634416.33070259</v>
      </c>
    </row>
    <row r="24" spans="1:18">
      <c r="A24" s="40" t="s">
        <v>173</v>
      </c>
      <c r="B24" s="11" t="s">
        <v>174</v>
      </c>
      <c r="C24" s="95">
        <v>10.7</v>
      </c>
      <c r="D24" s="92">
        <v>-9.2592592999999994E-3</v>
      </c>
      <c r="E24" s="93">
        <v>431252581.77140671</v>
      </c>
      <c r="F24" s="35"/>
      <c r="G24" s="250">
        <f>_xlfn.IFNA(VLOOKUP(G21, $B$2:$D$200, 3, FALSE), "-")</f>
        <v>-2.0865957599999999E-2</v>
      </c>
      <c r="H24" s="252">
        <f>_xlfn.IFNA(VLOOKUP(G21, $B$2:$D$200, 2, FALSE), "-")</f>
        <v>48145000</v>
      </c>
      <c r="I24" s="25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니어프로토콜</v>
      </c>
      <c r="P24" s="39">
        <f t="shared" si="2"/>
        <v>12480</v>
      </c>
      <c r="Q24" s="77">
        <f t="shared" si="3"/>
        <v>-6.3694268000000004E-3</v>
      </c>
      <c r="R24" s="86">
        <f t="shared" si="5"/>
        <v>1514293.6691992199</v>
      </c>
    </row>
    <row r="25" spans="1:18" ht="17.25" thickBot="1">
      <c r="A25" s="40" t="s">
        <v>86</v>
      </c>
      <c r="B25" s="11" t="s">
        <v>87</v>
      </c>
      <c r="C25" s="95">
        <v>93270</v>
      </c>
      <c r="D25" s="92">
        <v>-9.4519966E-3</v>
      </c>
      <c r="E25" s="93">
        <v>232762.59607885001</v>
      </c>
      <c r="F25" s="35"/>
      <c r="G25" s="251"/>
      <c r="H25" s="254"/>
      <c r="I25" s="25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휴먼스케이프</v>
      </c>
      <c r="P25" s="37">
        <f t="shared" si="2"/>
        <v>300</v>
      </c>
      <c r="Q25" s="79">
        <f t="shared" si="3"/>
        <v>-6.6225166000000004E-3</v>
      </c>
      <c r="R25" s="87">
        <f t="shared" si="5"/>
        <v>46599876.667814158</v>
      </c>
    </row>
    <row r="26" spans="1:18">
      <c r="A26" s="40" t="s">
        <v>82</v>
      </c>
      <c r="B26" s="11" t="s">
        <v>83</v>
      </c>
      <c r="C26" s="95">
        <v>2420</v>
      </c>
      <c r="D26" s="92">
        <v>-1.0224948899999999E-2</v>
      </c>
      <c r="E26" s="93">
        <v>3122213.4129274199</v>
      </c>
      <c r="F26" s="35"/>
    </row>
    <row r="27" spans="1:18" ht="17.25" thickBot="1">
      <c r="A27" s="40" t="s">
        <v>121</v>
      </c>
      <c r="B27" s="11" t="s">
        <v>122</v>
      </c>
      <c r="C27" s="95">
        <v>129450</v>
      </c>
      <c r="D27" s="92">
        <v>-1.03211009E-2</v>
      </c>
      <c r="E27" s="93">
        <v>8252.8574783700005</v>
      </c>
      <c r="F27" s="35"/>
    </row>
    <row r="28" spans="1:18" ht="17.25" thickBot="1">
      <c r="A28" s="40" t="s">
        <v>80</v>
      </c>
      <c r="B28" s="11" t="s">
        <v>81</v>
      </c>
      <c r="C28" s="95">
        <v>986</v>
      </c>
      <c r="D28" s="92">
        <v>-1.10330993E-2</v>
      </c>
      <c r="E28" s="93">
        <v>14979868.897143239</v>
      </c>
      <c r="F28" s="35"/>
      <c r="G28" s="204" t="s">
        <v>46</v>
      </c>
      <c r="H28" s="205"/>
      <c r="I28" s="205"/>
      <c r="J28" s="206"/>
      <c r="K28" s="204" t="s">
        <v>44</v>
      </c>
      <c r="L28" s="205"/>
      <c r="M28" s="205"/>
      <c r="N28" s="206"/>
      <c r="O28" s="204" t="s">
        <v>45</v>
      </c>
      <c r="P28" s="205"/>
      <c r="Q28" s="205"/>
      <c r="R28" s="206"/>
    </row>
    <row r="29" spans="1:18" ht="17.25" thickBot="1">
      <c r="A29" s="40" t="s">
        <v>76</v>
      </c>
      <c r="B29" s="11" t="s">
        <v>77</v>
      </c>
      <c r="C29" s="95">
        <v>354850</v>
      </c>
      <c r="D29" s="92">
        <v>-1.15598886E-2</v>
      </c>
      <c r="E29" s="93">
        <v>3514.1398823499999</v>
      </c>
      <c r="F29" s="35"/>
      <c r="G29" s="241" t="s">
        <v>54</v>
      </c>
      <c r="H29" s="257">
        <f ca="1">NOW()</f>
        <v>44635.867331018519</v>
      </c>
      <c r="I29" s="258"/>
      <c r="J29" s="259"/>
      <c r="K29" s="256" t="s">
        <v>54</v>
      </c>
      <c r="L29" s="257">
        <f ca="1">NOW()</f>
        <v>44635.867331018519</v>
      </c>
      <c r="M29" s="258"/>
      <c r="N29" s="259"/>
      <c r="O29" s="256" t="s">
        <v>54</v>
      </c>
      <c r="P29" s="257">
        <f ca="1">NOW()</f>
        <v>44635.867331018519</v>
      </c>
      <c r="Q29" s="258"/>
      <c r="R29" s="259"/>
    </row>
    <row r="30" spans="1:18" ht="17.25" thickBot="1">
      <c r="A30" s="40" t="s">
        <v>344</v>
      </c>
      <c r="B30" s="11" t="s">
        <v>345</v>
      </c>
      <c r="C30" s="95">
        <v>1635</v>
      </c>
      <c r="D30" s="92">
        <v>-1.20845921E-2</v>
      </c>
      <c r="E30" s="93">
        <v>1060358.5084987101</v>
      </c>
      <c r="F30" s="35"/>
      <c r="G30" s="249"/>
      <c r="H30" s="36" t="s">
        <v>57</v>
      </c>
      <c r="I30" s="73" t="s">
        <v>58</v>
      </c>
      <c r="J30" s="69" t="s">
        <v>259</v>
      </c>
      <c r="K30" s="249"/>
      <c r="L30" s="36" t="s">
        <v>57</v>
      </c>
      <c r="M30" s="73" t="s">
        <v>58</v>
      </c>
      <c r="N30" s="69" t="s">
        <v>259</v>
      </c>
      <c r="O30" s="249"/>
      <c r="P30" s="36" t="s">
        <v>57</v>
      </c>
      <c r="Q30" s="73" t="s">
        <v>58</v>
      </c>
      <c r="R30" s="69" t="s">
        <v>259</v>
      </c>
    </row>
    <row r="31" spans="1:18">
      <c r="A31" s="40" t="s">
        <v>248</v>
      </c>
      <c r="B31" s="11" t="s">
        <v>249</v>
      </c>
      <c r="C31" s="95">
        <v>231</v>
      </c>
      <c r="D31" s="92">
        <v>-1.2820512799999999E-2</v>
      </c>
      <c r="E31" s="93">
        <v>55946481.384197399</v>
      </c>
      <c r="F31" s="35"/>
      <c r="G31" s="55" t="str">
        <f ca="1">IFERROR(OFFSET(INDIRECT($H$3 &amp; "!A98"), 0, 0), "")</f>
        <v>무비블록</v>
      </c>
      <c r="H31" s="38">
        <f t="shared" ref="H31:H50" ca="1" si="7">_xlfn.IFNA(VLOOKUP(G31, $B$2:$D$200, 2, FALSE), "")</f>
        <v>12.5</v>
      </c>
      <c r="I31" s="76">
        <f t="shared" ref="I31:I50" ca="1" si="8">_xlfn.IFNA(VLOOKUP(G31, $B$2:$D$200, 3, FALSE), "")</f>
        <v>-3.8461538500000003E-2</v>
      </c>
      <c r="J31" s="85">
        <f ca="1">_xlfn.IFNA(VLOOKUP(G31, $B$2:$E$200, 4, FALSE), "")</f>
        <v>9574939496.4971294</v>
      </c>
      <c r="K31" s="55" t="str">
        <f ca="1">IFERROR(OFFSET(INDIRECT($H$3 &amp; "!A44"), 0, 0), "")</f>
        <v>무비블록</v>
      </c>
      <c r="L31" s="38">
        <f t="shared" ref="L31:L50" ca="1" si="9">_xlfn.IFNA(VLOOKUP(K31, $B$2:$D$200, 2, FALSE), "")</f>
        <v>12.5</v>
      </c>
      <c r="M31" s="76">
        <f t="shared" ref="M31:M50" ca="1" si="10">_xlfn.IFNA(VLOOKUP(K31, $B$2:$D$200, 3, FALSE), "")</f>
        <v>-3.8461538500000003E-2</v>
      </c>
      <c r="N31" s="85">
        <f ca="1">_xlfn.IFNA(VLOOKUP(K31, $B$2:$E$200, 4, FALSE), "")</f>
        <v>9574939496.4971294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268</v>
      </c>
      <c r="Q31" s="76">
        <f t="shared" ref="Q31:Q50" ca="1" si="12">_xlfn.IFNA(VLOOKUP(O31, $B$2:$D$200, 3, FALSE), "")</f>
        <v>-4.62633452E-2</v>
      </c>
      <c r="R31" s="85">
        <f ca="1">_xlfn.IFNA(VLOOKUP(O31, $B$2:$E$200, 4, FALSE), "")</f>
        <v>44241430.479780823</v>
      </c>
    </row>
    <row r="32" spans="1:18">
      <c r="A32" s="40" t="s">
        <v>220</v>
      </c>
      <c r="B32" s="11" t="s">
        <v>221</v>
      </c>
      <c r="C32" s="95">
        <v>889</v>
      </c>
      <c r="D32" s="92">
        <v>-1.3318534999999999E-2</v>
      </c>
      <c r="E32" s="93">
        <v>1085893.5881789001</v>
      </c>
      <c r="F32" s="35"/>
      <c r="G32" s="56" t="str">
        <f ca="1">IFERROR(OFFSET(INDIRECT($H$3 &amp; "!A98"), 1, 0), "")</f>
        <v>메인프레임</v>
      </c>
      <c r="H32" s="39">
        <f t="shared" ca="1" si="7"/>
        <v>11.4</v>
      </c>
      <c r="I32" s="77">
        <f t="shared" ca="1" si="8"/>
        <v>0.1067961165</v>
      </c>
      <c r="J32" s="86">
        <f t="shared" ref="J32:J50" ca="1" si="13">_xlfn.IFNA(VLOOKUP(G32, $B$2:$E$200, 4, FALSE), "")</f>
        <v>8218478309.5252371</v>
      </c>
      <c r="K32" s="56" t="str">
        <f ca="1">IFERROR(OFFSET(INDIRECT($H$3 &amp; "!A44"), 1, 0), "")</f>
        <v>메인프레임</v>
      </c>
      <c r="L32" s="39">
        <f t="shared" ca="1" si="9"/>
        <v>11.4</v>
      </c>
      <c r="M32" s="77">
        <f t="shared" ca="1" si="10"/>
        <v>0.1067961165</v>
      </c>
      <c r="N32" s="86">
        <f t="shared" ref="N32:N50" ca="1" si="14">_xlfn.IFNA(VLOOKUP(K32, $B$2:$E$200, 4, FALSE), "")</f>
        <v>8218478309.5252371</v>
      </c>
      <c r="O32" s="56" t="str">
        <f ca="1">IFERROR(OFFSET(INDIRECT($H$3 &amp; "!A71"), 1, 0), "")</f>
        <v>휴먼스케이프</v>
      </c>
      <c r="P32" s="39">
        <f t="shared" ca="1" si="11"/>
        <v>300</v>
      </c>
      <c r="Q32" s="77">
        <f t="shared" ca="1" si="12"/>
        <v>-6.6225166000000004E-3</v>
      </c>
      <c r="R32" s="86">
        <f t="shared" ref="R32:R50" ca="1" si="15">_xlfn.IFNA(VLOOKUP(O32, $B$2:$E$200, 4, FALSE), "")</f>
        <v>46599876.667814158</v>
      </c>
    </row>
    <row r="33" spans="1:18">
      <c r="A33" s="40" t="s">
        <v>228</v>
      </c>
      <c r="B33" s="11" t="s">
        <v>229</v>
      </c>
      <c r="C33" s="95">
        <v>50.2</v>
      </c>
      <c r="D33" s="92">
        <v>-1.3752455800000001E-2</v>
      </c>
      <c r="E33" s="93">
        <v>117370888.9023025</v>
      </c>
      <c r="F33" s="35"/>
      <c r="G33" s="56" t="str">
        <f ca="1">IFERROR(OFFSET(INDIRECT($H$3 &amp; "!A98"), 2, 0), "")</f>
        <v>캐리프로토콜</v>
      </c>
      <c r="H33" s="39">
        <f t="shared" ca="1" si="7"/>
        <v>9.98</v>
      </c>
      <c r="I33" s="77">
        <f t="shared" ca="1" si="8"/>
        <v>3.0991735499999999E-2</v>
      </c>
      <c r="J33" s="86">
        <f t="shared" ca="1" si="13"/>
        <v>4235000318.111228</v>
      </c>
      <c r="K33" s="56" t="str">
        <f ca="1">IFERROR(OFFSET(INDIRECT($H$3 &amp; "!A44"), 2, 0), "")</f>
        <v>캐리프로토콜</v>
      </c>
      <c r="L33" s="39">
        <f t="shared" ca="1" si="9"/>
        <v>9.98</v>
      </c>
      <c r="M33" s="77">
        <f t="shared" ca="1" si="10"/>
        <v>3.0991735499999999E-2</v>
      </c>
      <c r="N33" s="86">
        <f t="shared" ca="1" si="14"/>
        <v>4235000318.111228</v>
      </c>
      <c r="O33" s="56" t="str">
        <f ca="1">IFERROR(OFFSET(INDIRECT($H$3 &amp; "!A71"), 2, 0), "")</f>
        <v>아이콘</v>
      </c>
      <c r="P33" s="39">
        <f t="shared" ca="1" si="11"/>
        <v>924</v>
      </c>
      <c r="Q33" s="77">
        <f t="shared" ca="1" si="12"/>
        <v>-5.0359712199999997E-2</v>
      </c>
      <c r="R33" s="86">
        <f t="shared" ca="1" si="15"/>
        <v>14935571.847820969</v>
      </c>
    </row>
    <row r="34" spans="1:18">
      <c r="A34" s="40" t="s">
        <v>123</v>
      </c>
      <c r="B34" s="11" t="s">
        <v>124</v>
      </c>
      <c r="C34" s="95">
        <v>56.2</v>
      </c>
      <c r="D34" s="92">
        <v>-1.4035087700000001E-2</v>
      </c>
      <c r="E34" s="93">
        <v>83777423.46188046</v>
      </c>
      <c r="F34" s="35"/>
      <c r="G34" s="56" t="str">
        <f ca="1">IFERROR(OFFSET(INDIRECT($H$3 &amp; "!A98"), 3, 0), "")</f>
        <v>아르고</v>
      </c>
      <c r="H34" s="39">
        <f t="shared" ca="1" si="7"/>
        <v>268</v>
      </c>
      <c r="I34" s="77">
        <f t="shared" ca="1" si="8"/>
        <v>-4.62633452E-2</v>
      </c>
      <c r="J34" s="86">
        <f t="shared" ca="1" si="13"/>
        <v>44241430.479780823</v>
      </c>
      <c r="K34" s="56" t="str">
        <f ca="1">IFERROR(OFFSET(INDIRECT($H$3 &amp; "!A44"), 3, 0), "")</f>
        <v>썬더코어</v>
      </c>
      <c r="L34" s="39">
        <f t="shared" ca="1" si="9"/>
        <v>9.9</v>
      </c>
      <c r="M34" s="77">
        <f t="shared" ca="1" si="10"/>
        <v>1.5384615399999999E-2</v>
      </c>
      <c r="N34" s="86">
        <f t="shared" ca="1" si="14"/>
        <v>1243862706.7969325</v>
      </c>
      <c r="O34" s="56" t="str">
        <f ca="1">IFERROR(OFFSET(INDIRECT($H$3 &amp; "!A71"), 3, 0), "")</f>
        <v>베이직어텐션토큰</v>
      </c>
      <c r="P34" s="39">
        <f t="shared" ca="1" si="11"/>
        <v>940</v>
      </c>
      <c r="Q34" s="77">
        <f t="shared" ca="1" si="12"/>
        <v>5.38116592E-2</v>
      </c>
      <c r="R34" s="86">
        <f t="shared" ca="1" si="15"/>
        <v>30045067.040831551</v>
      </c>
    </row>
    <row r="35" spans="1:18">
      <c r="A35" s="40" t="s">
        <v>334</v>
      </c>
      <c r="B35" s="11" t="s">
        <v>335</v>
      </c>
      <c r="C35" s="95">
        <v>1685</v>
      </c>
      <c r="D35" s="92">
        <v>-1.4619883E-2</v>
      </c>
      <c r="E35" s="93">
        <v>4686987.3791205501</v>
      </c>
      <c r="F35" s="35"/>
      <c r="G35" s="58" t="str">
        <f ca="1">IFERROR(OFFSET(INDIRECT($H$3 &amp; "!A98"), 4, 0), "")</f>
        <v>썬더코어</v>
      </c>
      <c r="H35" s="44">
        <f t="shared" ca="1" si="7"/>
        <v>9.9</v>
      </c>
      <c r="I35" s="78">
        <f t="shared" ca="1" si="8"/>
        <v>1.5384615399999999E-2</v>
      </c>
      <c r="J35" s="90">
        <f t="shared" ca="1" si="13"/>
        <v>1243862706.7969325</v>
      </c>
      <c r="K35" s="58" t="str">
        <f ca="1">IFERROR(OFFSET(INDIRECT($H$3 &amp; "!A44"), 4, 0), "")</f>
        <v>에브리피디아</v>
      </c>
      <c r="L35" s="44">
        <f t="shared" ca="1" si="9"/>
        <v>10.7</v>
      </c>
      <c r="M35" s="78">
        <f t="shared" ca="1" si="10"/>
        <v>-9.2592592999999994E-3</v>
      </c>
      <c r="N35" s="90">
        <f t="shared" ca="1" si="14"/>
        <v>431252581.77140671</v>
      </c>
      <c r="O35" s="58" t="str">
        <f ca="1">IFERROR(OFFSET(INDIRECT($H$3 &amp; "!A71"), 4, 0), "")</f>
        <v>쓰레스홀드</v>
      </c>
      <c r="P35" s="44">
        <f t="shared" ca="1" si="11"/>
        <v>148</v>
      </c>
      <c r="Q35" s="78">
        <f t="shared" ca="1" si="12"/>
        <v>-3.2679738600000001E-2</v>
      </c>
      <c r="R35" s="90">
        <f t="shared" ca="1" si="15"/>
        <v>68070863.171621814</v>
      </c>
    </row>
    <row r="36" spans="1:18">
      <c r="A36" s="40" t="s">
        <v>246</v>
      </c>
      <c r="B36" s="11" t="s">
        <v>247</v>
      </c>
      <c r="C36" s="95">
        <v>711</v>
      </c>
      <c r="D36" s="92">
        <v>-1.52354571E-2</v>
      </c>
      <c r="E36" s="93">
        <v>1536205.48162482</v>
      </c>
      <c r="F36" s="35"/>
      <c r="G36" s="56" t="str">
        <f ca="1">IFERROR(OFFSET(INDIRECT($H$3 &amp; "!A98"), 5, 0), "")</f>
        <v>에브리피디아</v>
      </c>
      <c r="H36" s="39">
        <f t="shared" ca="1" si="7"/>
        <v>10.7</v>
      </c>
      <c r="I36" s="77">
        <f t="shared" ca="1" si="8"/>
        <v>-9.2592592999999994E-3</v>
      </c>
      <c r="J36" s="99">
        <f t="shared" ca="1" si="13"/>
        <v>431252581.77140671</v>
      </c>
      <c r="K36" s="56" t="str">
        <f ca="1">IFERROR(OFFSET(INDIRECT($H$3 &amp; "!A44"), 5, 0), "")</f>
        <v>비트토렌트</v>
      </c>
      <c r="L36" s="39">
        <f t="shared" ca="1" si="9"/>
        <v>2.2000000000000001E-3</v>
      </c>
      <c r="M36" s="77">
        <f t="shared" ca="1" si="10"/>
        <v>0</v>
      </c>
      <c r="N36" s="99">
        <f t="shared" ca="1" si="14"/>
        <v>845115763082.28369</v>
      </c>
      <c r="O36" s="56" t="str">
        <f ca="1">IFERROR(OFFSET(INDIRECT($H$3 &amp; "!A71"), 5, 0), "")</f>
        <v>스팀</v>
      </c>
      <c r="P36" s="39">
        <f t="shared" ca="1" si="11"/>
        <v>383</v>
      </c>
      <c r="Q36" s="77">
        <f t="shared" ca="1" si="12"/>
        <v>-2.5445292599999999E-2</v>
      </c>
      <c r="R36" s="99">
        <f t="shared" ca="1" si="15"/>
        <v>4776107.8485666104</v>
      </c>
    </row>
    <row r="37" spans="1:18">
      <c r="A37" s="40" t="s">
        <v>98</v>
      </c>
      <c r="B37" s="11" t="s">
        <v>99</v>
      </c>
      <c r="C37" s="95">
        <v>31660</v>
      </c>
      <c r="D37" s="92">
        <v>-1.52410575E-2</v>
      </c>
      <c r="E37" s="93">
        <v>178799.19439931001</v>
      </c>
      <c r="F37" s="35"/>
      <c r="G37" s="56" t="str">
        <f ca="1">IFERROR(OFFSET(INDIRECT($H$3 &amp; "!A98"), 6, 0), "")</f>
        <v>비트토렌트</v>
      </c>
      <c r="H37" s="39">
        <f t="shared" ca="1" si="7"/>
        <v>2.2000000000000001E-3</v>
      </c>
      <c r="I37" s="77">
        <f t="shared" ca="1" si="8"/>
        <v>0</v>
      </c>
      <c r="J37" s="86">
        <f t="shared" ca="1" si="13"/>
        <v>845115763082.28369</v>
      </c>
      <c r="K37" s="56" t="str">
        <f ca="1">IFERROR(OFFSET(INDIRECT($H$3 &amp; "!A44"), 6, 0), "")</f>
        <v>엠블</v>
      </c>
      <c r="L37" s="39">
        <f t="shared" ca="1" si="9"/>
        <v>10.199999999999999</v>
      </c>
      <c r="M37" s="77">
        <f t="shared" ca="1" si="10"/>
        <v>-1.9230769200000001E-2</v>
      </c>
      <c r="N37" s="86">
        <f t="shared" ca="1" si="14"/>
        <v>293930000.08512306</v>
      </c>
      <c r="O37" s="56" t="str">
        <f ca="1">IFERROR(OFFSET(INDIRECT($H$3 &amp; "!A71"), 6, 0), "")</f>
        <v>피르마체인</v>
      </c>
      <c r="P37" s="39">
        <f t="shared" ca="1" si="11"/>
        <v>115</v>
      </c>
      <c r="Q37" s="77">
        <f t="shared" ca="1" si="12"/>
        <v>-1.7094017100000001E-2</v>
      </c>
      <c r="R37" s="86">
        <f t="shared" ca="1" si="15"/>
        <v>5496018.9747658502</v>
      </c>
    </row>
    <row r="38" spans="1:18">
      <c r="A38" s="40" t="s">
        <v>53</v>
      </c>
      <c r="B38" s="11" t="s">
        <v>338</v>
      </c>
      <c r="C38" s="95">
        <v>249</v>
      </c>
      <c r="D38" s="92">
        <v>-1.5810276700000001E-2</v>
      </c>
      <c r="E38" s="93">
        <v>10114526.224618601</v>
      </c>
      <c r="F38" s="35"/>
      <c r="G38" s="56" t="str">
        <f ca="1">IFERROR(OFFSET(INDIRECT($H$3 &amp; "!A98"), 7, 0), "")</f>
        <v>엠블</v>
      </c>
      <c r="H38" s="39">
        <f t="shared" ca="1" si="7"/>
        <v>10.199999999999999</v>
      </c>
      <c r="I38" s="77">
        <f t="shared" ca="1" si="8"/>
        <v>-1.9230769200000001E-2</v>
      </c>
      <c r="J38" s="86">
        <f t="shared" ca="1" si="13"/>
        <v>293930000.08512306</v>
      </c>
      <c r="K38" s="56" t="str">
        <f ca="1">IFERROR(OFFSET(INDIRECT($H$3 &amp; "!A44"), 7, 0), "")</f>
        <v>쿼크체인</v>
      </c>
      <c r="L38" s="39">
        <f t="shared" ca="1" si="9"/>
        <v>18.899999999999999</v>
      </c>
      <c r="M38" s="77">
        <f t="shared" ca="1" si="10"/>
        <v>-3.0769230799999998E-2</v>
      </c>
      <c r="N38" s="86">
        <f t="shared" ca="1" si="14"/>
        <v>105455394.70860641</v>
      </c>
      <c r="O38" s="56" t="str">
        <f ca="1">IFERROR(OFFSET(INDIRECT($H$3 &amp; "!A71"), 7, 0), "")</f>
        <v>쎄타퓨엘</v>
      </c>
      <c r="P38" s="39">
        <f t="shared" ca="1" si="11"/>
        <v>194</v>
      </c>
      <c r="Q38" s="77">
        <f t="shared" ca="1" si="12"/>
        <v>-3.4825870600000003E-2</v>
      </c>
      <c r="R38" s="86">
        <f t="shared" ca="1" si="15"/>
        <v>17368155.649875499</v>
      </c>
    </row>
    <row r="39" spans="1:18">
      <c r="A39" s="40" t="s">
        <v>155</v>
      </c>
      <c r="B39" s="11" t="s">
        <v>156</v>
      </c>
      <c r="C39" s="95">
        <v>1215</v>
      </c>
      <c r="D39" s="92">
        <v>-1.6194331999999999E-2</v>
      </c>
      <c r="E39" s="93">
        <v>3297448.8364874902</v>
      </c>
      <c r="F39" s="35"/>
      <c r="G39" s="56" t="str">
        <f ca="1">IFERROR(OFFSET(INDIRECT($H$3 &amp; "!A98"), 8, 0), "")</f>
        <v>휴먼스케이프</v>
      </c>
      <c r="H39" s="39">
        <f t="shared" ca="1" si="7"/>
        <v>300</v>
      </c>
      <c r="I39" s="77">
        <f t="shared" ca="1" si="8"/>
        <v>-6.6225166000000004E-3</v>
      </c>
      <c r="J39" s="86">
        <f t="shared" ca="1" si="13"/>
        <v>46599876.667814158</v>
      </c>
      <c r="K39" s="56" t="str">
        <f ca="1">IFERROR(OFFSET(INDIRECT($H$3 &amp; "!A44"), 8, 0), "")</f>
        <v>저스트</v>
      </c>
      <c r="L39" s="39">
        <f t="shared" ca="1" si="9"/>
        <v>60</v>
      </c>
      <c r="M39" s="77">
        <f t="shared" ca="1" si="10"/>
        <v>-3.3816425099999999E-2</v>
      </c>
      <c r="N39" s="86">
        <f t="shared" ca="1" si="14"/>
        <v>104279615.06285825</v>
      </c>
      <c r="O39" s="56" t="str">
        <f ca="1">IFERROR(OFFSET(INDIRECT($H$3 &amp; "!A71"), 8, 0), "")</f>
        <v>센티넬프로토콜</v>
      </c>
      <c r="P39" s="39">
        <f t="shared" ca="1" si="11"/>
        <v>137</v>
      </c>
      <c r="Q39" s="77">
        <f t="shared" ca="1" si="12"/>
        <v>7.3529412000000001E-3</v>
      </c>
      <c r="R39" s="86">
        <f t="shared" ca="1" si="15"/>
        <v>12149674.44039298</v>
      </c>
    </row>
    <row r="40" spans="1:18" ht="17.25" thickBot="1">
      <c r="A40" s="40" t="s">
        <v>92</v>
      </c>
      <c r="B40" s="11" t="s">
        <v>93</v>
      </c>
      <c r="C40" s="95">
        <v>3158000</v>
      </c>
      <c r="D40" s="92">
        <v>-1.61993769E-2</v>
      </c>
      <c r="E40" s="93">
        <v>19123.625191790001</v>
      </c>
      <c r="F40" s="35"/>
      <c r="G40" s="57" t="str">
        <f ca="1">IFERROR(OFFSET(INDIRECT($H$3 &amp; "!A98"), 9, 0), "")</f>
        <v>쿼크체인</v>
      </c>
      <c r="H40" s="37">
        <f t="shared" ca="1" si="7"/>
        <v>18.899999999999999</v>
      </c>
      <c r="I40" s="79">
        <f t="shared" ca="1" si="8"/>
        <v>-3.0769230799999998E-2</v>
      </c>
      <c r="J40" s="87">
        <f t="shared" ca="1" si="13"/>
        <v>105455394.70860641</v>
      </c>
      <c r="K40" s="57" t="str">
        <f ca="1">IFERROR(OFFSET(INDIRECT($H$3 &amp; "!A44"), 9, 0), "")</f>
        <v>아하토큰</v>
      </c>
      <c r="L40" s="37">
        <f t="shared" ca="1" si="9"/>
        <v>12.2</v>
      </c>
      <c r="M40" s="79">
        <f t="shared" ca="1" si="10"/>
        <v>4.2735042700000003E-2</v>
      </c>
      <c r="N40" s="87">
        <f t="shared" ca="1" si="14"/>
        <v>328956340.25299472</v>
      </c>
      <c r="O40" s="57" t="str">
        <f ca="1">IFERROR(OFFSET(INDIRECT($H$3 &amp; "!A71"), 9, 0), "")</f>
        <v>알고랜드</v>
      </c>
      <c r="P40" s="37">
        <f t="shared" ca="1" si="11"/>
        <v>858</v>
      </c>
      <c r="Q40" s="79">
        <f t="shared" ca="1" si="12"/>
        <v>-3.0508474599999998E-2</v>
      </c>
      <c r="R40" s="87">
        <f t="shared" ca="1" si="15"/>
        <v>8350000.6858733501</v>
      </c>
    </row>
    <row r="41" spans="1:18">
      <c r="A41" s="40" t="s">
        <v>167</v>
      </c>
      <c r="B41" s="11" t="s">
        <v>168</v>
      </c>
      <c r="C41" s="95">
        <v>1775</v>
      </c>
      <c r="D41" s="92">
        <v>-1.6620498599999999E-2</v>
      </c>
      <c r="E41" s="93">
        <v>459747.87590147002</v>
      </c>
      <c r="F41" s="35"/>
      <c r="G41" s="59" t="str">
        <f ca="1">IFERROR(OFFSET(INDIRECT($H$3 &amp; "!A98"), 10, 0), "")</f>
        <v>아이콘</v>
      </c>
      <c r="H41" s="38">
        <f t="shared" ca="1" si="7"/>
        <v>924</v>
      </c>
      <c r="I41" s="76">
        <f t="shared" ca="1" si="8"/>
        <v>-5.0359712199999997E-2</v>
      </c>
      <c r="J41" s="85">
        <f t="shared" ca="1" si="13"/>
        <v>14935571.847820969</v>
      </c>
      <c r="K41" s="55" t="str">
        <f ca="1">IFERROR(OFFSET(INDIRECT($H$3 &amp; "!A44"), 10, 0), "")</f>
        <v>메디블록</v>
      </c>
      <c r="L41" s="38">
        <f t="shared" ca="1" si="9"/>
        <v>47.4</v>
      </c>
      <c r="M41" s="76">
        <f t="shared" ca="1" si="10"/>
        <v>-2.2680412399999999E-2</v>
      </c>
      <c r="N41" s="85">
        <f t="shared" ca="1" si="14"/>
        <v>76972356.561612234</v>
      </c>
      <c r="O41" s="55" t="str">
        <f ca="1">IFERROR(OFFSET(INDIRECT($H$3 &amp; "!A71"), 10, 0), "")</f>
        <v>시빅</v>
      </c>
      <c r="P41" s="38">
        <f t="shared" ca="1" si="11"/>
        <v>311</v>
      </c>
      <c r="Q41" s="76">
        <f t="shared" ca="1" si="12"/>
        <v>-3.1152648000000002E-2</v>
      </c>
      <c r="R41" s="85">
        <f t="shared" ca="1" si="15"/>
        <v>4516389.3322225101</v>
      </c>
    </row>
    <row r="42" spans="1:18">
      <c r="A42" s="40" t="s">
        <v>55</v>
      </c>
      <c r="B42" s="11" t="s">
        <v>56</v>
      </c>
      <c r="C42" s="95">
        <v>116</v>
      </c>
      <c r="D42" s="92">
        <v>-1.6949152499999998E-2</v>
      </c>
      <c r="E42" s="93">
        <v>8772054.7378535494</v>
      </c>
      <c r="F42" s="35"/>
      <c r="G42" s="56" t="str">
        <f ca="1">IFERROR(OFFSET(INDIRECT($H$3 &amp; "!A98"), 11, 0), "")</f>
        <v>저스트</v>
      </c>
      <c r="H42" s="39">
        <f t="shared" ca="1" si="7"/>
        <v>60</v>
      </c>
      <c r="I42" s="77">
        <f t="shared" ca="1" si="8"/>
        <v>-3.3816425099999999E-2</v>
      </c>
      <c r="J42" s="86">
        <f t="shared" ca="1" si="13"/>
        <v>104279615.06285825</v>
      </c>
      <c r="K42" s="56" t="str">
        <f ca="1">IFERROR(OFFSET(INDIRECT($H$3 &amp; "!A44"), 11, 0), "")</f>
        <v>리퍼리움</v>
      </c>
      <c r="L42" s="39">
        <f t="shared" ca="1" si="9"/>
        <v>11.4</v>
      </c>
      <c r="M42" s="77">
        <f t="shared" ca="1" si="10"/>
        <v>-3.3898305099999998E-2</v>
      </c>
      <c r="N42" s="86">
        <f t="shared" ca="1" si="14"/>
        <v>321801738.42960602</v>
      </c>
      <c r="O42" s="56" t="str">
        <f ca="1">IFERROR(OFFSET(INDIRECT($H$3 &amp; "!A71"), 11, 0), "")</f>
        <v>온톨로지</v>
      </c>
      <c r="P42" s="39">
        <f t="shared" ca="1" si="11"/>
        <v>589</v>
      </c>
      <c r="Q42" s="77">
        <f t="shared" ca="1" si="12"/>
        <v>-1.8333333300000001E-2</v>
      </c>
      <c r="R42" s="86">
        <f t="shared" ca="1" si="15"/>
        <v>1622374.3847924899</v>
      </c>
    </row>
    <row r="43" spans="1:18">
      <c r="A43" s="40" t="s">
        <v>190</v>
      </c>
      <c r="B43" s="11" t="s">
        <v>191</v>
      </c>
      <c r="C43" s="95">
        <v>2030</v>
      </c>
      <c r="D43" s="92">
        <v>-1.6949152499999998E-2</v>
      </c>
      <c r="E43" s="93">
        <v>651254.07237364003</v>
      </c>
      <c r="F43" s="35"/>
      <c r="G43" s="56" t="str">
        <f ca="1">IFERROR(OFFSET(INDIRECT($H$3 &amp; "!A98"), 12, 0), "")</f>
        <v>베이직어텐션토큰</v>
      </c>
      <c r="H43" s="39">
        <f t="shared" ca="1" si="7"/>
        <v>940</v>
      </c>
      <c r="I43" s="77">
        <f t="shared" ca="1" si="8"/>
        <v>5.38116592E-2</v>
      </c>
      <c r="J43" s="86">
        <f t="shared" ca="1" si="13"/>
        <v>30045067.040831551</v>
      </c>
      <c r="K43" s="56" t="str">
        <f ca="1">IFERROR(OFFSET(INDIRECT($H$3 &amp; "!A44"), 12, 0), "")</f>
        <v>스톰엑스</v>
      </c>
      <c r="L43" s="39">
        <f t="shared" ca="1" si="9"/>
        <v>16.5</v>
      </c>
      <c r="M43" s="77">
        <f t="shared" ca="1" si="10"/>
        <v>-2.9411764699999999E-2</v>
      </c>
      <c r="N43" s="86">
        <f t="shared" ca="1" si="14"/>
        <v>207230775.64878944</v>
      </c>
      <c r="O43" s="56" t="str">
        <f ca="1">IFERROR(OFFSET(INDIRECT($H$3 &amp; "!A71"), 12, 0), "")</f>
        <v>제로엑스</v>
      </c>
      <c r="P43" s="39">
        <f t="shared" ca="1" si="11"/>
        <v>595</v>
      </c>
      <c r="Q43" s="77">
        <f t="shared" ca="1" si="12"/>
        <v>-1.9769357500000001E-2</v>
      </c>
      <c r="R43" s="86">
        <f t="shared" ca="1" si="15"/>
        <v>1587629.23011445</v>
      </c>
    </row>
    <row r="44" spans="1:18">
      <c r="A44" s="40" t="s">
        <v>194</v>
      </c>
      <c r="B44" s="11" t="s">
        <v>195</v>
      </c>
      <c r="C44" s="95">
        <v>115</v>
      </c>
      <c r="D44" s="92">
        <v>-1.7094017100000001E-2</v>
      </c>
      <c r="E44" s="93">
        <v>5496018.9747658502</v>
      </c>
      <c r="F44" s="35"/>
      <c r="G44" s="56" t="str">
        <f ca="1">IFERROR(OFFSET(INDIRECT($H$3 &amp; "!A98"), 13, 0), "")</f>
        <v>아하토큰</v>
      </c>
      <c r="H44" s="39">
        <f t="shared" ca="1" si="7"/>
        <v>12.2</v>
      </c>
      <c r="I44" s="77">
        <f t="shared" ca="1" si="8"/>
        <v>4.2735042700000003E-2</v>
      </c>
      <c r="J44" s="86">
        <f t="shared" ca="1" si="13"/>
        <v>328956340.25299472</v>
      </c>
      <c r="K44" s="56" t="str">
        <f ca="1">IFERROR(OFFSET(INDIRECT($H$3 &amp; "!A44"), 13, 0), "")</f>
        <v>아이오에스티</v>
      </c>
      <c r="L44" s="39">
        <f t="shared" ca="1" si="9"/>
        <v>27</v>
      </c>
      <c r="M44" s="77">
        <f t="shared" ca="1" si="10"/>
        <v>-3.2258064500000003E-2</v>
      </c>
      <c r="N44" s="86">
        <f t="shared" ca="1" si="14"/>
        <v>38097503.113332212</v>
      </c>
      <c r="O44" s="56" t="str">
        <f ca="1">IFERROR(OFFSET(INDIRECT($H$3 &amp; "!A71"), 13, 0), "")</f>
        <v>아이오타</v>
      </c>
      <c r="P44" s="39">
        <f t="shared" ca="1" si="11"/>
        <v>859</v>
      </c>
      <c r="Q44" s="77">
        <f t="shared" ca="1" si="12"/>
        <v>-2.7180068000000002E-2</v>
      </c>
      <c r="R44" s="86">
        <f t="shared" ca="1" si="15"/>
        <v>1562573.4698145499</v>
      </c>
    </row>
    <row r="45" spans="1:18">
      <c r="A45" s="40" t="s">
        <v>106</v>
      </c>
      <c r="B45" s="11" t="s">
        <v>107</v>
      </c>
      <c r="C45" s="95">
        <v>109</v>
      </c>
      <c r="D45" s="92">
        <v>-1.8018018E-2</v>
      </c>
      <c r="E45" s="93">
        <v>12483822.901792269</v>
      </c>
      <c r="F45" s="35"/>
      <c r="G45" s="58" t="str">
        <f ca="1">IFERROR(OFFSET(INDIRECT($H$3 &amp; "!A98"), 14, 0), "")</f>
        <v>쓰레스홀드</v>
      </c>
      <c r="H45" s="44">
        <f t="shared" ca="1" si="7"/>
        <v>148</v>
      </c>
      <c r="I45" s="78">
        <f t="shared" ca="1" si="8"/>
        <v>-3.2679738600000001E-2</v>
      </c>
      <c r="J45" s="90">
        <f t="shared" ca="1" si="13"/>
        <v>68070863.171621814</v>
      </c>
      <c r="K45" s="58" t="str">
        <f ca="1">IFERROR(OFFSET(INDIRECT($H$3 &amp; "!A44"), 14, 0), "")</f>
        <v>시아코인</v>
      </c>
      <c r="L45" s="44">
        <f t="shared" ca="1" si="9"/>
        <v>10.7</v>
      </c>
      <c r="M45" s="78">
        <f t="shared" ca="1" si="10"/>
        <v>-1.83486239E-2</v>
      </c>
      <c r="N45" s="90">
        <f t="shared" ca="1" si="14"/>
        <v>205392547.0815872</v>
      </c>
      <c r="O45" s="58" t="str">
        <f ca="1">IFERROR(OFFSET(INDIRECT($H$3 &amp; "!A71"), 14, 0), "")</f>
        <v>에스티피</v>
      </c>
      <c r="P45" s="44">
        <f t="shared" ca="1" si="11"/>
        <v>104</v>
      </c>
      <c r="Q45" s="78">
        <f t="shared" ca="1" si="12"/>
        <v>-2.8037383200000002E-2</v>
      </c>
      <c r="R45" s="90">
        <f t="shared" ca="1" si="15"/>
        <v>21406053.368948799</v>
      </c>
    </row>
    <row r="46" spans="1:18">
      <c r="A46" s="40" t="s">
        <v>127</v>
      </c>
      <c r="B46" s="11" t="s">
        <v>128</v>
      </c>
      <c r="C46" s="95">
        <v>48.2</v>
      </c>
      <c r="D46" s="92">
        <v>-1.8329938899999999E-2</v>
      </c>
      <c r="E46" s="93">
        <v>48316058.562541522</v>
      </c>
      <c r="F46" s="35"/>
      <c r="G46" s="56" t="str">
        <f ca="1">IFERROR(OFFSET(INDIRECT($H$3 &amp; "!A98"), 15, 0), "")</f>
        <v>메디블록</v>
      </c>
      <c r="H46" s="39">
        <f t="shared" ca="1" si="7"/>
        <v>47.4</v>
      </c>
      <c r="I46" s="77">
        <f t="shared" ca="1" si="8"/>
        <v>-2.2680412399999999E-2</v>
      </c>
      <c r="J46" s="99">
        <f t="shared" ca="1" si="13"/>
        <v>76972356.561612234</v>
      </c>
      <c r="K46" s="56" t="str">
        <f ca="1">IFERROR(OFFSET(INDIRECT($H$3 &amp; "!A44"), 15, 0), "")</f>
        <v>이캐시</v>
      </c>
      <c r="L46" s="39">
        <f t="shared" ca="1" si="9"/>
        <v>9.9000000000000005E-2</v>
      </c>
      <c r="M46" s="77">
        <f t="shared" ca="1" si="10"/>
        <v>4.7619047599999999E-2</v>
      </c>
      <c r="N46" s="99">
        <f t="shared" ca="1" si="14"/>
        <v>624907243881.95349</v>
      </c>
      <c r="O46" s="56" t="str">
        <f ca="1">IFERROR(OFFSET(INDIRECT($H$3 &amp; "!A71"), 15, 0), "")</f>
        <v>디카르고</v>
      </c>
      <c r="P46" s="39">
        <f t="shared" ca="1" si="11"/>
        <v>109</v>
      </c>
      <c r="Q46" s="77">
        <f t="shared" ca="1" si="12"/>
        <v>-1.8018018E-2</v>
      </c>
      <c r="R46" s="99">
        <f t="shared" ca="1" si="15"/>
        <v>12483822.901792269</v>
      </c>
    </row>
    <row r="47" spans="1:18">
      <c r="A47" s="40" t="s">
        <v>100</v>
      </c>
      <c r="B47" s="11" t="s">
        <v>101</v>
      </c>
      <c r="C47" s="95">
        <v>589</v>
      </c>
      <c r="D47" s="92">
        <v>-1.8333333300000001E-2</v>
      </c>
      <c r="E47" s="93">
        <v>1622374.3847924899</v>
      </c>
      <c r="F47" s="35"/>
      <c r="G47" s="56" t="str">
        <f ca="1">IFERROR(OFFSET(INDIRECT($H$3 &amp; "!A98"), 16, 0), "")</f>
        <v>엑시인피니티</v>
      </c>
      <c r="H47" s="39">
        <f t="shared" ca="1" si="7"/>
        <v>57870</v>
      </c>
      <c r="I47" s="77">
        <f t="shared" ca="1" si="8"/>
        <v>-2.4443695200000001E-2</v>
      </c>
      <c r="J47" s="86">
        <f t="shared" ca="1" si="13"/>
        <v>212132.09592024001</v>
      </c>
      <c r="K47" s="56" t="str">
        <f ca="1">IFERROR(OFFSET(INDIRECT($H$3 &amp; "!A44"), 16, 0), "")</f>
        <v>비체인</v>
      </c>
      <c r="L47" s="39">
        <f t="shared" ca="1" si="9"/>
        <v>56.2</v>
      </c>
      <c r="M47" s="77">
        <f t="shared" ca="1" si="10"/>
        <v>-1.4035087700000001E-2</v>
      </c>
      <c r="N47" s="86">
        <f t="shared" ca="1" si="14"/>
        <v>83777423.46188046</v>
      </c>
      <c r="O47" s="56" t="str">
        <f ca="1">IFERROR(OFFSET(INDIRECT($H$3 &amp; "!A71"), 16, 0), "")</f>
        <v>넴</v>
      </c>
      <c r="P47" s="39">
        <f t="shared" ca="1" si="11"/>
        <v>116</v>
      </c>
      <c r="Q47" s="77">
        <f t="shared" ca="1" si="12"/>
        <v>-1.6949152499999998E-2</v>
      </c>
      <c r="R47" s="86">
        <f t="shared" ca="1" si="15"/>
        <v>8772054.7378535494</v>
      </c>
    </row>
    <row r="48" spans="1:18">
      <c r="A48" s="40" t="s">
        <v>143</v>
      </c>
      <c r="B48" s="11" t="s">
        <v>144</v>
      </c>
      <c r="C48" s="95">
        <v>10.7</v>
      </c>
      <c r="D48" s="92">
        <v>-1.83486239E-2</v>
      </c>
      <c r="E48" s="93">
        <v>205392547.0815872</v>
      </c>
      <c r="F48" s="35"/>
      <c r="G48" s="56" t="str">
        <f ca="1">IFERROR(OFFSET(INDIRECT($H$3 &amp; "!A98"), 17, 0), "")</f>
        <v>체인링크</v>
      </c>
      <c r="H48" s="39">
        <f t="shared" ca="1" si="7"/>
        <v>16260</v>
      </c>
      <c r="I48" s="77">
        <f t="shared" ca="1" si="8"/>
        <v>-2.1071643599999999E-2</v>
      </c>
      <c r="J48" s="86">
        <f t="shared" ca="1" si="13"/>
        <v>252962.77969999</v>
      </c>
      <c r="K48" s="56" t="str">
        <f ca="1">IFERROR(OFFSET(INDIRECT($H$3 &amp; "!A44"), 17, 0), "")</f>
        <v>썸씽</v>
      </c>
      <c r="L48" s="39">
        <f t="shared" ca="1" si="9"/>
        <v>50.2</v>
      </c>
      <c r="M48" s="77">
        <f t="shared" ca="1" si="10"/>
        <v>-1.3752455800000001E-2</v>
      </c>
      <c r="N48" s="86">
        <f t="shared" ca="1" si="14"/>
        <v>117370888.9023025</v>
      </c>
      <c r="O48" s="56" t="str">
        <f ca="1">IFERROR(OFFSET(INDIRECT($H$3 &amp; "!A71"), 17, 0), "")</f>
        <v>아더</v>
      </c>
      <c r="P48" s="39">
        <f t="shared" ca="1" si="11"/>
        <v>231</v>
      </c>
      <c r="Q48" s="77">
        <f t="shared" ca="1" si="12"/>
        <v>-1.2820512799999999E-2</v>
      </c>
      <c r="R48" s="86">
        <f t="shared" ca="1" si="15"/>
        <v>55946481.384197399</v>
      </c>
    </row>
    <row r="49" spans="1:18">
      <c r="A49" s="40" t="s">
        <v>240</v>
      </c>
      <c r="B49" s="11" t="s">
        <v>241</v>
      </c>
      <c r="C49" s="95">
        <v>4980</v>
      </c>
      <c r="D49" s="92">
        <v>-1.87192118E-2</v>
      </c>
      <c r="E49" s="93">
        <v>95939.01841741</v>
      </c>
      <c r="F49" s="35"/>
      <c r="G49" s="56" t="str">
        <f ca="1">IFERROR(OFFSET(INDIRECT($H$3 &amp; "!A98"), 18, 0), "")</f>
        <v>리퍼리움</v>
      </c>
      <c r="H49" s="39">
        <f t="shared" ca="1" si="7"/>
        <v>11.4</v>
      </c>
      <c r="I49" s="77">
        <f t="shared" ca="1" si="8"/>
        <v>-3.3898305099999998E-2</v>
      </c>
      <c r="J49" s="86">
        <f t="shared" ca="1" si="13"/>
        <v>321801738.42960602</v>
      </c>
      <c r="K49" s="56" t="str">
        <f ca="1">IFERROR(OFFSET(INDIRECT($H$3 &amp; "!A44"), 18, 0), "")</f>
        <v>앵커</v>
      </c>
      <c r="L49" s="39">
        <f t="shared" ca="1" si="9"/>
        <v>84.7</v>
      </c>
      <c r="M49" s="77">
        <f t="shared" ca="1" si="10"/>
        <v>-1.9675925899999998E-2</v>
      </c>
      <c r="N49" s="86">
        <f t="shared" ca="1" si="14"/>
        <v>67818348.362311944</v>
      </c>
      <c r="O49" s="56" t="str">
        <f ca="1">IFERROR(OFFSET(INDIRECT($H$3 &amp; "!A71"), 18, 0), "")</f>
        <v>헤데라</v>
      </c>
      <c r="P49" s="39">
        <f t="shared" ca="1" si="11"/>
        <v>249</v>
      </c>
      <c r="Q49" s="77">
        <f t="shared" ca="1" si="12"/>
        <v>-1.5810276700000001E-2</v>
      </c>
      <c r="R49" s="86">
        <f t="shared" ca="1" si="15"/>
        <v>10114526.224618601</v>
      </c>
    </row>
    <row r="50" spans="1:18" ht="17.25" thickBot="1">
      <c r="A50" s="40" t="s">
        <v>125</v>
      </c>
      <c r="B50" s="11" t="s">
        <v>126</v>
      </c>
      <c r="C50" s="95">
        <v>83.3</v>
      </c>
      <c r="D50" s="92">
        <v>-1.88457008E-2</v>
      </c>
      <c r="E50" s="93">
        <v>18242461.360233381</v>
      </c>
      <c r="F50" s="35"/>
      <c r="G50" s="57" t="str">
        <f ca="1">IFERROR(OFFSET(INDIRECT($H$3 &amp; "!A98"), 19, 0), "")</f>
        <v>스톰엑스</v>
      </c>
      <c r="H50" s="37">
        <f t="shared" ca="1" si="7"/>
        <v>16.5</v>
      </c>
      <c r="I50" s="79">
        <f t="shared" ca="1" si="8"/>
        <v>-2.9411764699999999E-2</v>
      </c>
      <c r="J50" s="87">
        <f t="shared" ca="1" si="13"/>
        <v>207230775.64878944</v>
      </c>
      <c r="K50" s="57" t="str">
        <f ca="1">IFERROR(OFFSET(INDIRECT($H$3 &amp; "!A44"), 19, 0), "")</f>
        <v>룸네트워크</v>
      </c>
      <c r="L50" s="37">
        <f t="shared" ca="1" si="9"/>
        <v>88.8</v>
      </c>
      <c r="M50" s="79">
        <f t="shared" ca="1" si="10"/>
        <v>-2.8446389499999999E-2</v>
      </c>
      <c r="N50" s="87">
        <f t="shared" ca="1" si="14"/>
        <v>22088238.215265349</v>
      </c>
      <c r="O50" s="57" t="str">
        <f ca="1">IFERROR(OFFSET(INDIRECT($H$3 &amp; "!A71"), 19, 0), "")</f>
        <v>파워렛저</v>
      </c>
      <c r="P50" s="37">
        <f t="shared" ca="1" si="11"/>
        <v>624</v>
      </c>
      <c r="Q50" s="79">
        <f t="shared" ca="1" si="12"/>
        <v>2.8006589799999999E-2</v>
      </c>
      <c r="R50" s="87">
        <f t="shared" ca="1" si="15"/>
        <v>97926294.801505864</v>
      </c>
    </row>
    <row r="51" spans="1:18">
      <c r="A51" s="40" t="s">
        <v>110</v>
      </c>
      <c r="B51" s="11" t="s">
        <v>111</v>
      </c>
      <c r="C51" s="95">
        <v>3350</v>
      </c>
      <c r="D51" s="92">
        <v>-1.9033675E-2</v>
      </c>
      <c r="E51" s="93">
        <v>8434444.0660973899</v>
      </c>
      <c r="F51" s="35"/>
    </row>
    <row r="52" spans="1:18" ht="17.25" thickBot="1">
      <c r="A52" s="40" t="s">
        <v>184</v>
      </c>
      <c r="B52" s="11" t="s">
        <v>185</v>
      </c>
      <c r="C52" s="95">
        <v>10.199999999999999</v>
      </c>
      <c r="D52" s="92">
        <v>-1.9230769200000001E-2</v>
      </c>
      <c r="E52" s="93">
        <v>293930000.08512306</v>
      </c>
      <c r="F52" s="35"/>
    </row>
    <row r="53" spans="1:18" ht="17.25" thickBot="1">
      <c r="A53" s="40" t="s">
        <v>328</v>
      </c>
      <c r="B53" s="11" t="s">
        <v>329</v>
      </c>
      <c r="C53" s="95">
        <v>83850</v>
      </c>
      <c r="D53" s="92">
        <v>-1.9412934199999999E-2</v>
      </c>
      <c r="E53" s="93">
        <v>137921.33346721</v>
      </c>
      <c r="F53" s="35"/>
      <c r="G53" s="204" t="s">
        <v>250</v>
      </c>
      <c r="H53" s="205"/>
      <c r="I53" s="205"/>
      <c r="J53" s="206"/>
      <c r="K53" s="204" t="s">
        <v>253</v>
      </c>
      <c r="L53" s="205"/>
      <c r="M53" s="205"/>
      <c r="N53" s="206"/>
      <c r="O53" s="204" t="s">
        <v>254</v>
      </c>
      <c r="P53" s="205"/>
      <c r="Q53" s="205"/>
      <c r="R53" s="206"/>
    </row>
    <row r="54" spans="1:18" ht="17.25" thickBot="1">
      <c r="A54" s="40" t="s">
        <v>139</v>
      </c>
      <c r="B54" s="11" t="s">
        <v>140</v>
      </c>
      <c r="C54" s="95">
        <v>84.7</v>
      </c>
      <c r="D54" s="92">
        <v>-1.9675925899999998E-2</v>
      </c>
      <c r="E54" s="93">
        <v>67818348.362311944</v>
      </c>
      <c r="F54" s="35"/>
      <c r="G54" s="241" t="s">
        <v>54</v>
      </c>
      <c r="H54" s="257">
        <f ca="1">NOW()</f>
        <v>44635.867331018519</v>
      </c>
      <c r="I54" s="258"/>
      <c r="J54" s="259"/>
      <c r="K54" s="256" t="s">
        <v>54</v>
      </c>
      <c r="L54" s="257">
        <f ca="1">NOW()</f>
        <v>44635.867331018519</v>
      </c>
      <c r="M54" s="258"/>
      <c r="N54" s="259"/>
      <c r="O54" s="256" t="s">
        <v>54</v>
      </c>
      <c r="P54" s="257">
        <f ca="1">NOW()</f>
        <v>44635.867331018519</v>
      </c>
      <c r="Q54" s="258"/>
      <c r="R54" s="259"/>
    </row>
    <row r="55" spans="1:18" ht="17.25" thickBot="1">
      <c r="A55" s="40" t="s">
        <v>112</v>
      </c>
      <c r="B55" s="11" t="s">
        <v>113</v>
      </c>
      <c r="C55" s="95">
        <v>3725</v>
      </c>
      <c r="D55" s="92">
        <v>-1.9736842099999999E-2</v>
      </c>
      <c r="E55" s="93">
        <v>189031.60986157</v>
      </c>
      <c r="F55" s="35"/>
      <c r="G55" s="249"/>
      <c r="H55" s="36" t="s">
        <v>57</v>
      </c>
      <c r="I55" s="73" t="s">
        <v>58</v>
      </c>
      <c r="J55" s="69" t="s">
        <v>259</v>
      </c>
      <c r="K55" s="249"/>
      <c r="L55" s="36" t="s">
        <v>57</v>
      </c>
      <c r="M55" s="73" t="s">
        <v>58</v>
      </c>
      <c r="N55" s="69" t="s">
        <v>259</v>
      </c>
      <c r="O55" s="249"/>
      <c r="P55" s="36" t="s">
        <v>57</v>
      </c>
      <c r="Q55" s="73" t="s">
        <v>58</v>
      </c>
      <c r="R55" s="69" t="s">
        <v>259</v>
      </c>
    </row>
    <row r="56" spans="1:18">
      <c r="A56" s="40" t="s">
        <v>102</v>
      </c>
      <c r="B56" s="11" t="s">
        <v>103</v>
      </c>
      <c r="C56" s="95">
        <v>595</v>
      </c>
      <c r="D56" s="92">
        <v>-1.9769357500000001E-2</v>
      </c>
      <c r="E56" s="93">
        <v>1587629.23011445</v>
      </c>
      <c r="F56" s="35"/>
      <c r="G56" s="55" t="str">
        <f ca="1">IFERROR(OFFSET(INDIRECT($H$3 &amp; "!A179"), 0, 0), "")</f>
        <v>오미세고</v>
      </c>
      <c r="H56" s="38">
        <f t="shared" ref="H56:H65" ca="1" si="16">_xlfn.IFNA(VLOOKUP(G56, $B$2:$D$200, 2, FALSE), "")</f>
        <v>4905</v>
      </c>
      <c r="I56" s="76">
        <f t="shared" ref="I56:I65" ca="1" si="17">_xlfn.IFNA(VLOOKUP(G56, $B$2:$D$200, 3, FALSE), "")</f>
        <v>-1.9980020000000001E-2</v>
      </c>
      <c r="J56" s="85">
        <f ca="1">_xlfn.IFNA(VLOOKUP(G56, $B$2:$E$200, 4, FALSE), "")</f>
        <v>675732.64942798996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2.2000000000000001E-3</v>
      </c>
      <c r="M56" s="76">
        <f t="shared" ref="M56:M75" ca="1" si="19">_xlfn.IFNA(VLOOKUP(K56, $B$2:$D$200, 3, FALSE), "")</f>
        <v>0</v>
      </c>
      <c r="N56" s="85">
        <f ca="1">_xlfn.IFNA(VLOOKUP(K56, $B$2:$E$200, 4, FALSE), "")</f>
        <v>845115763082.28369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624</v>
      </c>
      <c r="Q56" s="76">
        <f t="shared" ref="Q56:Q75" ca="1" si="21">_xlfn.IFNA(VLOOKUP(O56, $B$2:$D$200, 3, FALSE), "")</f>
        <v>2.8006589799999999E-2</v>
      </c>
      <c r="R56" s="85">
        <f ca="1">_xlfn.IFNA(VLOOKUP(O56, $B$2:$E$200, 4, FALSE), "")</f>
        <v>97926294.801505864</v>
      </c>
    </row>
    <row r="57" spans="1:18">
      <c r="A57" s="40" t="s">
        <v>67</v>
      </c>
      <c r="B57" s="11" t="s">
        <v>68</v>
      </c>
      <c r="C57" s="95">
        <v>2210</v>
      </c>
      <c r="D57" s="92">
        <v>-1.9955654100000001E-2</v>
      </c>
      <c r="E57" s="93">
        <v>889826.70327386004</v>
      </c>
      <c r="F57" s="35"/>
      <c r="G57" s="56" t="str">
        <f ca="1">IFERROR(OFFSET(INDIRECT($H$3 &amp; "!A179"), 1, 0), "")</f>
        <v>스트라티스</v>
      </c>
      <c r="H57" s="39">
        <f t="shared" ca="1" si="16"/>
        <v>1105</v>
      </c>
      <c r="I57" s="77">
        <f t="shared" ca="1" si="17"/>
        <v>-2.6431718100000001E-2</v>
      </c>
      <c r="J57" s="86">
        <f t="shared" ref="J57:J75" ca="1" si="22">_xlfn.IFNA(VLOOKUP(G57, $B$2:$E$200, 4, FALSE), "")</f>
        <v>1114545.69567097</v>
      </c>
      <c r="K57" s="56" t="str">
        <f ca="1">IFERROR(OFFSET(INDIRECT($H$3 &amp; "!A125"), 1, 0), "")</f>
        <v>엠블</v>
      </c>
      <c r="L57" s="39">
        <f t="shared" ca="1" si="18"/>
        <v>10.199999999999999</v>
      </c>
      <c r="M57" s="77">
        <f t="shared" ca="1" si="19"/>
        <v>-1.9230769200000001E-2</v>
      </c>
      <c r="N57" s="86">
        <f t="shared" ref="N57:N75" ca="1" si="23">_xlfn.IFNA(VLOOKUP(K57, $B$2:$E$200, 4, FALSE), "")</f>
        <v>293930000.08512306</v>
      </c>
      <c r="O57" s="56" t="str">
        <f ca="1">IFERROR(OFFSET(INDIRECT($H$3 &amp; "!A152"), 1, 0), "")</f>
        <v>폴리매쓰</v>
      </c>
      <c r="P57" s="39">
        <f t="shared" ca="1" si="20"/>
        <v>475</v>
      </c>
      <c r="Q57" s="77">
        <f t="shared" ca="1" si="21"/>
        <v>1.06382979E-2</v>
      </c>
      <c r="R57" s="86">
        <f t="shared" ref="R57:R75" ca="1" si="24">_xlfn.IFNA(VLOOKUP(O57, $B$2:$E$200, 4, FALSE), "")</f>
        <v>19195653.64125802</v>
      </c>
    </row>
    <row r="58" spans="1:18">
      <c r="A58" s="40" t="s">
        <v>135</v>
      </c>
      <c r="B58" s="11" t="s">
        <v>136</v>
      </c>
      <c r="C58" s="95">
        <v>4905</v>
      </c>
      <c r="D58" s="92">
        <v>-1.9980020000000001E-2</v>
      </c>
      <c r="E58" s="93">
        <v>675732.64942798996</v>
      </c>
      <c r="F58" s="35"/>
      <c r="G58" s="56" t="str">
        <f ca="1">IFERROR(OFFSET(INDIRECT($H$3 &amp; "!A179"), 2, 0), "")</f>
        <v>하이브</v>
      </c>
      <c r="H58" s="39">
        <f t="shared" ca="1" si="16"/>
        <v>1015</v>
      </c>
      <c r="I58" s="77">
        <f t="shared" ca="1" si="17"/>
        <v>-2.8708134E-2</v>
      </c>
      <c r="J58" s="86">
        <f t="shared" ca="1" si="22"/>
        <v>2008193.37785074</v>
      </c>
      <c r="K58" s="56" t="str">
        <f ca="1">IFERROR(OFFSET(INDIRECT($H$3 &amp; "!A125"), 2, 0), "")</f>
        <v>쿼크체인</v>
      </c>
      <c r="L58" s="39">
        <f t="shared" ca="1" si="18"/>
        <v>18.899999999999999</v>
      </c>
      <c r="M58" s="77">
        <f t="shared" ca="1" si="19"/>
        <v>-3.0769230799999998E-2</v>
      </c>
      <c r="N58" s="86">
        <f t="shared" ca="1" si="23"/>
        <v>105455394.70860641</v>
      </c>
      <c r="O58" s="56" t="str">
        <f ca="1">IFERROR(OFFSET(INDIRECT($H$3 &amp; "!A152"), 2, 0), "")</f>
        <v>누사이퍼</v>
      </c>
      <c r="P58" s="39">
        <f t="shared" ca="1" si="20"/>
        <v>513</v>
      </c>
      <c r="Q58" s="77">
        <f t="shared" ca="1" si="21"/>
        <v>-4.1121495299999998E-2</v>
      </c>
      <c r="R58" s="86">
        <f t="shared" ca="1" si="24"/>
        <v>29337308.242026448</v>
      </c>
    </row>
    <row r="59" spans="1:18">
      <c r="A59" s="40" t="s">
        <v>84</v>
      </c>
      <c r="B59" s="11" t="s">
        <v>85</v>
      </c>
      <c r="C59" s="95">
        <v>237</v>
      </c>
      <c r="D59" s="92">
        <v>-2.0661156999999999E-2</v>
      </c>
      <c r="E59" s="93">
        <v>12435572.53015768</v>
      </c>
      <c r="F59" s="35"/>
      <c r="G59" s="56" t="str">
        <f ca="1">IFERROR(OFFSET(INDIRECT($H$3 &amp; "!A179"), 3, 0), "")</f>
        <v>모스코인</v>
      </c>
      <c r="H59" s="39">
        <f t="shared" ca="1" si="16"/>
        <v>189</v>
      </c>
      <c r="I59" s="77">
        <f t="shared" ca="1" si="17"/>
        <v>-2.0725388599999998E-2</v>
      </c>
      <c r="J59" s="86">
        <f t="shared" ca="1" si="22"/>
        <v>6358751.2210206501</v>
      </c>
      <c r="K59" s="56" t="str">
        <f ca="1">IFERROR(OFFSET(INDIRECT($H$3 &amp; "!A125"), 3, 0), "")</f>
        <v>저스트</v>
      </c>
      <c r="L59" s="39">
        <f t="shared" ca="1" si="18"/>
        <v>60</v>
      </c>
      <c r="M59" s="77">
        <f t="shared" ca="1" si="19"/>
        <v>-3.3816425099999999E-2</v>
      </c>
      <c r="N59" s="86">
        <f t="shared" ca="1" si="23"/>
        <v>104279615.06285825</v>
      </c>
      <c r="O59" s="56" t="str">
        <f ca="1">IFERROR(OFFSET(INDIRECT($H$3 &amp; "!A152"), 3, 0), "")</f>
        <v>플레이댑</v>
      </c>
      <c r="P59" s="39">
        <f t="shared" ca="1" si="20"/>
        <v>934</v>
      </c>
      <c r="Q59" s="77">
        <f t="shared" ca="1" si="21"/>
        <v>-3.1120332000000001E-2</v>
      </c>
      <c r="R59" s="86">
        <f t="shared" ca="1" si="24"/>
        <v>7258870.9909226196</v>
      </c>
    </row>
    <row r="60" spans="1:18">
      <c r="A60" s="40" t="s">
        <v>216</v>
      </c>
      <c r="B60" s="11" t="s">
        <v>217</v>
      </c>
      <c r="C60" s="95">
        <v>189</v>
      </c>
      <c r="D60" s="92">
        <v>-2.0725388599999998E-2</v>
      </c>
      <c r="E60" s="93">
        <v>6358751.2210206501</v>
      </c>
      <c r="F60" s="35"/>
      <c r="G60" s="56" t="str">
        <f ca="1">IFERROR(OFFSET(INDIRECT($H$3 &amp; "!A179"), 4, 0), "")</f>
        <v>비트코인에스브이</v>
      </c>
      <c r="H60" s="39">
        <f t="shared" ca="1" si="16"/>
        <v>93270</v>
      </c>
      <c r="I60" s="77">
        <f t="shared" ca="1" si="17"/>
        <v>-9.4519966E-3</v>
      </c>
      <c r="J60" s="90">
        <f t="shared" ca="1" si="22"/>
        <v>232762.59607885001</v>
      </c>
      <c r="K60" s="58" t="str">
        <f ca="1">IFERROR(OFFSET(INDIRECT($H$3 &amp; "!A125"), 4, 0), "")</f>
        <v>아하토큰</v>
      </c>
      <c r="L60" s="44">
        <f t="shared" ca="1" si="18"/>
        <v>12.2</v>
      </c>
      <c r="M60" s="78">
        <f t="shared" ca="1" si="19"/>
        <v>4.2735042700000003E-2</v>
      </c>
      <c r="N60" s="90">
        <f t="shared" ca="1" si="23"/>
        <v>328956340.25299472</v>
      </c>
      <c r="O60" s="58" t="str">
        <f ca="1">IFERROR(OFFSET(INDIRECT($H$3 &amp; "!A152"), 4, 0), "")</f>
        <v>에이다</v>
      </c>
      <c r="P60" s="44">
        <f t="shared" ca="1" si="20"/>
        <v>986</v>
      </c>
      <c r="Q60" s="78">
        <f t="shared" ca="1" si="21"/>
        <v>-1.10330993E-2</v>
      </c>
      <c r="R60" s="90">
        <f t="shared" ca="1" si="24"/>
        <v>14979868.897143239</v>
      </c>
    </row>
    <row r="61" spans="1:18">
      <c r="A61" s="40" t="s">
        <v>48</v>
      </c>
      <c r="B61" s="11" t="s">
        <v>49</v>
      </c>
      <c r="C61" s="95">
        <v>48145000</v>
      </c>
      <c r="D61" s="92">
        <v>-2.0865957599999999E-2</v>
      </c>
      <c r="E61" s="93">
        <v>3037.29066392</v>
      </c>
      <c r="F61" s="35"/>
      <c r="G61" s="60" t="str">
        <f ca="1">IFERROR(OFFSET(INDIRECT($H$3 &amp; "!A179"), 5, 0), "")</f>
        <v>플로우</v>
      </c>
      <c r="H61" s="45">
        <f t="shared" ca="1" si="16"/>
        <v>6445</v>
      </c>
      <c r="I61" s="80">
        <f t="shared" ca="1" si="17"/>
        <v>-3.3008252100000003E-2</v>
      </c>
      <c r="J61" s="99">
        <f t="shared" ca="1" si="22"/>
        <v>2261194.7157981601</v>
      </c>
      <c r="K61" s="56" t="str">
        <f ca="1">IFERROR(OFFSET(INDIRECT($H$3 &amp; "!A125"), 5, 0), "")</f>
        <v>메디블록</v>
      </c>
      <c r="L61" s="39">
        <f t="shared" ca="1" si="18"/>
        <v>47.4</v>
      </c>
      <c r="M61" s="77">
        <f t="shared" ca="1" si="19"/>
        <v>-2.2680412399999999E-2</v>
      </c>
      <c r="N61" s="99">
        <f t="shared" ca="1" si="23"/>
        <v>76972356.561612234</v>
      </c>
      <c r="O61" s="56" t="str">
        <f ca="1">IFERROR(OFFSET(INDIRECT($H$3 &amp; "!A152"), 5, 0), "")</f>
        <v>펀디엑스</v>
      </c>
      <c r="P61" s="39">
        <f t="shared" ca="1" si="20"/>
        <v>889</v>
      </c>
      <c r="Q61" s="77">
        <f t="shared" ca="1" si="21"/>
        <v>-1.3318534999999999E-2</v>
      </c>
      <c r="R61" s="99">
        <f t="shared" ca="1" si="24"/>
        <v>1085893.5881789001</v>
      </c>
    </row>
    <row r="62" spans="1:18">
      <c r="A62" s="40" t="s">
        <v>224</v>
      </c>
      <c r="B62" s="11" t="s">
        <v>225</v>
      </c>
      <c r="C62" s="95">
        <v>328</v>
      </c>
      <c r="D62" s="92">
        <v>-2.0895522400000002E-2</v>
      </c>
      <c r="E62" s="93">
        <v>5235454.54664589</v>
      </c>
      <c r="F62" s="35"/>
      <c r="G62" s="56" t="str">
        <f ca="1">IFERROR(OFFSET(INDIRECT($H$3 &amp; "!A179"), 6, 0), "")</f>
        <v>던프로토콜</v>
      </c>
      <c r="H62" s="39">
        <f t="shared" ca="1" si="16"/>
        <v>2030</v>
      </c>
      <c r="I62" s="77">
        <f t="shared" ca="1" si="17"/>
        <v>-1.6949152499999998E-2</v>
      </c>
      <c r="J62" s="86">
        <f t="shared" ca="1" si="22"/>
        <v>651254.07237364003</v>
      </c>
      <c r="K62" s="56" t="str">
        <f ca="1">IFERROR(OFFSET(INDIRECT($H$3 &amp; "!A125"), 6, 0), "")</f>
        <v>리퍼리움</v>
      </c>
      <c r="L62" s="39">
        <f t="shared" ca="1" si="18"/>
        <v>11.4</v>
      </c>
      <c r="M62" s="77">
        <f t="shared" ca="1" si="19"/>
        <v>-3.3898305099999998E-2</v>
      </c>
      <c r="N62" s="86">
        <f t="shared" ca="1" si="23"/>
        <v>321801738.42960602</v>
      </c>
      <c r="O62" s="56" t="str">
        <f ca="1">IFERROR(OFFSET(INDIRECT($H$3 &amp; "!A152"), 6, 0), "")</f>
        <v>크로노스</v>
      </c>
      <c r="P62" s="39">
        <f t="shared" ca="1" si="20"/>
        <v>470</v>
      </c>
      <c r="Q62" s="77">
        <f t="shared" ca="1" si="21"/>
        <v>-2.1231422999999998E-3</v>
      </c>
      <c r="R62" s="86">
        <f t="shared" ca="1" si="24"/>
        <v>1790409.87366352</v>
      </c>
    </row>
    <row r="63" spans="1:18">
      <c r="A63" s="40" t="s">
        <v>65</v>
      </c>
      <c r="B63" s="11" t="s">
        <v>66</v>
      </c>
      <c r="C63" s="95">
        <v>2575</v>
      </c>
      <c r="D63" s="92">
        <v>-2.09125475E-2</v>
      </c>
      <c r="E63" s="93">
        <v>514728.29270163999</v>
      </c>
      <c r="F63" s="35"/>
      <c r="G63" s="56" t="str">
        <f ca="1">IFERROR(OFFSET(INDIRECT($H$3 &amp; "!A179"), 7, 0), "")</f>
        <v>어거</v>
      </c>
      <c r="H63" s="39">
        <f t="shared" ca="1" si="16"/>
        <v>16120</v>
      </c>
      <c r="I63" s="77">
        <f t="shared" ca="1" si="17"/>
        <v>-2.4213075099999998E-2</v>
      </c>
      <c r="J63" s="86">
        <f t="shared" ca="1" si="22"/>
        <v>93459.028234369995</v>
      </c>
      <c r="K63" s="56" t="str">
        <f ca="1">IFERROR(OFFSET(INDIRECT($H$3 &amp; "!A125"), 7, 0), "")</f>
        <v>스톰엑스</v>
      </c>
      <c r="L63" s="39">
        <f t="shared" ca="1" si="18"/>
        <v>16.5</v>
      </c>
      <c r="M63" s="77">
        <f t="shared" ca="1" si="19"/>
        <v>-2.9411764699999999E-2</v>
      </c>
      <c r="N63" s="86">
        <f t="shared" ca="1" si="23"/>
        <v>207230775.64878944</v>
      </c>
      <c r="O63" s="56" t="str">
        <f ca="1">IFERROR(OFFSET(INDIRECT($H$3 &amp; "!A152"), 7, 0), "")</f>
        <v>밀크</v>
      </c>
      <c r="P63" s="39">
        <f t="shared" ca="1" si="20"/>
        <v>976</v>
      </c>
      <c r="Q63" s="77">
        <f t="shared" ca="1" si="21"/>
        <v>6.1855670000000003E-3</v>
      </c>
      <c r="R63" s="86">
        <f t="shared" ca="1" si="24"/>
        <v>9060064.44692754</v>
      </c>
    </row>
    <row r="64" spans="1:18">
      <c r="A64" s="40" t="s">
        <v>74</v>
      </c>
      <c r="B64" s="11" t="s">
        <v>75</v>
      </c>
      <c r="C64" s="95">
        <v>16260</v>
      </c>
      <c r="D64" s="92">
        <v>-2.1071643599999999E-2</v>
      </c>
      <c r="E64" s="93">
        <v>252962.77969999</v>
      </c>
      <c r="F64" s="35"/>
      <c r="G64" s="56" t="str">
        <f ca="1">IFERROR(OFFSET(INDIRECT($H$3 &amp; "!A179"), 8, 0), "")</f>
        <v>헌트</v>
      </c>
      <c r="H64" s="39">
        <f t="shared" ca="1" si="16"/>
        <v>894</v>
      </c>
      <c r="I64" s="77">
        <f t="shared" ca="1" si="17"/>
        <v>-3.0368763600000001E-2</v>
      </c>
      <c r="J64" s="86">
        <f t="shared" ca="1" si="22"/>
        <v>10725289.18444143</v>
      </c>
      <c r="K64" s="56" t="str">
        <f ca="1">IFERROR(OFFSET(INDIRECT($H$3 &amp; "!A125"), 8, 0), "")</f>
        <v>아이오에스티</v>
      </c>
      <c r="L64" s="39">
        <f t="shared" ca="1" si="18"/>
        <v>27</v>
      </c>
      <c r="M64" s="77">
        <f t="shared" ca="1" si="19"/>
        <v>-3.2258064500000003E-2</v>
      </c>
      <c r="N64" s="86">
        <f t="shared" ca="1" si="23"/>
        <v>38097503.113332212</v>
      </c>
      <c r="O64" s="56" t="str">
        <f ca="1">IFERROR(OFFSET(INDIRECT($H$3 &amp; "!A152"), 8, 0), "")</f>
        <v>스텔라루멘</v>
      </c>
      <c r="P64" s="39">
        <f t="shared" ca="1" si="20"/>
        <v>223</v>
      </c>
      <c r="Q64" s="77">
        <f t="shared" ca="1" si="21"/>
        <v>-4.4642856999999999E-3</v>
      </c>
      <c r="R64" s="86">
        <f t="shared" ca="1" si="24"/>
        <v>13634416.33070259</v>
      </c>
    </row>
    <row r="65" spans="1:18" ht="17.25" thickBot="1">
      <c r="A65" s="40" t="s">
        <v>151</v>
      </c>
      <c r="B65" s="11" t="s">
        <v>152</v>
      </c>
      <c r="C65" s="95">
        <v>1615</v>
      </c>
      <c r="D65" s="92">
        <v>-2.12121212E-2</v>
      </c>
      <c r="E65" s="93">
        <v>2036114.4456659099</v>
      </c>
      <c r="F65" s="35"/>
      <c r="G65" s="57" t="str">
        <f ca="1">IFERROR(OFFSET(INDIRECT($H$3 &amp; "!A179"), 9, 0), "")</f>
        <v>스테이터스네트워크토큰</v>
      </c>
      <c r="H65" s="37">
        <f t="shared" ca="1" si="16"/>
        <v>68.3</v>
      </c>
      <c r="I65" s="79">
        <f t="shared" ca="1" si="17"/>
        <v>-3.2577903700000001E-2</v>
      </c>
      <c r="J65" s="87">
        <f t="shared" ca="1" si="22"/>
        <v>49840334.002042659</v>
      </c>
      <c r="K65" s="57" t="str">
        <f ca="1">IFERROR(OFFSET(INDIRECT($H$3 &amp; "!A125"), 9, 0), "")</f>
        <v>시아코인</v>
      </c>
      <c r="L65" s="37">
        <f t="shared" ca="1" si="18"/>
        <v>10.7</v>
      </c>
      <c r="M65" s="79">
        <f t="shared" ca="1" si="19"/>
        <v>-1.83486239E-2</v>
      </c>
      <c r="N65" s="87">
        <f t="shared" ca="1" si="23"/>
        <v>205392547.0815872</v>
      </c>
      <c r="O65" s="57" t="str">
        <f ca="1">IFERROR(OFFSET(INDIRECT($H$3 &amp; "!A152"), 9, 0), "")</f>
        <v>엘프</v>
      </c>
      <c r="P65" s="37">
        <f t="shared" ca="1" si="20"/>
        <v>384</v>
      </c>
      <c r="Q65" s="79">
        <f t="shared" ca="1" si="21"/>
        <v>-2.53807107E-2</v>
      </c>
      <c r="R65" s="87">
        <f t="shared" ca="1" si="24"/>
        <v>4974152.8489985103</v>
      </c>
    </row>
    <row r="66" spans="1:18">
      <c r="A66" s="40" t="s">
        <v>332</v>
      </c>
      <c r="B66" s="11" t="s">
        <v>333</v>
      </c>
      <c r="C66" s="95">
        <v>143750</v>
      </c>
      <c r="D66" s="92">
        <v>-2.1443158600000001E-2</v>
      </c>
      <c r="E66" s="93">
        <v>6412.9568926600004</v>
      </c>
      <c r="F66" s="35"/>
      <c r="G66" s="56" t="str">
        <f ca="1">IFERROR(OFFSET(INDIRECT($H$3 &amp; "!A179"), 10, 0), "")</f>
        <v>보라</v>
      </c>
      <c r="H66" s="38">
        <f t="shared" ref="H66:H75" ca="1" si="25">_xlfn.IFNA(VLOOKUP(G66, $B$2:$D$200, 2, FALSE), "")</f>
        <v>975</v>
      </c>
      <c r="I66" s="76">
        <f t="shared" ref="I66:I75" ca="1" si="26">_xlfn.IFNA(VLOOKUP(G66, $B$2:$D$200, 3, FALSE), "")</f>
        <v>-2.9850746300000001E-2</v>
      </c>
      <c r="J66" s="85">
        <f t="shared" ca="1" si="22"/>
        <v>21024584.794386432</v>
      </c>
      <c r="K66" s="55" t="str">
        <f ca="1">IFERROR(OFFSET(INDIRECT($H$3 &amp; "!A125"), 10, 0), "")</f>
        <v>이캐시</v>
      </c>
      <c r="L66" s="38">
        <f t="shared" ca="1" si="18"/>
        <v>9.9000000000000005E-2</v>
      </c>
      <c r="M66" s="76">
        <f t="shared" ca="1" si="19"/>
        <v>4.7619047599999999E-2</v>
      </c>
      <c r="N66" s="85">
        <f t="shared" ca="1" si="23"/>
        <v>624907243881.95349</v>
      </c>
      <c r="O66" s="55" t="str">
        <f ca="1">IFERROR(OFFSET(INDIRECT($H$3 &amp; "!A152"), 10, 0), "")</f>
        <v>왁스</v>
      </c>
      <c r="P66" s="38">
        <f t="shared" ca="1" si="20"/>
        <v>328</v>
      </c>
      <c r="Q66" s="76">
        <f t="shared" ca="1" si="21"/>
        <v>-2.0895522400000002E-2</v>
      </c>
      <c r="R66" s="85">
        <f t="shared" ca="1" si="24"/>
        <v>5235454.54664589</v>
      </c>
    </row>
    <row r="67" spans="1:18">
      <c r="A67" s="40" t="s">
        <v>88</v>
      </c>
      <c r="B67" s="11" t="s">
        <v>89</v>
      </c>
      <c r="C67" s="95">
        <v>940</v>
      </c>
      <c r="D67" s="92">
        <v>-2.1852237300000001E-2</v>
      </c>
      <c r="E67" s="93">
        <v>120575870.51525694</v>
      </c>
      <c r="F67" s="35"/>
      <c r="G67" s="56" t="str">
        <f ca="1">IFERROR(OFFSET(INDIRECT($H$3 &amp; "!A179"), 11, 0), "")</f>
        <v>스토리지</v>
      </c>
      <c r="H67" s="39">
        <f t="shared" ca="1" si="25"/>
        <v>1215</v>
      </c>
      <c r="I67" s="77">
        <f t="shared" ca="1" si="26"/>
        <v>-1.6194331999999999E-2</v>
      </c>
      <c r="J67" s="86">
        <f t="shared" ca="1" si="22"/>
        <v>3297448.8364874902</v>
      </c>
      <c r="K67" s="56" t="str">
        <f ca="1">IFERROR(OFFSET(INDIRECT($H$3 &amp; "!A125"), 11, 0), "")</f>
        <v>비체인</v>
      </c>
      <c r="L67" s="39">
        <f t="shared" ca="1" si="18"/>
        <v>56.2</v>
      </c>
      <c r="M67" s="77">
        <f t="shared" ca="1" si="19"/>
        <v>-1.4035087700000001E-2</v>
      </c>
      <c r="N67" s="86">
        <f t="shared" ca="1" si="23"/>
        <v>83777423.46188046</v>
      </c>
      <c r="O67" s="56" t="str">
        <f ca="1">IFERROR(OFFSET(INDIRECT($H$3 &amp; "!A152"), 11, 0), "")</f>
        <v>도지코인</v>
      </c>
      <c r="P67" s="39">
        <f t="shared" ca="1" si="20"/>
        <v>145</v>
      </c>
      <c r="Q67" s="77">
        <f t="shared" ca="1" si="21"/>
        <v>-6.8493151000000004E-3</v>
      </c>
      <c r="R67" s="86">
        <f t="shared" ca="1" si="24"/>
        <v>75178560.197427273</v>
      </c>
    </row>
    <row r="68" spans="1:18">
      <c r="A68" s="40" t="s">
        <v>179</v>
      </c>
      <c r="B68" s="11" t="s">
        <v>180</v>
      </c>
      <c r="C68" s="95">
        <v>850</v>
      </c>
      <c r="D68" s="92">
        <v>-2.18642117E-2</v>
      </c>
      <c r="E68" s="93">
        <v>2981031.2011183398</v>
      </c>
      <c r="F68" s="35"/>
      <c r="G68" s="56" t="str">
        <f ca="1">IFERROR(OFFSET(INDIRECT($H$3 &amp; "!A179"), 12, 0), "")</f>
        <v>칠리즈</v>
      </c>
      <c r="H68" s="39">
        <f t="shared" ca="1" si="25"/>
        <v>237</v>
      </c>
      <c r="I68" s="77">
        <f t="shared" ca="1" si="26"/>
        <v>-2.0661156999999999E-2</v>
      </c>
      <c r="J68" s="86">
        <f t="shared" ca="1" si="22"/>
        <v>12435572.53015768</v>
      </c>
      <c r="K68" s="56" t="str">
        <f ca="1">IFERROR(OFFSET(INDIRECT($H$3 &amp; "!A125"), 12, 0), "")</f>
        <v>썸씽</v>
      </c>
      <c r="L68" s="39">
        <f t="shared" ca="1" si="18"/>
        <v>50.2</v>
      </c>
      <c r="M68" s="77">
        <f t="shared" ca="1" si="19"/>
        <v>-1.3752455800000001E-2</v>
      </c>
      <c r="N68" s="86">
        <f t="shared" ca="1" si="23"/>
        <v>117370888.9023025</v>
      </c>
      <c r="O68" s="56" t="str">
        <f ca="1">IFERROR(OFFSET(INDIRECT($H$3 &amp; "!A152"), 12, 0), "")</f>
        <v>온톨로지가스</v>
      </c>
      <c r="P68" s="39">
        <f t="shared" ca="1" si="20"/>
        <v>850</v>
      </c>
      <c r="Q68" s="77">
        <f t="shared" ca="1" si="21"/>
        <v>-2.18642117E-2</v>
      </c>
      <c r="R68" s="86">
        <f t="shared" ca="1" si="24"/>
        <v>2981031.2011183398</v>
      </c>
    </row>
    <row r="69" spans="1:18">
      <c r="A69" s="40" t="s">
        <v>196</v>
      </c>
      <c r="B69" s="11" t="s">
        <v>197</v>
      </c>
      <c r="C69" s="95">
        <v>47.4</v>
      </c>
      <c r="D69" s="92">
        <v>-2.2680412399999999E-2</v>
      </c>
      <c r="E69" s="93">
        <v>76972356.561612234</v>
      </c>
      <c r="F69" s="35"/>
      <c r="G69" s="56" t="str">
        <f ca="1">IFERROR(OFFSET(INDIRECT($H$3 &amp; "!A179"), 13, 0), "")</f>
        <v>가스</v>
      </c>
      <c r="H69" s="39">
        <f t="shared" ca="1" si="25"/>
        <v>5430</v>
      </c>
      <c r="I69" s="77">
        <f t="shared" ca="1" si="26"/>
        <v>-2.51346499E-2</v>
      </c>
      <c r="J69" s="86">
        <f t="shared" ca="1" si="22"/>
        <v>1224078.2006433799</v>
      </c>
      <c r="K69" s="56" t="str">
        <f ca="1">IFERROR(OFFSET(INDIRECT($H$3 &amp; "!A125"), 13, 0), "")</f>
        <v>앵커</v>
      </c>
      <c r="L69" s="39">
        <f t="shared" ca="1" si="18"/>
        <v>84.7</v>
      </c>
      <c r="M69" s="77">
        <f t="shared" ca="1" si="19"/>
        <v>-1.9675925899999998E-2</v>
      </c>
      <c r="N69" s="86">
        <f t="shared" ca="1" si="23"/>
        <v>67818348.362311944</v>
      </c>
      <c r="O69" s="56" t="str">
        <f ca="1">IFERROR(OFFSET(INDIRECT($H$3 &amp; "!A152"), 13, 0), "")</f>
        <v>그로스톨코인</v>
      </c>
      <c r="P69" s="39">
        <f t="shared" ca="1" si="20"/>
        <v>711</v>
      </c>
      <c r="Q69" s="77">
        <f t="shared" ca="1" si="21"/>
        <v>-1.52354571E-2</v>
      </c>
      <c r="R69" s="86">
        <f t="shared" ca="1" si="24"/>
        <v>1536205.48162482</v>
      </c>
    </row>
    <row r="70" spans="1:18">
      <c r="A70" s="40" t="s">
        <v>59</v>
      </c>
      <c r="B70" s="11" t="s">
        <v>60</v>
      </c>
      <c r="C70" s="95">
        <v>2795</v>
      </c>
      <c r="D70" s="92">
        <v>-2.2727272699999999E-2</v>
      </c>
      <c r="E70" s="93">
        <v>3672773.4996142499</v>
      </c>
      <c r="F70" s="35"/>
      <c r="G70" s="56" t="str">
        <f ca="1">IFERROR(OFFSET(INDIRECT($H$3 &amp; "!A179"), 14, 0), "")</f>
        <v>골렘</v>
      </c>
      <c r="H70" s="39">
        <f t="shared" ca="1" si="25"/>
        <v>567</v>
      </c>
      <c r="I70" s="77">
        <f t="shared" ca="1" si="26"/>
        <v>-3.5714285700000001E-2</v>
      </c>
      <c r="J70" s="90">
        <f t="shared" ca="1" si="22"/>
        <v>16015176.856754949</v>
      </c>
      <c r="K70" s="58" t="str">
        <f ca="1">IFERROR(OFFSET(INDIRECT($H$3 &amp; "!A125"), 14, 0), "")</f>
        <v>룸네트워크</v>
      </c>
      <c r="L70" s="44">
        <f t="shared" ca="1" si="18"/>
        <v>88.8</v>
      </c>
      <c r="M70" s="78">
        <f t="shared" ca="1" si="19"/>
        <v>-2.8446389499999999E-2</v>
      </c>
      <c r="N70" s="90">
        <f t="shared" ca="1" si="23"/>
        <v>22088238.215265349</v>
      </c>
      <c r="O70" s="58" t="str">
        <f ca="1">IFERROR(OFFSET(INDIRECT($H$3 &amp; "!A152"), 14, 0), "")</f>
        <v>리플</v>
      </c>
      <c r="P70" s="44">
        <f t="shared" ca="1" si="20"/>
        <v>940</v>
      </c>
      <c r="Q70" s="78">
        <f t="shared" ca="1" si="21"/>
        <v>-2.1852237300000001E-2</v>
      </c>
      <c r="R70" s="90">
        <f t="shared" ca="1" si="24"/>
        <v>120575870.51525694</v>
      </c>
    </row>
    <row r="71" spans="1:18">
      <c r="A71" s="40" t="s">
        <v>129</v>
      </c>
      <c r="B71" s="11" t="s">
        <v>130</v>
      </c>
      <c r="C71" s="95">
        <v>21480</v>
      </c>
      <c r="D71" s="92">
        <v>-2.2747952700000001E-2</v>
      </c>
      <c r="E71" s="93">
        <v>148965.01364538999</v>
      </c>
      <c r="F71" s="35"/>
      <c r="G71" s="60" t="str">
        <f ca="1">IFERROR(OFFSET(INDIRECT($H$3 &amp; "!A179"), 15, 0), "")</f>
        <v>리스크</v>
      </c>
      <c r="H71" s="45">
        <f t="shared" ca="1" si="25"/>
        <v>2480</v>
      </c>
      <c r="I71" s="80">
        <f t="shared" ca="1" si="26"/>
        <v>-2.9354207399999999E-2</v>
      </c>
      <c r="J71" s="99">
        <f t="shared" ca="1" si="22"/>
        <v>441954.37260499003</v>
      </c>
      <c r="K71" s="56" t="str">
        <f ca="1">IFERROR(OFFSET(INDIRECT($H$3 &amp; "!A125"), 15, 0), "")</f>
        <v>질리카</v>
      </c>
      <c r="L71" s="39">
        <f t="shared" ca="1" si="18"/>
        <v>48.2</v>
      </c>
      <c r="M71" s="77">
        <f t="shared" ca="1" si="19"/>
        <v>-1.8329938899999999E-2</v>
      </c>
      <c r="N71" s="99">
        <f t="shared" ca="1" si="23"/>
        <v>48316058.562541522</v>
      </c>
      <c r="O71" s="56" t="str">
        <f ca="1">IFERROR(OFFSET(INDIRECT($H$3 &amp; "!A152"), 15, 0), "")</f>
        <v>모스코인</v>
      </c>
      <c r="P71" s="39">
        <f t="shared" ca="1" si="20"/>
        <v>189</v>
      </c>
      <c r="Q71" s="77">
        <f t="shared" ca="1" si="21"/>
        <v>-2.0725388599999998E-2</v>
      </c>
      <c r="R71" s="99">
        <f t="shared" ca="1" si="24"/>
        <v>6358751.2210206501</v>
      </c>
    </row>
    <row r="72" spans="1:18">
      <c r="A72" s="40" t="s">
        <v>94</v>
      </c>
      <c r="B72" s="11" t="s">
        <v>95</v>
      </c>
      <c r="C72" s="95">
        <v>3635</v>
      </c>
      <c r="D72" s="92">
        <v>-2.2849462399999999E-2</v>
      </c>
      <c r="E72" s="93">
        <v>355048.63236921001</v>
      </c>
      <c r="F72" s="35"/>
      <c r="G72" s="56" t="str">
        <f ca="1">IFERROR(OFFSET(INDIRECT($H$3 &amp; "!A179"), 16, 0), "")</f>
        <v>위믹스</v>
      </c>
      <c r="H72" s="39">
        <f t="shared" ca="1" si="25"/>
        <v>5235</v>
      </c>
      <c r="I72" s="77">
        <f t="shared" ca="1" si="26"/>
        <v>-3.6798528099999998E-2</v>
      </c>
      <c r="J72" s="86">
        <f t="shared" ca="1" si="22"/>
        <v>3087794.9421657799</v>
      </c>
      <c r="K72" s="56" t="str">
        <f ca="1">IFERROR(OFFSET(INDIRECT($H$3 &amp; "!A125"), 16, 0), "")</f>
        <v>트론</v>
      </c>
      <c r="L72" s="39">
        <f t="shared" ca="1" si="18"/>
        <v>75.3</v>
      </c>
      <c r="M72" s="77">
        <f t="shared" ca="1" si="19"/>
        <v>1.0738255E-2</v>
      </c>
      <c r="N72" s="86">
        <f t="shared" ca="1" si="23"/>
        <v>186609090.81383437</v>
      </c>
      <c r="O72" s="56" t="str">
        <f ca="1">IFERROR(OFFSET(INDIRECT($H$3 &amp; "!A152"), 16, 0), "")</f>
        <v>헌트</v>
      </c>
      <c r="P72" s="39">
        <f t="shared" ca="1" si="20"/>
        <v>894</v>
      </c>
      <c r="Q72" s="77">
        <f t="shared" ca="1" si="21"/>
        <v>-3.0368763600000001E-2</v>
      </c>
      <c r="R72" s="86">
        <f t="shared" ca="1" si="24"/>
        <v>10725289.18444143</v>
      </c>
    </row>
    <row r="73" spans="1:18">
      <c r="A73" s="40" t="s">
        <v>90</v>
      </c>
      <c r="B73" s="11" t="s">
        <v>91</v>
      </c>
      <c r="C73" s="95">
        <v>35410</v>
      </c>
      <c r="D73" s="92">
        <v>-2.29028698E-2</v>
      </c>
      <c r="E73" s="93">
        <v>105756.60752463</v>
      </c>
      <c r="F73" s="35"/>
      <c r="G73" s="56" t="str">
        <f ca="1">IFERROR(OFFSET(INDIRECT($H$3 &amp; "!A179"), 17, 0), "")</f>
        <v>스트라이크</v>
      </c>
      <c r="H73" s="39">
        <f t="shared" ca="1" si="25"/>
        <v>45720</v>
      </c>
      <c r="I73" s="77">
        <f t="shared" ca="1" si="26"/>
        <v>-2.7440969999999999E-2</v>
      </c>
      <c r="J73" s="86">
        <f t="shared" ca="1" si="22"/>
        <v>94934.885762439997</v>
      </c>
      <c r="K73" s="56" t="str">
        <f ca="1">IFERROR(OFFSET(INDIRECT($H$3 &amp; "!A125"), 17, 0), "")</f>
        <v>메타디움</v>
      </c>
      <c r="L73" s="39">
        <f t="shared" ca="1" si="18"/>
        <v>90.2</v>
      </c>
      <c r="M73" s="77">
        <f t="shared" ca="1" si="19"/>
        <v>2.61660978E-2</v>
      </c>
      <c r="N73" s="86">
        <f t="shared" ca="1" si="23"/>
        <v>65385768.79959543</v>
      </c>
      <c r="O73" s="56" t="str">
        <f ca="1">IFERROR(OFFSET(INDIRECT($H$3 &amp; "!A152"), 17, 0), "")</f>
        <v>보라</v>
      </c>
      <c r="P73" s="39">
        <f t="shared" ca="1" si="20"/>
        <v>975</v>
      </c>
      <c r="Q73" s="77">
        <f t="shared" ca="1" si="21"/>
        <v>-2.9850746300000001E-2</v>
      </c>
      <c r="R73" s="86">
        <f t="shared" ca="1" si="24"/>
        <v>21024584.794386432</v>
      </c>
    </row>
    <row r="74" spans="1:18">
      <c r="A74" s="40" t="s">
        <v>61</v>
      </c>
      <c r="B74" s="11" t="s">
        <v>62</v>
      </c>
      <c r="C74" s="95">
        <v>23710</v>
      </c>
      <c r="D74" s="92">
        <v>-2.30737536E-2</v>
      </c>
      <c r="E74" s="93">
        <v>102077.45242468</v>
      </c>
      <c r="F74" s="35"/>
      <c r="G74" s="56" t="str">
        <f ca="1">IFERROR(OFFSET(INDIRECT($H$3 &amp; "!A179"), 18, 0), "")</f>
        <v>아발란체</v>
      </c>
      <c r="H74" s="39">
        <f t="shared" ca="1" si="25"/>
        <v>83850</v>
      </c>
      <c r="I74" s="77">
        <f t="shared" ca="1" si="26"/>
        <v>-1.9412934199999999E-2</v>
      </c>
      <c r="J74" s="86">
        <f t="shared" ca="1" si="22"/>
        <v>137921.33346721</v>
      </c>
      <c r="K74" s="56" t="str">
        <f ca="1">IFERROR(OFFSET(INDIRECT($H$3 &amp; "!A125"), 18, 0), "")</f>
        <v>오브스</v>
      </c>
      <c r="L74" s="39">
        <f t="shared" ca="1" si="18"/>
        <v>83.3</v>
      </c>
      <c r="M74" s="77">
        <f t="shared" ca="1" si="19"/>
        <v>-1.88457008E-2</v>
      </c>
      <c r="N74" s="86">
        <f t="shared" ca="1" si="23"/>
        <v>18242461.360233381</v>
      </c>
      <c r="O74" s="56" t="str">
        <f ca="1">IFERROR(OFFSET(INDIRECT($H$3 &amp; "!A152"), 18, 0), "")</f>
        <v>칠리즈</v>
      </c>
      <c r="P74" s="39">
        <f t="shared" ca="1" si="20"/>
        <v>237</v>
      </c>
      <c r="Q74" s="77">
        <f t="shared" ca="1" si="21"/>
        <v>-2.0661156999999999E-2</v>
      </c>
      <c r="R74" s="86">
        <f t="shared" ca="1" si="24"/>
        <v>12435572.53015768</v>
      </c>
    </row>
    <row r="75" spans="1:18" ht="17.25" thickBot="1">
      <c r="A75" s="40" t="s">
        <v>175</v>
      </c>
      <c r="B75" s="11" t="s">
        <v>176</v>
      </c>
      <c r="C75" s="95">
        <v>6965</v>
      </c>
      <c r="D75" s="92">
        <v>-2.3141655000000001E-2</v>
      </c>
      <c r="E75" s="93">
        <v>432712.90470279002</v>
      </c>
      <c r="F75" s="35"/>
      <c r="G75" s="57" t="str">
        <f ca="1">IFERROR(OFFSET(INDIRECT($H$3 &amp; "!A179"), 19, 0), "")</f>
        <v>웨이브</v>
      </c>
      <c r="H75" s="37">
        <f t="shared" ca="1" si="25"/>
        <v>32090</v>
      </c>
      <c r="I75" s="79">
        <f t="shared" ca="1" si="26"/>
        <v>-2.4916438799999999E-2</v>
      </c>
      <c r="J75" s="87">
        <f t="shared" ca="1" si="22"/>
        <v>2474206.4595525698</v>
      </c>
      <c r="K75" s="57" t="str">
        <f ca="1">IFERROR(OFFSET(INDIRECT($H$3 &amp; "!A125"), 19, 0), "")</f>
        <v>스테이터스네트워크토큰</v>
      </c>
      <c r="L75" s="37">
        <f t="shared" ca="1" si="18"/>
        <v>68.3</v>
      </c>
      <c r="M75" s="79">
        <f t="shared" ca="1" si="19"/>
        <v>-3.2577903700000001E-2</v>
      </c>
      <c r="N75" s="87">
        <f t="shared" ca="1" si="23"/>
        <v>49840334.002042659</v>
      </c>
      <c r="O75" s="57" t="str">
        <f ca="1">IFERROR(OFFSET(INDIRECT($H$3 &amp; "!A152"), 19, 0), "")</f>
        <v>골렘</v>
      </c>
      <c r="P75" s="37">
        <f t="shared" ca="1" si="20"/>
        <v>567</v>
      </c>
      <c r="Q75" s="79">
        <f t="shared" ca="1" si="21"/>
        <v>-3.5714285700000001E-2</v>
      </c>
      <c r="R75" s="87">
        <f t="shared" ca="1" si="24"/>
        <v>16015176.856754949</v>
      </c>
    </row>
    <row r="76" spans="1:18">
      <c r="A76" s="40" t="s">
        <v>165</v>
      </c>
      <c r="B76" s="11" t="s">
        <v>166</v>
      </c>
      <c r="C76" s="95">
        <v>16120</v>
      </c>
      <c r="D76" s="92">
        <v>-2.4213075099999998E-2</v>
      </c>
      <c r="E76" s="93">
        <v>93459.028234369995</v>
      </c>
      <c r="F76" s="35"/>
      <c r="G76" s="35"/>
      <c r="H76" s="35"/>
      <c r="I76" s="35"/>
    </row>
    <row r="77" spans="1:18">
      <c r="A77" s="40" t="s">
        <v>149</v>
      </c>
      <c r="B77" s="11" t="s">
        <v>150</v>
      </c>
      <c r="C77" s="95">
        <v>57870</v>
      </c>
      <c r="D77" s="92">
        <v>-2.4443695200000001E-2</v>
      </c>
      <c r="E77" s="93">
        <v>212132.09592024001</v>
      </c>
      <c r="F77" s="35"/>
      <c r="G77" s="35"/>
      <c r="H77" s="35"/>
      <c r="I77" s="35"/>
    </row>
    <row r="78" spans="1:18">
      <c r="A78" s="40" t="s">
        <v>153</v>
      </c>
      <c r="B78" s="11" t="s">
        <v>154</v>
      </c>
      <c r="C78" s="95">
        <v>32090</v>
      </c>
      <c r="D78" s="92">
        <v>-2.4916438799999999E-2</v>
      </c>
      <c r="E78" s="93">
        <v>2474206.4595525698</v>
      </c>
      <c r="F78" s="35"/>
      <c r="G78" s="35"/>
      <c r="H78" s="35"/>
      <c r="I78" s="35"/>
    </row>
    <row r="79" spans="1:18">
      <c r="A79" s="40" t="s">
        <v>137</v>
      </c>
      <c r="B79" s="11" t="s">
        <v>138</v>
      </c>
      <c r="C79" s="95">
        <v>5430</v>
      </c>
      <c r="D79" s="92">
        <v>-2.51346499E-2</v>
      </c>
      <c r="E79" s="93">
        <v>1224078.2006433799</v>
      </c>
      <c r="F79" s="35"/>
      <c r="G79" s="35"/>
      <c r="H79" s="35"/>
      <c r="I79" s="35"/>
    </row>
    <row r="80" spans="1:18">
      <c r="A80" s="40" t="s">
        <v>159</v>
      </c>
      <c r="B80" s="11" t="s">
        <v>160</v>
      </c>
      <c r="C80" s="95">
        <v>384</v>
      </c>
      <c r="D80" s="92">
        <v>-2.53807107E-2</v>
      </c>
      <c r="E80" s="93">
        <v>4974152.8489985103</v>
      </c>
      <c r="F80" s="35"/>
      <c r="G80" s="35"/>
      <c r="H80" s="35"/>
      <c r="I80" s="35"/>
    </row>
    <row r="81" spans="1:9">
      <c r="A81" s="40" t="s">
        <v>230</v>
      </c>
      <c r="B81" s="11" t="s">
        <v>231</v>
      </c>
      <c r="C81" s="95">
        <v>383</v>
      </c>
      <c r="D81" s="92">
        <v>-2.5445292599999999E-2</v>
      </c>
      <c r="E81" s="93">
        <v>4776107.8485666104</v>
      </c>
      <c r="F81" s="35"/>
      <c r="G81" s="35"/>
      <c r="H81" s="35"/>
      <c r="I81" s="35"/>
    </row>
    <row r="82" spans="1:9">
      <c r="A82" s="40" t="s">
        <v>181</v>
      </c>
      <c r="B82" s="11" t="s">
        <v>182</v>
      </c>
      <c r="C82" s="95">
        <v>4285</v>
      </c>
      <c r="D82" s="92">
        <v>-2.61363636E-2</v>
      </c>
      <c r="E82" s="93">
        <v>325775.98429391999</v>
      </c>
      <c r="F82" s="35"/>
      <c r="G82" s="35"/>
      <c r="H82" s="35"/>
      <c r="I82" s="35"/>
    </row>
    <row r="83" spans="1:9">
      <c r="A83" s="40" t="s">
        <v>242</v>
      </c>
      <c r="B83" s="11" t="s">
        <v>243</v>
      </c>
      <c r="C83" s="95">
        <v>1105</v>
      </c>
      <c r="D83" s="92">
        <v>-2.6431718100000001E-2</v>
      </c>
      <c r="E83" s="93">
        <v>1114545.69567097</v>
      </c>
      <c r="F83" s="35"/>
      <c r="G83" s="35"/>
      <c r="H83" s="35"/>
      <c r="I83" s="35"/>
    </row>
    <row r="84" spans="1:9">
      <c r="A84" s="40" t="s">
        <v>171</v>
      </c>
      <c r="B84" s="11" t="s">
        <v>172</v>
      </c>
      <c r="C84" s="95">
        <v>859</v>
      </c>
      <c r="D84" s="92">
        <v>-2.7180068000000002E-2</v>
      </c>
      <c r="E84" s="93">
        <v>1562573.4698145499</v>
      </c>
      <c r="F84" s="35"/>
      <c r="G84" s="35"/>
      <c r="H84" s="35"/>
      <c r="I84" s="35"/>
    </row>
    <row r="85" spans="1:9">
      <c r="A85" s="40" t="s">
        <v>177</v>
      </c>
      <c r="B85" s="11" t="s">
        <v>178</v>
      </c>
      <c r="C85" s="95">
        <v>45720</v>
      </c>
      <c r="D85" s="92">
        <v>-2.7440969999999999E-2</v>
      </c>
      <c r="E85" s="93">
        <v>94934.885762439997</v>
      </c>
      <c r="F85" s="35"/>
      <c r="G85" s="35"/>
      <c r="H85" s="35"/>
      <c r="I85" s="35"/>
    </row>
    <row r="86" spans="1:9">
      <c r="A86" s="40" t="s">
        <v>234</v>
      </c>
      <c r="B86" s="11" t="s">
        <v>235</v>
      </c>
      <c r="C86" s="95">
        <v>104</v>
      </c>
      <c r="D86" s="92">
        <v>-2.8037383200000002E-2</v>
      </c>
      <c r="E86" s="93">
        <v>21406053.368948799</v>
      </c>
      <c r="F86" s="35"/>
      <c r="G86" s="35"/>
      <c r="H86" s="35"/>
      <c r="I86" s="35"/>
    </row>
    <row r="87" spans="1:9">
      <c r="A87" s="40" t="s">
        <v>232</v>
      </c>
      <c r="B87" s="11" t="s">
        <v>233</v>
      </c>
      <c r="C87" s="95">
        <v>88.8</v>
      </c>
      <c r="D87" s="92">
        <v>-2.8446389499999999E-2</v>
      </c>
      <c r="E87" s="93">
        <v>22088238.215265349</v>
      </c>
      <c r="F87" s="35"/>
      <c r="G87" s="35"/>
      <c r="H87" s="35"/>
      <c r="I87" s="35"/>
    </row>
    <row r="88" spans="1:9">
      <c r="A88" s="40" t="s">
        <v>226</v>
      </c>
      <c r="B88" s="11" t="s">
        <v>227</v>
      </c>
      <c r="C88" s="95">
        <v>1015</v>
      </c>
      <c r="D88" s="92">
        <v>-2.8708134E-2</v>
      </c>
      <c r="E88" s="93">
        <v>2008193.37785074</v>
      </c>
      <c r="F88" s="35"/>
      <c r="G88" s="35"/>
      <c r="H88" s="35"/>
      <c r="I88" s="35"/>
    </row>
    <row r="89" spans="1:9">
      <c r="A89" s="40" t="s">
        <v>218</v>
      </c>
      <c r="B89" s="11" t="s">
        <v>219</v>
      </c>
      <c r="C89" s="95">
        <v>2480</v>
      </c>
      <c r="D89" s="92">
        <v>-2.9354207399999999E-2</v>
      </c>
      <c r="E89" s="93">
        <v>441954.37260499003</v>
      </c>
      <c r="F89" s="35"/>
      <c r="G89" s="35"/>
      <c r="H89" s="35"/>
      <c r="I89" s="35"/>
    </row>
    <row r="90" spans="1:9">
      <c r="A90" s="40" t="s">
        <v>117</v>
      </c>
      <c r="B90" s="11" t="s">
        <v>118</v>
      </c>
      <c r="C90" s="95">
        <v>16.5</v>
      </c>
      <c r="D90" s="92">
        <v>-2.9411764699999999E-2</v>
      </c>
      <c r="E90" s="93">
        <v>207230775.64878944</v>
      </c>
      <c r="F90" s="35"/>
      <c r="G90" s="35"/>
      <c r="H90" s="35"/>
      <c r="I90" s="35"/>
    </row>
    <row r="91" spans="1:9">
      <c r="A91" s="40" t="s">
        <v>161</v>
      </c>
      <c r="B91" s="11" t="s">
        <v>162</v>
      </c>
      <c r="C91" s="95">
        <v>975</v>
      </c>
      <c r="D91" s="92">
        <v>-2.9850746300000001E-2</v>
      </c>
      <c r="E91" s="93">
        <v>21024584.794386432</v>
      </c>
      <c r="F91" s="35"/>
      <c r="G91" s="35"/>
      <c r="H91" s="35"/>
      <c r="I91" s="35"/>
    </row>
    <row r="92" spans="1:9">
      <c r="A92" s="40" t="s">
        <v>222</v>
      </c>
      <c r="B92" s="11" t="s">
        <v>223</v>
      </c>
      <c r="C92" s="95">
        <v>894</v>
      </c>
      <c r="D92" s="92">
        <v>-3.0368763600000001E-2</v>
      </c>
      <c r="E92" s="93">
        <v>10725289.18444143</v>
      </c>
      <c r="F92" s="35"/>
      <c r="G92" s="35"/>
      <c r="H92" s="35"/>
      <c r="I92" s="35"/>
    </row>
    <row r="93" spans="1:9">
      <c r="A93" s="40" t="s">
        <v>330</v>
      </c>
      <c r="B93" s="11" t="s">
        <v>331</v>
      </c>
      <c r="C93" s="95">
        <v>858</v>
      </c>
      <c r="D93" s="92">
        <v>-3.0508474599999998E-2</v>
      </c>
      <c r="E93" s="93">
        <v>8350000.6858733501</v>
      </c>
      <c r="F93" s="35"/>
      <c r="G93" s="35"/>
      <c r="H93" s="35"/>
      <c r="I93" s="35"/>
    </row>
    <row r="94" spans="1:9">
      <c r="A94" s="40" t="s">
        <v>70</v>
      </c>
      <c r="B94" s="11" t="s">
        <v>71</v>
      </c>
      <c r="C94" s="95">
        <v>18.899999999999999</v>
      </c>
      <c r="D94" s="92">
        <v>-3.0769230799999998E-2</v>
      </c>
      <c r="E94" s="93">
        <v>105455394.70860641</v>
      </c>
      <c r="F94" s="35"/>
      <c r="G94" s="35"/>
      <c r="H94" s="35"/>
      <c r="I94" s="35"/>
    </row>
    <row r="95" spans="1:9">
      <c r="A95" s="40" t="s">
        <v>208</v>
      </c>
      <c r="B95" s="11" t="s">
        <v>209</v>
      </c>
      <c r="C95" s="95">
        <v>934</v>
      </c>
      <c r="D95" s="92">
        <v>-3.1120332000000001E-2</v>
      </c>
      <c r="E95" s="93">
        <v>7258870.9909226196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311</v>
      </c>
      <c r="D96" s="92">
        <v>-3.1152648000000002E-2</v>
      </c>
      <c r="E96" s="93">
        <v>4516389.3322225101</v>
      </c>
      <c r="F96" s="35"/>
      <c r="G96" s="35"/>
      <c r="H96" s="35"/>
      <c r="I96" s="35"/>
    </row>
    <row r="97" spans="1:9">
      <c r="A97" s="40" t="s">
        <v>115</v>
      </c>
      <c r="B97" s="11" t="s">
        <v>116</v>
      </c>
      <c r="C97" s="95">
        <v>2915</v>
      </c>
      <c r="D97" s="92">
        <v>-3.1561461800000003E-2</v>
      </c>
      <c r="E97" s="93">
        <v>306436.37283139001</v>
      </c>
      <c r="F97" s="35"/>
      <c r="G97" s="35"/>
      <c r="H97" s="35"/>
      <c r="I97" s="35"/>
    </row>
    <row r="98" spans="1:9">
      <c r="A98" s="40" t="s">
        <v>108</v>
      </c>
      <c r="B98" s="11" t="s">
        <v>109</v>
      </c>
      <c r="C98" s="95">
        <v>3335</v>
      </c>
      <c r="D98" s="92">
        <v>-3.1930333800000002E-2</v>
      </c>
      <c r="E98" s="93">
        <v>850941.09290438995</v>
      </c>
      <c r="F98" s="35"/>
      <c r="G98" s="35"/>
      <c r="H98" s="35"/>
      <c r="I98" s="35"/>
    </row>
    <row r="99" spans="1:9">
      <c r="A99" s="40" t="s">
        <v>63</v>
      </c>
      <c r="B99" s="11" t="s">
        <v>64</v>
      </c>
      <c r="C99" s="95">
        <v>27</v>
      </c>
      <c r="D99" s="92">
        <v>-3.2258064500000003E-2</v>
      </c>
      <c r="E99" s="93">
        <v>38097503.113332212</v>
      </c>
      <c r="F99" s="35"/>
      <c r="G99" s="35"/>
      <c r="H99" s="35"/>
      <c r="I99" s="35"/>
    </row>
    <row r="100" spans="1:9">
      <c r="A100" s="40" t="s">
        <v>157</v>
      </c>
      <c r="B100" s="11" t="s">
        <v>158</v>
      </c>
      <c r="C100" s="95">
        <v>68.3</v>
      </c>
      <c r="D100" s="92">
        <v>-3.2577903700000001E-2</v>
      </c>
      <c r="E100" s="93">
        <v>49840334.002042659</v>
      </c>
      <c r="F100" s="35"/>
      <c r="G100" s="35"/>
      <c r="H100" s="35"/>
      <c r="I100" s="35"/>
    </row>
    <row r="101" spans="1:9">
      <c r="A101" s="40" t="s">
        <v>347</v>
      </c>
      <c r="B101" s="11" t="s">
        <v>348</v>
      </c>
      <c r="C101" s="95">
        <v>148</v>
      </c>
      <c r="D101" s="92">
        <v>-3.2679738600000001E-2</v>
      </c>
      <c r="E101" s="93">
        <v>68070863.171621814</v>
      </c>
      <c r="F101" s="35"/>
      <c r="G101" s="35"/>
      <c r="H101" s="35"/>
      <c r="I101" s="35"/>
    </row>
    <row r="102" spans="1:9">
      <c r="A102" s="40" t="s">
        <v>192</v>
      </c>
      <c r="B102" s="11" t="s">
        <v>193</v>
      </c>
      <c r="C102" s="95">
        <v>6445</v>
      </c>
      <c r="D102" s="92">
        <v>-3.3008252100000003E-2</v>
      </c>
      <c r="E102" s="93">
        <v>2261194.7157981601</v>
      </c>
      <c r="F102" s="35"/>
      <c r="G102" s="35"/>
      <c r="H102" s="35"/>
      <c r="I102" s="35"/>
    </row>
    <row r="103" spans="1:9">
      <c r="A103" s="40" t="s">
        <v>238</v>
      </c>
      <c r="B103" s="11" t="s">
        <v>239</v>
      </c>
      <c r="C103" s="95">
        <v>1005</v>
      </c>
      <c r="D103" s="92">
        <v>-3.3653846199999997E-2</v>
      </c>
      <c r="E103" s="93">
        <v>1137302.6867823701</v>
      </c>
      <c r="F103" s="35"/>
      <c r="G103" s="35"/>
      <c r="H103" s="35"/>
      <c r="I103" s="35"/>
    </row>
    <row r="104" spans="1:9">
      <c r="A104" s="40" t="s">
        <v>244</v>
      </c>
      <c r="B104" s="11" t="s">
        <v>245</v>
      </c>
      <c r="C104" s="95">
        <v>60</v>
      </c>
      <c r="D104" s="92">
        <v>-3.3816425099999999E-2</v>
      </c>
      <c r="E104" s="93">
        <v>104279615.06285825</v>
      </c>
      <c r="F104" s="35"/>
      <c r="G104" s="35"/>
      <c r="H104" s="35"/>
      <c r="I104" s="35"/>
    </row>
    <row r="105" spans="1:9">
      <c r="A105" s="40" t="s">
        <v>198</v>
      </c>
      <c r="B105" s="11" t="s">
        <v>199</v>
      </c>
      <c r="C105" s="95">
        <v>11.4</v>
      </c>
      <c r="D105" s="92">
        <v>-3.3898305099999998E-2</v>
      </c>
      <c r="E105" s="93">
        <v>321801738.42960602</v>
      </c>
      <c r="F105" s="35"/>
      <c r="G105" s="35"/>
      <c r="H105" s="35"/>
      <c r="I105" s="35"/>
    </row>
    <row r="106" spans="1:9">
      <c r="A106" s="40" t="s">
        <v>133</v>
      </c>
      <c r="B106" s="11" t="s">
        <v>134</v>
      </c>
      <c r="C106" s="95">
        <v>194</v>
      </c>
      <c r="D106" s="92">
        <v>-3.4825870600000003E-2</v>
      </c>
      <c r="E106" s="93">
        <v>17368155.649875499</v>
      </c>
      <c r="F106" s="35"/>
      <c r="G106" s="35"/>
      <c r="H106" s="35"/>
      <c r="I106" s="35"/>
    </row>
    <row r="107" spans="1:9">
      <c r="A107" s="40" t="s">
        <v>163</v>
      </c>
      <c r="B107" s="11" t="s">
        <v>164</v>
      </c>
      <c r="C107" s="95">
        <v>1520</v>
      </c>
      <c r="D107" s="92">
        <v>-3.4920634899999997E-2</v>
      </c>
      <c r="E107" s="93">
        <v>8434519.9543040507</v>
      </c>
      <c r="F107" s="35"/>
      <c r="G107" s="35"/>
      <c r="H107" s="35"/>
      <c r="I107" s="35"/>
    </row>
    <row r="108" spans="1:9">
      <c r="A108" s="40" t="s">
        <v>236</v>
      </c>
      <c r="B108" s="11" t="s">
        <v>237</v>
      </c>
      <c r="C108" s="95">
        <v>567</v>
      </c>
      <c r="D108" s="92">
        <v>-3.5714285700000001E-2</v>
      </c>
      <c r="E108" s="93">
        <v>16015176.856754949</v>
      </c>
      <c r="F108" s="35"/>
      <c r="G108" s="35"/>
      <c r="H108" s="35"/>
      <c r="I108" s="35"/>
    </row>
    <row r="109" spans="1:9">
      <c r="A109" s="40" t="s">
        <v>342</v>
      </c>
      <c r="B109" s="11" t="s">
        <v>343</v>
      </c>
      <c r="C109" s="95">
        <v>5235</v>
      </c>
      <c r="D109" s="92">
        <v>-3.6798528099999998E-2</v>
      </c>
      <c r="E109" s="41">
        <v>3087794.9421657799</v>
      </c>
    </row>
    <row r="110" spans="1:9">
      <c r="A110" s="40" t="s">
        <v>210</v>
      </c>
      <c r="B110" s="11" t="s">
        <v>211</v>
      </c>
      <c r="C110" s="95">
        <v>12.5</v>
      </c>
      <c r="D110" s="92">
        <v>-3.8461538500000003E-2</v>
      </c>
      <c r="E110" s="41">
        <v>9574939496.4971294</v>
      </c>
    </row>
    <row r="111" spans="1:9">
      <c r="A111" s="40" t="s">
        <v>326</v>
      </c>
      <c r="B111" s="11" t="s">
        <v>327</v>
      </c>
      <c r="C111" s="95">
        <v>513</v>
      </c>
      <c r="D111" s="92">
        <v>-4.1121495299999998E-2</v>
      </c>
      <c r="E111" s="41">
        <v>29337308.242026448</v>
      </c>
    </row>
    <row r="112" spans="1:9">
      <c r="A112" s="40" t="s">
        <v>186</v>
      </c>
      <c r="B112" s="11" t="s">
        <v>187</v>
      </c>
      <c r="C112" s="95">
        <v>268</v>
      </c>
      <c r="D112" s="92">
        <v>-4.62633452E-2</v>
      </c>
      <c r="E112" s="41">
        <v>44241430.479780823</v>
      </c>
    </row>
    <row r="113" spans="1:5">
      <c r="A113" s="40" t="s">
        <v>104</v>
      </c>
      <c r="B113" s="11" t="s">
        <v>105</v>
      </c>
      <c r="C113" s="95">
        <v>924</v>
      </c>
      <c r="D113" s="92">
        <v>-5.0359712199999997E-2</v>
      </c>
      <c r="E113" s="41">
        <v>14935571.847820969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202</v>
      </c>
      <c r="B2" s="11" t="s">
        <v>203</v>
      </c>
      <c r="C2" s="95">
        <v>11.4</v>
      </c>
      <c r="D2" s="92">
        <v>0.1067961165</v>
      </c>
      <c r="E2" s="93">
        <v>8218478309.5252371</v>
      </c>
      <c r="F2" s="35"/>
      <c r="G2" s="54"/>
      <c r="H2" s="35"/>
      <c r="I2" s="35"/>
    </row>
    <row r="3" spans="1:18" ht="17.25" thickBot="1">
      <c r="A3" s="40" t="s">
        <v>78</v>
      </c>
      <c r="B3" s="11" t="s">
        <v>79</v>
      </c>
      <c r="C3" s="95">
        <v>940</v>
      </c>
      <c r="D3" s="92">
        <v>5.38116592E-2</v>
      </c>
      <c r="E3" s="93">
        <v>30045067.040831551</v>
      </c>
      <c r="F3" s="35"/>
      <c r="G3" s="248" t="s">
        <v>255</v>
      </c>
      <c r="H3" s="260" t="s">
        <v>349</v>
      </c>
      <c r="I3" s="260"/>
      <c r="K3" s="204" t="s">
        <v>34</v>
      </c>
      <c r="L3" s="205"/>
      <c r="M3" s="205"/>
      <c r="N3" s="206"/>
      <c r="O3" s="204" t="s">
        <v>256</v>
      </c>
      <c r="P3" s="205"/>
      <c r="Q3" s="205"/>
      <c r="R3" s="206"/>
    </row>
    <row r="4" spans="1:18" ht="17.25" thickBot="1">
      <c r="A4" s="40" t="s">
        <v>340</v>
      </c>
      <c r="B4" s="11" t="s">
        <v>341</v>
      </c>
      <c r="C4" s="95">
        <v>9.9000000000000005E-2</v>
      </c>
      <c r="D4" s="92">
        <v>4.7619047599999999E-2</v>
      </c>
      <c r="E4" s="93">
        <v>624907243881.95349</v>
      </c>
      <c r="F4" s="35"/>
      <c r="G4" s="249"/>
      <c r="H4" s="261"/>
      <c r="I4" s="261"/>
      <c r="K4" s="241" t="s">
        <v>54</v>
      </c>
      <c r="L4" s="257">
        <f ca="1">NOW()</f>
        <v>44635.867331018519</v>
      </c>
      <c r="M4" s="258"/>
      <c r="N4" s="259"/>
      <c r="O4" s="256" t="s">
        <v>54</v>
      </c>
      <c r="P4" s="257">
        <f ca="1">NOW()</f>
        <v>44635.867331018519</v>
      </c>
      <c r="Q4" s="258"/>
      <c r="R4" s="259"/>
    </row>
    <row r="5" spans="1:18" ht="17.25" thickBot="1">
      <c r="A5" s="40" t="s">
        <v>204</v>
      </c>
      <c r="B5" s="11" t="s">
        <v>205</v>
      </c>
      <c r="C5" s="95">
        <v>12.2</v>
      </c>
      <c r="D5" s="92">
        <v>4.2735042700000003E-2</v>
      </c>
      <c r="E5" s="93">
        <v>328956340.25299472</v>
      </c>
      <c r="F5" s="35"/>
      <c r="K5" s="249"/>
      <c r="L5" s="51" t="s">
        <v>57</v>
      </c>
      <c r="M5" s="73" t="s">
        <v>58</v>
      </c>
      <c r="N5" s="69" t="s">
        <v>259</v>
      </c>
      <c r="O5" s="227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145</v>
      </c>
      <c r="B6" s="11" t="s">
        <v>146</v>
      </c>
      <c r="C6" s="95">
        <v>9.98</v>
      </c>
      <c r="D6" s="92">
        <v>3.0991735499999999E-2</v>
      </c>
      <c r="E6" s="93">
        <v>4235000318.111228</v>
      </c>
      <c r="F6" s="35"/>
      <c r="G6" s="204" t="s">
        <v>52</v>
      </c>
      <c r="H6" s="205"/>
      <c r="I6" s="206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203</v>
      </c>
      <c r="P6" s="38">
        <f t="shared" ref="P6:P25" si="2">_xlfn.IFNA(VLOOKUP(O6, $B$2:$D$200, 2, FALSE), "")</f>
        <v>11.4</v>
      </c>
      <c r="Q6" s="76">
        <f t="shared" ref="Q6:Q25" si="3">_xlfn.IFNA(VLOOKUP(O6, $B$2:$D$200, 3, FALSE), "")</f>
        <v>0.1067961165</v>
      </c>
      <c r="R6" s="85">
        <f>_xlfn.IFNA(VLOOKUP(O6, $B$2:$E$200, 4, FALSE), "")</f>
        <v>8218478309.5252371</v>
      </c>
    </row>
    <row r="7" spans="1:18">
      <c r="A7" s="40" t="s">
        <v>169</v>
      </c>
      <c r="B7" s="11" t="s">
        <v>170</v>
      </c>
      <c r="C7" s="95">
        <v>624</v>
      </c>
      <c r="D7" s="92">
        <v>2.8006589799999999E-2</v>
      </c>
      <c r="E7" s="93">
        <v>97926294.801505864</v>
      </c>
      <c r="F7" s="35"/>
      <c r="G7" s="232" t="s">
        <v>36</v>
      </c>
      <c r="H7" s="233"/>
      <c r="I7" s="23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79</v>
      </c>
      <c r="P7" s="39">
        <f t="shared" si="2"/>
        <v>940</v>
      </c>
      <c r="Q7" s="77">
        <f t="shared" si="3"/>
        <v>5.38116592E-2</v>
      </c>
      <c r="R7" s="86">
        <f t="shared" ref="R7:R25" si="5">_xlfn.IFNA(VLOOKUP(O7, $B$2:$E$200, 4, FALSE), "")</f>
        <v>30045067.040831551</v>
      </c>
    </row>
    <row r="8" spans="1:18" ht="17.25" thickBot="1">
      <c r="A8" s="40" t="s">
        <v>188</v>
      </c>
      <c r="B8" s="11" t="s">
        <v>189</v>
      </c>
      <c r="C8" s="95">
        <v>90.2</v>
      </c>
      <c r="D8" s="92">
        <v>2.61660978E-2</v>
      </c>
      <c r="E8" s="93">
        <v>65385768.79959543</v>
      </c>
      <c r="F8" s="35"/>
      <c r="G8" s="225"/>
      <c r="H8" s="226"/>
      <c r="I8" s="22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341</v>
      </c>
      <c r="P8" s="39">
        <f t="shared" si="2"/>
        <v>9.9000000000000005E-2</v>
      </c>
      <c r="Q8" s="77">
        <f t="shared" si="3"/>
        <v>4.7619047599999999E-2</v>
      </c>
      <c r="R8" s="86">
        <f t="shared" si="5"/>
        <v>624907243881.95349</v>
      </c>
    </row>
    <row r="9" spans="1:18" ht="17.25" thickBot="1">
      <c r="A9" s="40" t="s">
        <v>131</v>
      </c>
      <c r="B9" s="11" t="s">
        <v>132</v>
      </c>
      <c r="C9" s="95">
        <v>3670</v>
      </c>
      <c r="D9" s="92">
        <v>2.2284122600000001E-2</v>
      </c>
      <c r="E9" s="93">
        <v>22156645.308993358</v>
      </c>
      <c r="F9" s="35"/>
      <c r="G9" s="50" t="s">
        <v>38</v>
      </c>
      <c r="H9" s="205" t="s">
        <v>37</v>
      </c>
      <c r="I9" s="20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205</v>
      </c>
      <c r="P9" s="39">
        <f t="shared" si="2"/>
        <v>12.2</v>
      </c>
      <c r="Q9" s="77">
        <f t="shared" si="3"/>
        <v>4.2735042700000003E-2</v>
      </c>
      <c r="R9" s="86">
        <f t="shared" si="5"/>
        <v>328956340.25299472</v>
      </c>
    </row>
    <row r="10" spans="1:18">
      <c r="A10" s="40" t="s">
        <v>183</v>
      </c>
      <c r="B10" s="11" t="s">
        <v>346</v>
      </c>
      <c r="C10" s="95">
        <v>9.9</v>
      </c>
      <c r="D10" s="92">
        <v>1.5384615399999999E-2</v>
      </c>
      <c r="E10" s="93">
        <v>1243862706.7969325</v>
      </c>
      <c r="F10" s="35"/>
      <c r="G10" s="250">
        <f>_xlfn.IFNA(VLOOKUP(G7, $B$2:$D$200, 3, FALSE), "-")</f>
        <v>-2.0865957599999999E-2</v>
      </c>
      <c r="H10" s="252">
        <f>_xlfn.IFNA(VLOOKUP(G7, $B$2:$D$200, 2, FALSE), "-")</f>
        <v>48145000</v>
      </c>
      <c r="I10" s="25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146</v>
      </c>
      <c r="P10" s="39">
        <f t="shared" si="2"/>
        <v>9.98</v>
      </c>
      <c r="Q10" s="77">
        <f t="shared" si="3"/>
        <v>3.0991735499999999E-2</v>
      </c>
      <c r="R10" s="90">
        <f t="shared" si="5"/>
        <v>4235000318.111228</v>
      </c>
    </row>
    <row r="11" spans="1:18" ht="17.25" thickBot="1">
      <c r="A11" s="40" t="s">
        <v>147</v>
      </c>
      <c r="B11" s="11" t="s">
        <v>148</v>
      </c>
      <c r="C11" s="95">
        <v>75.3</v>
      </c>
      <c r="D11" s="92">
        <v>1.0738255E-2</v>
      </c>
      <c r="E11" s="93">
        <v>186609090.81383437</v>
      </c>
      <c r="F11" s="35"/>
      <c r="G11" s="251"/>
      <c r="H11" s="254"/>
      <c r="I11" s="25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170</v>
      </c>
      <c r="P11" s="45">
        <f t="shared" si="2"/>
        <v>624</v>
      </c>
      <c r="Q11" s="80">
        <f t="shared" si="3"/>
        <v>2.8006589799999999E-2</v>
      </c>
      <c r="R11" s="99">
        <f t="shared" si="5"/>
        <v>97926294.801505864</v>
      </c>
    </row>
    <row r="12" spans="1:18" ht="17.25" thickBot="1">
      <c r="A12" s="40" t="s">
        <v>200</v>
      </c>
      <c r="B12" s="11" t="s">
        <v>201</v>
      </c>
      <c r="C12" s="95">
        <v>475</v>
      </c>
      <c r="D12" s="92">
        <v>1.06382979E-2</v>
      </c>
      <c r="E12" s="93">
        <v>19195653.64125802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189</v>
      </c>
      <c r="P12" s="39">
        <f t="shared" si="2"/>
        <v>90.2</v>
      </c>
      <c r="Q12" s="77">
        <f t="shared" si="3"/>
        <v>2.61660978E-2</v>
      </c>
      <c r="R12" s="86">
        <f t="shared" si="5"/>
        <v>65385768.79959543</v>
      </c>
    </row>
    <row r="13" spans="1:18" ht="17.25" thickBot="1">
      <c r="A13" s="40" t="s">
        <v>214</v>
      </c>
      <c r="B13" s="11" t="s">
        <v>215</v>
      </c>
      <c r="C13" s="95">
        <v>137</v>
      </c>
      <c r="D13" s="92">
        <v>7.3529412000000001E-3</v>
      </c>
      <c r="E13" s="93">
        <v>12149674.44039298</v>
      </c>
      <c r="F13" s="35"/>
      <c r="G13" s="204" t="s">
        <v>69</v>
      </c>
      <c r="H13" s="205"/>
      <c r="I13" s="20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132</v>
      </c>
      <c r="P13" s="39">
        <f t="shared" si="2"/>
        <v>3670</v>
      </c>
      <c r="Q13" s="77">
        <f t="shared" si="3"/>
        <v>2.2284122600000001E-2</v>
      </c>
      <c r="R13" s="86">
        <f t="shared" si="5"/>
        <v>22156645.308993358</v>
      </c>
    </row>
    <row r="14" spans="1:18">
      <c r="A14" s="40" t="s">
        <v>141</v>
      </c>
      <c r="B14" s="11" t="s">
        <v>142</v>
      </c>
      <c r="C14" s="95">
        <v>1555</v>
      </c>
      <c r="D14" s="92">
        <v>6.4724919000000002E-3</v>
      </c>
      <c r="E14" s="93">
        <v>5868977.6713875895</v>
      </c>
      <c r="F14" s="35"/>
      <c r="G14" s="232" t="s">
        <v>36</v>
      </c>
      <c r="H14" s="233"/>
      <c r="I14" s="23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346</v>
      </c>
      <c r="P14" s="39">
        <f t="shared" si="2"/>
        <v>9.9</v>
      </c>
      <c r="Q14" s="77">
        <f t="shared" si="3"/>
        <v>1.5384615399999999E-2</v>
      </c>
      <c r="R14" s="86">
        <f t="shared" si="5"/>
        <v>1243862706.7969325</v>
      </c>
    </row>
    <row r="15" spans="1:18" ht="17.25" thickBot="1">
      <c r="A15" s="40" t="s">
        <v>206</v>
      </c>
      <c r="B15" s="11" t="s">
        <v>207</v>
      </c>
      <c r="C15" s="95">
        <v>976</v>
      </c>
      <c r="D15" s="92">
        <v>6.1855670000000003E-3</v>
      </c>
      <c r="E15" s="93">
        <v>9060064.44692754</v>
      </c>
      <c r="F15" s="35"/>
      <c r="G15" s="225"/>
      <c r="H15" s="226"/>
      <c r="I15" s="22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148</v>
      </c>
      <c r="P15" s="37">
        <f t="shared" si="2"/>
        <v>75.3</v>
      </c>
      <c r="Q15" s="79">
        <f t="shared" si="3"/>
        <v>1.0738255E-2</v>
      </c>
      <c r="R15" s="87">
        <f t="shared" si="5"/>
        <v>186609090.81383437</v>
      </c>
    </row>
    <row r="16" spans="1:18" ht="17.25" thickBot="1">
      <c r="A16" s="40" t="s">
        <v>96</v>
      </c>
      <c r="B16" s="11" t="s">
        <v>97</v>
      </c>
      <c r="C16" s="95">
        <v>2.2000000000000001E-3</v>
      </c>
      <c r="D16" s="92">
        <v>0</v>
      </c>
      <c r="E16" s="93">
        <v>845115763082.28369</v>
      </c>
      <c r="F16" s="35"/>
      <c r="G16" s="50" t="s">
        <v>38</v>
      </c>
      <c r="H16" s="205" t="s">
        <v>37</v>
      </c>
      <c r="I16" s="20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201</v>
      </c>
      <c r="P16" s="38">
        <f t="shared" si="2"/>
        <v>475</v>
      </c>
      <c r="Q16" s="76">
        <f t="shared" si="3"/>
        <v>1.06382979E-2</v>
      </c>
      <c r="R16" s="85">
        <f t="shared" si="5"/>
        <v>19195653.64125802</v>
      </c>
    </row>
    <row r="17" spans="1:18">
      <c r="A17" s="40" t="s">
        <v>114</v>
      </c>
      <c r="B17" s="11" t="s">
        <v>339</v>
      </c>
      <c r="C17" s="95">
        <v>470</v>
      </c>
      <c r="D17" s="92">
        <v>-2.1231422999999998E-3</v>
      </c>
      <c r="E17" s="93">
        <v>1790409.87366352</v>
      </c>
      <c r="F17" s="35"/>
      <c r="G17" s="250">
        <f>_xlfn.IFNA(VLOOKUP(G14, $B$2:$D$200, 3, FALSE), "-")</f>
        <v>-2.0865957599999999E-2</v>
      </c>
      <c r="H17" s="252">
        <f>_xlfn.IFNA(VLOOKUP(G14, $B$2:$D$200, 2, FALSE), "-")</f>
        <v>48145000</v>
      </c>
      <c r="I17" s="25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215</v>
      </c>
      <c r="P17" s="39">
        <f t="shared" si="2"/>
        <v>137</v>
      </c>
      <c r="Q17" s="77">
        <f t="shared" si="3"/>
        <v>7.3529412000000001E-3</v>
      </c>
      <c r="R17" s="86">
        <f t="shared" si="5"/>
        <v>12149674.44039298</v>
      </c>
    </row>
    <row r="18" spans="1:18" ht="17.25" thickBot="1">
      <c r="A18" s="40" t="s">
        <v>72</v>
      </c>
      <c r="B18" s="11" t="s">
        <v>73</v>
      </c>
      <c r="C18" s="95">
        <v>33200</v>
      </c>
      <c r="D18" s="92">
        <v>-3.9003900000000001E-3</v>
      </c>
      <c r="E18" s="93">
        <v>385314.37247016001</v>
      </c>
      <c r="F18" s="35"/>
      <c r="G18" s="251"/>
      <c r="H18" s="254"/>
      <c r="I18" s="25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142</v>
      </c>
      <c r="P18" s="39">
        <f t="shared" si="2"/>
        <v>1555</v>
      </c>
      <c r="Q18" s="77">
        <f t="shared" si="3"/>
        <v>6.4724919000000002E-3</v>
      </c>
      <c r="R18" s="86">
        <f t="shared" si="5"/>
        <v>5868977.6713875895</v>
      </c>
    </row>
    <row r="19" spans="1:18" ht="17.25" thickBot="1">
      <c r="A19" s="40" t="s">
        <v>50</v>
      </c>
      <c r="B19" s="11" t="s">
        <v>51</v>
      </c>
      <c r="C19" s="95">
        <v>223</v>
      </c>
      <c r="D19" s="92">
        <v>-4.4642856999999999E-3</v>
      </c>
      <c r="E19" s="93">
        <v>13634416.33070259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207</v>
      </c>
      <c r="P19" s="39">
        <f t="shared" si="2"/>
        <v>976</v>
      </c>
      <c r="Q19" s="77">
        <f t="shared" si="3"/>
        <v>6.1855670000000003E-3</v>
      </c>
      <c r="R19" s="86">
        <f t="shared" si="5"/>
        <v>9060064.44692754</v>
      </c>
    </row>
    <row r="20" spans="1:18" ht="17.25" thickBot="1">
      <c r="A20" s="40" t="s">
        <v>336</v>
      </c>
      <c r="B20" s="11" t="s">
        <v>337</v>
      </c>
      <c r="C20" s="95">
        <v>12480</v>
      </c>
      <c r="D20" s="92">
        <v>-6.3694268000000004E-3</v>
      </c>
      <c r="E20" s="93">
        <v>1514293.6691992199</v>
      </c>
      <c r="F20" s="35"/>
      <c r="G20" s="204" t="s">
        <v>251</v>
      </c>
      <c r="H20" s="205"/>
      <c r="I20" s="20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97</v>
      </c>
      <c r="P20" s="39">
        <f t="shared" si="2"/>
        <v>2.2000000000000001E-3</v>
      </c>
      <c r="Q20" s="77">
        <f t="shared" si="3"/>
        <v>0</v>
      </c>
      <c r="R20" s="90">
        <f t="shared" si="5"/>
        <v>845115763082.28369</v>
      </c>
    </row>
    <row r="21" spans="1:18">
      <c r="A21" s="40" t="s">
        <v>212</v>
      </c>
      <c r="B21" s="11" t="s">
        <v>213</v>
      </c>
      <c r="C21" s="95">
        <v>300</v>
      </c>
      <c r="D21" s="92">
        <v>-6.6225166000000004E-3</v>
      </c>
      <c r="E21" s="93">
        <v>46599876.667814158</v>
      </c>
      <c r="F21" s="35"/>
      <c r="G21" s="232" t="s">
        <v>36</v>
      </c>
      <c r="H21" s="233"/>
      <c r="I21" s="23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339</v>
      </c>
      <c r="P21" s="45">
        <f t="shared" si="2"/>
        <v>470</v>
      </c>
      <c r="Q21" s="80">
        <f t="shared" si="3"/>
        <v>-2.1231422999999998E-3</v>
      </c>
      <c r="R21" s="99">
        <f t="shared" si="5"/>
        <v>1790409.87366352</v>
      </c>
    </row>
    <row r="22" spans="1:18" ht="17.25" thickBot="1">
      <c r="A22" s="40" t="s">
        <v>260</v>
      </c>
      <c r="B22" s="11" t="s">
        <v>261</v>
      </c>
      <c r="C22" s="95">
        <v>145</v>
      </c>
      <c r="D22" s="92">
        <v>-6.8493151000000004E-3</v>
      </c>
      <c r="E22" s="93">
        <v>75178560.197427273</v>
      </c>
      <c r="F22" s="35"/>
      <c r="G22" s="225"/>
      <c r="H22" s="226"/>
      <c r="I22" s="22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73</v>
      </c>
      <c r="P22" s="39">
        <f t="shared" si="2"/>
        <v>33200</v>
      </c>
      <c r="Q22" s="77">
        <f t="shared" si="3"/>
        <v>-3.9003900000000001E-3</v>
      </c>
      <c r="R22" s="86">
        <f t="shared" si="5"/>
        <v>385314.37247016001</v>
      </c>
    </row>
    <row r="23" spans="1:18" ht="17.25" thickBot="1">
      <c r="A23" s="40" t="s">
        <v>324</v>
      </c>
      <c r="B23" s="11" t="s">
        <v>325</v>
      </c>
      <c r="C23" s="95">
        <v>99720</v>
      </c>
      <c r="D23" s="92">
        <v>-9.2399404000000004E-3</v>
      </c>
      <c r="E23" s="93">
        <v>198877.98273933001</v>
      </c>
      <c r="F23" s="35"/>
      <c r="G23" s="50" t="s">
        <v>38</v>
      </c>
      <c r="H23" s="205" t="s">
        <v>37</v>
      </c>
      <c r="I23" s="20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51</v>
      </c>
      <c r="P23" s="39">
        <f t="shared" si="2"/>
        <v>223</v>
      </c>
      <c r="Q23" s="77">
        <f t="shared" si="3"/>
        <v>-4.4642856999999999E-3</v>
      </c>
      <c r="R23" s="86">
        <f t="shared" si="5"/>
        <v>13634416.33070259</v>
      </c>
    </row>
    <row r="24" spans="1:18">
      <c r="A24" s="40" t="s">
        <v>173</v>
      </c>
      <c r="B24" s="11" t="s">
        <v>174</v>
      </c>
      <c r="C24" s="95">
        <v>10.7</v>
      </c>
      <c r="D24" s="92">
        <v>-9.2592592999999994E-3</v>
      </c>
      <c r="E24" s="93">
        <v>431252581.77140671</v>
      </c>
      <c r="F24" s="35"/>
      <c r="G24" s="250">
        <f>_xlfn.IFNA(VLOOKUP(G21, $B$2:$D$200, 3, FALSE), "-")</f>
        <v>-2.0865957599999999E-2</v>
      </c>
      <c r="H24" s="252">
        <f>_xlfn.IFNA(VLOOKUP(G21, $B$2:$D$200, 2, FALSE), "-")</f>
        <v>48145000</v>
      </c>
      <c r="I24" s="25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337</v>
      </c>
      <c r="P24" s="39">
        <f t="shared" si="2"/>
        <v>12480</v>
      </c>
      <c r="Q24" s="77">
        <f t="shared" si="3"/>
        <v>-6.3694268000000004E-3</v>
      </c>
      <c r="R24" s="86">
        <f t="shared" si="5"/>
        <v>1514293.6691992199</v>
      </c>
    </row>
    <row r="25" spans="1:18" ht="17.25" thickBot="1">
      <c r="A25" s="40" t="s">
        <v>86</v>
      </c>
      <c r="B25" s="11" t="s">
        <v>87</v>
      </c>
      <c r="C25" s="95">
        <v>93270</v>
      </c>
      <c r="D25" s="92">
        <v>-9.4519966E-3</v>
      </c>
      <c r="E25" s="93">
        <v>232762.59607885001</v>
      </c>
      <c r="F25" s="35"/>
      <c r="G25" s="251"/>
      <c r="H25" s="254"/>
      <c r="I25" s="25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213</v>
      </c>
      <c r="P25" s="37">
        <f t="shared" si="2"/>
        <v>300</v>
      </c>
      <c r="Q25" s="79">
        <f t="shared" si="3"/>
        <v>-6.6225166000000004E-3</v>
      </c>
      <c r="R25" s="87">
        <f t="shared" si="5"/>
        <v>46599876.667814158</v>
      </c>
    </row>
    <row r="26" spans="1:18">
      <c r="A26" s="40" t="s">
        <v>82</v>
      </c>
      <c r="B26" s="11" t="s">
        <v>83</v>
      </c>
      <c r="C26" s="95">
        <v>2420</v>
      </c>
      <c r="D26" s="92">
        <v>-1.0224948899999999E-2</v>
      </c>
      <c r="E26" s="93">
        <v>3122213.4129274199</v>
      </c>
      <c r="F26" s="35"/>
    </row>
    <row r="27" spans="1:18" ht="17.25" thickBot="1">
      <c r="A27" s="40" t="s">
        <v>121</v>
      </c>
      <c r="B27" s="11" t="s">
        <v>122</v>
      </c>
      <c r="C27" s="95">
        <v>129450</v>
      </c>
      <c r="D27" s="92">
        <v>-1.03211009E-2</v>
      </c>
      <c r="E27" s="93">
        <v>8252.8574783700005</v>
      </c>
      <c r="F27" s="35"/>
    </row>
    <row r="28" spans="1:18" ht="17.25" thickBot="1">
      <c r="A28" s="40" t="s">
        <v>80</v>
      </c>
      <c r="B28" s="11" t="s">
        <v>81</v>
      </c>
      <c r="C28" s="95">
        <v>986</v>
      </c>
      <c r="D28" s="92">
        <v>-1.10330993E-2</v>
      </c>
      <c r="E28" s="93">
        <v>14979868.897143239</v>
      </c>
      <c r="F28" s="35"/>
      <c r="G28" s="204" t="s">
        <v>46</v>
      </c>
      <c r="H28" s="205"/>
      <c r="I28" s="205"/>
      <c r="J28" s="206"/>
      <c r="K28" s="204" t="s">
        <v>44</v>
      </c>
      <c r="L28" s="205"/>
      <c r="M28" s="205"/>
      <c r="N28" s="206"/>
      <c r="O28" s="204" t="s">
        <v>45</v>
      </c>
      <c r="P28" s="205"/>
      <c r="Q28" s="205"/>
      <c r="R28" s="206"/>
    </row>
    <row r="29" spans="1:18" ht="17.25" thickBot="1">
      <c r="A29" s="40" t="s">
        <v>76</v>
      </c>
      <c r="B29" s="11" t="s">
        <v>77</v>
      </c>
      <c r="C29" s="95">
        <v>354850</v>
      </c>
      <c r="D29" s="92">
        <v>-1.15598886E-2</v>
      </c>
      <c r="E29" s="93">
        <v>3514.1398823499999</v>
      </c>
      <c r="F29" s="35"/>
      <c r="G29" s="241" t="s">
        <v>54</v>
      </c>
      <c r="H29" s="257">
        <f ca="1">NOW()</f>
        <v>44635.867331018519</v>
      </c>
      <c r="I29" s="258"/>
      <c r="J29" s="259"/>
      <c r="K29" s="256" t="s">
        <v>54</v>
      </c>
      <c r="L29" s="257">
        <f ca="1">NOW()</f>
        <v>44635.867331018519</v>
      </c>
      <c r="M29" s="258"/>
      <c r="N29" s="259"/>
      <c r="O29" s="256" t="s">
        <v>54</v>
      </c>
      <c r="P29" s="257">
        <f ca="1">NOW()</f>
        <v>44635.867331018519</v>
      </c>
      <c r="Q29" s="258"/>
      <c r="R29" s="259"/>
    </row>
    <row r="30" spans="1:18" ht="17.25" thickBot="1">
      <c r="A30" s="40" t="s">
        <v>344</v>
      </c>
      <c r="B30" s="11" t="s">
        <v>345</v>
      </c>
      <c r="C30" s="95">
        <v>1635</v>
      </c>
      <c r="D30" s="92">
        <v>-1.20845921E-2</v>
      </c>
      <c r="E30" s="93">
        <v>1060358.5084987101</v>
      </c>
      <c r="F30" s="35"/>
      <c r="G30" s="249"/>
      <c r="H30" s="51" t="s">
        <v>57</v>
      </c>
      <c r="I30" s="73" t="s">
        <v>58</v>
      </c>
      <c r="J30" s="69" t="s">
        <v>259</v>
      </c>
      <c r="K30" s="227"/>
      <c r="L30" s="51" t="s">
        <v>57</v>
      </c>
      <c r="M30" s="73" t="s">
        <v>58</v>
      </c>
      <c r="N30" s="91" t="s">
        <v>259</v>
      </c>
      <c r="O30" s="227"/>
      <c r="P30" s="51" t="s">
        <v>57</v>
      </c>
      <c r="Q30" s="73" t="s">
        <v>58</v>
      </c>
      <c r="R30" s="91" t="s">
        <v>259</v>
      </c>
    </row>
    <row r="31" spans="1:18">
      <c r="A31" s="40" t="s">
        <v>248</v>
      </c>
      <c r="B31" s="11" t="s">
        <v>249</v>
      </c>
      <c r="C31" s="95">
        <v>231</v>
      </c>
      <c r="D31" s="92">
        <v>-1.2820512799999999E-2</v>
      </c>
      <c r="E31" s="93">
        <v>55946481.384197399</v>
      </c>
      <c r="F31" s="35"/>
      <c r="G31" s="52" t="s">
        <v>203</v>
      </c>
      <c r="H31" s="38">
        <f t="shared" ref="H31:H50" si="6">_xlfn.IFNA(VLOOKUP(G31, $B$2:$D$200, 2, FALSE), "")</f>
        <v>11.4</v>
      </c>
      <c r="I31" s="76">
        <f t="shared" ref="I31:I50" si="7">_xlfn.IFNA(VLOOKUP(G31, $B$2:$D$200, 3, FALSE), "")</f>
        <v>0.1067961165</v>
      </c>
      <c r="J31" s="85">
        <f>_xlfn.IFNA(VLOOKUP(G31, $B$2:$E$200, 4, FALSE), "")</f>
        <v>8218478309.5252371</v>
      </c>
      <c r="K31" s="81" t="s">
        <v>203</v>
      </c>
      <c r="L31" s="38">
        <f t="shared" ref="L31:L50" si="8">_xlfn.IFNA(VLOOKUP(K31, $B$2:$D$200, 2, FALSE), "")</f>
        <v>11.4</v>
      </c>
      <c r="M31" s="76">
        <f t="shared" ref="M31:M50" si="9">_xlfn.IFNA(VLOOKUP(K31, $B$2:$D$200, 3, FALSE), "")</f>
        <v>0.1067961165</v>
      </c>
      <c r="N31" s="85">
        <f>_xlfn.IFNA(VLOOKUP(K31, $B$2:$E$200, 4, FALSE), "")</f>
        <v>8218478309.5252371</v>
      </c>
      <c r="O31" s="81" t="s">
        <v>79</v>
      </c>
      <c r="P31" s="38">
        <f t="shared" ref="P31:P50" si="10">_xlfn.IFNA(VLOOKUP(O31, $B$2:$D$200, 2, FALSE), "")</f>
        <v>940</v>
      </c>
      <c r="Q31" s="76">
        <f t="shared" ref="Q31:Q50" si="11">_xlfn.IFNA(VLOOKUP(O31, $B$2:$D$200, 3, FALSE), "")</f>
        <v>5.38116592E-2</v>
      </c>
      <c r="R31" s="85">
        <f>_xlfn.IFNA(VLOOKUP(O31, $B$2:$E$200, 4, FALSE), "")</f>
        <v>30045067.040831551</v>
      </c>
    </row>
    <row r="32" spans="1:18">
      <c r="A32" s="40" t="s">
        <v>220</v>
      </c>
      <c r="B32" s="11" t="s">
        <v>221</v>
      </c>
      <c r="C32" s="95">
        <v>889</v>
      </c>
      <c r="D32" s="92">
        <v>-1.3318534999999999E-2</v>
      </c>
      <c r="E32" s="93">
        <v>1085893.5881789001</v>
      </c>
      <c r="F32" s="35"/>
      <c r="G32" s="47" t="s">
        <v>79</v>
      </c>
      <c r="H32" s="39">
        <f t="shared" si="6"/>
        <v>940</v>
      </c>
      <c r="I32" s="77">
        <f t="shared" si="7"/>
        <v>5.38116592E-2</v>
      </c>
      <c r="J32" s="86">
        <f t="shared" ref="J32:J50" si="12">_xlfn.IFNA(VLOOKUP(G32, $B$2:$E$200, 4, FALSE), "")</f>
        <v>30045067.040831551</v>
      </c>
      <c r="K32" s="82" t="s">
        <v>341</v>
      </c>
      <c r="L32" s="39">
        <f t="shared" si="8"/>
        <v>9.9000000000000005E-2</v>
      </c>
      <c r="M32" s="77">
        <f t="shared" si="9"/>
        <v>4.7619047599999999E-2</v>
      </c>
      <c r="N32" s="86">
        <f t="shared" ref="N32:N50" si="13">_xlfn.IFNA(VLOOKUP(K32, $B$2:$E$200, 4, FALSE), "")</f>
        <v>624907243881.95349</v>
      </c>
      <c r="O32" s="82" t="s">
        <v>170</v>
      </c>
      <c r="P32" s="39">
        <f t="shared" si="10"/>
        <v>624</v>
      </c>
      <c r="Q32" s="77">
        <f t="shared" si="11"/>
        <v>2.8006589799999999E-2</v>
      </c>
      <c r="R32" s="86">
        <f t="shared" ref="R32:R50" si="14">_xlfn.IFNA(VLOOKUP(O32, $B$2:$E$200, 4, FALSE), "")</f>
        <v>97926294.801505864</v>
      </c>
    </row>
    <row r="33" spans="1:18">
      <c r="A33" s="40" t="s">
        <v>228</v>
      </c>
      <c r="B33" s="11" t="s">
        <v>229</v>
      </c>
      <c r="C33" s="95">
        <v>50.2</v>
      </c>
      <c r="D33" s="92">
        <v>-1.3752455800000001E-2</v>
      </c>
      <c r="E33" s="93">
        <v>117370888.9023025</v>
      </c>
      <c r="F33" s="35"/>
      <c r="G33" s="47" t="s">
        <v>341</v>
      </c>
      <c r="H33" s="39">
        <f t="shared" si="6"/>
        <v>9.9000000000000005E-2</v>
      </c>
      <c r="I33" s="77">
        <f t="shared" si="7"/>
        <v>4.7619047599999999E-2</v>
      </c>
      <c r="J33" s="86">
        <f t="shared" si="12"/>
        <v>624907243881.95349</v>
      </c>
      <c r="K33" s="82" t="s">
        <v>205</v>
      </c>
      <c r="L33" s="39">
        <f t="shared" si="8"/>
        <v>12.2</v>
      </c>
      <c r="M33" s="77">
        <f t="shared" si="9"/>
        <v>4.2735042700000003E-2</v>
      </c>
      <c r="N33" s="86">
        <f t="shared" si="13"/>
        <v>328956340.25299472</v>
      </c>
      <c r="O33" s="82" t="s">
        <v>201</v>
      </c>
      <c r="P33" s="39">
        <f t="shared" si="10"/>
        <v>475</v>
      </c>
      <c r="Q33" s="77">
        <f t="shared" si="11"/>
        <v>1.06382979E-2</v>
      </c>
      <c r="R33" s="86">
        <f t="shared" si="14"/>
        <v>19195653.64125802</v>
      </c>
    </row>
    <row r="34" spans="1:18">
      <c r="A34" s="40" t="s">
        <v>123</v>
      </c>
      <c r="B34" s="11" t="s">
        <v>124</v>
      </c>
      <c r="C34" s="95">
        <v>56.2</v>
      </c>
      <c r="D34" s="92">
        <v>-1.4035087700000001E-2</v>
      </c>
      <c r="E34" s="93">
        <v>83777423.46188046</v>
      </c>
      <c r="F34" s="35"/>
      <c r="G34" s="47" t="s">
        <v>205</v>
      </c>
      <c r="H34" s="39">
        <f t="shared" si="6"/>
        <v>12.2</v>
      </c>
      <c r="I34" s="77">
        <f t="shared" si="7"/>
        <v>4.2735042700000003E-2</v>
      </c>
      <c r="J34" s="86">
        <f t="shared" si="12"/>
        <v>328956340.25299472</v>
      </c>
      <c r="K34" s="82" t="s">
        <v>146</v>
      </c>
      <c r="L34" s="39">
        <f t="shared" si="8"/>
        <v>9.98</v>
      </c>
      <c r="M34" s="77">
        <f t="shared" si="9"/>
        <v>3.0991735499999999E-2</v>
      </c>
      <c r="N34" s="86">
        <f t="shared" si="13"/>
        <v>4235000318.111228</v>
      </c>
      <c r="O34" s="82" t="s">
        <v>215</v>
      </c>
      <c r="P34" s="39">
        <f t="shared" si="10"/>
        <v>137</v>
      </c>
      <c r="Q34" s="77">
        <f t="shared" si="11"/>
        <v>7.3529412000000001E-3</v>
      </c>
      <c r="R34" s="86">
        <f t="shared" si="14"/>
        <v>12149674.44039298</v>
      </c>
    </row>
    <row r="35" spans="1:18">
      <c r="A35" s="40" t="s">
        <v>334</v>
      </c>
      <c r="B35" s="11" t="s">
        <v>335</v>
      </c>
      <c r="C35" s="95">
        <v>1685</v>
      </c>
      <c r="D35" s="92">
        <v>-1.4619883E-2</v>
      </c>
      <c r="E35" s="93">
        <v>4686987.3791205501</v>
      </c>
      <c r="F35" s="35"/>
      <c r="G35" s="47" t="s">
        <v>146</v>
      </c>
      <c r="H35" s="44">
        <f t="shared" si="6"/>
        <v>9.98</v>
      </c>
      <c r="I35" s="78">
        <f t="shared" si="7"/>
        <v>3.0991735499999999E-2</v>
      </c>
      <c r="J35" s="90">
        <f t="shared" si="12"/>
        <v>4235000318.111228</v>
      </c>
      <c r="K35" s="83" t="s">
        <v>189</v>
      </c>
      <c r="L35" s="44">
        <f t="shared" si="8"/>
        <v>90.2</v>
      </c>
      <c r="M35" s="78">
        <f t="shared" si="9"/>
        <v>2.61660978E-2</v>
      </c>
      <c r="N35" s="90">
        <f t="shared" si="13"/>
        <v>65385768.79959543</v>
      </c>
      <c r="O35" s="83" t="s">
        <v>207</v>
      </c>
      <c r="P35" s="44">
        <f t="shared" si="10"/>
        <v>976</v>
      </c>
      <c r="Q35" s="78">
        <f t="shared" si="11"/>
        <v>6.1855670000000003E-3</v>
      </c>
      <c r="R35" s="90">
        <f t="shared" si="14"/>
        <v>9060064.44692754</v>
      </c>
    </row>
    <row r="36" spans="1:18">
      <c r="A36" s="40" t="s">
        <v>246</v>
      </c>
      <c r="B36" s="11" t="s">
        <v>247</v>
      </c>
      <c r="C36" s="95">
        <v>711</v>
      </c>
      <c r="D36" s="92">
        <v>-1.52354571E-2</v>
      </c>
      <c r="E36" s="93">
        <v>1536205.48162482</v>
      </c>
      <c r="F36" s="35"/>
      <c r="G36" s="49" t="s">
        <v>170</v>
      </c>
      <c r="H36" s="39">
        <f t="shared" si="6"/>
        <v>624</v>
      </c>
      <c r="I36" s="77">
        <f t="shared" si="7"/>
        <v>2.8006589799999999E-2</v>
      </c>
      <c r="J36" s="99">
        <f t="shared" si="12"/>
        <v>97926294.801505864</v>
      </c>
      <c r="K36" s="82" t="s">
        <v>346</v>
      </c>
      <c r="L36" s="39">
        <f t="shared" si="8"/>
        <v>9.9</v>
      </c>
      <c r="M36" s="77">
        <f t="shared" si="9"/>
        <v>1.5384615399999999E-2</v>
      </c>
      <c r="N36" s="99">
        <f t="shared" si="13"/>
        <v>1243862706.7969325</v>
      </c>
      <c r="O36" s="82" t="s">
        <v>339</v>
      </c>
      <c r="P36" s="39">
        <f t="shared" si="10"/>
        <v>470</v>
      </c>
      <c r="Q36" s="77">
        <f t="shared" si="11"/>
        <v>-2.1231422999999998E-3</v>
      </c>
      <c r="R36" s="99">
        <f t="shared" si="14"/>
        <v>1790409.87366352</v>
      </c>
    </row>
    <row r="37" spans="1:18">
      <c r="A37" s="40" t="s">
        <v>98</v>
      </c>
      <c r="B37" s="11" t="s">
        <v>99</v>
      </c>
      <c r="C37" s="95">
        <v>31660</v>
      </c>
      <c r="D37" s="92">
        <v>-1.52410575E-2</v>
      </c>
      <c r="E37" s="93">
        <v>178799.19439931001</v>
      </c>
      <c r="F37" s="35"/>
      <c r="G37" s="47" t="s">
        <v>189</v>
      </c>
      <c r="H37" s="39">
        <f t="shared" si="6"/>
        <v>90.2</v>
      </c>
      <c r="I37" s="77">
        <f t="shared" si="7"/>
        <v>2.61660978E-2</v>
      </c>
      <c r="J37" s="86">
        <f t="shared" si="12"/>
        <v>65385768.79959543</v>
      </c>
      <c r="K37" s="82" t="s">
        <v>148</v>
      </c>
      <c r="L37" s="39">
        <f t="shared" si="8"/>
        <v>75.3</v>
      </c>
      <c r="M37" s="77">
        <f t="shared" si="9"/>
        <v>1.0738255E-2</v>
      </c>
      <c r="N37" s="86">
        <f t="shared" si="13"/>
        <v>186609090.81383437</v>
      </c>
      <c r="O37" s="82" t="s">
        <v>51</v>
      </c>
      <c r="P37" s="39">
        <f t="shared" si="10"/>
        <v>223</v>
      </c>
      <c r="Q37" s="77">
        <f t="shared" si="11"/>
        <v>-4.4642856999999999E-3</v>
      </c>
      <c r="R37" s="86">
        <f t="shared" si="14"/>
        <v>13634416.33070259</v>
      </c>
    </row>
    <row r="38" spans="1:18">
      <c r="A38" s="40" t="s">
        <v>53</v>
      </c>
      <c r="B38" s="11" t="s">
        <v>338</v>
      </c>
      <c r="C38" s="95">
        <v>249</v>
      </c>
      <c r="D38" s="92">
        <v>-1.5810276700000001E-2</v>
      </c>
      <c r="E38" s="93">
        <v>10114526.224618601</v>
      </c>
      <c r="F38" s="35"/>
      <c r="G38" s="47" t="s">
        <v>132</v>
      </c>
      <c r="H38" s="39">
        <f t="shared" si="6"/>
        <v>3670</v>
      </c>
      <c r="I38" s="77">
        <f t="shared" si="7"/>
        <v>2.2284122600000001E-2</v>
      </c>
      <c r="J38" s="86">
        <f t="shared" si="12"/>
        <v>22156645.308993358</v>
      </c>
      <c r="K38" s="82" t="s">
        <v>97</v>
      </c>
      <c r="L38" s="39">
        <f t="shared" si="8"/>
        <v>2.2000000000000001E-3</v>
      </c>
      <c r="M38" s="77">
        <f t="shared" si="9"/>
        <v>0</v>
      </c>
      <c r="N38" s="86">
        <f t="shared" si="13"/>
        <v>845115763082.28369</v>
      </c>
      <c r="O38" s="82" t="s">
        <v>213</v>
      </c>
      <c r="P38" s="39">
        <f t="shared" si="10"/>
        <v>300</v>
      </c>
      <c r="Q38" s="77">
        <f t="shared" si="11"/>
        <v>-6.6225166000000004E-3</v>
      </c>
      <c r="R38" s="86">
        <f t="shared" si="14"/>
        <v>46599876.667814158</v>
      </c>
    </row>
    <row r="39" spans="1:18">
      <c r="A39" s="40" t="s">
        <v>155</v>
      </c>
      <c r="B39" s="11" t="s">
        <v>156</v>
      </c>
      <c r="C39" s="95">
        <v>1215</v>
      </c>
      <c r="D39" s="92">
        <v>-1.6194331999999999E-2</v>
      </c>
      <c r="E39" s="93">
        <v>3297448.8364874902</v>
      </c>
      <c r="F39" s="35"/>
      <c r="G39" s="47" t="s">
        <v>346</v>
      </c>
      <c r="H39" s="39">
        <f t="shared" si="6"/>
        <v>9.9</v>
      </c>
      <c r="I39" s="77">
        <f t="shared" si="7"/>
        <v>1.5384615399999999E-2</v>
      </c>
      <c r="J39" s="86">
        <f t="shared" si="12"/>
        <v>1243862706.7969325</v>
      </c>
      <c r="K39" s="82" t="s">
        <v>174</v>
      </c>
      <c r="L39" s="39">
        <f t="shared" si="8"/>
        <v>10.7</v>
      </c>
      <c r="M39" s="77">
        <f t="shared" si="9"/>
        <v>-9.2592592999999994E-3</v>
      </c>
      <c r="N39" s="86">
        <f t="shared" si="13"/>
        <v>431252581.77140671</v>
      </c>
      <c r="O39" s="82" t="s">
        <v>261</v>
      </c>
      <c r="P39" s="39">
        <f t="shared" si="10"/>
        <v>145</v>
      </c>
      <c r="Q39" s="77">
        <f t="shared" si="11"/>
        <v>-6.8493151000000004E-3</v>
      </c>
      <c r="R39" s="86">
        <f t="shared" si="14"/>
        <v>75178560.197427273</v>
      </c>
    </row>
    <row r="40" spans="1:18" ht="17.25" thickBot="1">
      <c r="A40" s="40" t="s">
        <v>92</v>
      </c>
      <c r="B40" s="11" t="s">
        <v>93</v>
      </c>
      <c r="C40" s="95">
        <v>3158000</v>
      </c>
      <c r="D40" s="92">
        <v>-1.61993769E-2</v>
      </c>
      <c r="E40" s="93">
        <v>19123.625191790001</v>
      </c>
      <c r="F40" s="35"/>
      <c r="G40" s="53" t="s">
        <v>148</v>
      </c>
      <c r="H40" s="37">
        <f t="shared" si="6"/>
        <v>75.3</v>
      </c>
      <c r="I40" s="79">
        <f t="shared" si="7"/>
        <v>1.0738255E-2</v>
      </c>
      <c r="J40" s="87">
        <f t="shared" si="12"/>
        <v>186609090.81383437</v>
      </c>
      <c r="K40" s="84" t="s">
        <v>229</v>
      </c>
      <c r="L40" s="37">
        <f t="shared" si="8"/>
        <v>50.2</v>
      </c>
      <c r="M40" s="79">
        <f t="shared" si="9"/>
        <v>-1.3752455800000001E-2</v>
      </c>
      <c r="N40" s="87">
        <f t="shared" si="13"/>
        <v>117370888.9023025</v>
      </c>
      <c r="O40" s="84" t="s">
        <v>81</v>
      </c>
      <c r="P40" s="37">
        <f t="shared" si="10"/>
        <v>986</v>
      </c>
      <c r="Q40" s="79">
        <f t="shared" si="11"/>
        <v>-1.10330993E-2</v>
      </c>
      <c r="R40" s="87">
        <f t="shared" si="14"/>
        <v>14979868.897143239</v>
      </c>
    </row>
    <row r="41" spans="1:18">
      <c r="A41" s="40" t="s">
        <v>167</v>
      </c>
      <c r="B41" s="11" t="s">
        <v>168</v>
      </c>
      <c r="C41" s="95">
        <v>1775</v>
      </c>
      <c r="D41" s="92">
        <v>-1.6620498599999999E-2</v>
      </c>
      <c r="E41" s="93">
        <v>459747.87590147002</v>
      </c>
      <c r="F41" s="35"/>
      <c r="G41" s="52" t="s">
        <v>201</v>
      </c>
      <c r="H41" s="38">
        <f t="shared" si="6"/>
        <v>475</v>
      </c>
      <c r="I41" s="76">
        <f t="shared" si="7"/>
        <v>1.06382979E-2</v>
      </c>
      <c r="J41" s="85">
        <f t="shared" si="12"/>
        <v>19195653.64125802</v>
      </c>
      <c r="K41" s="81" t="s">
        <v>124</v>
      </c>
      <c r="L41" s="38">
        <f t="shared" si="8"/>
        <v>56.2</v>
      </c>
      <c r="M41" s="76">
        <f t="shared" si="9"/>
        <v>-1.4035087700000001E-2</v>
      </c>
      <c r="N41" s="85">
        <f t="shared" si="13"/>
        <v>83777423.46188046</v>
      </c>
      <c r="O41" s="81" t="s">
        <v>249</v>
      </c>
      <c r="P41" s="38">
        <f t="shared" si="10"/>
        <v>231</v>
      </c>
      <c r="Q41" s="76">
        <f t="shared" si="11"/>
        <v>-1.2820512799999999E-2</v>
      </c>
      <c r="R41" s="85">
        <f t="shared" si="14"/>
        <v>55946481.384197399</v>
      </c>
    </row>
    <row r="42" spans="1:18">
      <c r="A42" s="40" t="s">
        <v>55</v>
      </c>
      <c r="B42" s="11" t="s">
        <v>56</v>
      </c>
      <c r="C42" s="95">
        <v>116</v>
      </c>
      <c r="D42" s="92">
        <v>-1.6949152499999998E-2</v>
      </c>
      <c r="E42" s="93">
        <v>8772054.7378535494</v>
      </c>
      <c r="F42" s="35"/>
      <c r="G42" s="47" t="s">
        <v>215</v>
      </c>
      <c r="H42" s="39">
        <f t="shared" si="6"/>
        <v>137</v>
      </c>
      <c r="I42" s="77">
        <f t="shared" si="7"/>
        <v>7.3529412000000001E-3</v>
      </c>
      <c r="J42" s="86">
        <f t="shared" si="12"/>
        <v>12149674.44039298</v>
      </c>
      <c r="K42" s="82" t="s">
        <v>128</v>
      </c>
      <c r="L42" s="39">
        <f t="shared" si="8"/>
        <v>48.2</v>
      </c>
      <c r="M42" s="77">
        <f t="shared" si="9"/>
        <v>-1.8329938899999999E-2</v>
      </c>
      <c r="N42" s="86">
        <f t="shared" si="13"/>
        <v>48316058.562541522</v>
      </c>
      <c r="O42" s="82" t="s">
        <v>221</v>
      </c>
      <c r="P42" s="39">
        <f t="shared" si="10"/>
        <v>889</v>
      </c>
      <c r="Q42" s="77">
        <f t="shared" si="11"/>
        <v>-1.3318534999999999E-2</v>
      </c>
      <c r="R42" s="86">
        <f t="shared" si="14"/>
        <v>1085893.5881789001</v>
      </c>
    </row>
    <row r="43" spans="1:18">
      <c r="A43" s="40" t="s">
        <v>190</v>
      </c>
      <c r="B43" s="11" t="s">
        <v>191</v>
      </c>
      <c r="C43" s="95">
        <v>2030</v>
      </c>
      <c r="D43" s="92">
        <v>-1.6949152499999998E-2</v>
      </c>
      <c r="E43" s="93">
        <v>651254.07237364003</v>
      </c>
      <c r="F43" s="35"/>
      <c r="G43" s="47" t="s">
        <v>142</v>
      </c>
      <c r="H43" s="39">
        <f t="shared" si="6"/>
        <v>1555</v>
      </c>
      <c r="I43" s="77">
        <f t="shared" si="7"/>
        <v>6.4724919000000002E-3</v>
      </c>
      <c r="J43" s="86">
        <f t="shared" si="12"/>
        <v>5868977.6713875895</v>
      </c>
      <c r="K43" s="82" t="s">
        <v>144</v>
      </c>
      <c r="L43" s="39">
        <f t="shared" si="8"/>
        <v>10.7</v>
      </c>
      <c r="M43" s="77">
        <f t="shared" si="9"/>
        <v>-1.83486239E-2</v>
      </c>
      <c r="N43" s="86">
        <f t="shared" si="13"/>
        <v>205392547.0815872</v>
      </c>
      <c r="O43" s="82" t="s">
        <v>247</v>
      </c>
      <c r="P43" s="39">
        <f t="shared" si="10"/>
        <v>711</v>
      </c>
      <c r="Q43" s="77">
        <f t="shared" si="11"/>
        <v>-1.52354571E-2</v>
      </c>
      <c r="R43" s="86">
        <f t="shared" si="14"/>
        <v>1536205.48162482</v>
      </c>
    </row>
    <row r="44" spans="1:18">
      <c r="A44" s="40" t="s">
        <v>194</v>
      </c>
      <c r="B44" s="11" t="s">
        <v>195</v>
      </c>
      <c r="C44" s="95">
        <v>115</v>
      </c>
      <c r="D44" s="92">
        <v>-1.7094017100000001E-2</v>
      </c>
      <c r="E44" s="93">
        <v>5496018.9747658502</v>
      </c>
      <c r="F44" s="35"/>
      <c r="G44" s="47" t="s">
        <v>207</v>
      </c>
      <c r="H44" s="39">
        <f t="shared" si="6"/>
        <v>976</v>
      </c>
      <c r="I44" s="77">
        <f t="shared" si="7"/>
        <v>6.1855670000000003E-3</v>
      </c>
      <c r="J44" s="86">
        <f t="shared" si="12"/>
        <v>9060064.44692754</v>
      </c>
      <c r="K44" s="82" t="s">
        <v>126</v>
      </c>
      <c r="L44" s="39">
        <f t="shared" si="8"/>
        <v>83.3</v>
      </c>
      <c r="M44" s="77">
        <f t="shared" si="9"/>
        <v>-1.88457008E-2</v>
      </c>
      <c r="N44" s="86">
        <f t="shared" si="13"/>
        <v>18242461.360233381</v>
      </c>
      <c r="O44" s="82" t="s">
        <v>338</v>
      </c>
      <c r="P44" s="39">
        <f t="shared" si="10"/>
        <v>249</v>
      </c>
      <c r="Q44" s="77">
        <f t="shared" si="11"/>
        <v>-1.5810276700000001E-2</v>
      </c>
      <c r="R44" s="86">
        <f t="shared" si="14"/>
        <v>10114526.224618601</v>
      </c>
    </row>
    <row r="45" spans="1:18">
      <c r="A45" s="40" t="s">
        <v>106</v>
      </c>
      <c r="B45" s="11" t="s">
        <v>107</v>
      </c>
      <c r="C45" s="95">
        <v>109</v>
      </c>
      <c r="D45" s="92">
        <v>-1.8018018E-2</v>
      </c>
      <c r="E45" s="93">
        <v>12483822.901792269</v>
      </c>
      <c r="F45" s="35"/>
      <c r="G45" s="47" t="s">
        <v>97</v>
      </c>
      <c r="H45" s="44">
        <f t="shared" si="6"/>
        <v>2.2000000000000001E-3</v>
      </c>
      <c r="I45" s="78">
        <f t="shared" si="7"/>
        <v>0</v>
      </c>
      <c r="J45" s="90">
        <f t="shared" si="12"/>
        <v>845115763082.28369</v>
      </c>
      <c r="K45" s="83" t="s">
        <v>185</v>
      </c>
      <c r="L45" s="44">
        <f t="shared" si="8"/>
        <v>10.199999999999999</v>
      </c>
      <c r="M45" s="78">
        <f t="shared" si="9"/>
        <v>-1.9230769200000001E-2</v>
      </c>
      <c r="N45" s="90">
        <f t="shared" si="13"/>
        <v>293930000.08512306</v>
      </c>
      <c r="O45" s="83" t="s">
        <v>56</v>
      </c>
      <c r="P45" s="44">
        <f t="shared" si="10"/>
        <v>116</v>
      </c>
      <c r="Q45" s="78">
        <f t="shared" si="11"/>
        <v>-1.6949152499999998E-2</v>
      </c>
      <c r="R45" s="90">
        <f t="shared" si="14"/>
        <v>8772054.7378535494</v>
      </c>
    </row>
    <row r="46" spans="1:18">
      <c r="A46" s="40" t="s">
        <v>127</v>
      </c>
      <c r="B46" s="11" t="s">
        <v>128</v>
      </c>
      <c r="C46" s="95">
        <v>48.2</v>
      </c>
      <c r="D46" s="92">
        <v>-1.8329938899999999E-2</v>
      </c>
      <c r="E46" s="93">
        <v>48316058.562541522</v>
      </c>
      <c r="F46" s="35"/>
      <c r="G46" s="49" t="s">
        <v>339</v>
      </c>
      <c r="H46" s="39">
        <f t="shared" si="6"/>
        <v>470</v>
      </c>
      <c r="I46" s="77">
        <f t="shared" si="7"/>
        <v>-2.1231422999999998E-3</v>
      </c>
      <c r="J46" s="99">
        <f t="shared" si="12"/>
        <v>1790409.87366352</v>
      </c>
      <c r="K46" s="82" t="s">
        <v>140</v>
      </c>
      <c r="L46" s="39">
        <f t="shared" si="8"/>
        <v>84.7</v>
      </c>
      <c r="M46" s="77">
        <f t="shared" si="9"/>
        <v>-1.9675925899999998E-2</v>
      </c>
      <c r="N46" s="99">
        <f t="shared" si="13"/>
        <v>67818348.362311944</v>
      </c>
      <c r="O46" s="82" t="s">
        <v>195</v>
      </c>
      <c r="P46" s="39">
        <f t="shared" si="10"/>
        <v>115</v>
      </c>
      <c r="Q46" s="77">
        <f t="shared" si="11"/>
        <v>-1.7094017100000001E-2</v>
      </c>
      <c r="R46" s="99">
        <f t="shared" si="14"/>
        <v>5496018.9747658502</v>
      </c>
    </row>
    <row r="47" spans="1:18">
      <c r="A47" s="40" t="s">
        <v>100</v>
      </c>
      <c r="B47" s="11" t="s">
        <v>101</v>
      </c>
      <c r="C47" s="95">
        <v>589</v>
      </c>
      <c r="D47" s="92">
        <v>-1.8333333300000001E-2</v>
      </c>
      <c r="E47" s="93">
        <v>1622374.3847924899</v>
      </c>
      <c r="F47" s="35"/>
      <c r="G47" s="47" t="s">
        <v>73</v>
      </c>
      <c r="H47" s="39">
        <f t="shared" si="6"/>
        <v>33200</v>
      </c>
      <c r="I47" s="77">
        <f t="shared" si="7"/>
        <v>-3.9003900000000001E-3</v>
      </c>
      <c r="J47" s="86">
        <f t="shared" si="12"/>
        <v>385314.37247016001</v>
      </c>
      <c r="K47" s="82" t="s">
        <v>197</v>
      </c>
      <c r="L47" s="39">
        <f t="shared" si="8"/>
        <v>47.4</v>
      </c>
      <c r="M47" s="77">
        <f t="shared" si="9"/>
        <v>-2.2680412399999999E-2</v>
      </c>
      <c r="N47" s="86">
        <f t="shared" si="13"/>
        <v>76972356.561612234</v>
      </c>
      <c r="O47" s="82" t="s">
        <v>107</v>
      </c>
      <c r="P47" s="39">
        <f t="shared" si="10"/>
        <v>109</v>
      </c>
      <c r="Q47" s="77">
        <f t="shared" si="11"/>
        <v>-1.8018018E-2</v>
      </c>
      <c r="R47" s="86">
        <f t="shared" si="14"/>
        <v>12483822.901792269</v>
      </c>
    </row>
    <row r="48" spans="1:18">
      <c r="A48" s="40" t="s">
        <v>143</v>
      </c>
      <c r="B48" s="11" t="s">
        <v>144</v>
      </c>
      <c r="C48" s="95">
        <v>10.7</v>
      </c>
      <c r="D48" s="92">
        <v>-1.83486239E-2</v>
      </c>
      <c r="E48" s="93">
        <v>205392547.0815872</v>
      </c>
      <c r="F48" s="35"/>
      <c r="G48" s="47" t="s">
        <v>51</v>
      </c>
      <c r="H48" s="39">
        <f t="shared" si="6"/>
        <v>223</v>
      </c>
      <c r="I48" s="77">
        <f t="shared" si="7"/>
        <v>-4.4642856999999999E-3</v>
      </c>
      <c r="J48" s="86">
        <f t="shared" si="12"/>
        <v>13634416.33070259</v>
      </c>
      <c r="K48" s="82" t="s">
        <v>233</v>
      </c>
      <c r="L48" s="39">
        <f t="shared" si="8"/>
        <v>88.8</v>
      </c>
      <c r="M48" s="77">
        <f t="shared" si="9"/>
        <v>-2.8446389499999999E-2</v>
      </c>
      <c r="N48" s="86">
        <f t="shared" si="13"/>
        <v>22088238.215265349</v>
      </c>
      <c r="O48" s="82" t="s">
        <v>101</v>
      </c>
      <c r="P48" s="39">
        <f t="shared" si="10"/>
        <v>589</v>
      </c>
      <c r="Q48" s="77">
        <f t="shared" si="11"/>
        <v>-1.8333333300000001E-2</v>
      </c>
      <c r="R48" s="86">
        <f t="shared" si="14"/>
        <v>1622374.3847924899</v>
      </c>
    </row>
    <row r="49" spans="1:18">
      <c r="A49" s="40" t="s">
        <v>240</v>
      </c>
      <c r="B49" s="11" t="s">
        <v>241</v>
      </c>
      <c r="C49" s="95">
        <v>4980</v>
      </c>
      <c r="D49" s="92">
        <v>-1.87192118E-2</v>
      </c>
      <c r="E49" s="93">
        <v>95939.01841741</v>
      </c>
      <c r="F49" s="35"/>
      <c r="G49" s="47" t="s">
        <v>337</v>
      </c>
      <c r="H49" s="39">
        <f t="shared" si="6"/>
        <v>12480</v>
      </c>
      <c r="I49" s="77">
        <f t="shared" si="7"/>
        <v>-6.3694268000000004E-3</v>
      </c>
      <c r="J49" s="86">
        <f t="shared" si="12"/>
        <v>1514293.6691992199</v>
      </c>
      <c r="K49" s="82" t="s">
        <v>118</v>
      </c>
      <c r="L49" s="39">
        <f t="shared" si="8"/>
        <v>16.5</v>
      </c>
      <c r="M49" s="77">
        <f t="shared" si="9"/>
        <v>-2.9411764699999999E-2</v>
      </c>
      <c r="N49" s="86">
        <f t="shared" si="13"/>
        <v>207230775.64878944</v>
      </c>
      <c r="O49" s="82" t="s">
        <v>103</v>
      </c>
      <c r="P49" s="39">
        <f t="shared" si="10"/>
        <v>595</v>
      </c>
      <c r="Q49" s="77">
        <f t="shared" si="11"/>
        <v>-1.9769357500000001E-2</v>
      </c>
      <c r="R49" s="86">
        <f t="shared" si="14"/>
        <v>1587629.23011445</v>
      </c>
    </row>
    <row r="50" spans="1:18" ht="17.25" thickBot="1">
      <c r="A50" s="40" t="s">
        <v>125</v>
      </c>
      <c r="B50" s="11" t="s">
        <v>126</v>
      </c>
      <c r="C50" s="95">
        <v>83.3</v>
      </c>
      <c r="D50" s="92">
        <v>-1.88457008E-2</v>
      </c>
      <c r="E50" s="93">
        <v>18242461.360233381</v>
      </c>
      <c r="F50" s="35"/>
      <c r="G50" s="53" t="s">
        <v>213</v>
      </c>
      <c r="H50" s="37">
        <f t="shared" si="6"/>
        <v>300</v>
      </c>
      <c r="I50" s="79">
        <f t="shared" si="7"/>
        <v>-6.6225166000000004E-3</v>
      </c>
      <c r="J50" s="87">
        <f t="shared" si="12"/>
        <v>46599876.667814158</v>
      </c>
      <c r="K50" s="84" t="s">
        <v>71</v>
      </c>
      <c r="L50" s="37">
        <f t="shared" si="8"/>
        <v>18.899999999999999</v>
      </c>
      <c r="M50" s="79">
        <f t="shared" si="9"/>
        <v>-3.0769230799999998E-2</v>
      </c>
      <c r="N50" s="87">
        <f t="shared" si="13"/>
        <v>105455394.70860641</v>
      </c>
      <c r="O50" s="84" t="s">
        <v>85</v>
      </c>
      <c r="P50" s="37">
        <f t="shared" si="10"/>
        <v>237</v>
      </c>
      <c r="Q50" s="79">
        <f t="shared" si="11"/>
        <v>-2.0661156999999999E-2</v>
      </c>
      <c r="R50" s="87">
        <f t="shared" si="14"/>
        <v>12435572.53015768</v>
      </c>
    </row>
    <row r="51" spans="1:18">
      <c r="A51" s="40" t="s">
        <v>110</v>
      </c>
      <c r="B51" s="11" t="s">
        <v>111</v>
      </c>
      <c r="C51" s="95">
        <v>3350</v>
      </c>
      <c r="D51" s="92">
        <v>-1.9033675E-2</v>
      </c>
      <c r="E51" s="93">
        <v>8434444.0660973899</v>
      </c>
      <c r="F51" s="35"/>
    </row>
    <row r="52" spans="1:18" ht="17.25" thickBot="1">
      <c r="A52" s="40" t="s">
        <v>184</v>
      </c>
      <c r="B52" s="11" t="s">
        <v>185</v>
      </c>
      <c r="C52" s="95">
        <v>10.199999999999999</v>
      </c>
      <c r="D52" s="92">
        <v>-1.9230769200000001E-2</v>
      </c>
      <c r="E52" s="93">
        <v>293930000.08512306</v>
      </c>
      <c r="F52" s="35"/>
    </row>
    <row r="53" spans="1:18" ht="17.25" thickBot="1">
      <c r="A53" s="40" t="s">
        <v>328</v>
      </c>
      <c r="B53" s="11" t="s">
        <v>329</v>
      </c>
      <c r="C53" s="95">
        <v>83850</v>
      </c>
      <c r="D53" s="92">
        <v>-1.9412934199999999E-2</v>
      </c>
      <c r="E53" s="93">
        <v>137921.33346721</v>
      </c>
      <c r="F53" s="35"/>
      <c r="G53" s="204" t="s">
        <v>250</v>
      </c>
      <c r="H53" s="205"/>
      <c r="I53" s="205"/>
      <c r="J53" s="206"/>
      <c r="K53" s="204" t="s">
        <v>253</v>
      </c>
      <c r="L53" s="205"/>
      <c r="M53" s="205"/>
      <c r="N53" s="206"/>
      <c r="O53" s="204" t="s">
        <v>254</v>
      </c>
      <c r="P53" s="205"/>
      <c r="Q53" s="205"/>
      <c r="R53" s="206"/>
    </row>
    <row r="54" spans="1:18" ht="17.25" thickBot="1">
      <c r="A54" s="40" t="s">
        <v>139</v>
      </c>
      <c r="B54" s="11" t="s">
        <v>140</v>
      </c>
      <c r="C54" s="95">
        <v>84.7</v>
      </c>
      <c r="D54" s="92">
        <v>-1.9675925899999998E-2</v>
      </c>
      <c r="E54" s="93">
        <v>67818348.362311944</v>
      </c>
      <c r="F54" s="35"/>
      <c r="G54" s="241" t="s">
        <v>54</v>
      </c>
      <c r="H54" s="257">
        <f ca="1">NOW()</f>
        <v>44635.867331018519</v>
      </c>
      <c r="I54" s="258"/>
      <c r="J54" s="259"/>
      <c r="K54" s="256" t="s">
        <v>54</v>
      </c>
      <c r="L54" s="257">
        <f ca="1">NOW()</f>
        <v>44635.867331018519</v>
      </c>
      <c r="M54" s="258"/>
      <c r="N54" s="259"/>
      <c r="O54" s="256" t="s">
        <v>54</v>
      </c>
      <c r="P54" s="257">
        <f ca="1">NOW()</f>
        <v>44635.867331018519</v>
      </c>
      <c r="Q54" s="258"/>
      <c r="R54" s="259"/>
    </row>
    <row r="55" spans="1:18" ht="17.25" thickBot="1">
      <c r="A55" s="40" t="s">
        <v>112</v>
      </c>
      <c r="B55" s="11" t="s">
        <v>113</v>
      </c>
      <c r="C55" s="95">
        <v>3725</v>
      </c>
      <c r="D55" s="92">
        <v>-1.9736842099999999E-2</v>
      </c>
      <c r="E55" s="93">
        <v>189031.60986157</v>
      </c>
      <c r="F55" s="35"/>
      <c r="G55" s="249"/>
      <c r="H55" s="51" t="s">
        <v>57</v>
      </c>
      <c r="I55" s="73" t="s">
        <v>58</v>
      </c>
      <c r="J55" s="69" t="s">
        <v>259</v>
      </c>
      <c r="K55" s="227"/>
      <c r="L55" s="51" t="s">
        <v>57</v>
      </c>
      <c r="M55" s="73" t="s">
        <v>58</v>
      </c>
      <c r="N55" s="69" t="s">
        <v>259</v>
      </c>
      <c r="O55" s="227"/>
      <c r="P55" s="51" t="s">
        <v>57</v>
      </c>
      <c r="Q55" s="73" t="s">
        <v>58</v>
      </c>
      <c r="R55" s="69" t="s">
        <v>259</v>
      </c>
    </row>
    <row r="56" spans="1:18">
      <c r="A56" s="40" t="s">
        <v>102</v>
      </c>
      <c r="B56" s="11" t="s">
        <v>103</v>
      </c>
      <c r="C56" s="95">
        <v>595</v>
      </c>
      <c r="D56" s="92">
        <v>-1.9769357500000001E-2</v>
      </c>
      <c r="E56" s="93">
        <v>1587629.23011445</v>
      </c>
      <c r="F56" s="35"/>
      <c r="G56" s="55" t="s">
        <v>71</v>
      </c>
      <c r="H56" s="38">
        <f t="shared" ref="H56:H75" si="15">_xlfn.IFNA(VLOOKUP(G56, $B$2:$D$200, 2, FALSE), "")</f>
        <v>18.899999999999999</v>
      </c>
      <c r="I56" s="76">
        <f t="shared" ref="I56:I65" si="16">_xlfn.IFNA(VLOOKUP(G56, $B$2:$D$200, 3, FALSE), "")</f>
        <v>-3.0769230799999998E-2</v>
      </c>
      <c r="J56" s="85">
        <f>_xlfn.IFNA(VLOOKUP(G56, $B$2:$E$200, 4, FALSE), "")</f>
        <v>105455394.70860641</v>
      </c>
      <c r="K56" s="81" t="s">
        <v>346</v>
      </c>
      <c r="L56" s="38">
        <f t="shared" ref="L56:L75" si="17">_xlfn.IFNA(VLOOKUP(K56, $B$2:$D$200, 2, FALSE), "")</f>
        <v>9.9</v>
      </c>
      <c r="M56" s="76">
        <f t="shared" ref="M56:M75" si="18">_xlfn.IFNA(VLOOKUP(K56, $B$2:$D$200, 3, FALSE), "")</f>
        <v>1.5384615399999999E-2</v>
      </c>
      <c r="N56" s="85">
        <f>_xlfn.IFNA(VLOOKUP(K56, $B$2:$E$200, 4, FALSE), "")</f>
        <v>1243862706.7969325</v>
      </c>
      <c r="O56" s="81" t="s">
        <v>85</v>
      </c>
      <c r="P56" s="38">
        <f t="shared" ref="P56:P75" si="19">_xlfn.IFNA(VLOOKUP(O56, $B$2:$D$200, 2, FALSE), "")</f>
        <v>237</v>
      </c>
      <c r="Q56" s="76">
        <f t="shared" ref="Q56:Q75" si="20">_xlfn.IFNA(VLOOKUP(O56, $B$2:$D$200, 3, FALSE), "")</f>
        <v>-2.0661156999999999E-2</v>
      </c>
      <c r="R56" s="85">
        <f>_xlfn.IFNA(VLOOKUP(O56, $B$2:$E$200, 4, FALSE), "")</f>
        <v>12435572.53015768</v>
      </c>
    </row>
    <row r="57" spans="1:18">
      <c r="A57" s="40" t="s">
        <v>67</v>
      </c>
      <c r="B57" s="11" t="s">
        <v>68</v>
      </c>
      <c r="C57" s="95">
        <v>2210</v>
      </c>
      <c r="D57" s="92">
        <v>-1.9955654100000001E-2</v>
      </c>
      <c r="E57" s="93">
        <v>889826.70327386004</v>
      </c>
      <c r="F57" s="35"/>
      <c r="G57" s="56" t="s">
        <v>209</v>
      </c>
      <c r="H57" s="39">
        <f t="shared" si="15"/>
        <v>934</v>
      </c>
      <c r="I57" s="77">
        <f t="shared" si="16"/>
        <v>-3.1120332000000001E-2</v>
      </c>
      <c r="J57" s="86">
        <f t="shared" ref="J57:J75" si="21">_xlfn.IFNA(VLOOKUP(G57, $B$2:$E$200, 4, FALSE), "")</f>
        <v>7258870.9909226196</v>
      </c>
      <c r="K57" s="82" t="s">
        <v>148</v>
      </c>
      <c r="L57" s="39">
        <f t="shared" si="17"/>
        <v>75.3</v>
      </c>
      <c r="M57" s="77">
        <f t="shared" si="18"/>
        <v>1.0738255E-2</v>
      </c>
      <c r="N57" s="86">
        <f t="shared" ref="N57:N75" si="22">_xlfn.IFNA(VLOOKUP(K57, $B$2:$E$200, 4, FALSE), "")</f>
        <v>186609090.81383437</v>
      </c>
      <c r="O57" s="82" t="s">
        <v>217</v>
      </c>
      <c r="P57" s="39">
        <f t="shared" si="19"/>
        <v>189</v>
      </c>
      <c r="Q57" s="77">
        <f t="shared" si="20"/>
        <v>-2.0725388599999998E-2</v>
      </c>
      <c r="R57" s="86">
        <f t="shared" ref="R57:R75" si="23">_xlfn.IFNA(VLOOKUP(O57, $B$2:$E$200, 4, FALSE), "")</f>
        <v>6358751.2210206501</v>
      </c>
    </row>
    <row r="58" spans="1:18">
      <c r="A58" s="40" t="s">
        <v>135</v>
      </c>
      <c r="B58" s="11" t="s">
        <v>136</v>
      </c>
      <c r="C58" s="95">
        <v>4905</v>
      </c>
      <c r="D58" s="92">
        <v>-1.9980020000000001E-2</v>
      </c>
      <c r="E58" s="93">
        <v>675732.64942798996</v>
      </c>
      <c r="F58" s="35"/>
      <c r="G58" s="56" t="s">
        <v>120</v>
      </c>
      <c r="H58" s="39">
        <f t="shared" si="15"/>
        <v>311</v>
      </c>
      <c r="I58" s="77">
        <f t="shared" si="16"/>
        <v>-3.1152648000000002E-2</v>
      </c>
      <c r="J58" s="86">
        <f t="shared" si="21"/>
        <v>4516389.3322225101</v>
      </c>
      <c r="K58" s="82" t="s">
        <v>97</v>
      </c>
      <c r="L58" s="39">
        <f t="shared" si="17"/>
        <v>2.2000000000000001E-3</v>
      </c>
      <c r="M58" s="77">
        <f t="shared" si="18"/>
        <v>0</v>
      </c>
      <c r="N58" s="86">
        <f t="shared" si="22"/>
        <v>845115763082.28369</v>
      </c>
      <c r="O58" s="82" t="s">
        <v>225</v>
      </c>
      <c r="P58" s="39">
        <f t="shared" si="19"/>
        <v>328</v>
      </c>
      <c r="Q58" s="77">
        <f t="shared" si="20"/>
        <v>-2.0895522400000002E-2</v>
      </c>
      <c r="R58" s="86">
        <f t="shared" si="23"/>
        <v>5235454.54664589</v>
      </c>
    </row>
    <row r="59" spans="1:18">
      <c r="A59" s="40" t="s">
        <v>84</v>
      </c>
      <c r="B59" s="11" t="s">
        <v>85</v>
      </c>
      <c r="C59" s="95">
        <v>237</v>
      </c>
      <c r="D59" s="92">
        <v>-2.0661156999999999E-2</v>
      </c>
      <c r="E59" s="93">
        <v>12435572.53015768</v>
      </c>
      <c r="F59" s="35"/>
      <c r="G59" s="56" t="s">
        <v>116</v>
      </c>
      <c r="H59" s="39">
        <f t="shared" si="15"/>
        <v>2915</v>
      </c>
      <c r="I59" s="77">
        <f t="shared" si="16"/>
        <v>-3.1561461800000003E-2</v>
      </c>
      <c r="J59" s="86">
        <f t="shared" si="21"/>
        <v>306436.37283139001</v>
      </c>
      <c r="K59" s="82" t="s">
        <v>174</v>
      </c>
      <c r="L59" s="39">
        <f t="shared" si="17"/>
        <v>10.7</v>
      </c>
      <c r="M59" s="77">
        <f t="shared" si="18"/>
        <v>-9.2592592999999994E-3</v>
      </c>
      <c r="N59" s="86">
        <f t="shared" si="22"/>
        <v>431252581.77140671</v>
      </c>
      <c r="O59" s="82" t="s">
        <v>89</v>
      </c>
      <c r="P59" s="39">
        <f t="shared" si="19"/>
        <v>940</v>
      </c>
      <c r="Q59" s="77">
        <f t="shared" si="20"/>
        <v>-2.1852237300000001E-2</v>
      </c>
      <c r="R59" s="86">
        <f t="shared" si="23"/>
        <v>120575870.51525694</v>
      </c>
    </row>
    <row r="60" spans="1:18">
      <c r="A60" s="40" t="s">
        <v>216</v>
      </c>
      <c r="B60" s="11" t="s">
        <v>217</v>
      </c>
      <c r="C60" s="95">
        <v>189</v>
      </c>
      <c r="D60" s="92">
        <v>-2.0725388599999998E-2</v>
      </c>
      <c r="E60" s="93">
        <v>6358751.2210206501</v>
      </c>
      <c r="F60" s="35"/>
      <c r="G60" s="56" t="s">
        <v>109</v>
      </c>
      <c r="H60" s="39">
        <f t="shared" si="15"/>
        <v>3335</v>
      </c>
      <c r="I60" s="77">
        <f t="shared" si="16"/>
        <v>-3.1930333800000002E-2</v>
      </c>
      <c r="J60" s="90">
        <f t="shared" si="21"/>
        <v>850941.09290438995</v>
      </c>
      <c r="K60" s="83" t="s">
        <v>229</v>
      </c>
      <c r="L60" s="44">
        <f t="shared" si="17"/>
        <v>50.2</v>
      </c>
      <c r="M60" s="78">
        <f t="shared" si="18"/>
        <v>-1.3752455800000001E-2</v>
      </c>
      <c r="N60" s="90">
        <f t="shared" si="22"/>
        <v>117370888.9023025</v>
      </c>
      <c r="O60" s="83" t="s">
        <v>180</v>
      </c>
      <c r="P60" s="44">
        <f t="shared" si="19"/>
        <v>850</v>
      </c>
      <c r="Q60" s="78">
        <f t="shared" si="20"/>
        <v>-2.18642117E-2</v>
      </c>
      <c r="R60" s="90">
        <f t="shared" si="23"/>
        <v>2981031.2011183398</v>
      </c>
    </row>
    <row r="61" spans="1:18">
      <c r="A61" s="40" t="s">
        <v>48</v>
      </c>
      <c r="B61" s="11" t="s">
        <v>49</v>
      </c>
      <c r="C61" s="95">
        <v>48145000</v>
      </c>
      <c r="D61" s="92">
        <v>-2.0865957599999999E-2</v>
      </c>
      <c r="E61" s="93">
        <v>3037.29066392</v>
      </c>
      <c r="F61" s="35"/>
      <c r="G61" s="60" t="s">
        <v>64</v>
      </c>
      <c r="H61" s="45">
        <f t="shared" si="15"/>
        <v>27</v>
      </c>
      <c r="I61" s="80">
        <f t="shared" si="16"/>
        <v>-3.2258064500000003E-2</v>
      </c>
      <c r="J61" s="99">
        <f t="shared" si="21"/>
        <v>38097503.113332212</v>
      </c>
      <c r="K61" s="82" t="s">
        <v>124</v>
      </c>
      <c r="L61" s="39">
        <f t="shared" si="17"/>
        <v>56.2</v>
      </c>
      <c r="M61" s="77">
        <f t="shared" si="18"/>
        <v>-1.4035087700000001E-2</v>
      </c>
      <c r="N61" s="99">
        <f t="shared" si="22"/>
        <v>83777423.46188046</v>
      </c>
      <c r="O61" s="82" t="s">
        <v>160</v>
      </c>
      <c r="P61" s="39">
        <f t="shared" si="19"/>
        <v>384</v>
      </c>
      <c r="Q61" s="77">
        <f t="shared" si="20"/>
        <v>-2.53807107E-2</v>
      </c>
      <c r="R61" s="99">
        <f t="shared" si="23"/>
        <v>4974152.8489985103</v>
      </c>
    </row>
    <row r="62" spans="1:18">
      <c r="A62" s="40" t="s">
        <v>224</v>
      </c>
      <c r="B62" s="11" t="s">
        <v>225</v>
      </c>
      <c r="C62" s="95">
        <v>328</v>
      </c>
      <c r="D62" s="92">
        <v>-2.0895522400000002E-2</v>
      </c>
      <c r="E62" s="93">
        <v>5235454.54664589</v>
      </c>
      <c r="F62" s="35"/>
      <c r="G62" s="56" t="s">
        <v>158</v>
      </c>
      <c r="H62" s="39">
        <f t="shared" si="15"/>
        <v>68.3</v>
      </c>
      <c r="I62" s="77">
        <f t="shared" si="16"/>
        <v>-3.2577903700000001E-2</v>
      </c>
      <c r="J62" s="86">
        <f t="shared" si="21"/>
        <v>49840334.002042659</v>
      </c>
      <c r="K62" s="82" t="s">
        <v>128</v>
      </c>
      <c r="L62" s="39">
        <f t="shared" si="17"/>
        <v>48.2</v>
      </c>
      <c r="M62" s="77">
        <f t="shared" si="18"/>
        <v>-1.8329938899999999E-2</v>
      </c>
      <c r="N62" s="86">
        <f t="shared" si="22"/>
        <v>48316058.562541522</v>
      </c>
      <c r="O62" s="82" t="s">
        <v>231</v>
      </c>
      <c r="P62" s="39">
        <f t="shared" si="19"/>
        <v>383</v>
      </c>
      <c r="Q62" s="77">
        <f t="shared" si="20"/>
        <v>-2.5445292599999999E-2</v>
      </c>
      <c r="R62" s="86">
        <f t="shared" si="23"/>
        <v>4776107.8485666104</v>
      </c>
    </row>
    <row r="63" spans="1:18">
      <c r="A63" s="40" t="s">
        <v>65</v>
      </c>
      <c r="B63" s="11" t="s">
        <v>66</v>
      </c>
      <c r="C63" s="95">
        <v>2575</v>
      </c>
      <c r="D63" s="92">
        <v>-2.09125475E-2</v>
      </c>
      <c r="E63" s="93">
        <v>514728.29270163999</v>
      </c>
      <c r="F63" s="35"/>
      <c r="G63" s="56" t="s">
        <v>348</v>
      </c>
      <c r="H63" s="39">
        <f t="shared" si="15"/>
        <v>148</v>
      </c>
      <c r="I63" s="77">
        <f t="shared" si="16"/>
        <v>-3.2679738600000001E-2</v>
      </c>
      <c r="J63" s="86">
        <f t="shared" si="21"/>
        <v>68070863.171621814</v>
      </c>
      <c r="K63" s="82" t="s">
        <v>144</v>
      </c>
      <c r="L63" s="39">
        <f t="shared" si="17"/>
        <v>10.7</v>
      </c>
      <c r="M63" s="77">
        <f t="shared" si="18"/>
        <v>-1.83486239E-2</v>
      </c>
      <c r="N63" s="86">
        <f t="shared" si="22"/>
        <v>205392547.0815872</v>
      </c>
      <c r="O63" s="82" t="s">
        <v>172</v>
      </c>
      <c r="P63" s="39">
        <f t="shared" si="19"/>
        <v>859</v>
      </c>
      <c r="Q63" s="77">
        <f t="shared" si="20"/>
        <v>-2.7180068000000002E-2</v>
      </c>
      <c r="R63" s="86">
        <f t="shared" si="23"/>
        <v>1562573.4698145499</v>
      </c>
    </row>
    <row r="64" spans="1:18">
      <c r="A64" s="40" t="s">
        <v>74</v>
      </c>
      <c r="B64" s="11" t="s">
        <v>75</v>
      </c>
      <c r="C64" s="95">
        <v>16260</v>
      </c>
      <c r="D64" s="92">
        <v>-2.1071643599999999E-2</v>
      </c>
      <c r="E64" s="93">
        <v>252962.77969999</v>
      </c>
      <c r="F64" s="35"/>
      <c r="G64" s="56" t="s">
        <v>193</v>
      </c>
      <c r="H64" s="39">
        <f t="shared" si="15"/>
        <v>6445</v>
      </c>
      <c r="I64" s="77">
        <f t="shared" si="16"/>
        <v>-3.3008252100000003E-2</v>
      </c>
      <c r="J64" s="86">
        <f t="shared" si="21"/>
        <v>2261194.7157981601</v>
      </c>
      <c r="K64" s="82" t="s">
        <v>126</v>
      </c>
      <c r="L64" s="39">
        <f t="shared" si="17"/>
        <v>83.3</v>
      </c>
      <c r="M64" s="77">
        <f t="shared" si="18"/>
        <v>-1.88457008E-2</v>
      </c>
      <c r="N64" s="86">
        <f t="shared" si="22"/>
        <v>18242461.360233381</v>
      </c>
      <c r="O64" s="82" t="s">
        <v>235</v>
      </c>
      <c r="P64" s="39">
        <f t="shared" si="19"/>
        <v>104</v>
      </c>
      <c r="Q64" s="77">
        <f t="shared" si="20"/>
        <v>-2.8037383200000002E-2</v>
      </c>
      <c r="R64" s="86">
        <f t="shared" si="23"/>
        <v>21406053.368948799</v>
      </c>
    </row>
    <row r="65" spans="1:18" ht="17.25" thickBot="1">
      <c r="A65" s="40" t="s">
        <v>151</v>
      </c>
      <c r="B65" s="11" t="s">
        <v>152</v>
      </c>
      <c r="C65" s="95">
        <v>1615</v>
      </c>
      <c r="D65" s="92">
        <v>-2.12121212E-2</v>
      </c>
      <c r="E65" s="93">
        <v>2036114.4456659099</v>
      </c>
      <c r="F65" s="35"/>
      <c r="G65" s="57" t="s">
        <v>239</v>
      </c>
      <c r="H65" s="37">
        <f t="shared" si="15"/>
        <v>1005</v>
      </c>
      <c r="I65" s="79">
        <f t="shared" si="16"/>
        <v>-3.3653846199999997E-2</v>
      </c>
      <c r="J65" s="87">
        <f t="shared" si="21"/>
        <v>1137302.6867823701</v>
      </c>
      <c r="K65" s="84" t="s">
        <v>185</v>
      </c>
      <c r="L65" s="37">
        <f t="shared" si="17"/>
        <v>10.199999999999999</v>
      </c>
      <c r="M65" s="79">
        <f t="shared" si="18"/>
        <v>-1.9230769200000001E-2</v>
      </c>
      <c r="N65" s="87">
        <f t="shared" si="22"/>
        <v>293930000.08512306</v>
      </c>
      <c r="O65" s="84" t="s">
        <v>162</v>
      </c>
      <c r="P65" s="37">
        <f t="shared" si="19"/>
        <v>975</v>
      </c>
      <c r="Q65" s="79">
        <f t="shared" si="20"/>
        <v>-2.9850746300000001E-2</v>
      </c>
      <c r="R65" s="87">
        <f t="shared" si="23"/>
        <v>21024584.794386432</v>
      </c>
    </row>
    <row r="66" spans="1:18">
      <c r="A66" s="40" t="s">
        <v>332</v>
      </c>
      <c r="B66" s="11" t="s">
        <v>333</v>
      </c>
      <c r="C66" s="95">
        <v>143750</v>
      </c>
      <c r="D66" s="92">
        <v>-2.1443158600000001E-2</v>
      </c>
      <c r="E66" s="93">
        <v>6412.9568926600004</v>
      </c>
      <c r="F66" s="35"/>
      <c r="G66" s="56" t="s">
        <v>245</v>
      </c>
      <c r="H66" s="38">
        <f t="shared" si="15"/>
        <v>60</v>
      </c>
      <c r="I66" s="76">
        <f t="shared" ref="I66:I75" si="24">_xlfn.IFNA(VLOOKUP(G66, $B$2:$D$200, 3, FALSE), "")</f>
        <v>-3.3816425099999999E-2</v>
      </c>
      <c r="J66" s="85">
        <f t="shared" si="21"/>
        <v>104279615.06285825</v>
      </c>
      <c r="K66" s="81" t="s">
        <v>140</v>
      </c>
      <c r="L66" s="38">
        <f t="shared" si="17"/>
        <v>84.7</v>
      </c>
      <c r="M66" s="76">
        <f t="shared" si="18"/>
        <v>-1.9675925899999998E-2</v>
      </c>
      <c r="N66" s="85">
        <f t="shared" si="22"/>
        <v>67818348.362311944</v>
      </c>
      <c r="O66" s="81" t="s">
        <v>223</v>
      </c>
      <c r="P66" s="38">
        <f t="shared" si="19"/>
        <v>894</v>
      </c>
      <c r="Q66" s="76">
        <f t="shared" si="20"/>
        <v>-3.0368763600000001E-2</v>
      </c>
      <c r="R66" s="85">
        <f t="shared" si="23"/>
        <v>10725289.18444143</v>
      </c>
    </row>
    <row r="67" spans="1:18">
      <c r="A67" s="40" t="s">
        <v>88</v>
      </c>
      <c r="B67" s="11" t="s">
        <v>89</v>
      </c>
      <c r="C67" s="95">
        <v>940</v>
      </c>
      <c r="D67" s="92">
        <v>-2.1852237300000001E-2</v>
      </c>
      <c r="E67" s="93">
        <v>120575870.51525694</v>
      </c>
      <c r="F67" s="35"/>
      <c r="G67" s="56" t="s">
        <v>199</v>
      </c>
      <c r="H67" s="39">
        <f t="shared" si="15"/>
        <v>11.4</v>
      </c>
      <c r="I67" s="77">
        <f t="shared" si="24"/>
        <v>-3.3898305099999998E-2</v>
      </c>
      <c r="J67" s="86">
        <f t="shared" si="21"/>
        <v>321801738.42960602</v>
      </c>
      <c r="K67" s="82" t="s">
        <v>197</v>
      </c>
      <c r="L67" s="39">
        <f t="shared" si="17"/>
        <v>47.4</v>
      </c>
      <c r="M67" s="77">
        <f t="shared" si="18"/>
        <v>-2.2680412399999999E-2</v>
      </c>
      <c r="N67" s="86">
        <f t="shared" si="22"/>
        <v>76972356.561612234</v>
      </c>
      <c r="O67" s="82" t="s">
        <v>331</v>
      </c>
      <c r="P67" s="39">
        <f t="shared" si="19"/>
        <v>858</v>
      </c>
      <c r="Q67" s="77">
        <f t="shared" si="20"/>
        <v>-3.0508474599999998E-2</v>
      </c>
      <c r="R67" s="86">
        <f t="shared" si="23"/>
        <v>8350000.6858733501</v>
      </c>
    </row>
    <row r="68" spans="1:18">
      <c r="A68" s="40" t="s">
        <v>179</v>
      </c>
      <c r="B68" s="11" t="s">
        <v>180</v>
      </c>
      <c r="C68" s="95">
        <v>850</v>
      </c>
      <c r="D68" s="92">
        <v>-2.18642117E-2</v>
      </c>
      <c r="E68" s="93">
        <v>2981031.2011183398</v>
      </c>
      <c r="F68" s="35"/>
      <c r="G68" s="56" t="s">
        <v>134</v>
      </c>
      <c r="H68" s="39">
        <f t="shared" si="15"/>
        <v>194</v>
      </c>
      <c r="I68" s="77">
        <f t="shared" si="24"/>
        <v>-3.4825870600000003E-2</v>
      </c>
      <c r="J68" s="86">
        <f t="shared" si="21"/>
        <v>17368155.649875499</v>
      </c>
      <c r="K68" s="82" t="s">
        <v>233</v>
      </c>
      <c r="L68" s="39">
        <f t="shared" si="17"/>
        <v>88.8</v>
      </c>
      <c r="M68" s="77">
        <f t="shared" si="18"/>
        <v>-2.8446389499999999E-2</v>
      </c>
      <c r="N68" s="86">
        <f t="shared" si="22"/>
        <v>22088238.215265349</v>
      </c>
      <c r="O68" s="82" t="s">
        <v>209</v>
      </c>
      <c r="P68" s="39">
        <f t="shared" si="19"/>
        <v>934</v>
      </c>
      <c r="Q68" s="77">
        <f t="shared" si="20"/>
        <v>-3.1120332000000001E-2</v>
      </c>
      <c r="R68" s="86">
        <f t="shared" si="23"/>
        <v>7258870.9909226196</v>
      </c>
    </row>
    <row r="69" spans="1:18">
      <c r="A69" s="40" t="s">
        <v>196</v>
      </c>
      <c r="B69" s="11" t="s">
        <v>197</v>
      </c>
      <c r="C69" s="95">
        <v>47.4</v>
      </c>
      <c r="D69" s="92">
        <v>-2.2680412399999999E-2</v>
      </c>
      <c r="E69" s="93">
        <v>76972356.561612234</v>
      </c>
      <c r="F69" s="35"/>
      <c r="G69" s="56" t="s">
        <v>164</v>
      </c>
      <c r="H69" s="39">
        <f t="shared" si="15"/>
        <v>1520</v>
      </c>
      <c r="I69" s="77">
        <f t="shared" si="24"/>
        <v>-3.4920634899999997E-2</v>
      </c>
      <c r="J69" s="86">
        <f t="shared" si="21"/>
        <v>8434519.9543040507</v>
      </c>
      <c r="K69" s="82" t="s">
        <v>118</v>
      </c>
      <c r="L69" s="39">
        <f t="shared" si="17"/>
        <v>16.5</v>
      </c>
      <c r="M69" s="77">
        <f t="shared" si="18"/>
        <v>-2.9411764699999999E-2</v>
      </c>
      <c r="N69" s="86">
        <f t="shared" si="22"/>
        <v>207230775.64878944</v>
      </c>
      <c r="O69" s="82" t="s">
        <v>120</v>
      </c>
      <c r="P69" s="39">
        <f t="shared" si="19"/>
        <v>311</v>
      </c>
      <c r="Q69" s="77">
        <f t="shared" si="20"/>
        <v>-3.1152648000000002E-2</v>
      </c>
      <c r="R69" s="86">
        <f t="shared" si="23"/>
        <v>4516389.3322225101</v>
      </c>
    </row>
    <row r="70" spans="1:18">
      <c r="A70" s="40" t="s">
        <v>59</v>
      </c>
      <c r="B70" s="11" t="s">
        <v>60</v>
      </c>
      <c r="C70" s="95">
        <v>2795</v>
      </c>
      <c r="D70" s="92">
        <v>-2.2727272699999999E-2</v>
      </c>
      <c r="E70" s="93">
        <v>3672773.4996142499</v>
      </c>
      <c r="F70" s="35"/>
      <c r="G70" s="56" t="s">
        <v>237</v>
      </c>
      <c r="H70" s="39">
        <f t="shared" si="15"/>
        <v>567</v>
      </c>
      <c r="I70" s="77">
        <f t="shared" si="24"/>
        <v>-3.5714285700000001E-2</v>
      </c>
      <c r="J70" s="90">
        <f t="shared" si="21"/>
        <v>16015176.856754949</v>
      </c>
      <c r="K70" s="83" t="s">
        <v>71</v>
      </c>
      <c r="L70" s="44">
        <f t="shared" si="17"/>
        <v>18.899999999999999</v>
      </c>
      <c r="M70" s="78">
        <f t="shared" si="18"/>
        <v>-3.0769230799999998E-2</v>
      </c>
      <c r="N70" s="90">
        <f t="shared" si="22"/>
        <v>105455394.70860641</v>
      </c>
      <c r="O70" s="83" t="s">
        <v>348</v>
      </c>
      <c r="P70" s="44">
        <f t="shared" si="19"/>
        <v>148</v>
      </c>
      <c r="Q70" s="78">
        <f t="shared" si="20"/>
        <v>-3.2679738600000001E-2</v>
      </c>
      <c r="R70" s="90">
        <f t="shared" si="23"/>
        <v>68070863.171621814</v>
      </c>
    </row>
    <row r="71" spans="1:18">
      <c r="A71" s="40" t="s">
        <v>129</v>
      </c>
      <c r="B71" s="11" t="s">
        <v>130</v>
      </c>
      <c r="C71" s="95">
        <v>21480</v>
      </c>
      <c r="D71" s="92">
        <v>-2.2747952700000001E-2</v>
      </c>
      <c r="E71" s="93">
        <v>148965.01364538999</v>
      </c>
      <c r="F71" s="35"/>
      <c r="G71" s="60" t="s">
        <v>343</v>
      </c>
      <c r="H71" s="45">
        <f t="shared" si="15"/>
        <v>5235</v>
      </c>
      <c r="I71" s="80">
        <f t="shared" si="24"/>
        <v>-3.6798528099999998E-2</v>
      </c>
      <c r="J71" s="99">
        <f t="shared" si="21"/>
        <v>3087794.9421657799</v>
      </c>
      <c r="K71" s="82" t="s">
        <v>64</v>
      </c>
      <c r="L71" s="39">
        <f t="shared" si="17"/>
        <v>27</v>
      </c>
      <c r="M71" s="77">
        <f t="shared" si="18"/>
        <v>-3.2258064500000003E-2</v>
      </c>
      <c r="N71" s="99">
        <f t="shared" si="22"/>
        <v>38097503.113332212</v>
      </c>
      <c r="O71" s="82" t="s">
        <v>134</v>
      </c>
      <c r="P71" s="39">
        <f t="shared" si="19"/>
        <v>194</v>
      </c>
      <c r="Q71" s="77">
        <f t="shared" si="20"/>
        <v>-3.4825870600000003E-2</v>
      </c>
      <c r="R71" s="99">
        <f t="shared" si="23"/>
        <v>17368155.649875499</v>
      </c>
    </row>
    <row r="72" spans="1:18">
      <c r="A72" s="40" t="s">
        <v>94</v>
      </c>
      <c r="B72" s="11" t="s">
        <v>95</v>
      </c>
      <c r="C72" s="95">
        <v>3635</v>
      </c>
      <c r="D72" s="92">
        <v>-2.2849462399999999E-2</v>
      </c>
      <c r="E72" s="93">
        <v>355048.63236921001</v>
      </c>
      <c r="F72" s="35"/>
      <c r="G72" s="56" t="s">
        <v>211</v>
      </c>
      <c r="H72" s="39">
        <f t="shared" si="15"/>
        <v>12.5</v>
      </c>
      <c r="I72" s="77">
        <f t="shared" si="24"/>
        <v>-3.8461538500000003E-2</v>
      </c>
      <c r="J72" s="86">
        <f t="shared" si="21"/>
        <v>9574939496.4971294</v>
      </c>
      <c r="K72" s="82" t="s">
        <v>158</v>
      </c>
      <c r="L72" s="39">
        <f t="shared" si="17"/>
        <v>68.3</v>
      </c>
      <c r="M72" s="77">
        <f t="shared" si="18"/>
        <v>-3.2577903700000001E-2</v>
      </c>
      <c r="N72" s="86">
        <f t="shared" si="22"/>
        <v>49840334.002042659</v>
      </c>
      <c r="O72" s="82" t="s">
        <v>237</v>
      </c>
      <c r="P72" s="39">
        <f t="shared" si="19"/>
        <v>567</v>
      </c>
      <c r="Q72" s="77">
        <f t="shared" si="20"/>
        <v>-3.5714285700000001E-2</v>
      </c>
      <c r="R72" s="86">
        <f t="shared" si="23"/>
        <v>16015176.856754949</v>
      </c>
    </row>
    <row r="73" spans="1:18">
      <c r="A73" s="40" t="s">
        <v>90</v>
      </c>
      <c r="B73" s="11" t="s">
        <v>91</v>
      </c>
      <c r="C73" s="95">
        <v>35410</v>
      </c>
      <c r="D73" s="92">
        <v>-2.29028698E-2</v>
      </c>
      <c r="E73" s="93">
        <v>105756.60752463</v>
      </c>
      <c r="F73" s="35"/>
      <c r="G73" s="56" t="s">
        <v>327</v>
      </c>
      <c r="H73" s="39">
        <f t="shared" si="15"/>
        <v>513</v>
      </c>
      <c r="I73" s="77">
        <f t="shared" si="24"/>
        <v>-4.1121495299999998E-2</v>
      </c>
      <c r="J73" s="86">
        <f t="shared" si="21"/>
        <v>29337308.242026448</v>
      </c>
      <c r="K73" s="82" t="s">
        <v>245</v>
      </c>
      <c r="L73" s="39">
        <f t="shared" si="17"/>
        <v>60</v>
      </c>
      <c r="M73" s="77">
        <f t="shared" si="18"/>
        <v>-3.3816425099999999E-2</v>
      </c>
      <c r="N73" s="86">
        <f t="shared" si="22"/>
        <v>104279615.06285825</v>
      </c>
      <c r="O73" s="82" t="s">
        <v>327</v>
      </c>
      <c r="P73" s="39">
        <f t="shared" si="19"/>
        <v>513</v>
      </c>
      <c r="Q73" s="77">
        <f t="shared" si="20"/>
        <v>-4.1121495299999998E-2</v>
      </c>
      <c r="R73" s="86">
        <f t="shared" si="23"/>
        <v>29337308.242026448</v>
      </c>
    </row>
    <row r="74" spans="1:18">
      <c r="A74" s="40" t="s">
        <v>61</v>
      </c>
      <c r="B74" s="11" t="s">
        <v>62</v>
      </c>
      <c r="C74" s="95">
        <v>23710</v>
      </c>
      <c r="D74" s="92">
        <v>-2.30737536E-2</v>
      </c>
      <c r="E74" s="93">
        <v>102077.45242468</v>
      </c>
      <c r="F74" s="35"/>
      <c r="G74" s="56" t="s">
        <v>187</v>
      </c>
      <c r="H74" s="39">
        <f t="shared" si="15"/>
        <v>268</v>
      </c>
      <c r="I74" s="77">
        <f t="shared" si="24"/>
        <v>-4.62633452E-2</v>
      </c>
      <c r="J74" s="86">
        <f t="shared" si="21"/>
        <v>44241430.479780823</v>
      </c>
      <c r="K74" s="82" t="s">
        <v>199</v>
      </c>
      <c r="L74" s="39">
        <f t="shared" si="17"/>
        <v>11.4</v>
      </c>
      <c r="M74" s="77">
        <f t="shared" si="18"/>
        <v>-3.3898305099999998E-2</v>
      </c>
      <c r="N74" s="86">
        <f t="shared" si="22"/>
        <v>321801738.42960602</v>
      </c>
      <c r="O74" s="82" t="s">
        <v>187</v>
      </c>
      <c r="P74" s="39">
        <f t="shared" si="19"/>
        <v>268</v>
      </c>
      <c r="Q74" s="77">
        <f t="shared" si="20"/>
        <v>-4.62633452E-2</v>
      </c>
      <c r="R74" s="86">
        <f t="shared" si="23"/>
        <v>44241430.479780823</v>
      </c>
    </row>
    <row r="75" spans="1:18" ht="17.25" thickBot="1">
      <c r="A75" s="40" t="s">
        <v>175</v>
      </c>
      <c r="B75" s="11" t="s">
        <v>176</v>
      </c>
      <c r="C75" s="95">
        <v>6965</v>
      </c>
      <c r="D75" s="92">
        <v>-2.3141655000000001E-2</v>
      </c>
      <c r="E75" s="93">
        <v>432712.90470279002</v>
      </c>
      <c r="F75" s="35"/>
      <c r="G75" s="57" t="s">
        <v>105</v>
      </c>
      <c r="H75" s="37">
        <f t="shared" si="15"/>
        <v>924</v>
      </c>
      <c r="I75" s="79">
        <f t="shared" si="24"/>
        <v>-5.0359712199999997E-2</v>
      </c>
      <c r="J75" s="87">
        <f t="shared" si="21"/>
        <v>14935571.847820969</v>
      </c>
      <c r="K75" s="84" t="s">
        <v>211</v>
      </c>
      <c r="L75" s="37">
        <f t="shared" si="17"/>
        <v>12.5</v>
      </c>
      <c r="M75" s="79">
        <f t="shared" si="18"/>
        <v>-3.8461538500000003E-2</v>
      </c>
      <c r="N75" s="87">
        <f t="shared" si="22"/>
        <v>9574939496.4971294</v>
      </c>
      <c r="O75" s="84" t="s">
        <v>105</v>
      </c>
      <c r="P75" s="37">
        <f t="shared" si="19"/>
        <v>924</v>
      </c>
      <c r="Q75" s="79">
        <f t="shared" si="20"/>
        <v>-5.0359712199999997E-2</v>
      </c>
      <c r="R75" s="87">
        <f t="shared" si="23"/>
        <v>14935571.847820969</v>
      </c>
    </row>
    <row r="76" spans="1:18">
      <c r="A76" s="40" t="s">
        <v>165</v>
      </c>
      <c r="B76" s="11" t="s">
        <v>166</v>
      </c>
      <c r="C76" s="95">
        <v>16120</v>
      </c>
      <c r="D76" s="92">
        <v>-2.4213075099999998E-2</v>
      </c>
      <c r="E76" s="93">
        <v>93459.028234369995</v>
      </c>
      <c r="F76" s="35"/>
      <c r="G76" s="35"/>
      <c r="H76" s="35"/>
      <c r="I76" s="35"/>
    </row>
    <row r="77" spans="1:18">
      <c r="A77" s="40" t="s">
        <v>149</v>
      </c>
      <c r="B77" s="11" t="s">
        <v>150</v>
      </c>
      <c r="C77" s="95">
        <v>57870</v>
      </c>
      <c r="D77" s="92">
        <v>-2.4443695200000001E-2</v>
      </c>
      <c r="E77" s="93">
        <v>212132.09592024001</v>
      </c>
      <c r="F77" s="35"/>
      <c r="G77" s="35"/>
      <c r="H77" s="35"/>
      <c r="I77" s="35"/>
    </row>
    <row r="78" spans="1:18">
      <c r="A78" s="40" t="s">
        <v>153</v>
      </c>
      <c r="B78" s="11" t="s">
        <v>154</v>
      </c>
      <c r="C78" s="95">
        <v>32090</v>
      </c>
      <c r="D78" s="92">
        <v>-2.4916438799999999E-2</v>
      </c>
      <c r="E78" s="93">
        <v>2474206.4595525698</v>
      </c>
      <c r="F78" s="35"/>
      <c r="G78" s="35"/>
      <c r="H78" s="35"/>
      <c r="I78" s="35"/>
    </row>
    <row r="79" spans="1:18">
      <c r="A79" s="40" t="s">
        <v>137</v>
      </c>
      <c r="B79" s="11" t="s">
        <v>138</v>
      </c>
      <c r="C79" s="95">
        <v>5430</v>
      </c>
      <c r="D79" s="92">
        <v>-2.51346499E-2</v>
      </c>
      <c r="E79" s="93">
        <v>1224078.2006433799</v>
      </c>
      <c r="F79" s="35"/>
      <c r="G79" s="35"/>
      <c r="H79" s="35"/>
      <c r="I79" s="35"/>
    </row>
    <row r="80" spans="1:18">
      <c r="A80" s="40" t="s">
        <v>159</v>
      </c>
      <c r="B80" s="11" t="s">
        <v>160</v>
      </c>
      <c r="C80" s="95">
        <v>384</v>
      </c>
      <c r="D80" s="92">
        <v>-2.53807107E-2</v>
      </c>
      <c r="E80" s="93">
        <v>4974152.8489985103</v>
      </c>
      <c r="F80" s="35"/>
      <c r="G80" s="35"/>
      <c r="H80" s="35"/>
      <c r="I80" s="35"/>
    </row>
    <row r="81" spans="1:9">
      <c r="A81" s="40" t="s">
        <v>230</v>
      </c>
      <c r="B81" s="11" t="s">
        <v>231</v>
      </c>
      <c r="C81" s="95">
        <v>383</v>
      </c>
      <c r="D81" s="92">
        <v>-2.5445292599999999E-2</v>
      </c>
      <c r="E81" s="93">
        <v>4776107.8485666104</v>
      </c>
      <c r="F81" s="35"/>
      <c r="G81" s="35"/>
      <c r="H81" s="35"/>
      <c r="I81" s="35"/>
    </row>
    <row r="82" spans="1:9">
      <c r="A82" s="40" t="s">
        <v>181</v>
      </c>
      <c r="B82" s="11" t="s">
        <v>182</v>
      </c>
      <c r="C82" s="95">
        <v>4285</v>
      </c>
      <c r="D82" s="92">
        <v>-2.61363636E-2</v>
      </c>
      <c r="E82" s="93">
        <v>325775.98429391999</v>
      </c>
      <c r="F82" s="35"/>
      <c r="G82" s="35"/>
      <c r="H82" s="35"/>
      <c r="I82" s="35"/>
    </row>
    <row r="83" spans="1:9">
      <c r="A83" s="40" t="s">
        <v>242</v>
      </c>
      <c r="B83" s="11" t="s">
        <v>243</v>
      </c>
      <c r="C83" s="95">
        <v>1105</v>
      </c>
      <c r="D83" s="92">
        <v>-2.6431718100000001E-2</v>
      </c>
      <c r="E83" s="93">
        <v>1114545.69567097</v>
      </c>
      <c r="F83" s="35"/>
      <c r="G83" s="35"/>
      <c r="H83" s="35"/>
      <c r="I83" s="35"/>
    </row>
    <row r="84" spans="1:9">
      <c r="A84" s="40" t="s">
        <v>171</v>
      </c>
      <c r="B84" s="11" t="s">
        <v>172</v>
      </c>
      <c r="C84" s="95">
        <v>859</v>
      </c>
      <c r="D84" s="92">
        <v>-2.7180068000000002E-2</v>
      </c>
      <c r="E84" s="93">
        <v>1562573.4698145499</v>
      </c>
      <c r="F84" s="35"/>
      <c r="G84" s="35"/>
      <c r="H84" s="35"/>
      <c r="I84" s="35"/>
    </row>
    <row r="85" spans="1:9">
      <c r="A85" s="40" t="s">
        <v>177</v>
      </c>
      <c r="B85" s="11" t="s">
        <v>178</v>
      </c>
      <c r="C85" s="95">
        <v>45720</v>
      </c>
      <c r="D85" s="92">
        <v>-2.7440969999999999E-2</v>
      </c>
      <c r="E85" s="93">
        <v>94934.885762439997</v>
      </c>
      <c r="F85" s="35"/>
      <c r="G85" s="35"/>
      <c r="H85" s="35"/>
      <c r="I85" s="35"/>
    </row>
    <row r="86" spans="1:9">
      <c r="A86" s="40" t="s">
        <v>234</v>
      </c>
      <c r="B86" s="11" t="s">
        <v>235</v>
      </c>
      <c r="C86" s="95">
        <v>104</v>
      </c>
      <c r="D86" s="92">
        <v>-2.8037383200000002E-2</v>
      </c>
      <c r="E86" s="93">
        <v>21406053.368948799</v>
      </c>
      <c r="F86" s="35"/>
      <c r="G86" s="35"/>
      <c r="H86" s="35"/>
      <c r="I86" s="35"/>
    </row>
    <row r="87" spans="1:9">
      <c r="A87" s="40" t="s">
        <v>232</v>
      </c>
      <c r="B87" s="11" t="s">
        <v>233</v>
      </c>
      <c r="C87" s="95">
        <v>88.8</v>
      </c>
      <c r="D87" s="92">
        <v>-2.8446389499999999E-2</v>
      </c>
      <c r="E87" s="93">
        <v>22088238.215265349</v>
      </c>
      <c r="F87" s="35"/>
      <c r="G87" s="35"/>
      <c r="H87" s="35"/>
      <c r="I87" s="35"/>
    </row>
    <row r="88" spans="1:9">
      <c r="A88" s="40" t="s">
        <v>226</v>
      </c>
      <c r="B88" s="11" t="s">
        <v>227</v>
      </c>
      <c r="C88" s="95">
        <v>1015</v>
      </c>
      <c r="D88" s="92">
        <v>-2.8708134E-2</v>
      </c>
      <c r="E88" s="93">
        <v>2008193.37785074</v>
      </c>
      <c r="F88" s="35"/>
      <c r="G88" s="35"/>
      <c r="H88" s="35"/>
      <c r="I88" s="35"/>
    </row>
    <row r="89" spans="1:9">
      <c r="A89" s="40" t="s">
        <v>218</v>
      </c>
      <c r="B89" s="11" t="s">
        <v>219</v>
      </c>
      <c r="C89" s="95">
        <v>2480</v>
      </c>
      <c r="D89" s="92">
        <v>-2.9354207399999999E-2</v>
      </c>
      <c r="E89" s="93">
        <v>441954.37260499003</v>
      </c>
      <c r="F89" s="35"/>
      <c r="G89" s="35"/>
      <c r="H89" s="35"/>
      <c r="I89" s="35"/>
    </row>
    <row r="90" spans="1:9">
      <c r="A90" s="40" t="s">
        <v>117</v>
      </c>
      <c r="B90" s="11" t="s">
        <v>118</v>
      </c>
      <c r="C90" s="95">
        <v>16.5</v>
      </c>
      <c r="D90" s="92">
        <v>-2.9411764699999999E-2</v>
      </c>
      <c r="E90" s="93">
        <v>207230775.64878944</v>
      </c>
      <c r="F90" s="35"/>
      <c r="G90" s="35"/>
      <c r="H90" s="35"/>
      <c r="I90" s="35"/>
    </row>
    <row r="91" spans="1:9">
      <c r="A91" s="40" t="s">
        <v>161</v>
      </c>
      <c r="B91" s="11" t="s">
        <v>162</v>
      </c>
      <c r="C91" s="95">
        <v>975</v>
      </c>
      <c r="D91" s="92">
        <v>-2.9850746300000001E-2</v>
      </c>
      <c r="E91" s="93">
        <v>21024584.794386432</v>
      </c>
      <c r="F91" s="35"/>
      <c r="G91" s="35"/>
      <c r="H91" s="35"/>
      <c r="I91" s="35"/>
    </row>
    <row r="92" spans="1:9">
      <c r="A92" s="40" t="s">
        <v>222</v>
      </c>
      <c r="B92" s="11" t="s">
        <v>223</v>
      </c>
      <c r="C92" s="95">
        <v>894</v>
      </c>
      <c r="D92" s="92">
        <v>-3.0368763600000001E-2</v>
      </c>
      <c r="E92" s="93">
        <v>10725289.18444143</v>
      </c>
      <c r="F92" s="35"/>
      <c r="G92" s="35"/>
      <c r="H92" s="35"/>
      <c r="I92" s="35"/>
    </row>
    <row r="93" spans="1:9">
      <c r="A93" s="40" t="s">
        <v>330</v>
      </c>
      <c r="B93" s="11" t="s">
        <v>331</v>
      </c>
      <c r="C93" s="95">
        <v>858</v>
      </c>
      <c r="D93" s="92">
        <v>-3.0508474599999998E-2</v>
      </c>
      <c r="E93" s="93">
        <v>8350000.6858733501</v>
      </c>
      <c r="F93" s="35"/>
      <c r="G93" s="35"/>
      <c r="H93" s="35"/>
      <c r="I93" s="35"/>
    </row>
    <row r="94" spans="1:9">
      <c r="A94" s="40" t="s">
        <v>70</v>
      </c>
      <c r="B94" s="11" t="s">
        <v>71</v>
      </c>
      <c r="C94" s="95">
        <v>18.899999999999999</v>
      </c>
      <c r="D94" s="92">
        <v>-3.0769230799999998E-2</v>
      </c>
      <c r="E94" s="93">
        <v>105455394.70860641</v>
      </c>
      <c r="F94" s="35"/>
      <c r="G94" s="35"/>
      <c r="H94" s="35"/>
      <c r="I94" s="35"/>
    </row>
    <row r="95" spans="1:9">
      <c r="A95" s="40" t="s">
        <v>208</v>
      </c>
      <c r="B95" s="11" t="s">
        <v>209</v>
      </c>
      <c r="C95" s="95">
        <v>934</v>
      </c>
      <c r="D95" s="92">
        <v>-3.1120332000000001E-2</v>
      </c>
      <c r="E95" s="93">
        <v>7258870.9909226196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311</v>
      </c>
      <c r="D96" s="92">
        <v>-3.1152648000000002E-2</v>
      </c>
      <c r="E96" s="93">
        <v>4516389.3322225101</v>
      </c>
      <c r="F96" s="35"/>
      <c r="G96" s="35"/>
      <c r="H96" s="35"/>
      <c r="I96" s="35"/>
    </row>
    <row r="97" spans="1:9">
      <c r="A97" s="40" t="s">
        <v>115</v>
      </c>
      <c r="B97" s="11" t="s">
        <v>116</v>
      </c>
      <c r="C97" s="95">
        <v>2915</v>
      </c>
      <c r="D97" s="92">
        <v>-3.1561461800000003E-2</v>
      </c>
      <c r="E97" s="93">
        <v>306436.37283139001</v>
      </c>
      <c r="F97" s="35"/>
      <c r="G97" s="35"/>
      <c r="H97" s="35"/>
      <c r="I97" s="35"/>
    </row>
    <row r="98" spans="1:9">
      <c r="A98" s="40" t="s">
        <v>108</v>
      </c>
      <c r="B98" s="11" t="s">
        <v>109</v>
      </c>
      <c r="C98" s="95">
        <v>3335</v>
      </c>
      <c r="D98" s="92">
        <v>-3.1930333800000002E-2</v>
      </c>
      <c r="E98" s="93">
        <v>850941.09290438995</v>
      </c>
      <c r="F98" s="35"/>
      <c r="G98" s="35"/>
      <c r="H98" s="35"/>
      <c r="I98" s="35"/>
    </row>
    <row r="99" spans="1:9">
      <c r="A99" s="40" t="s">
        <v>63</v>
      </c>
      <c r="B99" s="11" t="s">
        <v>64</v>
      </c>
      <c r="C99" s="95">
        <v>27</v>
      </c>
      <c r="D99" s="92">
        <v>-3.2258064500000003E-2</v>
      </c>
      <c r="E99" s="93">
        <v>38097503.113332212</v>
      </c>
      <c r="F99" s="35"/>
      <c r="G99" s="35"/>
      <c r="H99" s="35"/>
      <c r="I99" s="35"/>
    </row>
    <row r="100" spans="1:9">
      <c r="A100" s="40" t="s">
        <v>157</v>
      </c>
      <c r="B100" s="11" t="s">
        <v>158</v>
      </c>
      <c r="C100" s="95">
        <v>68.3</v>
      </c>
      <c r="D100" s="92">
        <v>-3.2577903700000001E-2</v>
      </c>
      <c r="E100" s="93">
        <v>49840334.002042659</v>
      </c>
      <c r="F100" s="35"/>
      <c r="G100" s="35"/>
      <c r="H100" s="35"/>
      <c r="I100" s="35"/>
    </row>
    <row r="101" spans="1:9">
      <c r="A101" s="40" t="s">
        <v>347</v>
      </c>
      <c r="B101" s="11" t="s">
        <v>348</v>
      </c>
      <c r="C101" s="95">
        <v>148</v>
      </c>
      <c r="D101" s="92">
        <v>-3.2679738600000001E-2</v>
      </c>
      <c r="E101" s="93">
        <v>68070863.171621814</v>
      </c>
      <c r="F101" s="35"/>
      <c r="G101" s="35"/>
      <c r="H101" s="35"/>
      <c r="I101" s="35"/>
    </row>
    <row r="102" spans="1:9">
      <c r="A102" s="40" t="s">
        <v>192</v>
      </c>
      <c r="B102" s="11" t="s">
        <v>193</v>
      </c>
      <c r="C102" s="95">
        <v>6445</v>
      </c>
      <c r="D102" s="92">
        <v>-3.3008252100000003E-2</v>
      </c>
      <c r="E102" s="93">
        <v>2261194.7157981601</v>
      </c>
      <c r="F102" s="35"/>
      <c r="G102" s="35"/>
      <c r="H102" s="35"/>
      <c r="I102" s="35"/>
    </row>
    <row r="103" spans="1:9">
      <c r="A103" s="40" t="s">
        <v>238</v>
      </c>
      <c r="B103" s="11" t="s">
        <v>239</v>
      </c>
      <c r="C103" s="95">
        <v>1005</v>
      </c>
      <c r="D103" s="92">
        <v>-3.3653846199999997E-2</v>
      </c>
      <c r="E103" s="93">
        <v>1137302.6867823701</v>
      </c>
      <c r="F103" s="35"/>
      <c r="G103" s="35"/>
      <c r="H103" s="35"/>
      <c r="I103" s="35"/>
    </row>
    <row r="104" spans="1:9">
      <c r="A104" s="40" t="s">
        <v>244</v>
      </c>
      <c r="B104" s="11" t="s">
        <v>245</v>
      </c>
      <c r="C104" s="95">
        <v>60</v>
      </c>
      <c r="D104" s="92">
        <v>-3.3816425099999999E-2</v>
      </c>
      <c r="E104" s="93">
        <v>104279615.06285825</v>
      </c>
      <c r="F104" s="35"/>
      <c r="G104" s="35"/>
      <c r="H104" s="35"/>
      <c r="I104" s="35"/>
    </row>
    <row r="105" spans="1:9">
      <c r="A105" s="40" t="s">
        <v>198</v>
      </c>
      <c r="B105" s="11" t="s">
        <v>199</v>
      </c>
      <c r="C105" s="95">
        <v>11.4</v>
      </c>
      <c r="D105" s="92">
        <v>-3.3898305099999998E-2</v>
      </c>
      <c r="E105" s="93">
        <v>321801738.42960602</v>
      </c>
      <c r="F105" s="35"/>
      <c r="G105" s="35"/>
      <c r="H105" s="35"/>
      <c r="I105" s="35"/>
    </row>
    <row r="106" spans="1:9">
      <c r="A106" s="40" t="s">
        <v>133</v>
      </c>
      <c r="B106" s="11" t="s">
        <v>134</v>
      </c>
      <c r="C106" s="95">
        <v>194</v>
      </c>
      <c r="D106" s="92">
        <v>-3.4825870600000003E-2</v>
      </c>
      <c r="E106" s="93">
        <v>17368155.649875499</v>
      </c>
      <c r="F106" s="35"/>
      <c r="G106" s="35"/>
      <c r="H106" s="35"/>
      <c r="I106" s="35"/>
    </row>
    <row r="107" spans="1:9">
      <c r="A107" s="40" t="s">
        <v>163</v>
      </c>
      <c r="B107" s="11" t="s">
        <v>164</v>
      </c>
      <c r="C107" s="95">
        <v>1520</v>
      </c>
      <c r="D107" s="92">
        <v>-3.4920634899999997E-2</v>
      </c>
      <c r="E107" s="93">
        <v>8434519.9543040507</v>
      </c>
      <c r="F107" s="35"/>
      <c r="G107" s="35"/>
      <c r="H107" s="35"/>
      <c r="I107" s="35"/>
    </row>
    <row r="108" spans="1:9">
      <c r="A108" s="40" t="s">
        <v>236</v>
      </c>
      <c r="B108" s="11" t="s">
        <v>237</v>
      </c>
      <c r="C108" s="95">
        <v>567</v>
      </c>
      <c r="D108" s="92">
        <v>-3.5714285700000001E-2</v>
      </c>
      <c r="E108" s="93">
        <v>16015176.856754949</v>
      </c>
      <c r="F108" s="35"/>
      <c r="G108" s="35"/>
      <c r="H108" s="35"/>
      <c r="I108" s="35"/>
    </row>
    <row r="109" spans="1:9">
      <c r="A109" s="40" t="s">
        <v>342</v>
      </c>
      <c r="B109" s="11" t="s">
        <v>343</v>
      </c>
      <c r="C109" s="95">
        <v>5235</v>
      </c>
      <c r="D109" s="92">
        <v>-3.6798528099999998E-2</v>
      </c>
      <c r="E109" s="41">
        <v>3087794.9421657799</v>
      </c>
    </row>
    <row r="110" spans="1:9">
      <c r="A110" s="40" t="s">
        <v>210</v>
      </c>
      <c r="B110" s="11" t="s">
        <v>211</v>
      </c>
      <c r="C110" s="95">
        <v>12.5</v>
      </c>
      <c r="D110" s="92">
        <v>-3.8461538500000003E-2</v>
      </c>
      <c r="E110" s="41">
        <v>9574939496.4971294</v>
      </c>
    </row>
    <row r="111" spans="1:9">
      <c r="A111" s="40" t="s">
        <v>326</v>
      </c>
      <c r="B111" s="11" t="s">
        <v>327</v>
      </c>
      <c r="C111" s="95">
        <v>513</v>
      </c>
      <c r="D111" s="92">
        <v>-4.1121495299999998E-2</v>
      </c>
      <c r="E111" s="41">
        <v>29337308.242026448</v>
      </c>
    </row>
    <row r="112" spans="1:9">
      <c r="A112" s="40" t="s">
        <v>186</v>
      </c>
      <c r="B112" s="11" t="s">
        <v>187</v>
      </c>
      <c r="C112" s="95">
        <v>268</v>
      </c>
      <c r="D112" s="92">
        <v>-4.62633452E-2</v>
      </c>
      <c r="E112" s="41">
        <v>44241430.479780823</v>
      </c>
    </row>
    <row r="113" spans="1:5">
      <c r="A113" s="40" t="s">
        <v>104</v>
      </c>
      <c r="B113" s="11" t="s">
        <v>105</v>
      </c>
      <c r="C113" s="95">
        <v>924</v>
      </c>
      <c r="D113" s="92">
        <v>-5.0359712199999997E-2</v>
      </c>
      <c r="E113" s="41">
        <v>14935571.847820969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5" t="str">
        <f>TEXT(투자전략!$G$1, "[$-ko-KR]yyyy년 mm월") &amp; " 총결산"</f>
        <v>2022년 03월 총결산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7"/>
    </row>
    <row r="2" spans="1:15" ht="16.5" customHeight="1" thickBot="1">
      <c r="A2" s="232" t="s">
        <v>284</v>
      </c>
      <c r="B2" s="233"/>
      <c r="C2" s="233"/>
      <c r="D2" s="205" t="s">
        <v>280</v>
      </c>
      <c r="E2" s="205"/>
      <c r="F2" s="206"/>
      <c r="G2" s="235" t="s">
        <v>281</v>
      </c>
      <c r="H2" s="236"/>
      <c r="I2" s="237"/>
      <c r="J2" s="204" t="s">
        <v>282</v>
      </c>
      <c r="K2" s="205"/>
      <c r="L2" s="205"/>
      <c r="M2" s="205" t="s">
        <v>283</v>
      </c>
      <c r="N2" s="205"/>
      <c r="O2" s="206"/>
    </row>
    <row r="3" spans="1:15" ht="16.5" customHeight="1">
      <c r="A3" s="262">
        <v>1</v>
      </c>
      <c r="B3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Bottom20</v>
      </c>
      <c r="C3" s="234"/>
      <c r="D3" s="232" t="s">
        <v>285</v>
      </c>
      <c r="E3" s="233"/>
      <c r="F3" s="234"/>
      <c r="G3" s="232" t="s">
        <v>292</v>
      </c>
      <c r="H3" s="233"/>
      <c r="I3" s="234"/>
      <c r="J3" s="232" t="s">
        <v>299</v>
      </c>
      <c r="K3" s="233"/>
      <c r="L3" s="234"/>
      <c r="M3" s="232" t="s">
        <v>306</v>
      </c>
      <c r="N3" s="233"/>
      <c r="O3" s="234"/>
    </row>
    <row r="4" spans="1:15" ht="16.5" customHeight="1" thickBot="1">
      <c r="A4" s="263"/>
      <c r="B4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177,388 KRW (5.91%)</v>
      </c>
      <c r="C4" s="227"/>
      <c r="D4" s="225" t="str">
        <f ca="1" xml:space="preserve"> TEXT($F$92, "#,##0") &amp; " KRW (" &amp; TEXT($E$92, "0.00%)")</f>
        <v>-287,002 KRW (-9.57%)</v>
      </c>
      <c r="E4" s="226"/>
      <c r="F4" s="227"/>
      <c r="G4" s="225" t="str">
        <f ca="1" xml:space="preserve"> TEXT($I$92, "#,##0") &amp; " KRW (" &amp; TEXT($H$92, "0.00%)")</f>
        <v>-17,135 KRW (-0.57%)</v>
      </c>
      <c r="H4" s="226"/>
      <c r="I4" s="227"/>
      <c r="J4" s="225" t="str">
        <f ca="1" xml:space="preserve"> TEXT($L$92, "#,##0") &amp; " KRW (" &amp; TEXT($K$92, "0.00%)")</f>
        <v>172,535 KRW (5.75%)</v>
      </c>
      <c r="K4" s="226"/>
      <c r="L4" s="227"/>
      <c r="M4" s="225" t="str">
        <f ca="1" xml:space="preserve"> TEXT($O$92, "#,##0") &amp; " KRW (" &amp; TEXT($N$92, "0.00%)")</f>
        <v>129,856 KRW (4.33%)</v>
      </c>
      <c r="N4" s="226"/>
      <c r="O4" s="227"/>
    </row>
    <row r="5" spans="1:15" ht="16.5" customHeight="1">
      <c r="A5" s="262">
        <v>2</v>
      </c>
      <c r="B5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34"/>
      <c r="D5" s="232" t="s">
        <v>286</v>
      </c>
      <c r="E5" s="233"/>
      <c r="F5" s="234"/>
      <c r="G5" s="232" t="s">
        <v>293</v>
      </c>
      <c r="H5" s="233"/>
      <c r="I5" s="234"/>
      <c r="J5" s="232" t="s">
        <v>300</v>
      </c>
      <c r="K5" s="233"/>
      <c r="L5" s="234"/>
      <c r="M5" s="232" t="s">
        <v>307</v>
      </c>
      <c r="N5" s="233"/>
      <c r="O5" s="234"/>
    </row>
    <row r="6" spans="1:15" ht="16.5" customHeight="1" thickBot="1">
      <c r="A6" s="263"/>
      <c r="B6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172,535 KRW (5.75%)</v>
      </c>
      <c r="C6" s="227"/>
      <c r="D6" s="225" t="str">
        <f ca="1" xml:space="preserve"> TEXT($F$130, "#,##0") &amp; " KRW (" &amp; TEXT($E$130, "0.00%)")</f>
        <v>-454,766 KRW (-15.16%)</v>
      </c>
      <c r="E6" s="226"/>
      <c r="F6" s="227"/>
      <c r="G6" s="225" t="str">
        <f ca="1" xml:space="preserve"> TEXT($I$130, "#,##0") &amp; " KRW (" &amp; TEXT($H$130, "0.00%)")</f>
        <v>-248,185 KRW (-8.27%)</v>
      </c>
      <c r="H6" s="226"/>
      <c r="I6" s="227"/>
      <c r="J6" s="225" t="str">
        <f ca="1" xml:space="preserve"> TEXT($L$130, "#,##0") &amp; " KRW (" &amp; TEXT($K$130, "0.00%)")</f>
        <v>-147,346 KRW (-4.91%)</v>
      </c>
      <c r="K6" s="226"/>
      <c r="L6" s="227"/>
      <c r="M6" s="225" t="str">
        <f ca="1" xml:space="preserve"> TEXT($O$130, "#,##0") &amp; " KRW (" &amp; TEXT($N$130, "0.00%)")</f>
        <v>-129,218 KRW (-4.31%)</v>
      </c>
      <c r="N6" s="226"/>
      <c r="O6" s="227"/>
    </row>
    <row r="7" spans="1:15" ht="16.5" customHeight="1">
      <c r="A7" s="262">
        <v>3</v>
      </c>
      <c r="B7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34"/>
      <c r="D7" s="232" t="s">
        <v>287</v>
      </c>
      <c r="E7" s="233"/>
      <c r="F7" s="234"/>
      <c r="G7" s="232" t="s">
        <v>294</v>
      </c>
      <c r="H7" s="233"/>
      <c r="I7" s="234"/>
      <c r="J7" s="232" t="s">
        <v>301</v>
      </c>
      <c r="K7" s="233"/>
      <c r="L7" s="234"/>
      <c r="M7" s="232" t="s">
        <v>308</v>
      </c>
      <c r="N7" s="233"/>
      <c r="O7" s="234"/>
    </row>
    <row r="8" spans="1:15" ht="16.5" customHeight="1" thickBot="1">
      <c r="A8" s="263"/>
      <c r="B8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170,600 KRW (5.69%)</v>
      </c>
      <c r="C8" s="227"/>
      <c r="D8" s="225" t="str">
        <f ca="1" xml:space="preserve"> TEXT($F$206, "#,##0") &amp; " KRW (" &amp; TEXT($E$206, "0.00%)")</f>
        <v>-296,337 KRW (-9.88%)</v>
      </c>
      <c r="E8" s="226"/>
      <c r="F8" s="227"/>
      <c r="G8" s="225" t="str">
        <f ca="1" xml:space="preserve"> TEXT($I$206, "#,##0") &amp; " KRW (" &amp; TEXT($H$206, "0.00%)")</f>
        <v>-25,641 KRW (-0.85%)</v>
      </c>
      <c r="H8" s="226"/>
      <c r="I8" s="227"/>
      <c r="J8" s="225" t="str">
        <f ca="1" xml:space="preserve"> TEXT($L$206, "#,##0") &amp; " KRW (" &amp; TEXT($K$206, "0.00%)")</f>
        <v>177,388 KRW (5.91%)</v>
      </c>
      <c r="K8" s="226"/>
      <c r="L8" s="227"/>
      <c r="M8" s="225" t="str">
        <f ca="1" xml:space="preserve"> TEXT($O$206, "#,##0") &amp; " KRW (" &amp; TEXT($N$206, "0.00%)")</f>
        <v>170,600 KRW (5.69%)</v>
      </c>
      <c r="N8" s="226"/>
      <c r="O8" s="227"/>
    </row>
    <row r="9" spans="1:15" ht="16.5" customHeight="1">
      <c r="A9" s="262">
        <v>4</v>
      </c>
      <c r="B9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34"/>
      <c r="D9" s="232" t="s">
        <v>288</v>
      </c>
      <c r="E9" s="233"/>
      <c r="F9" s="234"/>
      <c r="G9" s="232" t="s">
        <v>295</v>
      </c>
      <c r="H9" s="233"/>
      <c r="I9" s="234"/>
      <c r="J9" s="232" t="s">
        <v>302</v>
      </c>
      <c r="K9" s="233"/>
      <c r="L9" s="234"/>
      <c r="M9" s="232" t="s">
        <v>309</v>
      </c>
      <c r="N9" s="233"/>
      <c r="O9" s="234"/>
    </row>
    <row r="10" spans="1:15" ht="16.5" customHeight="1" thickBot="1">
      <c r="A10" s="263"/>
      <c r="B10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129,856 KRW (4.33%)</v>
      </c>
      <c r="C10" s="227"/>
      <c r="D10" s="225" t="str">
        <f ca="1" xml:space="preserve"> TEXT($F$244, "#,##0") &amp; " KRW (" &amp; TEXT($E$244, "0.00%)")</f>
        <v>-375,730 KRW (-12.52%)</v>
      </c>
      <c r="E10" s="226"/>
      <c r="F10" s="227"/>
      <c r="G10" s="225" t="str">
        <f ca="1" xml:space="preserve"> TEXT($I$244, "#,##0") &amp; " KRW (" &amp; TEXT($H$244, "0.00%)")</f>
        <v>-118,308 KRW (-3.94%)</v>
      </c>
      <c r="H10" s="226"/>
      <c r="I10" s="227"/>
      <c r="J10" s="225" t="str">
        <f ca="1" xml:space="preserve"> TEXT($L$244, "#,##0") &amp; " KRW (" &amp; TEXT($K$244, "0.00%)")</f>
        <v>3,710 KRW (0.12%)</v>
      </c>
      <c r="K10" s="226"/>
      <c r="L10" s="227"/>
      <c r="M10" s="225" t="str">
        <f ca="1" xml:space="preserve"> TEXT($O$244, "#,##0") &amp; " KRW (" &amp; TEXT($N$244, "0.00%)")</f>
        <v>-144,117 KRW (-4.80%)</v>
      </c>
      <c r="N10" s="226"/>
      <c r="O10" s="227"/>
    </row>
    <row r="11" spans="1:15" ht="16.5" customHeight="1">
      <c r="A11" s="262">
        <v>5</v>
      </c>
      <c r="B11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234"/>
      <c r="D11" s="232" t="s">
        <v>289</v>
      </c>
      <c r="E11" s="233"/>
      <c r="F11" s="234"/>
      <c r="G11" s="232" t="s">
        <v>296</v>
      </c>
      <c r="H11" s="233"/>
      <c r="I11" s="234"/>
      <c r="J11" s="232" t="s">
        <v>303</v>
      </c>
      <c r="K11" s="233"/>
      <c r="L11" s="234"/>
      <c r="M11" s="232" t="s">
        <v>310</v>
      </c>
      <c r="N11" s="233"/>
      <c r="O11" s="234"/>
    </row>
    <row r="12" spans="1:15" ht="16.5" customHeight="1" thickBot="1">
      <c r="A12" s="263"/>
      <c r="B12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3,710 KRW (0.12%)</v>
      </c>
      <c r="C12" s="227"/>
      <c r="D12" s="225" t="str">
        <f ca="1" xml:space="preserve"> TEXT($F$168, "#,##0") &amp; " KRW (" &amp; TEXT($E$168, "0.00%)")</f>
        <v>-411,657 KRW (-13.72%)</v>
      </c>
      <c r="E12" s="226"/>
      <c r="F12" s="227"/>
      <c r="G12" s="225" t="str">
        <f ca="1" xml:space="preserve"> TEXT($I$168, "#,##0") &amp; " KRW (" &amp; TEXT($H$168, "0.00%)")</f>
        <v>-285,862 KRW (-9.53%)</v>
      </c>
      <c r="H12" s="226"/>
      <c r="I12" s="227"/>
      <c r="J12" s="225" t="str">
        <f ca="1" xml:space="preserve"> TEXT($L$168, "#,##0") &amp; " KRW (" &amp; TEXT($K$168, "0.00%)")</f>
        <v>-149,391 KRW (-4.98%)</v>
      </c>
      <c r="K12" s="226"/>
      <c r="L12" s="227"/>
      <c r="M12" s="225" t="str">
        <f ca="1" xml:space="preserve"> TEXT($O$168, "#,##0") &amp; " KRW (" &amp; TEXT($N$168, "0.00%)")</f>
        <v>-173,719 KRW (-5.79%)</v>
      </c>
      <c r="N12" s="226"/>
      <c r="O12" s="227"/>
    </row>
    <row r="13" spans="1:15" ht="16.5" customHeight="1">
      <c r="A13" s="262">
        <v>6</v>
      </c>
      <c r="B13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34"/>
      <c r="D13" s="232" t="s">
        <v>290</v>
      </c>
      <c r="E13" s="233"/>
      <c r="F13" s="234"/>
      <c r="G13" s="232" t="s">
        <v>297</v>
      </c>
      <c r="H13" s="233"/>
      <c r="I13" s="234"/>
      <c r="J13" s="232" t="s">
        <v>304</v>
      </c>
      <c r="K13" s="233"/>
      <c r="L13" s="234"/>
      <c r="M13" s="232" t="s">
        <v>311</v>
      </c>
      <c r="N13" s="233"/>
      <c r="O13" s="234"/>
    </row>
    <row r="14" spans="1:15" ht="16.5" customHeight="1" thickBot="1">
      <c r="A14" s="263"/>
      <c r="B14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27"/>
      <c r="D14" s="225" t="str">
        <f ca="1" xml:space="preserve"> TEXT($F$282, "#,##0") &amp; " KRW (" &amp; TEXT($E$282, "0.00%)")</f>
        <v>-484,401 KRW (-16.15%)</v>
      </c>
      <c r="E14" s="226"/>
      <c r="F14" s="227"/>
      <c r="G14" s="225" t="str">
        <f ca="1" xml:space="preserve"> TEXT($I$282, "#,##0") &amp; " KRW (" &amp; TEXT($H$282, "0.00%)")</f>
        <v>-290,893 KRW (-9.70%)</v>
      </c>
      <c r="H14" s="226"/>
      <c r="I14" s="227"/>
      <c r="J14" s="225" t="str">
        <f ca="1" xml:space="preserve"> TEXT($L$282, "#,##0") &amp; " KRW (" &amp; TEXT($K$282, "0.00%)")</f>
        <v>-76,504 KRW (-2.55%)</v>
      </c>
      <c r="K14" s="226"/>
      <c r="L14" s="227"/>
      <c r="M14" s="225" t="str">
        <f ca="1" xml:space="preserve"> TEXT($O$282, "#,##0") &amp; " KRW (" &amp; TEXT($N$282, "0.00%)")</f>
        <v>-154,442 KRW (-5.15%)</v>
      </c>
      <c r="N14" s="226"/>
      <c r="O14" s="227"/>
    </row>
    <row r="15" spans="1:15" ht="16.5" customHeight="1">
      <c r="A15" s="262">
        <v>7</v>
      </c>
      <c r="B15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34"/>
      <c r="D15" s="232" t="s">
        <v>291</v>
      </c>
      <c r="E15" s="233"/>
      <c r="F15" s="234"/>
      <c r="G15" s="232" t="s">
        <v>298</v>
      </c>
      <c r="H15" s="233"/>
      <c r="I15" s="234"/>
      <c r="J15" s="232" t="s">
        <v>305</v>
      </c>
      <c r="K15" s="233"/>
      <c r="L15" s="234"/>
      <c r="M15" s="232" t="s">
        <v>312</v>
      </c>
      <c r="N15" s="233"/>
      <c r="O15" s="234"/>
    </row>
    <row r="16" spans="1:15" ht="16.5" customHeight="1" thickBot="1">
      <c r="A16" s="263"/>
      <c r="B16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27"/>
      <c r="D16" s="225" t="str">
        <f ca="1" xml:space="preserve"> TEXT($F$54, "#,##0") &amp; " KRW (" &amp; TEXT($E$54, "0.00%)")</f>
        <v>0 KRW (0.00%)</v>
      </c>
      <c r="E16" s="226"/>
      <c r="F16" s="227"/>
      <c r="G16" s="225" t="str">
        <f ca="1" xml:space="preserve"> TEXT($I$54, "#,##0") &amp; " KRW (" &amp; TEXT($H$54, "0.00%)")</f>
        <v>0 KRW (0.00%)</v>
      </c>
      <c r="H16" s="226"/>
      <c r="I16" s="227"/>
      <c r="J16" s="225" t="str">
        <f ca="1" xml:space="preserve"> TEXT($L$54, "#,##0") &amp; " KRW (" &amp; TEXT($K$54, "0.00%)")</f>
        <v>0 KRW (0.00%)</v>
      </c>
      <c r="K16" s="226"/>
      <c r="L16" s="227"/>
      <c r="M16" s="225" t="str">
        <f ca="1" xml:space="preserve"> TEXT($O$54, "#,##0") &amp; " KRW (" &amp; TEXT($N$54, "0.00%)")</f>
        <v>0 KRW (0.00%)</v>
      </c>
      <c r="N16" s="226"/>
      <c r="O16" s="227"/>
    </row>
    <row r="18" spans="1:15" ht="16.5" customHeight="1" thickBot="1"/>
    <row r="19" spans="1:15" ht="16.5" customHeight="1" thickBot="1">
      <c r="A19" s="204" t="str">
        <f>TEXT(투자전략!$G$1, "[$-ko-KR]yyyy년 mm월 ") &amp; "실거래 월말결산"</f>
        <v>2022년 03월 실거래 월말결산</v>
      </c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205"/>
      <c r="O19" s="206"/>
    </row>
    <row r="20" spans="1:15" ht="16.5" customHeight="1" thickBot="1">
      <c r="A20" s="248" t="s">
        <v>279</v>
      </c>
      <c r="B20" s="225" t="s">
        <v>277</v>
      </c>
      <c r="C20" s="227"/>
      <c r="D20" s="225" t="s">
        <v>269</v>
      </c>
      <c r="E20" s="226"/>
      <c r="F20" s="227"/>
      <c r="G20" s="225" t="s">
        <v>270</v>
      </c>
      <c r="H20" s="226"/>
      <c r="I20" s="227"/>
      <c r="J20" s="225" t="s">
        <v>271</v>
      </c>
      <c r="K20" s="226"/>
      <c r="L20" s="227"/>
      <c r="M20" s="225" t="s">
        <v>272</v>
      </c>
      <c r="N20" s="226"/>
      <c r="O20" s="227"/>
    </row>
    <row r="21" spans="1:15" ht="16.5" customHeight="1" thickBot="1">
      <c r="A21" s="241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2" t="s">
        <v>278</v>
      </c>
      <c r="B53" s="234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225"/>
      <c r="B54" s="227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4" t="str">
        <f>TEXT(투자전략!$G$1, "[$-ko-KR]yyyy년 mm월 ") &amp; "[엽전코인] 전일대비 상승률 Top20 월말결산"</f>
        <v>2022년 03월 [엽전코인] 전일대비 상승률 Top20 월말결산</v>
      </c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6"/>
    </row>
    <row r="58" spans="1:15" ht="16.5" customHeight="1" thickBot="1">
      <c r="A58" s="248" t="s">
        <v>279</v>
      </c>
      <c r="B58" s="225" t="s">
        <v>277</v>
      </c>
      <c r="C58" s="227"/>
      <c r="D58" s="225" t="s">
        <v>269</v>
      </c>
      <c r="E58" s="226"/>
      <c r="F58" s="227"/>
      <c r="G58" s="225" t="s">
        <v>270</v>
      </c>
      <c r="H58" s="226"/>
      <c r="I58" s="227"/>
      <c r="J58" s="225" t="s">
        <v>271</v>
      </c>
      <c r="K58" s="226"/>
      <c r="L58" s="227"/>
      <c r="M58" s="225" t="s">
        <v>272</v>
      </c>
      <c r="N58" s="226"/>
      <c r="O58" s="227"/>
    </row>
    <row r="59" spans="1:15" ht="16.5" customHeight="1" thickBot="1">
      <c r="A59" s="241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3120332.0133099956</v>
      </c>
      <c r="H73" s="79">
        <f t="shared" ca="1" si="18"/>
        <v>4.0110671103331871E-2</v>
      </c>
      <c r="I73" s="138">
        <f t="shared" ca="1" si="19"/>
        <v>120332.01330999561</v>
      </c>
      <c r="J73" s="140">
        <f t="shared" ca="1" si="20"/>
        <v>3109311.2633486604</v>
      </c>
      <c r="K73" s="79">
        <f t="shared" ca="1" si="21"/>
        <v>3.6437087782886804E-2</v>
      </c>
      <c r="L73" s="138">
        <f t="shared" ca="1" si="22"/>
        <v>109311.26334866042</v>
      </c>
      <c r="M73" s="140">
        <f t="shared" ca="1" si="23"/>
        <v>3198016.7973939897</v>
      </c>
      <c r="N73" s="79">
        <f t="shared" ca="1" si="24"/>
        <v>6.6005599131329959E-2</v>
      </c>
      <c r="O73" s="138">
        <f t="shared" ca="1" si="25"/>
        <v>198016.79739398987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>
        <f t="shared" ca="1" si="13"/>
        <v>3000000</v>
      </c>
      <c r="D74" s="139">
        <f t="shared" ca="1" si="14"/>
        <v>2988946.6115019685</v>
      </c>
      <c r="E74" s="77">
        <f t="shared" ca="1" si="15"/>
        <v>-3.6844628326771641E-3</v>
      </c>
      <c r="F74" s="137">
        <f t="shared" ca="1" si="16"/>
        <v>-11053.388498031498</v>
      </c>
      <c r="G74" s="139">
        <f t="shared" ca="1" si="17"/>
        <v>2970149.749295027</v>
      </c>
      <c r="H74" s="77">
        <f t="shared" ca="1" si="18"/>
        <v>-9.9500835683242715E-3</v>
      </c>
      <c r="I74" s="137">
        <f t="shared" ca="1" si="19"/>
        <v>-29850.250704972812</v>
      </c>
      <c r="J74" s="139">
        <f t="shared" ca="1" si="20"/>
        <v>2973616.5879497696</v>
      </c>
      <c r="K74" s="77">
        <f t="shared" ca="1" si="21"/>
        <v>-8.7944706834101084E-3</v>
      </c>
      <c r="L74" s="137">
        <f t="shared" ca="1" si="22"/>
        <v>-26383.412050230334</v>
      </c>
      <c r="M74" s="139">
        <f t="shared" ca="1" si="23"/>
        <v>3000000</v>
      </c>
      <c r="N74" s="77">
        <f t="shared" ca="1" si="24"/>
        <v>0</v>
      </c>
      <c r="O74" s="137">
        <f t="shared" ca="1" si="25"/>
        <v>0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2" t="s">
        <v>278</v>
      </c>
      <c r="B91" s="234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225"/>
      <c r="B92" s="227"/>
      <c r="C92" s="136">
        <f ca="1">SUM(C60:C90)</f>
        <v>45000000</v>
      </c>
      <c r="D92" s="140">
        <f ca="1">SUM(D60:D90)</f>
        <v>44712998.086938061</v>
      </c>
      <c r="E92" s="79">
        <f ca="1">IFERROR(F92 / (SUM($C60:$C90) / COUNT($C60:$C90)), 0)</f>
        <v>-9.566730435398306E-2</v>
      </c>
      <c r="F92" s="138">
        <f ca="1">SUM(F60:F90)</f>
        <v>-287001.91306194919</v>
      </c>
      <c r="G92" s="140">
        <f ca="1">SUM(G60:G90)</f>
        <v>44982864.827628478</v>
      </c>
      <c r="H92" s="79">
        <f ca="1">IFERROR(I92 / (SUM($C60:$C90) / COUNT($C60:$C90)), 0)</f>
        <v>-5.7117241238372456E-3</v>
      </c>
      <c r="I92" s="138">
        <f ca="1">SUM(I60:I90)</f>
        <v>-17135.172371511737</v>
      </c>
      <c r="J92" s="140">
        <f ca="1">SUM(J60:J90)</f>
        <v>45172534.679946594</v>
      </c>
      <c r="K92" s="79">
        <f ca="1">IFERROR(L92 / (SUM($C60:$C90) / COUNT($C60:$C90)), 0)</f>
        <v>5.7511559982199603E-2</v>
      </c>
      <c r="L92" s="138">
        <f ca="1">SUM(L60:L90)</f>
        <v>172534.6799465988</v>
      </c>
      <c r="M92" s="140">
        <f ca="1">SUM(M60:M90)</f>
        <v>45129856.46272631</v>
      </c>
      <c r="N92" s="79">
        <f ca="1">IFERROR(O92 / (SUM($C60:$C90) / COUNT($C60:$C90)), 0)</f>
        <v>4.3285487575436044E-2</v>
      </c>
      <c r="O92" s="138">
        <f ca="1">SUM(O60:O90)</f>
        <v>129856.46272630812</v>
      </c>
    </row>
    <row r="94" spans="1:15" ht="16.5" customHeight="1" thickBot="1"/>
    <row r="95" spans="1:15" ht="16.5" customHeight="1" thickBot="1">
      <c r="A95" s="204" t="str">
        <f>TEXT(투자전략!$G$1, "[$-ko-KR]yyyy년 mm월 ") &amp; "[동전코인] 전일대비 상승률 Top20 월말결산"</f>
        <v>2022년 03월 [동전코인] 전일대비 상승률 Top20 월말결산</v>
      </c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6"/>
    </row>
    <row r="96" spans="1:15" ht="16.5" customHeight="1" thickBot="1">
      <c r="A96" s="248" t="s">
        <v>279</v>
      </c>
      <c r="B96" s="225" t="s">
        <v>277</v>
      </c>
      <c r="C96" s="227"/>
      <c r="D96" s="225" t="s">
        <v>269</v>
      </c>
      <c r="E96" s="226"/>
      <c r="F96" s="227"/>
      <c r="G96" s="225" t="s">
        <v>270</v>
      </c>
      <c r="H96" s="226"/>
      <c r="I96" s="227"/>
      <c r="J96" s="225" t="s">
        <v>271</v>
      </c>
      <c r="K96" s="226"/>
      <c r="L96" s="227"/>
      <c r="M96" s="225" t="s">
        <v>272</v>
      </c>
      <c r="N96" s="226"/>
      <c r="O96" s="227"/>
    </row>
    <row r="97" spans="1:15" ht="16.5" customHeight="1" thickBot="1">
      <c r="A97" s="241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2958549.670673437</v>
      </c>
      <c r="H111" s="79">
        <f t="shared" ca="1" si="31"/>
        <v>-1.3816776442187661E-2</v>
      </c>
      <c r="I111" s="138">
        <f t="shared" ca="1" si="32"/>
        <v>-41450.329326563013</v>
      </c>
      <c r="J111" s="140">
        <f t="shared" ca="1" si="33"/>
        <v>2941970.9961202703</v>
      </c>
      <c r="K111" s="79">
        <f t="shared" ca="1" si="34"/>
        <v>-1.9343001293243157E-2</v>
      </c>
      <c r="L111" s="138">
        <f t="shared" ca="1" si="35"/>
        <v>-58029.003879729469</v>
      </c>
      <c r="M111" s="140">
        <f t="shared" ca="1" si="36"/>
        <v>2952238.4426643895</v>
      </c>
      <c r="N111" s="79">
        <f t="shared" ca="1" si="37"/>
        <v>-1.5920519111870077E-2</v>
      </c>
      <c r="O111" s="138">
        <f t="shared" ca="1" si="38"/>
        <v>-47761.557335610232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>
        <f t="shared" ca="1" si="26"/>
        <v>3000000</v>
      </c>
      <c r="D112" s="139">
        <f t="shared" ca="1" si="27"/>
        <v>2987456.5891337921</v>
      </c>
      <c r="E112" s="77">
        <f t="shared" ca="1" si="28"/>
        <v>-4.1811369554026938E-3</v>
      </c>
      <c r="F112" s="137">
        <f t="shared" ca="1" si="29"/>
        <v>-12543.41086620808</v>
      </c>
      <c r="G112" s="139">
        <f t="shared" ca="1" si="30"/>
        <v>2967644.815217311</v>
      </c>
      <c r="H112" s="77">
        <f t="shared" ca="1" si="31"/>
        <v>-1.07850615942296E-2</v>
      </c>
      <c r="I112" s="137">
        <f t="shared" ca="1" si="32"/>
        <v>-32355.184782688812</v>
      </c>
      <c r="J112" s="139">
        <f t="shared" ca="1" si="33"/>
        <v>2976872.7418804355</v>
      </c>
      <c r="K112" s="77">
        <f t="shared" ca="1" si="34"/>
        <v>-7.7090860398547579E-3</v>
      </c>
      <c r="L112" s="137">
        <f t="shared" ca="1" si="35"/>
        <v>-23127.258119564274</v>
      </c>
      <c r="M112" s="139">
        <f t="shared" ca="1" si="36"/>
        <v>3000000</v>
      </c>
      <c r="N112" s="77">
        <f t="shared" ca="1" si="37"/>
        <v>0</v>
      </c>
      <c r="O112" s="137">
        <f t="shared" ca="1" si="38"/>
        <v>0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2" t="s">
        <v>278</v>
      </c>
      <c r="B129" s="234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225"/>
      <c r="B130" s="227"/>
      <c r="C130" s="136">
        <f ca="1">SUM(C98:C128)</f>
        <v>45000000</v>
      </c>
      <c r="D130" s="140">
        <f ca="1">SUM(D98:D128)</f>
        <v>44545233.973086335</v>
      </c>
      <c r="E130" s="79">
        <f ca="1">IFERROR(F130 / (SUM($C98:$C128) / COUNT($C98:$C128)), 0)</f>
        <v>-0.15158867563788808</v>
      </c>
      <c r="F130" s="138">
        <f ca="1">SUM(F98:F128)</f>
        <v>-454766.02691366425</v>
      </c>
      <c r="G130" s="140">
        <f ca="1">SUM(G98:G128)</f>
        <v>44751814.503247991</v>
      </c>
      <c r="H130" s="79">
        <f ca="1">IFERROR(I130 / (SUM($C98:$C128) / COUNT($C98:$C128)), 0)</f>
        <v>-8.2728498917334928E-2</v>
      </c>
      <c r="I130" s="138">
        <f ca="1">SUM(I98:I128)</f>
        <v>-248185.49675200478</v>
      </c>
      <c r="J130" s="140">
        <f ca="1">SUM(J98:J128)</f>
        <v>44852653.643303365</v>
      </c>
      <c r="K130" s="79">
        <f ca="1">IFERROR(L130 / (SUM($C98:$C128) / COUNT($C98:$C128)), 0)</f>
        <v>-4.9115452232213079E-2</v>
      </c>
      <c r="L130" s="138">
        <f ca="1">SUM(L98:L128)</f>
        <v>-147346.35669663924</v>
      </c>
      <c r="M130" s="140">
        <f ca="1">SUM(M98:M128)</f>
        <v>44870781.580609545</v>
      </c>
      <c r="N130" s="79">
        <f ca="1">IFERROR(O130 / (SUM($C98:$C128) / COUNT($C98:$C128)), 0)</f>
        <v>-4.307280646348597E-2</v>
      </c>
      <c r="O130" s="138">
        <f ca="1">SUM(O98:O128)</f>
        <v>-129218.41939045792</v>
      </c>
    </row>
    <row r="132" spans="1:15" ht="16.5" customHeight="1" thickBot="1"/>
    <row r="133" spans="1:15" ht="16.5" customHeight="1" thickBot="1">
      <c r="A133" s="204" t="str">
        <f>TEXT(투자전략!$G$1, "[$-ko-KR]yyyy년 mm월 ") &amp; "전일대비 상승률 Top20 월말결산"</f>
        <v>2022년 03월 전일대비 상승률 Top20 월말결산</v>
      </c>
      <c r="B133" s="205"/>
      <c r="C133" s="205"/>
      <c r="D133" s="205"/>
      <c r="E133" s="205"/>
      <c r="F133" s="205"/>
      <c r="G133" s="205"/>
      <c r="H133" s="205"/>
      <c r="I133" s="205"/>
      <c r="J133" s="205"/>
      <c r="K133" s="205"/>
      <c r="L133" s="205"/>
      <c r="M133" s="205"/>
      <c r="N133" s="205"/>
      <c r="O133" s="206"/>
    </row>
    <row r="134" spans="1:15" ht="16.5" customHeight="1" thickBot="1">
      <c r="A134" s="248" t="s">
        <v>279</v>
      </c>
      <c r="B134" s="225" t="s">
        <v>277</v>
      </c>
      <c r="C134" s="227"/>
      <c r="D134" s="225" t="s">
        <v>269</v>
      </c>
      <c r="E134" s="226"/>
      <c r="F134" s="227"/>
      <c r="G134" s="225" t="s">
        <v>270</v>
      </c>
      <c r="H134" s="226"/>
      <c r="I134" s="227"/>
      <c r="J134" s="225" t="s">
        <v>271</v>
      </c>
      <c r="K134" s="226"/>
      <c r="L134" s="227"/>
      <c r="M134" s="225" t="s">
        <v>272</v>
      </c>
      <c r="N134" s="226"/>
      <c r="O134" s="227"/>
    </row>
    <row r="135" spans="1:15" ht="16.5" customHeight="1" thickBot="1">
      <c r="A135" s="241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2951359.3926741304</v>
      </c>
      <c r="H149" s="79">
        <f t="shared" ca="1" si="44"/>
        <v>-1.6213535775289785E-2</v>
      </c>
      <c r="I149" s="138">
        <f t="shared" ca="1" si="45"/>
        <v>-48640.60732586935</v>
      </c>
      <c r="J149" s="140">
        <f t="shared" ca="1" si="46"/>
        <v>2934016.302007033</v>
      </c>
      <c r="K149" s="79">
        <f t="shared" ca="1" si="47"/>
        <v>-2.1994565997655612E-2</v>
      </c>
      <c r="L149" s="138">
        <f t="shared" ca="1" si="48"/>
        <v>-65983.697992966816</v>
      </c>
      <c r="M149" s="140">
        <f t="shared" ca="1" si="49"/>
        <v>2940851.9378345422</v>
      </c>
      <c r="N149" s="79">
        <f t="shared" ca="1" si="50"/>
        <v>-1.9716020721819279E-2</v>
      </c>
      <c r="O149" s="138">
        <f t="shared" ca="1" si="51"/>
        <v>-59148.06216545785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>
        <f t="shared" ca="1" si="39"/>
        <v>3000000</v>
      </c>
      <c r="D150" s="139">
        <f t="shared" ca="1" si="40"/>
        <v>2978195.3910727268</v>
      </c>
      <c r="E150" s="77">
        <f t="shared" ca="1" si="41"/>
        <v>-7.2682029757576592E-3</v>
      </c>
      <c r="F150" s="137">
        <f t="shared" ca="1" si="42"/>
        <v>-21804.608927272981</v>
      </c>
      <c r="G150" s="139">
        <f t="shared" ca="1" si="43"/>
        <v>2973602.6149316393</v>
      </c>
      <c r="H150" s="77">
        <f t="shared" ca="1" si="44"/>
        <v>-8.7991283561202286E-3</v>
      </c>
      <c r="I150" s="137">
        <f t="shared" ca="1" si="45"/>
        <v>-26397.385068360691</v>
      </c>
      <c r="J150" s="139">
        <f t="shared" ca="1" si="46"/>
        <v>2974585.5949200783</v>
      </c>
      <c r="K150" s="77">
        <f t="shared" ca="1" si="47"/>
        <v>-8.4714683599739181E-3</v>
      </c>
      <c r="L150" s="137">
        <f t="shared" ca="1" si="48"/>
        <v>-25414.405079921758</v>
      </c>
      <c r="M150" s="139">
        <f t="shared" ca="1" si="49"/>
        <v>3000000</v>
      </c>
      <c r="N150" s="77">
        <f t="shared" ca="1" si="50"/>
        <v>0</v>
      </c>
      <c r="O150" s="137">
        <f t="shared" ca="1" si="51"/>
        <v>0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2" t="s">
        <v>278</v>
      </c>
      <c r="B167" s="234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225"/>
      <c r="B168" s="227"/>
      <c r="C168" s="136">
        <f ca="1">SUM(C136:C166)</f>
        <v>45000000</v>
      </c>
      <c r="D168" s="140">
        <f ca="1">SUM(D136:D166)</f>
        <v>44588343.330648132</v>
      </c>
      <c r="E168" s="79">
        <f ca="1">IFERROR(F168 / (SUM($C136:$C166) / COUNT($C136:$C166)), 0)</f>
        <v>-0.13721888978395327</v>
      </c>
      <c r="F168" s="138">
        <f ca="1">SUM(F136:F166)</f>
        <v>-411656.66935185983</v>
      </c>
      <c r="G168" s="140">
        <f ca="1">SUM(G136:G166)</f>
        <v>44714137.5524396</v>
      </c>
      <c r="H168" s="79">
        <f ca="1">IFERROR(I168 / (SUM($C136:$C166) / COUNT($C136:$C166)), 0)</f>
        <v>-9.5287482520133041E-2</v>
      </c>
      <c r="I168" s="138">
        <f ca="1">SUM(I136:I166)</f>
        <v>-285862.44756039913</v>
      </c>
      <c r="J168" s="140">
        <f ca="1">SUM(J136:J166)</f>
        <v>44850609.482215099</v>
      </c>
      <c r="K168" s="79">
        <f ca="1">IFERROR(L168 / (SUM($C136:$C166) / COUNT($C136:$C166)), 0)</f>
        <v>-4.9796839261633724E-2</v>
      </c>
      <c r="L168" s="138">
        <f ca="1">SUM(L136:L166)</f>
        <v>-149390.51778490117</v>
      </c>
      <c r="M168" s="140">
        <f ca="1">SUM(M136:M166)</f>
        <v>44826280.622341111</v>
      </c>
      <c r="N168" s="79">
        <f ca="1">IFERROR(O168 / (SUM($C136:$C166) / COUNT($C136:$C166)), 0)</f>
        <v>-5.7906459219631008E-2</v>
      </c>
      <c r="O168" s="138">
        <f ca="1">SUM(O136:O166)</f>
        <v>-173719.37765889303</v>
      </c>
    </row>
    <row r="170" spans="1:15" ht="16.5" customHeight="1" thickBot="1"/>
    <row r="171" spans="1:15" ht="16.5" customHeight="1" thickBot="1">
      <c r="A171" s="204" t="str">
        <f>TEXT(투자전략!$G$1, "[$-ko-KR]yyyy년 mm월 ") &amp; "[엽전코인] 전일대비 상승률 Bottom20 월말결산"</f>
        <v>2022년 03월 [엽전코인] 전일대비 상승률 Bottom20 월말결산</v>
      </c>
      <c r="B171" s="205"/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6"/>
    </row>
    <row r="172" spans="1:15" ht="16.5" customHeight="1" thickBot="1">
      <c r="A172" s="248" t="s">
        <v>279</v>
      </c>
      <c r="B172" s="225" t="s">
        <v>277</v>
      </c>
      <c r="C172" s="227"/>
      <c r="D172" s="225" t="s">
        <v>269</v>
      </c>
      <c r="E172" s="226"/>
      <c r="F172" s="227"/>
      <c r="G172" s="225" t="s">
        <v>270</v>
      </c>
      <c r="H172" s="226"/>
      <c r="I172" s="227"/>
      <c r="J172" s="225" t="s">
        <v>271</v>
      </c>
      <c r="K172" s="226"/>
      <c r="L172" s="227"/>
      <c r="M172" s="225" t="s">
        <v>272</v>
      </c>
      <c r="N172" s="226"/>
      <c r="O172" s="227"/>
    </row>
    <row r="173" spans="1:15" ht="16.5" customHeight="1" thickBot="1">
      <c r="A173" s="241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3125621.725466765</v>
      </c>
      <c r="H187" s="79">
        <f t="shared" ca="1" si="57"/>
        <v>4.1873908488921661E-2</v>
      </c>
      <c r="I187" s="138">
        <f t="shared" ca="1" si="58"/>
        <v>125621.72546676498</v>
      </c>
      <c r="J187" s="140">
        <f t="shared" ca="1" si="59"/>
        <v>3113512.0485071139</v>
      </c>
      <c r="K187" s="79">
        <f t="shared" ca="1" si="60"/>
        <v>3.783734950237138E-2</v>
      </c>
      <c r="L187" s="138">
        <f t="shared" ca="1" si="61"/>
        <v>113512.04850711417</v>
      </c>
      <c r="M187" s="140">
        <f t="shared" ca="1" si="62"/>
        <v>3210870.2062441669</v>
      </c>
      <c r="N187" s="79">
        <f t="shared" ca="1" si="63"/>
        <v>7.0290068748055656E-2</v>
      </c>
      <c r="O187" s="138">
        <f t="shared" ca="1" si="64"/>
        <v>210870.20624416694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>
        <f t="shared" ca="1" si="52"/>
        <v>3000000</v>
      </c>
      <c r="D188" s="139">
        <f t="shared" ca="1" si="53"/>
        <v>2990394.1143207038</v>
      </c>
      <c r="E188" s="77">
        <f t="shared" ca="1" si="54"/>
        <v>-3.201961893098721E-3</v>
      </c>
      <c r="F188" s="137">
        <f t="shared" ca="1" si="55"/>
        <v>-9605.8856792961615</v>
      </c>
      <c r="G188" s="139">
        <f t="shared" ca="1" si="56"/>
        <v>2961326.3619089001</v>
      </c>
      <c r="H188" s="77">
        <f t="shared" ca="1" si="57"/>
        <v>-1.289121269703326E-2</v>
      </c>
      <c r="I188" s="137">
        <f t="shared" ca="1" si="58"/>
        <v>-38673.63809109979</v>
      </c>
      <c r="J188" s="139">
        <f t="shared" ca="1" si="59"/>
        <v>2983902.9660962303</v>
      </c>
      <c r="K188" s="77">
        <f t="shared" ca="1" si="60"/>
        <v>-5.3656779679232252E-3</v>
      </c>
      <c r="L188" s="137">
        <f t="shared" ca="1" si="61"/>
        <v>-16097.033903769676</v>
      </c>
      <c r="M188" s="139">
        <f t="shared" ca="1" si="62"/>
        <v>3000000</v>
      </c>
      <c r="N188" s="77">
        <f t="shared" ca="1" si="63"/>
        <v>0</v>
      </c>
      <c r="O188" s="137">
        <f t="shared" ca="1" si="64"/>
        <v>0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2" t="s">
        <v>278</v>
      </c>
      <c r="B205" s="234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225"/>
      <c r="B206" s="227"/>
      <c r="C206" s="136">
        <f ca="1">SUM(C174:C204)</f>
        <v>45000000</v>
      </c>
      <c r="D206" s="140">
        <f ca="1">SUM(D174:D204)</f>
        <v>44703663.120617218</v>
      </c>
      <c r="E206" s="79">
        <f ca="1">IFERROR(F206 / (SUM($C174:$C204) / COUNT($C174:$C204)), 0)</f>
        <v>-9.8778959794258964E-2</v>
      </c>
      <c r="F206" s="138">
        <f ca="1">SUM(F174:F204)</f>
        <v>-296336.87938277691</v>
      </c>
      <c r="G206" s="140">
        <f ca="1">SUM(G174:G204)</f>
        <v>44974359.450568192</v>
      </c>
      <c r="H206" s="79">
        <f ca="1">IFERROR(I206 / (SUM($C174:$C204) / COUNT($C174:$C204)), 0)</f>
        <v>-8.5468498106010937E-3</v>
      </c>
      <c r="I206" s="138">
        <f ca="1">SUM(I174:I204)</f>
        <v>-25640.54943180328</v>
      </c>
      <c r="J206" s="140">
        <f ca="1">SUM(J174:J204)</f>
        <v>45177387.518450178</v>
      </c>
      <c r="K206" s="79">
        <f ca="1">IFERROR(L206 / (SUM($C174:$C204) / COUNT($C174:$C204)), 0)</f>
        <v>5.9129172816724147E-2</v>
      </c>
      <c r="L206" s="138">
        <f ca="1">SUM(L174:L204)</f>
        <v>177387.51845017244</v>
      </c>
      <c r="M206" s="140">
        <f ca="1">SUM(M174:M204)</f>
        <v>45170599.653695494</v>
      </c>
      <c r="N206" s="79">
        <f ca="1">IFERROR(O206 / (SUM($C174:$C204) / COUNT($C174:$C204)), 0)</f>
        <v>5.6866551231827878E-2</v>
      </c>
      <c r="O206" s="138">
        <f ca="1">SUM(O174:O204)</f>
        <v>170599.65369548363</v>
      </c>
    </row>
    <row r="208" spans="1:15" ht="16.5" customHeight="1" thickBot="1"/>
    <row r="209" spans="1:15" ht="16.5" customHeight="1" thickBot="1">
      <c r="A209" s="204" t="str">
        <f>TEXT(투자전략!$G$1, "[$-ko-KR]yyyy년 mm월 ") &amp; "[동전코인] 전일대비 상승률 Bottom20 월말결산"</f>
        <v>2022년 03월 [동전코인] 전일대비 상승률 Bottom20 월말결산</v>
      </c>
      <c r="B209" s="205"/>
      <c r="C209" s="205"/>
      <c r="D209" s="205"/>
      <c r="E209" s="205"/>
      <c r="F209" s="205"/>
      <c r="G209" s="205"/>
      <c r="H209" s="205"/>
      <c r="I209" s="205"/>
      <c r="J209" s="205"/>
      <c r="K209" s="205"/>
      <c r="L209" s="205"/>
      <c r="M209" s="205"/>
      <c r="N209" s="205"/>
      <c r="O209" s="206"/>
    </row>
    <row r="210" spans="1:15" ht="16.5" customHeight="1" thickBot="1">
      <c r="A210" s="248" t="s">
        <v>279</v>
      </c>
      <c r="B210" s="225" t="s">
        <v>277</v>
      </c>
      <c r="C210" s="227"/>
      <c r="D210" s="225" t="s">
        <v>269</v>
      </c>
      <c r="E210" s="226"/>
      <c r="F210" s="227"/>
      <c r="G210" s="225" t="s">
        <v>270</v>
      </c>
      <c r="H210" s="226"/>
      <c r="I210" s="227"/>
      <c r="J210" s="225" t="s">
        <v>271</v>
      </c>
      <c r="K210" s="226"/>
      <c r="L210" s="227"/>
      <c r="M210" s="225" t="s">
        <v>272</v>
      </c>
      <c r="N210" s="226"/>
      <c r="O210" s="227"/>
    </row>
    <row r="211" spans="1:15" ht="16.5" customHeight="1" thickBot="1">
      <c r="A211" s="241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3006447.9323538551</v>
      </c>
      <c r="H225" s="79">
        <f t="shared" ca="1" si="70"/>
        <v>2.1493107846184121E-3</v>
      </c>
      <c r="I225" s="138">
        <f t="shared" ca="1" si="71"/>
        <v>6447.9323538552371</v>
      </c>
      <c r="J225" s="140">
        <f t="shared" ca="1" si="72"/>
        <v>2987504.4887485527</v>
      </c>
      <c r="K225" s="79">
        <f t="shared" ca="1" si="73"/>
        <v>-4.1651704171490446E-3</v>
      </c>
      <c r="L225" s="138">
        <f t="shared" ca="1" si="74"/>
        <v>-12495.511251447133</v>
      </c>
      <c r="M225" s="140">
        <f t="shared" ca="1" si="75"/>
        <v>2989215.0639760206</v>
      </c>
      <c r="N225" s="79">
        <f t="shared" ca="1" si="76"/>
        <v>-3.5949786746597538E-3</v>
      </c>
      <c r="O225" s="138">
        <f t="shared" ca="1" si="77"/>
        <v>-10784.936023979259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>
        <f t="shared" ca="1" si="65"/>
        <v>3000000</v>
      </c>
      <c r="D226" s="139">
        <f t="shared" ca="1" si="66"/>
        <v>2976331.3137710239</v>
      </c>
      <c r="E226" s="77">
        <f t="shared" ca="1" si="67"/>
        <v>-7.889562076325362E-3</v>
      </c>
      <c r="F226" s="137">
        <f t="shared" ca="1" si="68"/>
        <v>-23668.68622897609</v>
      </c>
      <c r="G226" s="139">
        <f t="shared" ca="1" si="69"/>
        <v>2976844.696436068</v>
      </c>
      <c r="H226" s="77">
        <f t="shared" ca="1" si="70"/>
        <v>-7.7184345213107599E-3</v>
      </c>
      <c r="I226" s="137">
        <f t="shared" ca="1" si="71"/>
        <v>-23155.303563932284</v>
      </c>
      <c r="J226" s="139">
        <f t="shared" ca="1" si="72"/>
        <v>2977950.9861311861</v>
      </c>
      <c r="K226" s="77">
        <f t="shared" ca="1" si="73"/>
        <v>-7.349671289604673E-3</v>
      </c>
      <c r="L226" s="137">
        <f t="shared" ca="1" si="74"/>
        <v>-22049.013868814021</v>
      </c>
      <c r="M226" s="139">
        <f t="shared" ca="1" si="75"/>
        <v>3000000</v>
      </c>
      <c r="N226" s="77">
        <f t="shared" ca="1" si="76"/>
        <v>0</v>
      </c>
      <c r="O226" s="137">
        <f t="shared" ca="1" si="77"/>
        <v>0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2" t="s">
        <v>278</v>
      </c>
      <c r="B243" s="234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225"/>
      <c r="B244" s="227"/>
      <c r="C244" s="136">
        <f ca="1">SUM(C212:C242)</f>
        <v>45000000</v>
      </c>
      <c r="D244" s="140">
        <f ca="1">SUM(D212:D242)</f>
        <v>44624269.983285867</v>
      </c>
      <c r="E244" s="79">
        <f ca="1">IFERROR(F244 / (SUM($C212:$C242) / COUNT($C212:$C242)), 0)</f>
        <v>-0.12524333890471079</v>
      </c>
      <c r="F244" s="138">
        <f ca="1">SUM(F212:F242)</f>
        <v>-375730.01671413239</v>
      </c>
      <c r="G244" s="140">
        <f ca="1">SUM(G212:G242)</f>
        <v>44881691.579100639</v>
      </c>
      <c r="H244" s="79">
        <f ca="1">IFERROR(I244 / (SUM($C212:$C242) / COUNT($C212:$C242)), 0)</f>
        <v>-3.9436140299785767E-2</v>
      </c>
      <c r="I244" s="138">
        <f ca="1">SUM(I212:I242)</f>
        <v>-118308.4208993573</v>
      </c>
      <c r="J244" s="140">
        <f ca="1">SUM(J212:J242)</f>
        <v>45003709.751836583</v>
      </c>
      <c r="K244" s="79">
        <f ca="1">IFERROR(L244 / (SUM($C212:$C242) / COUNT($C212:$C242)), 0)</f>
        <v>1.2365839455286405E-3</v>
      </c>
      <c r="L244" s="138">
        <f ca="1">SUM(L212:L242)</f>
        <v>3709.7518365859214</v>
      </c>
      <c r="M244" s="140">
        <f ca="1">SUM(M212:M242)</f>
        <v>44855883.132029511</v>
      </c>
      <c r="N244" s="79">
        <f ca="1">IFERROR(O244 / (SUM($C212:$C242) / COUNT($C212:$C242)), 0)</f>
        <v>-4.8038955990163064E-2</v>
      </c>
      <c r="O244" s="138">
        <f ca="1">SUM(O212:O242)</f>
        <v>-144116.8679704892</v>
      </c>
    </row>
    <row r="246" spans="1:15" ht="16.5" customHeight="1" thickBot="1"/>
    <row r="247" spans="1:15" ht="16.5" customHeight="1" thickBot="1">
      <c r="A247" s="204" t="str">
        <f>TEXT(투자전략!$G$1, "[$-ko-KR]yyyy년 mm월 ") &amp; "전일대비 상승률 Bottom20 월말결산"</f>
        <v>2022년 03월 전일대비 상승률 Bottom20 월말결산</v>
      </c>
      <c r="B247" s="205"/>
      <c r="C247" s="205"/>
      <c r="D247" s="205"/>
      <c r="E247" s="205"/>
      <c r="F247" s="205"/>
      <c r="G247" s="205"/>
      <c r="H247" s="205"/>
      <c r="I247" s="205"/>
      <c r="J247" s="205"/>
      <c r="K247" s="205"/>
      <c r="L247" s="205"/>
      <c r="M247" s="205"/>
      <c r="N247" s="205"/>
      <c r="O247" s="206"/>
    </row>
    <row r="248" spans="1:15" ht="16.5" customHeight="1" thickBot="1">
      <c r="A248" s="248" t="s">
        <v>279</v>
      </c>
      <c r="B248" s="225" t="s">
        <v>277</v>
      </c>
      <c r="C248" s="227"/>
      <c r="D248" s="225" t="s">
        <v>269</v>
      </c>
      <c r="E248" s="226"/>
      <c r="F248" s="227"/>
      <c r="G248" s="225" t="s">
        <v>270</v>
      </c>
      <c r="H248" s="226"/>
      <c r="I248" s="227"/>
      <c r="J248" s="225" t="s">
        <v>271</v>
      </c>
      <c r="K248" s="226"/>
      <c r="L248" s="227"/>
      <c r="M248" s="225" t="s">
        <v>272</v>
      </c>
      <c r="N248" s="226"/>
      <c r="O248" s="227"/>
    </row>
    <row r="249" spans="1:15" ht="16.5" customHeight="1" thickBot="1">
      <c r="A249" s="241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3016719.2188090025</v>
      </c>
      <c r="H263" s="79">
        <f t="shared" ca="1" si="83"/>
        <v>5.5730729363341978E-3</v>
      </c>
      <c r="I263" s="138">
        <f t="shared" ca="1" si="84"/>
        <v>16719.218809002596</v>
      </c>
      <c r="J263" s="140">
        <f t="shared" ca="1" si="85"/>
        <v>2992895.5384840751</v>
      </c>
      <c r="K263" s="79">
        <f t="shared" ca="1" si="86"/>
        <v>-2.3681538386416301E-3</v>
      </c>
      <c r="L263" s="138">
        <f t="shared" ca="1" si="87"/>
        <v>-7104.4615159248915</v>
      </c>
      <c r="M263" s="140">
        <f t="shared" ca="1" si="88"/>
        <v>3012963.3226144626</v>
      </c>
      <c r="N263" s="79">
        <f t="shared" ca="1" si="89"/>
        <v>4.3211075381542558E-3</v>
      </c>
      <c r="O263" s="138">
        <f t="shared" ca="1" si="90"/>
        <v>12963.322614462759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>
        <f t="shared" ca="1" si="78"/>
        <v>3000000</v>
      </c>
      <c r="D264" s="139">
        <f t="shared" ca="1" si="79"/>
        <v>2974408.1784346341</v>
      </c>
      <c r="E264" s="77">
        <f t="shared" ca="1" si="80"/>
        <v>-8.5306071884551915E-3</v>
      </c>
      <c r="F264" s="137">
        <f t="shared" ca="1" si="81"/>
        <v>-25591.821565365575</v>
      </c>
      <c r="G264" s="139">
        <f t="shared" ca="1" si="82"/>
        <v>2957593.6249778005</v>
      </c>
      <c r="H264" s="77">
        <f t="shared" ca="1" si="83"/>
        <v>-1.4135458340733143E-2</v>
      </c>
      <c r="I264" s="137">
        <f t="shared" ca="1" si="84"/>
        <v>-42406.375022199434</v>
      </c>
      <c r="J264" s="139">
        <f t="shared" ca="1" si="85"/>
        <v>2960627.4822759889</v>
      </c>
      <c r="K264" s="77">
        <f t="shared" ca="1" si="86"/>
        <v>-1.3124172574670339E-2</v>
      </c>
      <c r="L264" s="137">
        <f t="shared" ca="1" si="87"/>
        <v>-39372.517724011028</v>
      </c>
      <c r="M264" s="139">
        <f t="shared" ca="1" si="88"/>
        <v>3000000</v>
      </c>
      <c r="N264" s="77">
        <f t="shared" ca="1" si="89"/>
        <v>0</v>
      </c>
      <c r="O264" s="137">
        <f t="shared" ca="1" si="90"/>
        <v>0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2" t="s">
        <v>278</v>
      </c>
      <c r="B281" s="234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225"/>
      <c r="B282" s="227"/>
      <c r="C282" s="136">
        <f ca="1">SUM(C250:C280)</f>
        <v>45000000</v>
      </c>
      <c r="D282" s="140">
        <f ca="1">SUM(D250:D280)</f>
        <v>44515599.261764891</v>
      </c>
      <c r="E282" s="79">
        <f ca="1">IFERROR(F282 / (SUM($C250:$C280) / COUNT($C250:$C280)), 0)</f>
        <v>-0.16146691274503536</v>
      </c>
      <c r="F282" s="138">
        <f ca="1">SUM(F250:F280)</f>
        <v>-484400.73823510605</v>
      </c>
      <c r="G282" s="140">
        <f ca="1">SUM(G250:G280)</f>
        <v>44709107.06774465</v>
      </c>
      <c r="H282" s="79">
        <f ca="1">IFERROR(I282 / (SUM($C250:$C280) / COUNT($C250:$C280)), 0)</f>
        <v>-9.6964310751782204E-2</v>
      </c>
      <c r="I282" s="138">
        <f ca="1">SUM(I250:I280)</f>
        <v>-290892.93225534662</v>
      </c>
      <c r="J282" s="140">
        <f ca="1">SUM(J250:J280)</f>
        <v>44923496.122422144</v>
      </c>
      <c r="K282" s="79">
        <f ca="1">IFERROR(L282 / (SUM($C250:$C280) / COUNT($C250:$C280)), 0)</f>
        <v>-2.550129252595212E-2</v>
      </c>
      <c r="L282" s="138">
        <f ca="1">SUM(L250:L280)</f>
        <v>-76503.877577856358</v>
      </c>
      <c r="M282" s="140">
        <f ca="1">SUM(M250:M280)</f>
        <v>44845557.645110704</v>
      </c>
      <c r="N282" s="79">
        <f ca="1">IFERROR(O282 / (SUM($C250:$C280) / COUNT($C250:$C280)), 0)</f>
        <v>-5.1480784963099033E-2</v>
      </c>
      <c r="O282" s="138">
        <f ca="1">SUM(O250:O280)</f>
        <v>-154442.3548892971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921" priority="323">
      <formula>$E$54 &gt; 0</formula>
    </cfRule>
    <cfRule type="expression" dxfId="2920" priority="324">
      <formula>$E$54 = 0</formula>
    </cfRule>
    <cfRule type="expression" dxfId="2919" priority="325">
      <formula>$E$54 &lt; 0</formula>
    </cfRule>
  </conditionalFormatting>
  <conditionalFormatting sqref="G20:I21 H54:I54">
    <cfRule type="expression" dxfId="2918" priority="320">
      <formula>$H$54 &gt; 0</formula>
    </cfRule>
    <cfRule type="expression" dxfId="2917" priority="321">
      <formula>$H$54 = 0</formula>
    </cfRule>
    <cfRule type="expression" dxfId="2916" priority="322">
      <formula>$H$54 &lt; 0</formula>
    </cfRule>
  </conditionalFormatting>
  <conditionalFormatting sqref="J20:L21 K54:L54">
    <cfRule type="expression" dxfId="2915" priority="317">
      <formula>$K$54 &gt; 0</formula>
    </cfRule>
    <cfRule type="expression" dxfId="2914" priority="318">
      <formula>$K$54 = 0</formula>
    </cfRule>
    <cfRule type="expression" dxfId="2913" priority="319">
      <formula>$K$54 &lt; 0</formula>
    </cfRule>
  </conditionalFormatting>
  <conditionalFormatting sqref="M20:O21 N54:O54">
    <cfRule type="expression" dxfId="2912" priority="314">
      <formula>$N$54 &gt; 0</formula>
    </cfRule>
    <cfRule type="expression" dxfId="2911" priority="315">
      <formula>$N$54 = 0</formula>
    </cfRule>
    <cfRule type="expression" dxfId="2910" priority="316">
      <formula>$N$54 &lt; 0</formula>
    </cfRule>
  </conditionalFormatting>
  <conditionalFormatting sqref="D22:F52">
    <cfRule type="expression" dxfId="2909" priority="299">
      <formula>AND($E22 &gt; 0, ISNUMBER($E22))</formula>
    </cfRule>
    <cfRule type="expression" dxfId="2908" priority="300">
      <formula>AND($E22 = 0, ISNUMBER($E22))</formula>
    </cfRule>
    <cfRule type="expression" dxfId="2907" priority="301">
      <formula>AND($E22 &lt; 0, ISNUMBER($E22))</formula>
    </cfRule>
  </conditionalFormatting>
  <conditionalFormatting sqref="G22:I52">
    <cfRule type="expression" dxfId="2906" priority="296">
      <formula>AND($H22 &gt; 0, ISNUMBER($H22))</formula>
    </cfRule>
    <cfRule type="expression" dxfId="2905" priority="297">
      <formula>AND($H22 = 0, ISNUMBER($H22))</formula>
    </cfRule>
    <cfRule type="expression" dxfId="2904" priority="298">
      <formula>AND($H22 &lt; 0, ISNUMBER($H22))</formula>
    </cfRule>
  </conditionalFormatting>
  <conditionalFormatting sqref="J22:L52">
    <cfRule type="expression" dxfId="2903" priority="293">
      <formula>AND($K22 &gt; 0, ISNUMBER($K22))</formula>
    </cfRule>
    <cfRule type="expression" dxfId="2902" priority="294">
      <formula>AND($K22 = 0, ISNUMBER($K22))</formula>
    </cfRule>
    <cfRule type="expression" dxfId="2901" priority="295">
      <formula>AND($K22 &lt; 0, ISNUMBER($K22))</formula>
    </cfRule>
  </conditionalFormatting>
  <conditionalFormatting sqref="M22:O52">
    <cfRule type="expression" dxfId="2900" priority="290">
      <formula>AND($N22 &gt; 0, ISNUMBER($N22))</formula>
    </cfRule>
    <cfRule type="expression" dxfId="2899" priority="291">
      <formula>AND($N22 = 0, ISNUMBER($N22))</formula>
    </cfRule>
    <cfRule type="expression" dxfId="2898" priority="292">
      <formula>AND($N22 &lt; 0, ISNUMBER($N22))</formula>
    </cfRule>
  </conditionalFormatting>
  <conditionalFormatting sqref="D58:F59 E92:F92">
    <cfRule type="expression" dxfId="2897" priority="287">
      <formula>$E$92 &gt; 0</formula>
    </cfRule>
    <cfRule type="expression" dxfId="2896" priority="288">
      <formula>$E$92 = 0</formula>
    </cfRule>
    <cfRule type="expression" dxfId="2895" priority="289">
      <formula>$E$92 &lt; 0</formula>
    </cfRule>
  </conditionalFormatting>
  <conditionalFormatting sqref="G58:I59 H92:I92">
    <cfRule type="expression" dxfId="2894" priority="284">
      <formula>$H$92 &gt; 0</formula>
    </cfRule>
    <cfRule type="expression" dxfId="2893" priority="285">
      <formula>$H$92 = 0</formula>
    </cfRule>
    <cfRule type="expression" dxfId="2892" priority="286">
      <formula>$H$92 &lt; 0</formula>
    </cfRule>
  </conditionalFormatting>
  <conditionalFormatting sqref="J58:L59 K92:L92">
    <cfRule type="expression" dxfId="2891" priority="281">
      <formula>$K$92 &gt; 0</formula>
    </cfRule>
    <cfRule type="expression" dxfId="2890" priority="282">
      <formula>$K$92 = 0</formula>
    </cfRule>
    <cfRule type="expression" dxfId="2889" priority="283">
      <formula>$K$92 &lt; 0</formula>
    </cfRule>
  </conditionalFormatting>
  <conditionalFormatting sqref="M58:O59 N92:O92">
    <cfRule type="expression" dxfId="2888" priority="278">
      <formula>$N$92 &gt; 0</formula>
    </cfRule>
    <cfRule type="expression" dxfId="2887" priority="279">
      <formula>$N$92 = 0</formula>
    </cfRule>
    <cfRule type="expression" dxfId="2886" priority="280">
      <formula>$N$92 &lt; 0</formula>
    </cfRule>
  </conditionalFormatting>
  <conditionalFormatting sqref="D60:F90">
    <cfRule type="expression" dxfId="2885" priority="275">
      <formula>AND($E60 &gt; 0, ISNUMBER($E60))</formula>
    </cfRule>
    <cfRule type="expression" dxfId="2884" priority="276">
      <formula>AND($E60 = 0, ISNUMBER($E60))</formula>
    </cfRule>
    <cfRule type="expression" dxfId="2883" priority="277">
      <formula>AND($E60 &lt; 0, ISNUMBER($E60))</formula>
    </cfRule>
  </conditionalFormatting>
  <conditionalFormatting sqref="G60:I90">
    <cfRule type="expression" dxfId="2882" priority="272">
      <formula>AND($H60 &gt; 0, ISNUMBER($H60))</formula>
    </cfRule>
    <cfRule type="expression" dxfId="2881" priority="273">
      <formula>AND($H60 = 0, ISNUMBER($H60))</formula>
    </cfRule>
    <cfRule type="expression" dxfId="2880" priority="274">
      <formula>AND($H60 &lt; 0, ISNUMBER($H60))</formula>
    </cfRule>
  </conditionalFormatting>
  <conditionalFormatting sqref="J60:L90">
    <cfRule type="expression" dxfId="2879" priority="269">
      <formula>AND($K60 &gt; 0, ISNUMBER($K60))</formula>
    </cfRule>
    <cfRule type="expression" dxfId="2878" priority="270">
      <formula>AND($K60 = 0, ISNUMBER($K60))</formula>
    </cfRule>
    <cfRule type="expression" dxfId="2877" priority="271">
      <formula>AND($K60 &lt; 0, ISNUMBER($K60))</formula>
    </cfRule>
  </conditionalFormatting>
  <conditionalFormatting sqref="M60:O90">
    <cfRule type="expression" dxfId="2876" priority="266">
      <formula>AND($N60 &gt; 0, ISNUMBER($N60))</formula>
    </cfRule>
    <cfRule type="expression" dxfId="2875" priority="267">
      <formula>AND($N60 = 0, ISNUMBER($N60))</formula>
    </cfRule>
    <cfRule type="expression" dxfId="2874" priority="268">
      <formula>AND($N60 &lt; 0, ISNUMBER($N60))</formula>
    </cfRule>
  </conditionalFormatting>
  <conditionalFormatting sqref="D96:F97 E130:F130">
    <cfRule type="expression" dxfId="2873" priority="263">
      <formula>$E$130 &gt; 0</formula>
    </cfRule>
    <cfRule type="expression" dxfId="2872" priority="264">
      <formula>$E$130 = 0</formula>
    </cfRule>
    <cfRule type="expression" dxfId="2871" priority="265">
      <formula>$E$130 &lt; 0</formula>
    </cfRule>
  </conditionalFormatting>
  <conditionalFormatting sqref="G96:I97 H130:I130">
    <cfRule type="expression" dxfId="2870" priority="260">
      <formula>$H$130 &gt; 0</formula>
    </cfRule>
    <cfRule type="expression" dxfId="2869" priority="261">
      <formula>$H$130 = 0</formula>
    </cfRule>
    <cfRule type="expression" dxfId="2868" priority="262">
      <formula>$H$130 &lt; 0</formula>
    </cfRule>
  </conditionalFormatting>
  <conditionalFormatting sqref="J96:L97 K130:L130">
    <cfRule type="expression" dxfId="2867" priority="257">
      <formula>$K$130 &gt; 0</formula>
    </cfRule>
    <cfRule type="expression" dxfId="2866" priority="258">
      <formula>$K$130 = 0</formula>
    </cfRule>
    <cfRule type="expression" dxfId="2865" priority="259">
      <formula>$K$130 &lt; 0</formula>
    </cfRule>
  </conditionalFormatting>
  <conditionalFormatting sqref="M96:O97 N130:O130">
    <cfRule type="expression" dxfId="2864" priority="254">
      <formula>$N$130 &gt; 0</formula>
    </cfRule>
    <cfRule type="expression" dxfId="2863" priority="255">
      <formula>$N$130 = 0</formula>
    </cfRule>
    <cfRule type="expression" dxfId="2862" priority="256">
      <formula>$N$130 &lt; 0</formula>
    </cfRule>
  </conditionalFormatting>
  <conditionalFormatting sqref="D98:F128">
    <cfRule type="expression" dxfId="2861" priority="251">
      <formula>AND($E98 &gt; 0, ISNUMBER($E98))</formula>
    </cfRule>
    <cfRule type="expression" dxfId="2860" priority="252">
      <formula>AND($E98 = 0, ISNUMBER($E98))</formula>
    </cfRule>
    <cfRule type="expression" dxfId="2859" priority="253">
      <formula>AND($E98 &lt; 0, ISNUMBER($E98))</formula>
    </cfRule>
  </conditionalFormatting>
  <conditionalFormatting sqref="G98:I128">
    <cfRule type="expression" dxfId="2858" priority="248">
      <formula>AND($H98 &gt; 0, ISNUMBER($H98))</formula>
    </cfRule>
    <cfRule type="expression" dxfId="2857" priority="249">
      <formula>AND($H98 = 0, ISNUMBER($H98))</formula>
    </cfRule>
    <cfRule type="expression" dxfId="2856" priority="250">
      <formula>AND($H98 &lt; 0, ISNUMBER($H98))</formula>
    </cfRule>
  </conditionalFormatting>
  <conditionalFormatting sqref="J98:L128">
    <cfRule type="expression" dxfId="2855" priority="245">
      <formula>AND($K98 &gt; 0, ISNUMBER($K98))</formula>
    </cfRule>
    <cfRule type="expression" dxfId="2854" priority="246">
      <formula>AND($K98 = 0, ISNUMBER($K98))</formula>
    </cfRule>
    <cfRule type="expression" dxfId="2853" priority="247">
      <formula>AND($K98 &lt; 0, ISNUMBER($K98))</formula>
    </cfRule>
  </conditionalFormatting>
  <conditionalFormatting sqref="M98:O128">
    <cfRule type="expression" dxfId="2852" priority="242">
      <formula>AND($N98 &gt; 0, ISNUMBER($N98))</formula>
    </cfRule>
    <cfRule type="expression" dxfId="2851" priority="243">
      <formula>AND($N98 = 0, ISNUMBER($N98))</formula>
    </cfRule>
    <cfRule type="expression" dxfId="2850" priority="244">
      <formula>AND($N98 &lt; 0, ISNUMBER($N98))</formula>
    </cfRule>
  </conditionalFormatting>
  <conditionalFormatting sqref="D134:F135 E168:F168">
    <cfRule type="expression" dxfId="2849" priority="239">
      <formula>$E$168 &gt; 0</formula>
    </cfRule>
    <cfRule type="expression" dxfId="2848" priority="240">
      <formula>$E$168 = 0</formula>
    </cfRule>
    <cfRule type="expression" dxfId="2847" priority="241">
      <formula>$E$168 &lt; 0</formula>
    </cfRule>
  </conditionalFormatting>
  <conditionalFormatting sqref="G134:I135 H168:I168">
    <cfRule type="expression" dxfId="2846" priority="236">
      <formula>$H$168 &gt; 0</formula>
    </cfRule>
    <cfRule type="expression" dxfId="2845" priority="237">
      <formula>$H$168 = 0</formula>
    </cfRule>
    <cfRule type="expression" dxfId="2844" priority="238">
      <formula>$H$168 &lt; 0</formula>
    </cfRule>
  </conditionalFormatting>
  <conditionalFormatting sqref="J134:L135 K168:L168">
    <cfRule type="expression" dxfId="2843" priority="233">
      <formula>$K$168 &gt; 0</formula>
    </cfRule>
    <cfRule type="expression" dxfId="2842" priority="234">
      <formula>$K$168 = 0</formula>
    </cfRule>
    <cfRule type="expression" dxfId="2841" priority="235">
      <formula>$K$168 &lt; 0</formula>
    </cfRule>
  </conditionalFormatting>
  <conditionalFormatting sqref="M134:O135 N168:O168">
    <cfRule type="expression" dxfId="2840" priority="230">
      <formula>$N$168 &gt; 0</formula>
    </cfRule>
    <cfRule type="expression" dxfId="2839" priority="231">
      <formula>$N$168 = 0</formula>
    </cfRule>
    <cfRule type="expression" dxfId="2838" priority="232">
      <formula>$N$168 &lt; 0</formula>
    </cfRule>
  </conditionalFormatting>
  <conditionalFormatting sqref="D136:F166">
    <cfRule type="expression" dxfId="2837" priority="227">
      <formula>AND($E136 &gt; 0, ISNUMBER($E136))</formula>
    </cfRule>
    <cfRule type="expression" dxfId="2836" priority="228">
      <formula>AND($E136 = 0, ISNUMBER($E136))</formula>
    </cfRule>
    <cfRule type="expression" dxfId="2835" priority="229">
      <formula>AND($E136 &lt; 0, ISNUMBER($E136))</formula>
    </cfRule>
  </conditionalFormatting>
  <conditionalFormatting sqref="G136:I166">
    <cfRule type="expression" dxfId="2834" priority="224">
      <formula>AND($H136 &gt; 0, ISNUMBER($H136))</formula>
    </cfRule>
    <cfRule type="expression" dxfId="2833" priority="225">
      <formula>AND($H136 = 0, ISNUMBER($H136))</formula>
    </cfRule>
    <cfRule type="expression" dxfId="2832" priority="226">
      <formula>AND($H136 &lt; 0, ISNUMBER($H136))</formula>
    </cfRule>
  </conditionalFormatting>
  <conditionalFormatting sqref="J136:L166">
    <cfRule type="expression" dxfId="2831" priority="221">
      <formula>AND($K136 &gt; 0, ISNUMBER($K136))</formula>
    </cfRule>
    <cfRule type="expression" dxfId="2830" priority="222">
      <formula>AND($K136 = 0, ISNUMBER($K136))</formula>
    </cfRule>
    <cfRule type="expression" dxfId="2829" priority="223">
      <formula>AND($K136 &lt; 0, ISNUMBER($K136))</formula>
    </cfRule>
  </conditionalFormatting>
  <conditionalFormatting sqref="M136:O166">
    <cfRule type="expression" dxfId="2828" priority="218">
      <formula>AND($N136 &gt; 0, ISNUMBER($N136))</formula>
    </cfRule>
    <cfRule type="expression" dxfId="2827" priority="219">
      <formula>AND($N136 = 0, ISNUMBER($N136))</formula>
    </cfRule>
    <cfRule type="expression" dxfId="2826" priority="220">
      <formula>AND($N136 &lt; 0, ISNUMBER($N136))</formula>
    </cfRule>
  </conditionalFormatting>
  <conditionalFormatting sqref="D172:F173 E206:F206">
    <cfRule type="expression" dxfId="2825" priority="215">
      <formula>$E$206 &gt; 0</formula>
    </cfRule>
    <cfRule type="expression" dxfId="2824" priority="216">
      <formula>$E$206 = 0</formula>
    </cfRule>
    <cfRule type="expression" dxfId="2823" priority="217">
      <formula>$E$206 &lt; 0</formula>
    </cfRule>
  </conditionalFormatting>
  <conditionalFormatting sqref="G172:I173 H206:I206">
    <cfRule type="expression" dxfId="2822" priority="212">
      <formula>$H$206 &gt; 0</formula>
    </cfRule>
    <cfRule type="expression" dxfId="2821" priority="213">
      <formula>$H$206 = 0</formula>
    </cfRule>
    <cfRule type="expression" dxfId="2820" priority="214">
      <formula>$H$206 &lt; 0</formula>
    </cfRule>
  </conditionalFormatting>
  <conditionalFormatting sqref="J172:L173 K206:L206">
    <cfRule type="expression" dxfId="2819" priority="209">
      <formula>$K$206 &gt; 0</formula>
    </cfRule>
    <cfRule type="expression" dxfId="2818" priority="210">
      <formula>$K$206 = 0</formula>
    </cfRule>
    <cfRule type="expression" dxfId="2817" priority="211">
      <formula>$K$206 &lt; 0</formula>
    </cfRule>
  </conditionalFormatting>
  <conditionalFormatting sqref="M172:O173 N206:O206">
    <cfRule type="expression" dxfId="2816" priority="206">
      <formula>$N$206 &gt; 0</formula>
    </cfRule>
    <cfRule type="expression" dxfId="2815" priority="207">
      <formula>$N$206 = 0</formula>
    </cfRule>
    <cfRule type="expression" dxfId="2814" priority="208">
      <formula>$N$206 &lt; 0</formula>
    </cfRule>
  </conditionalFormatting>
  <conditionalFormatting sqref="D174:F204">
    <cfRule type="expression" dxfId="2813" priority="203">
      <formula>AND($E174 &gt; 0, ISNUMBER($E174))</formula>
    </cfRule>
    <cfRule type="expression" dxfId="2812" priority="204">
      <formula>AND($E174 = 0, ISNUMBER($E174))</formula>
    </cfRule>
    <cfRule type="expression" dxfId="2811" priority="205">
      <formula>AND($E174 &lt; 0, ISNUMBER($E174))</formula>
    </cfRule>
  </conditionalFormatting>
  <conditionalFormatting sqref="G174:I204">
    <cfRule type="expression" dxfId="2810" priority="200">
      <formula>AND($H174 &gt; 0, ISNUMBER($H174))</formula>
    </cfRule>
    <cfRule type="expression" dxfId="2809" priority="201">
      <formula>AND($H174 = 0, ISNUMBER($H174))</formula>
    </cfRule>
    <cfRule type="expression" dxfId="2808" priority="202">
      <formula>AND($H174 &lt; 0, ISNUMBER($H174))</formula>
    </cfRule>
  </conditionalFormatting>
  <conditionalFormatting sqref="J174:L204">
    <cfRule type="expression" dxfId="2807" priority="197">
      <formula>AND($K174 &gt; 0, ISNUMBER($K174))</formula>
    </cfRule>
    <cfRule type="expression" dxfId="2806" priority="198">
      <formula>AND($K174 = 0, ISNUMBER($K174))</formula>
    </cfRule>
    <cfRule type="expression" dxfId="2805" priority="199">
      <formula>AND($K174 &lt; 0, ISNUMBER($K174))</formula>
    </cfRule>
  </conditionalFormatting>
  <conditionalFormatting sqref="M174:O204">
    <cfRule type="expression" dxfId="2804" priority="194">
      <formula>AND($N174 &gt; 0, ISNUMBER($N174))</formula>
    </cfRule>
    <cfRule type="expression" dxfId="2803" priority="195">
      <formula>AND($N174 = 0, ISNUMBER($N174))</formula>
    </cfRule>
    <cfRule type="expression" dxfId="2802" priority="196">
      <formula>AND($N174 &lt; 0, ISNUMBER($N174))</formula>
    </cfRule>
  </conditionalFormatting>
  <conditionalFormatting sqref="D210:F211 E244:F244">
    <cfRule type="expression" dxfId="2801" priority="191">
      <formula>$E$244 &gt; 0</formula>
    </cfRule>
    <cfRule type="expression" dxfId="2800" priority="192">
      <formula>$E$244 = 0</formula>
    </cfRule>
    <cfRule type="expression" dxfId="2799" priority="193">
      <formula>$E$244 &lt; 0</formula>
    </cfRule>
  </conditionalFormatting>
  <conditionalFormatting sqref="G210:I211 H244:I244">
    <cfRule type="expression" dxfId="2798" priority="188">
      <formula>$H$244 &gt; 0</formula>
    </cfRule>
    <cfRule type="expression" dxfId="2797" priority="189">
      <formula>$H$244 = 0</formula>
    </cfRule>
    <cfRule type="expression" dxfId="2796" priority="190">
      <formula>$H$244 &lt; 0</formula>
    </cfRule>
  </conditionalFormatting>
  <conditionalFormatting sqref="J210:L211 K244:L244">
    <cfRule type="expression" dxfId="2795" priority="185">
      <formula>$K$244 &gt; 0</formula>
    </cfRule>
    <cfRule type="expression" dxfId="2794" priority="186">
      <formula>$K$244 = 0</formula>
    </cfRule>
    <cfRule type="expression" dxfId="2793" priority="187">
      <formula>$K$244 &lt; 0</formula>
    </cfRule>
  </conditionalFormatting>
  <conditionalFormatting sqref="M210:O211 N244:O244">
    <cfRule type="expression" dxfId="2792" priority="182">
      <formula>$N$244 &gt; 0</formula>
    </cfRule>
    <cfRule type="expression" dxfId="2791" priority="183">
      <formula>$N$244 = 0</formula>
    </cfRule>
    <cfRule type="expression" dxfId="2790" priority="184">
      <formula>$N$244 &lt; 0</formula>
    </cfRule>
  </conditionalFormatting>
  <conditionalFormatting sqref="D212:F242">
    <cfRule type="expression" dxfId="2789" priority="179">
      <formula>AND($E212 &gt; 0, ISNUMBER($E212))</formula>
    </cfRule>
    <cfRule type="expression" dxfId="2788" priority="180">
      <formula>AND($E212 = 0, ISNUMBER($E212))</formula>
    </cfRule>
    <cfRule type="expression" dxfId="2787" priority="181">
      <formula>AND($E212 &lt; 0, ISNUMBER($E212))</formula>
    </cfRule>
  </conditionalFormatting>
  <conditionalFormatting sqref="G212:I242">
    <cfRule type="expression" dxfId="2786" priority="176">
      <formula>AND($H212 &gt; 0, ISNUMBER($H212))</formula>
    </cfRule>
    <cfRule type="expression" dxfId="2785" priority="177">
      <formula>AND($H212 = 0, ISNUMBER($H212))</formula>
    </cfRule>
    <cfRule type="expression" dxfId="2784" priority="178">
      <formula>AND($H212 &lt; 0, ISNUMBER($H212))</formula>
    </cfRule>
  </conditionalFormatting>
  <conditionalFormatting sqref="J212:L242">
    <cfRule type="expression" dxfId="2783" priority="173">
      <formula>AND($K212 &gt; 0, ISNUMBER($K212))</formula>
    </cfRule>
    <cfRule type="expression" dxfId="2782" priority="174">
      <formula>AND($K212 = 0, ISNUMBER($K212))</formula>
    </cfRule>
    <cfRule type="expression" dxfId="2781" priority="175">
      <formula>AND($K212 &lt; 0, ISNUMBER($K212))</formula>
    </cfRule>
  </conditionalFormatting>
  <conditionalFormatting sqref="M212:O242">
    <cfRule type="expression" dxfId="2780" priority="170">
      <formula>AND($N212 &gt; 0, ISNUMBER($N212))</formula>
    </cfRule>
    <cfRule type="expression" dxfId="2779" priority="171">
      <formula>AND($N212 = 0, ISNUMBER($N212))</formula>
    </cfRule>
    <cfRule type="expression" dxfId="2778" priority="172">
      <formula>AND($N212 &lt; 0, ISNUMBER($N212))</formula>
    </cfRule>
  </conditionalFormatting>
  <conditionalFormatting sqref="D248:F249 E282:F282">
    <cfRule type="expression" dxfId="2777" priority="167">
      <formula>$E$282 &gt; 0</formula>
    </cfRule>
    <cfRule type="expression" dxfId="2776" priority="168">
      <formula>$E$282 = 0</formula>
    </cfRule>
    <cfRule type="expression" dxfId="2775" priority="169">
      <formula>$E$282 &lt; 0</formula>
    </cfRule>
  </conditionalFormatting>
  <conditionalFormatting sqref="G248:I249 H282:I282">
    <cfRule type="expression" dxfId="2774" priority="164">
      <formula>$H$282 &gt; 0</formula>
    </cfRule>
    <cfRule type="expression" dxfId="2773" priority="165">
      <formula>$H$282 = 0</formula>
    </cfRule>
    <cfRule type="expression" dxfId="2772" priority="166">
      <formula>$H$282 &lt; 0</formula>
    </cfRule>
  </conditionalFormatting>
  <conditionalFormatting sqref="J248:L249 K282:L282">
    <cfRule type="expression" dxfId="2771" priority="161">
      <formula>$K$282 &gt; 0</formula>
    </cfRule>
    <cfRule type="expression" dxfId="2770" priority="162">
      <formula>$K$282 = 0</formula>
    </cfRule>
    <cfRule type="expression" dxfId="2769" priority="163">
      <formula>$K$282 &lt; 0</formula>
    </cfRule>
  </conditionalFormatting>
  <conditionalFormatting sqref="M248:O249 N282:O282">
    <cfRule type="expression" dxfId="2768" priority="158">
      <formula>$N$282 &gt; 0</formula>
    </cfRule>
    <cfRule type="expression" dxfId="2767" priority="159">
      <formula>$N$282 = 0</formula>
    </cfRule>
    <cfRule type="expression" dxfId="2766" priority="160">
      <formula>$N$282 &lt; 0</formula>
    </cfRule>
  </conditionalFormatting>
  <conditionalFormatting sqref="D250:F280">
    <cfRule type="expression" dxfId="2765" priority="155">
      <formula>AND($E250 &gt; 0, ISNUMBER($E250))</formula>
    </cfRule>
    <cfRule type="expression" dxfId="2764" priority="156">
      <formula>AND($E250 = 0, ISNUMBER($E250))</formula>
    </cfRule>
    <cfRule type="expression" dxfId="2763" priority="157">
      <formula>AND($E250 &lt; 0, ISNUMBER($E250))</formula>
    </cfRule>
  </conditionalFormatting>
  <conditionalFormatting sqref="G250:I280">
    <cfRule type="expression" dxfId="2762" priority="152">
      <formula>AND($H250 &gt; 0, ISNUMBER($H250))</formula>
    </cfRule>
    <cfRule type="expression" dxfId="2761" priority="153">
      <formula>AND($H250 = 0, ISNUMBER($H250))</formula>
    </cfRule>
    <cfRule type="expression" dxfId="2760" priority="154">
      <formula>AND($H250 &lt; 0, ISNUMBER($H250))</formula>
    </cfRule>
  </conditionalFormatting>
  <conditionalFormatting sqref="J250:L280">
    <cfRule type="expression" dxfId="2759" priority="149">
      <formula>AND($K250 &gt; 0, ISNUMBER($K250))</formula>
    </cfRule>
    <cfRule type="expression" dxfId="2758" priority="150">
      <formula>AND($K250 = 0, ISNUMBER($K250))</formula>
    </cfRule>
    <cfRule type="expression" dxfId="2757" priority="151">
      <formula>AND($K250 &lt; 0, ISNUMBER($K250))</formula>
    </cfRule>
  </conditionalFormatting>
  <conditionalFormatting sqref="M250:O280">
    <cfRule type="expression" dxfId="2756" priority="146">
      <formula>AND($N250 &gt; 0, ISNUMBER($N250))</formula>
    </cfRule>
    <cfRule type="expression" dxfId="2755" priority="147">
      <formula>AND($N250 = 0, ISNUMBER($N250))</formula>
    </cfRule>
    <cfRule type="expression" dxfId="2754" priority="148">
      <formula>AND($N250 &lt; 0, ISNUMBER($N250))</formula>
    </cfRule>
  </conditionalFormatting>
  <conditionalFormatting sqref="D5:F6">
    <cfRule type="expression" dxfId="2753" priority="143">
      <formula>$F$130 &gt; 0</formula>
    </cfRule>
    <cfRule type="expression" dxfId="2752" priority="144">
      <formula>$F$130 = 0</formula>
    </cfRule>
    <cfRule type="expression" dxfId="2751" priority="145">
      <formula>$F$130 &lt; 0</formula>
    </cfRule>
  </conditionalFormatting>
  <conditionalFormatting sqref="D7:F8">
    <cfRule type="expression" dxfId="2750" priority="140">
      <formula>$F$206 &gt; 0</formula>
    </cfRule>
    <cfRule type="expression" dxfId="2749" priority="141">
      <formula>$F$206 = 0</formula>
    </cfRule>
    <cfRule type="expression" dxfId="2748" priority="142">
      <formula>$F$206 &lt; 0</formula>
    </cfRule>
  </conditionalFormatting>
  <conditionalFormatting sqref="D9:F10">
    <cfRule type="expression" dxfId="2747" priority="137">
      <formula>$F$244 &gt; 0</formula>
    </cfRule>
    <cfRule type="expression" dxfId="2746" priority="138">
      <formula>$F$244 = 0</formula>
    </cfRule>
    <cfRule type="expression" dxfId="2745" priority="139">
      <formula>$F$244 &lt; 0</formula>
    </cfRule>
  </conditionalFormatting>
  <conditionalFormatting sqref="D11:F12">
    <cfRule type="expression" dxfId="2744" priority="134">
      <formula>$F$168 &gt; 0</formula>
    </cfRule>
    <cfRule type="expression" dxfId="2743" priority="135">
      <formula>$F$168 = 0</formula>
    </cfRule>
    <cfRule type="expression" dxfId="2742" priority="136">
      <formula>$F$168 &lt; 0</formula>
    </cfRule>
  </conditionalFormatting>
  <conditionalFormatting sqref="D13:F14">
    <cfRule type="expression" dxfId="2741" priority="92">
      <formula>$F$282 &gt; 0</formula>
    </cfRule>
    <cfRule type="expression" dxfId="2740" priority="93">
      <formula>$F$282 = 0</formula>
    </cfRule>
    <cfRule type="expression" dxfId="2739" priority="94">
      <formula>$F$282 &lt; 0</formula>
    </cfRule>
  </conditionalFormatting>
  <conditionalFormatting sqref="D15:F16">
    <cfRule type="expression" dxfId="2738" priority="77">
      <formula>$F$54 &gt; 0</formula>
    </cfRule>
    <cfRule type="expression" dxfId="2737" priority="78">
      <formula>$F$54 = 0</formula>
    </cfRule>
    <cfRule type="expression" dxfId="2736" priority="79">
      <formula>$F$54 &lt; 0</formula>
    </cfRule>
  </conditionalFormatting>
  <conditionalFormatting sqref="G5:I6">
    <cfRule type="expression" dxfId="2735" priority="65">
      <formula>$I$130 &gt; 0</formula>
    </cfRule>
    <cfRule type="expression" dxfId="2734" priority="66">
      <formula>$I$130 = 0</formula>
    </cfRule>
    <cfRule type="expression" dxfId="2733" priority="67">
      <formula>$I$130 &lt; 0</formula>
    </cfRule>
  </conditionalFormatting>
  <conditionalFormatting sqref="G7:I8">
    <cfRule type="expression" dxfId="2732" priority="62">
      <formula>$I$206 &gt; 0</formula>
    </cfRule>
    <cfRule type="expression" dxfId="2731" priority="63">
      <formula>$I$206 = 0</formula>
    </cfRule>
    <cfRule type="expression" dxfId="2730" priority="64">
      <formula>$I$206 &lt; 0</formula>
    </cfRule>
  </conditionalFormatting>
  <conditionalFormatting sqref="G9:I10">
    <cfRule type="expression" dxfId="2729" priority="59">
      <formula>$I$244 &gt; 0</formula>
    </cfRule>
    <cfRule type="expression" dxfId="2728" priority="60">
      <formula>$I$244 = 0</formula>
    </cfRule>
    <cfRule type="expression" dxfId="2727" priority="61">
      <formula>$I$244 &lt; 0</formula>
    </cfRule>
  </conditionalFormatting>
  <conditionalFormatting sqref="G11:I12">
    <cfRule type="expression" dxfId="2726" priority="56">
      <formula>$I$168 &gt; 0</formula>
    </cfRule>
    <cfRule type="expression" dxfId="2725" priority="57">
      <formula>$I$168 = 0</formula>
    </cfRule>
    <cfRule type="expression" dxfId="2724" priority="58">
      <formula>$I$168 &lt; 0</formula>
    </cfRule>
  </conditionalFormatting>
  <conditionalFormatting sqref="G13:I14">
    <cfRule type="expression" dxfId="2723" priority="53">
      <formula>$I$282 &gt; 0</formula>
    </cfRule>
    <cfRule type="expression" dxfId="2722" priority="54">
      <formula>$I$282 = 0</formula>
    </cfRule>
    <cfRule type="expression" dxfId="2721" priority="55">
      <formula>$I$282 &lt; 0</formula>
    </cfRule>
  </conditionalFormatting>
  <conditionalFormatting sqref="G15:I16">
    <cfRule type="expression" dxfId="2720" priority="50">
      <formula>$I$54 &gt; 0</formula>
    </cfRule>
    <cfRule type="expression" dxfId="2719" priority="51">
      <formula>$I$54 = 0</formula>
    </cfRule>
    <cfRule type="expression" dxfId="2718" priority="52">
      <formula>$I$54 &lt; 0</formula>
    </cfRule>
  </conditionalFormatting>
  <conditionalFormatting sqref="J5:L6">
    <cfRule type="expression" dxfId="2717" priority="47">
      <formula>$L$130 &gt; 0</formula>
    </cfRule>
    <cfRule type="expression" dxfId="2716" priority="48">
      <formula>$L$130 = 0</formula>
    </cfRule>
    <cfRule type="expression" dxfId="2715" priority="49">
      <formula>$L$130 &lt; 0</formula>
    </cfRule>
  </conditionalFormatting>
  <conditionalFormatting sqref="J7:L8">
    <cfRule type="expression" dxfId="2714" priority="44">
      <formula>$L$206 &gt; 0</formula>
    </cfRule>
    <cfRule type="expression" dxfId="2713" priority="45">
      <formula>$L$206 = 0</formula>
    </cfRule>
    <cfRule type="expression" dxfId="2712" priority="46">
      <formula>$L$206 &lt; 0</formula>
    </cfRule>
  </conditionalFormatting>
  <conditionalFormatting sqref="J9:L10">
    <cfRule type="expression" dxfId="2711" priority="41">
      <formula>$L$244 &gt; 0</formula>
    </cfRule>
    <cfRule type="expression" dxfId="2710" priority="42">
      <formula>$L$244 = 0</formula>
    </cfRule>
    <cfRule type="expression" dxfId="2709" priority="43">
      <formula>$L$244 &lt; 0</formula>
    </cfRule>
  </conditionalFormatting>
  <conditionalFormatting sqref="J11:L12">
    <cfRule type="expression" dxfId="2708" priority="38">
      <formula>$L$168 &gt; 0</formula>
    </cfRule>
    <cfRule type="expression" dxfId="2707" priority="39">
      <formula>$L$168 = 0</formula>
    </cfRule>
    <cfRule type="expression" dxfId="2706" priority="40">
      <formula>$L$168 &lt; 0</formula>
    </cfRule>
  </conditionalFormatting>
  <conditionalFormatting sqref="J13:L14">
    <cfRule type="expression" dxfId="2705" priority="35">
      <formula>$L$282 &gt; 0</formula>
    </cfRule>
    <cfRule type="expression" dxfId="2704" priority="36">
      <formula>$L$282 = 0</formula>
    </cfRule>
    <cfRule type="expression" dxfId="2703" priority="37">
      <formula>$L$282 &lt; 0</formula>
    </cfRule>
  </conditionalFormatting>
  <conditionalFormatting sqref="J15:L16">
    <cfRule type="expression" dxfId="2702" priority="32">
      <formula>$L$54 &gt; 0</formula>
    </cfRule>
    <cfRule type="expression" dxfId="2701" priority="33">
      <formula>$L$54 = 0</formula>
    </cfRule>
    <cfRule type="expression" dxfId="2700" priority="34">
      <formula>$L$54 &lt; 0</formula>
    </cfRule>
  </conditionalFormatting>
  <conditionalFormatting sqref="M5:O6">
    <cfRule type="expression" dxfId="2699" priority="29">
      <formula>$O$130 &gt; 0</formula>
    </cfRule>
    <cfRule type="expression" dxfId="2698" priority="30">
      <formula>$O$130 = 0</formula>
    </cfRule>
    <cfRule type="expression" dxfId="2697" priority="31">
      <formula>$O$130 &lt; 0</formula>
    </cfRule>
  </conditionalFormatting>
  <conditionalFormatting sqref="M7:O8">
    <cfRule type="expression" dxfId="2696" priority="26">
      <formula>$O$206 &gt; 0</formula>
    </cfRule>
    <cfRule type="expression" dxfId="2695" priority="27">
      <formula>$O$206 = 0</formula>
    </cfRule>
    <cfRule type="expression" dxfId="2694" priority="28">
      <formula>$O$206 &lt; 0</formula>
    </cfRule>
  </conditionalFormatting>
  <conditionalFormatting sqref="M9:O10">
    <cfRule type="expression" dxfId="2693" priority="23">
      <formula>$O$244 &gt; 0</formula>
    </cfRule>
    <cfRule type="expression" dxfId="2692" priority="24">
      <formula>$O$244 = 0</formula>
    </cfRule>
    <cfRule type="expression" dxfId="2691" priority="25">
      <formula>$O$244 &lt; 0</formula>
    </cfRule>
  </conditionalFormatting>
  <conditionalFormatting sqref="M11:O12">
    <cfRule type="expression" dxfId="2690" priority="20">
      <formula>$O$168 &gt; 0</formula>
    </cfRule>
    <cfRule type="expression" dxfId="2689" priority="21">
      <formula>$O$168 = 0</formula>
    </cfRule>
    <cfRule type="expression" dxfId="2688" priority="22">
      <formula>$O$168 &lt; 0</formula>
    </cfRule>
  </conditionalFormatting>
  <conditionalFormatting sqref="M13:O14">
    <cfRule type="expression" dxfId="2687" priority="17">
      <formula>$O$282 &gt; 0</formula>
    </cfRule>
    <cfRule type="expression" dxfId="2686" priority="18">
      <formula>$O$282 = 0</formula>
    </cfRule>
    <cfRule type="expression" dxfId="2685" priority="19">
      <formula>$O$282 &lt; 0</formula>
    </cfRule>
  </conditionalFormatting>
  <conditionalFormatting sqref="M15:O16">
    <cfRule type="expression" dxfId="2684" priority="14">
      <formula>$O$54 &gt; 0</formula>
    </cfRule>
    <cfRule type="expression" dxfId="2683" priority="15">
      <formula>$O$54 = 0</formula>
    </cfRule>
    <cfRule type="expression" dxfId="2682" priority="16">
      <formula>$O$54 &lt; 0</formula>
    </cfRule>
  </conditionalFormatting>
  <conditionalFormatting sqref="D3:F4">
    <cfRule type="expression" dxfId="2681" priority="13">
      <formula>$F$92 &lt; 0</formula>
    </cfRule>
    <cfRule type="expression" dxfId="2680" priority="12">
      <formula>$F$92 = 0</formula>
    </cfRule>
    <cfRule type="expression" dxfId="2679" priority="11">
      <formula>$F$92 &gt; 0</formula>
    </cfRule>
  </conditionalFormatting>
  <conditionalFormatting sqref="G3:I4">
    <cfRule type="expression" dxfId="2678" priority="10">
      <formula>$I$92 &lt; 0</formula>
    </cfRule>
    <cfRule type="expression" dxfId="2677" priority="9">
      <formula>$I$92 = 0</formula>
    </cfRule>
    <cfRule type="expression" dxfId="2676" priority="8">
      <formula>$I$92 &gt; 0</formula>
    </cfRule>
  </conditionalFormatting>
  <conditionalFormatting sqref="J3:L4">
    <cfRule type="expression" dxfId="2675" priority="5">
      <formula>$L$92 &gt; 0</formula>
    </cfRule>
    <cfRule type="expression" dxfId="2674" priority="6">
      <formula>$L$92 = 0</formula>
    </cfRule>
    <cfRule type="expression" dxfId="2673" priority="7">
      <formula>$L$92 &lt; 0</formula>
    </cfRule>
  </conditionalFormatting>
  <conditionalFormatting sqref="M3:O4">
    <cfRule type="expression" dxfId="2672" priority="2">
      <formula>$O$92 &gt; 0</formula>
    </cfRule>
    <cfRule type="expression" dxfId="2671" priority="3">
      <formula>$O$92 = 0</formula>
    </cfRule>
    <cfRule type="expression" dxfId="26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44621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57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2022-03-01(화) 오전 00:00</v>
      </c>
      <c r="C15" s="243"/>
      <c r="D15" s="217" t="str">
        <f>TEXT($G$1, "[$-ko-KR]yyyy-mm-dd(ddd) ") &amp; "오후 14:00"</f>
        <v>2022-03-01(화) 오후 14:00</v>
      </c>
      <c r="E15" s="218"/>
      <c r="F15" s="219"/>
      <c r="G15" s="217" t="str">
        <f>TEXT($G$1, "[$-ko-KR]yyyy-mm-dd(ddd) ") &amp; "오후 19:00"</f>
        <v>2022-03-01(화) 오후 19:00</v>
      </c>
      <c r="H15" s="218"/>
      <c r="I15" s="219"/>
      <c r="J15" s="217" t="str">
        <f>TEXT($G$1, "[$-ko-KR]yyyy-mm-dd(ddd) ") &amp; "오후 21:00"</f>
        <v>2022-03-01(화) 오후 21:00</v>
      </c>
      <c r="K15" s="218"/>
      <c r="L15" s="219"/>
      <c r="M15" s="217" t="str">
        <f>TEXT($G$1+1, "[$-ko-KR]yyyy-mm-dd(ddd) ") &amp; "오전 00:00"</f>
        <v>2022-03-02(수)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57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2022-03-01(화) 오전 00:00</v>
      </c>
      <c r="C42" s="245"/>
      <c r="D42" s="217" t="str">
        <f>TEXT($G$1, "[$-ko-KR]yyyy-mm-dd(ddd) ") &amp; "오후 14:00"</f>
        <v>2022-03-01(화) 오후 14:00</v>
      </c>
      <c r="E42" s="218"/>
      <c r="F42" s="219"/>
      <c r="G42" s="217" t="str">
        <f>TEXT($G$1, "[$-ko-KR]yyyy-mm-dd(ddd) ") &amp; "오후 19:00"</f>
        <v>2022-03-01(화) 오후 19:00</v>
      </c>
      <c r="H42" s="218"/>
      <c r="I42" s="219"/>
      <c r="J42" s="217" t="str">
        <f>TEXT($G$1, "[$-ko-KR]yyyy-mm-dd(ddd) ") &amp; "오후 21:00"</f>
        <v>2022-03-01(화) 오후 21:00</v>
      </c>
      <c r="K42" s="218"/>
      <c r="L42" s="219"/>
      <c r="M42" s="217" t="str">
        <f>TEXT($G$1+1, "[$-ko-KR]yyyy-mm-dd(ddd) ") &amp; "오전 00:00"</f>
        <v>2022-03-02(수)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203"/>
      <c r="R44" s="203"/>
      <c r="S44" s="203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203"/>
      <c r="R45" s="203"/>
      <c r="S45" s="203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193"/>
      <c r="R46" s="193"/>
      <c r="S46" s="193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193"/>
      <c r="R47" s="193"/>
      <c r="S47" s="193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193"/>
      <c r="R48" s="193"/>
      <c r="S48" s="193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193"/>
      <c r="R49" s="193"/>
      <c r="S49" s="193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193"/>
      <c r="R50" s="193"/>
      <c r="S50" s="193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193"/>
      <c r="R51" s="193"/>
      <c r="S51" s="193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194"/>
      <c r="R53" s="195"/>
      <c r="S53" s="196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197"/>
      <c r="R54" s="198"/>
      <c r="S54" s="199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00"/>
      <c r="R55" s="201"/>
      <c r="S55" s="202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193"/>
      <c r="R56" s="193"/>
      <c r="S56" s="193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203"/>
      <c r="R57" s="203"/>
      <c r="S57" s="203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203"/>
      <c r="R58" s="203"/>
      <c r="S58" s="203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193"/>
      <c r="R59" s="193"/>
      <c r="S59" s="193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193"/>
      <c r="R60" s="193"/>
      <c r="S60" s="193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193"/>
      <c r="R61" s="193"/>
      <c r="S61" s="193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182"/>
      <c r="R62" s="183"/>
      <c r="S62" s="184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57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2022-03-01(화) 오전 00:00</v>
      </c>
      <c r="C69" s="245"/>
      <c r="D69" s="217" t="str">
        <f>TEXT($G$1, "[$-ko-KR]yyyy-mm-dd(ddd) ") &amp; "오후 14:00"</f>
        <v>2022-03-01(화) 오후 14:00</v>
      </c>
      <c r="E69" s="218"/>
      <c r="F69" s="219"/>
      <c r="G69" s="217" t="str">
        <f>TEXT($G$1, "[$-ko-KR]yyyy-mm-dd(ddd) ") &amp; "오후 19:00"</f>
        <v>2022-03-01(화) 오후 19:00</v>
      </c>
      <c r="H69" s="218"/>
      <c r="I69" s="219"/>
      <c r="J69" s="217" t="str">
        <f>TEXT($G$1, "[$-ko-KR]yyyy-mm-dd(ddd) ") &amp; "오후 21:00"</f>
        <v>2022-03-01(화) 오후 21:00</v>
      </c>
      <c r="K69" s="218"/>
      <c r="L69" s="219"/>
      <c r="M69" s="217" t="str">
        <f>TEXT($G$1+1, "[$-ko-KR]yyyy-mm-dd(ddd) ") &amp; "오전 00:00"</f>
        <v>2022-03-02(수)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203"/>
      <c r="R71" s="203"/>
      <c r="S71" s="203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203"/>
      <c r="R72" s="203"/>
      <c r="S72" s="203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193"/>
      <c r="R73" s="193"/>
      <c r="S73" s="193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193"/>
      <c r="R74" s="193"/>
      <c r="S74" s="193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193"/>
      <c r="R75" s="193"/>
      <c r="S75" s="193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193"/>
      <c r="R76" s="193"/>
      <c r="S76" s="193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193"/>
      <c r="R77" s="193"/>
      <c r="S77" s="193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193"/>
      <c r="R78" s="193"/>
      <c r="S78" s="193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194"/>
      <c r="R80" s="195"/>
      <c r="S80" s="196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197"/>
      <c r="R81" s="198"/>
      <c r="S81" s="199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00"/>
      <c r="R82" s="201"/>
      <c r="S82" s="202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193"/>
      <c r="R83" s="193"/>
      <c r="S83" s="193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203"/>
      <c r="R84" s="203"/>
      <c r="S84" s="203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203"/>
      <c r="R85" s="203"/>
      <c r="S85" s="203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193"/>
      <c r="R86" s="193"/>
      <c r="S86" s="193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193"/>
      <c r="R87" s="193"/>
      <c r="S87" s="193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193"/>
      <c r="R88" s="193"/>
      <c r="S88" s="193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182"/>
      <c r="R89" s="183"/>
      <c r="S89" s="184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57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2022-03-01(화) 오전 00:00</v>
      </c>
      <c r="C96" s="245"/>
      <c r="D96" s="217" t="str">
        <f>TEXT($G$1, "[$-ko-KR]yyyy-mm-dd(ddd) ") &amp; "오후 14:00"</f>
        <v>2022-03-01(화) 오후 14:00</v>
      </c>
      <c r="E96" s="218"/>
      <c r="F96" s="219"/>
      <c r="G96" s="217" t="str">
        <f>TEXT($G$1, "[$-ko-KR]yyyy-mm-dd(ddd) ") &amp; "오후 19:00"</f>
        <v>2022-03-01(화) 오후 19:00</v>
      </c>
      <c r="H96" s="218"/>
      <c r="I96" s="219"/>
      <c r="J96" s="217" t="str">
        <f>TEXT($G$1, "[$-ko-KR]yyyy-mm-dd(ddd) ") &amp; "오후 21:00"</f>
        <v>2022-03-01(화) 오후 21:00</v>
      </c>
      <c r="K96" s="218"/>
      <c r="L96" s="219"/>
      <c r="M96" s="217" t="str">
        <f>TEXT($G$1+1, "[$-ko-KR]yyyy-mm-dd(ddd) ") &amp; "오전 00:00"</f>
        <v>2022-03-02(수)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203"/>
      <c r="R98" s="203"/>
      <c r="S98" s="203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203"/>
      <c r="R99" s="203"/>
      <c r="S99" s="203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193"/>
      <c r="R100" s="193"/>
      <c r="S100" s="193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193"/>
      <c r="R101" s="193"/>
      <c r="S101" s="193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193"/>
      <c r="R102" s="193"/>
      <c r="S102" s="193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193"/>
      <c r="R103" s="193"/>
      <c r="S103" s="193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193"/>
      <c r="R104" s="193"/>
      <c r="S104" s="193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193"/>
      <c r="R105" s="193"/>
      <c r="S105" s="193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194"/>
      <c r="R107" s="195"/>
      <c r="S107" s="196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197"/>
      <c r="R108" s="198"/>
      <c r="S108" s="199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00"/>
      <c r="R109" s="201"/>
      <c r="S109" s="202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193"/>
      <c r="R110" s="193"/>
      <c r="S110" s="193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203"/>
      <c r="R111" s="203"/>
      <c r="S111" s="203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203"/>
      <c r="R112" s="203"/>
      <c r="S112" s="203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193"/>
      <c r="R113" s="193"/>
      <c r="S113" s="193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193"/>
      <c r="R114" s="193"/>
      <c r="S114" s="193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193"/>
      <c r="R115" s="193"/>
      <c r="S115" s="193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182"/>
      <c r="R116" s="183"/>
      <c r="S116" s="184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57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2022-03-01(화) 오전 00:00</v>
      </c>
      <c r="C123" s="245"/>
      <c r="D123" s="217" t="str">
        <f>TEXT($G$1, "[$-ko-KR]yyyy-mm-dd(ddd) ") &amp; "오후 14:00"</f>
        <v>2022-03-01(화) 오후 14:00</v>
      </c>
      <c r="E123" s="218"/>
      <c r="F123" s="219"/>
      <c r="G123" s="217" t="str">
        <f>TEXT($G$1, "[$-ko-KR]yyyy-mm-dd(ddd) ") &amp; "오후 19:00"</f>
        <v>2022-03-01(화) 오후 19:00</v>
      </c>
      <c r="H123" s="218"/>
      <c r="I123" s="219"/>
      <c r="J123" s="217" t="str">
        <f>TEXT($G$1, "[$-ko-KR]yyyy-mm-dd(ddd) ") &amp; "오후 21:00"</f>
        <v>2022-03-01(화) 오후 21:00</v>
      </c>
      <c r="K123" s="218"/>
      <c r="L123" s="219"/>
      <c r="M123" s="217" t="str">
        <f>TEXT($G$1+1, "[$-ko-KR]yyyy-mm-dd(ddd) ") &amp; "오전 00:00"</f>
        <v>2022-03-02(수)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203"/>
      <c r="R125" s="203"/>
      <c r="S125" s="203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203"/>
      <c r="R126" s="203"/>
      <c r="S126" s="203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193"/>
      <c r="R127" s="193"/>
      <c r="S127" s="193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193"/>
      <c r="R128" s="193"/>
      <c r="S128" s="193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193"/>
      <c r="R129" s="193"/>
      <c r="S129" s="193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193"/>
      <c r="R130" s="193"/>
      <c r="S130" s="193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193"/>
      <c r="R131" s="193"/>
      <c r="S131" s="193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193"/>
      <c r="R132" s="193"/>
      <c r="S132" s="193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194"/>
      <c r="R134" s="195"/>
      <c r="S134" s="196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197"/>
      <c r="R135" s="198"/>
      <c r="S135" s="199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00"/>
      <c r="R136" s="201"/>
      <c r="S136" s="202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193"/>
      <c r="R137" s="193"/>
      <c r="S137" s="193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203"/>
      <c r="R138" s="203"/>
      <c r="S138" s="203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203"/>
      <c r="R139" s="203"/>
      <c r="S139" s="203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193"/>
      <c r="R140" s="193"/>
      <c r="S140" s="193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193"/>
      <c r="R141" s="193"/>
      <c r="S141" s="193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193"/>
      <c r="R142" s="193"/>
      <c r="S142" s="193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182"/>
      <c r="R143" s="183"/>
      <c r="S143" s="184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57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2022-03-01(화) 오전 00:00</v>
      </c>
      <c r="C150" s="245"/>
      <c r="D150" s="217" t="str">
        <f>TEXT($G$1, "[$-ko-KR]yyyy-mm-dd(ddd) ") &amp; "오후 14:00"</f>
        <v>2022-03-01(화) 오후 14:00</v>
      </c>
      <c r="E150" s="218"/>
      <c r="F150" s="219"/>
      <c r="G150" s="217" t="str">
        <f>TEXT($G$1, "[$-ko-KR]yyyy-mm-dd(ddd) ") &amp; "오후 19:00"</f>
        <v>2022-03-01(화) 오후 19:00</v>
      </c>
      <c r="H150" s="218"/>
      <c r="I150" s="219"/>
      <c r="J150" s="217" t="str">
        <f>TEXT($G$1, "[$-ko-KR]yyyy-mm-dd(ddd) ") &amp; "오후 21:00"</f>
        <v>2022-03-01(화) 오후 21:00</v>
      </c>
      <c r="K150" s="218"/>
      <c r="L150" s="219"/>
      <c r="M150" s="217" t="str">
        <f>TEXT($G$1+1, "[$-ko-KR]yyyy-mm-dd(ddd) ") &amp; "오전 00:00"</f>
        <v>2022-03-02(수)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203"/>
      <c r="R152" s="203"/>
      <c r="S152" s="203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203"/>
      <c r="R153" s="203"/>
      <c r="S153" s="203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193"/>
      <c r="R154" s="193"/>
      <c r="S154" s="193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193"/>
      <c r="R155" s="193"/>
      <c r="S155" s="193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193"/>
      <c r="R156" s="193"/>
      <c r="S156" s="193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193"/>
      <c r="R157" s="193"/>
      <c r="S157" s="193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193"/>
      <c r="R158" s="193"/>
      <c r="S158" s="193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193"/>
      <c r="R159" s="193"/>
      <c r="S159" s="193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194"/>
      <c r="R161" s="195"/>
      <c r="S161" s="196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197"/>
      <c r="R162" s="198"/>
      <c r="S162" s="199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00"/>
      <c r="R163" s="201"/>
      <c r="S163" s="202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193"/>
      <c r="R164" s="193"/>
      <c r="S164" s="193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203"/>
      <c r="R165" s="203"/>
      <c r="S165" s="203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203"/>
      <c r="R166" s="203"/>
      <c r="S166" s="203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193"/>
      <c r="R167" s="193"/>
      <c r="S167" s="193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193"/>
      <c r="R168" s="193"/>
      <c r="S168" s="193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193"/>
      <c r="R169" s="193"/>
      <c r="S169" s="193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182"/>
      <c r="R170" s="183"/>
      <c r="S170" s="184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57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2022-03-01(화) 오전 00:00</v>
      </c>
      <c r="C177" s="245"/>
      <c r="D177" s="217" t="str">
        <f>TEXT($G$1, "[$-ko-KR]yyyy-mm-dd(ddd) ") &amp; "오후 14:00"</f>
        <v>2022-03-01(화) 오후 14:00</v>
      </c>
      <c r="E177" s="218"/>
      <c r="F177" s="219"/>
      <c r="G177" s="217" t="str">
        <f>TEXT($G$1, "[$-ko-KR]yyyy-mm-dd(ddd) ") &amp; "오후 19:00"</f>
        <v>2022-03-01(화) 오후 19:00</v>
      </c>
      <c r="H177" s="218"/>
      <c r="I177" s="219"/>
      <c r="J177" s="217" t="str">
        <f>TEXT($G$1, "[$-ko-KR]yyyy-mm-dd(ddd) ") &amp; "오후 21:00"</f>
        <v>2022-03-01(화) 오후 21:00</v>
      </c>
      <c r="K177" s="218"/>
      <c r="L177" s="219"/>
      <c r="M177" s="217" t="str">
        <f>TEXT($G$1+1, "[$-ko-KR]yyyy-mm-dd(ddd) ") &amp; "오전 00:00"</f>
        <v>2022-03-02(수)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203"/>
      <c r="R179" s="203"/>
      <c r="S179" s="203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203"/>
      <c r="R180" s="203"/>
      <c r="S180" s="203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193"/>
      <c r="R181" s="193"/>
      <c r="S181" s="193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193"/>
      <c r="R182" s="193"/>
      <c r="S182" s="193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193"/>
      <c r="R183" s="193"/>
      <c r="S183" s="193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193"/>
      <c r="R184" s="193"/>
      <c r="S184" s="193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193"/>
      <c r="R185" s="193"/>
      <c r="S185" s="193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193"/>
      <c r="R186" s="193"/>
      <c r="S186" s="193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194"/>
      <c r="R188" s="195"/>
      <c r="S188" s="196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197"/>
      <c r="R189" s="198"/>
      <c r="S189" s="199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00"/>
      <c r="R190" s="201"/>
      <c r="S190" s="202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193"/>
      <c r="R191" s="193"/>
      <c r="S191" s="193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203"/>
      <c r="R192" s="203"/>
      <c r="S192" s="203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203"/>
      <c r="R193" s="203"/>
      <c r="S193" s="203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193"/>
      <c r="R194" s="193"/>
      <c r="S194" s="193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193"/>
      <c r="R195" s="193"/>
      <c r="S195" s="193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193"/>
      <c r="R196" s="193"/>
      <c r="S196" s="193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182"/>
      <c r="R197" s="183"/>
      <c r="S197" s="184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44622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57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2022-03-02(수) 오전 00:00</v>
      </c>
      <c r="C15" s="243"/>
      <c r="D15" s="217" t="str">
        <f>TEXT($G$1, "[$-ko-KR]yyyy-mm-dd(ddd) ") &amp; "오후 14:00"</f>
        <v>2022-03-02(수) 오후 14:00</v>
      </c>
      <c r="E15" s="218"/>
      <c r="F15" s="219"/>
      <c r="G15" s="217" t="str">
        <f>TEXT($G$1, "[$-ko-KR]yyyy-mm-dd(ddd) ") &amp; "오후 19:00"</f>
        <v>2022-03-02(수) 오후 19:00</v>
      </c>
      <c r="H15" s="218"/>
      <c r="I15" s="219"/>
      <c r="J15" s="217" t="str">
        <f>TEXT($G$1, "[$-ko-KR]yyyy-mm-dd(ddd) ") &amp; "오후 21:00"</f>
        <v>2022-03-02(수) 오후 21:00</v>
      </c>
      <c r="K15" s="218"/>
      <c r="L15" s="219"/>
      <c r="M15" s="217" t="str">
        <f>TEXT($G$1+1, "[$-ko-KR]yyyy-mm-dd(ddd) ") &amp; "오전 00:00"</f>
        <v>2022-03-03(목)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57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2022-03-02(수) 오전 00:00</v>
      </c>
      <c r="C42" s="245"/>
      <c r="D42" s="217" t="str">
        <f>TEXT($G$1, "[$-ko-KR]yyyy-mm-dd(ddd) ") &amp; "오후 14:00"</f>
        <v>2022-03-02(수) 오후 14:00</v>
      </c>
      <c r="E42" s="218"/>
      <c r="F42" s="219"/>
      <c r="G42" s="217" t="str">
        <f>TEXT($G$1, "[$-ko-KR]yyyy-mm-dd(ddd) ") &amp; "오후 19:00"</f>
        <v>2022-03-02(수) 오후 19:00</v>
      </c>
      <c r="H42" s="218"/>
      <c r="I42" s="219"/>
      <c r="J42" s="217" t="str">
        <f>TEXT($G$1, "[$-ko-KR]yyyy-mm-dd(ddd) ") &amp; "오후 21:00"</f>
        <v>2022-03-02(수) 오후 21:00</v>
      </c>
      <c r="K42" s="218"/>
      <c r="L42" s="219"/>
      <c r="M42" s="217" t="str">
        <f>TEXT($G$1+1, "[$-ko-KR]yyyy-mm-dd(ddd) ") &amp; "오전 00:00"</f>
        <v>2022-03-03(목)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203"/>
      <c r="R44" s="203"/>
      <c r="S44" s="203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203"/>
      <c r="R45" s="203"/>
      <c r="S45" s="203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193"/>
      <c r="R46" s="193"/>
      <c r="S46" s="193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193"/>
      <c r="R47" s="193"/>
      <c r="S47" s="193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193"/>
      <c r="R48" s="193"/>
      <c r="S48" s="193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193"/>
      <c r="R49" s="193"/>
      <c r="S49" s="193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193"/>
      <c r="R50" s="193"/>
      <c r="S50" s="193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193"/>
      <c r="R51" s="193"/>
      <c r="S51" s="193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194"/>
      <c r="R53" s="195"/>
      <c r="S53" s="196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197"/>
      <c r="R54" s="198"/>
      <c r="S54" s="199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00"/>
      <c r="R55" s="201"/>
      <c r="S55" s="202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193"/>
      <c r="R56" s="193"/>
      <c r="S56" s="193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203"/>
      <c r="R57" s="203"/>
      <c r="S57" s="203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203"/>
      <c r="R58" s="203"/>
      <c r="S58" s="203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193"/>
      <c r="R59" s="193"/>
      <c r="S59" s="193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193"/>
      <c r="R60" s="193"/>
      <c r="S60" s="193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193"/>
      <c r="R61" s="193"/>
      <c r="S61" s="193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182"/>
      <c r="R62" s="183"/>
      <c r="S62" s="184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57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2022-03-02(수) 오전 00:00</v>
      </c>
      <c r="C69" s="245"/>
      <c r="D69" s="217" t="str">
        <f>TEXT($G$1, "[$-ko-KR]yyyy-mm-dd(ddd) ") &amp; "오후 14:00"</f>
        <v>2022-03-02(수) 오후 14:00</v>
      </c>
      <c r="E69" s="218"/>
      <c r="F69" s="219"/>
      <c r="G69" s="217" t="str">
        <f>TEXT($G$1, "[$-ko-KR]yyyy-mm-dd(ddd) ") &amp; "오후 19:00"</f>
        <v>2022-03-02(수) 오후 19:00</v>
      </c>
      <c r="H69" s="218"/>
      <c r="I69" s="219"/>
      <c r="J69" s="217" t="str">
        <f>TEXT($G$1, "[$-ko-KR]yyyy-mm-dd(ddd) ") &amp; "오후 21:00"</f>
        <v>2022-03-02(수) 오후 21:00</v>
      </c>
      <c r="K69" s="218"/>
      <c r="L69" s="219"/>
      <c r="M69" s="217" t="str">
        <f>TEXT($G$1+1, "[$-ko-KR]yyyy-mm-dd(ddd) ") &amp; "오전 00:00"</f>
        <v>2022-03-03(목)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203"/>
      <c r="R71" s="203"/>
      <c r="S71" s="203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203"/>
      <c r="R72" s="203"/>
      <c r="S72" s="203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193"/>
      <c r="R73" s="193"/>
      <c r="S73" s="193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193"/>
      <c r="R74" s="193"/>
      <c r="S74" s="193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193"/>
      <c r="R75" s="193"/>
      <c r="S75" s="193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193"/>
      <c r="R76" s="193"/>
      <c r="S76" s="193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193"/>
      <c r="R77" s="193"/>
      <c r="S77" s="193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193"/>
      <c r="R78" s="193"/>
      <c r="S78" s="193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194"/>
      <c r="R80" s="195"/>
      <c r="S80" s="196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197"/>
      <c r="R81" s="198"/>
      <c r="S81" s="199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00"/>
      <c r="R82" s="201"/>
      <c r="S82" s="202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193"/>
      <c r="R83" s="193"/>
      <c r="S83" s="193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203"/>
      <c r="R84" s="203"/>
      <c r="S84" s="203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203"/>
      <c r="R85" s="203"/>
      <c r="S85" s="203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193"/>
      <c r="R86" s="193"/>
      <c r="S86" s="193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193"/>
      <c r="R87" s="193"/>
      <c r="S87" s="193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193"/>
      <c r="R88" s="193"/>
      <c r="S88" s="193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182"/>
      <c r="R89" s="183"/>
      <c r="S89" s="184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57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2022-03-02(수) 오전 00:00</v>
      </c>
      <c r="C96" s="245"/>
      <c r="D96" s="217" t="str">
        <f>TEXT($G$1, "[$-ko-KR]yyyy-mm-dd(ddd) ") &amp; "오후 14:00"</f>
        <v>2022-03-02(수) 오후 14:00</v>
      </c>
      <c r="E96" s="218"/>
      <c r="F96" s="219"/>
      <c r="G96" s="217" t="str">
        <f>TEXT($G$1, "[$-ko-KR]yyyy-mm-dd(ddd) ") &amp; "오후 19:00"</f>
        <v>2022-03-02(수) 오후 19:00</v>
      </c>
      <c r="H96" s="218"/>
      <c r="I96" s="219"/>
      <c r="J96" s="217" t="str">
        <f>TEXT($G$1, "[$-ko-KR]yyyy-mm-dd(ddd) ") &amp; "오후 21:00"</f>
        <v>2022-03-02(수) 오후 21:00</v>
      </c>
      <c r="K96" s="218"/>
      <c r="L96" s="219"/>
      <c r="M96" s="217" t="str">
        <f>TEXT($G$1+1, "[$-ko-KR]yyyy-mm-dd(ddd) ") &amp; "오전 00:00"</f>
        <v>2022-03-03(목)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203"/>
      <c r="R98" s="203"/>
      <c r="S98" s="203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203"/>
      <c r="R99" s="203"/>
      <c r="S99" s="203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193"/>
      <c r="R100" s="193"/>
      <c r="S100" s="193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193"/>
      <c r="R101" s="193"/>
      <c r="S101" s="193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193"/>
      <c r="R102" s="193"/>
      <c r="S102" s="193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193"/>
      <c r="R103" s="193"/>
      <c r="S103" s="193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193"/>
      <c r="R104" s="193"/>
      <c r="S104" s="193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193"/>
      <c r="R105" s="193"/>
      <c r="S105" s="193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194"/>
      <c r="R107" s="195"/>
      <c r="S107" s="196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197"/>
      <c r="R108" s="198"/>
      <c r="S108" s="199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00"/>
      <c r="R109" s="201"/>
      <c r="S109" s="202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193"/>
      <c r="R110" s="193"/>
      <c r="S110" s="193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203"/>
      <c r="R111" s="203"/>
      <c r="S111" s="203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203"/>
      <c r="R112" s="203"/>
      <c r="S112" s="203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193"/>
      <c r="R113" s="193"/>
      <c r="S113" s="193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193"/>
      <c r="R114" s="193"/>
      <c r="S114" s="193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193"/>
      <c r="R115" s="193"/>
      <c r="S115" s="193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182"/>
      <c r="R116" s="183"/>
      <c r="S116" s="184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57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2022-03-02(수) 오전 00:00</v>
      </c>
      <c r="C123" s="245"/>
      <c r="D123" s="217" t="str">
        <f>TEXT($G$1, "[$-ko-KR]yyyy-mm-dd(ddd) ") &amp; "오후 14:00"</f>
        <v>2022-03-02(수) 오후 14:00</v>
      </c>
      <c r="E123" s="218"/>
      <c r="F123" s="219"/>
      <c r="G123" s="217" t="str">
        <f>TEXT($G$1, "[$-ko-KR]yyyy-mm-dd(ddd) ") &amp; "오후 19:00"</f>
        <v>2022-03-02(수) 오후 19:00</v>
      </c>
      <c r="H123" s="218"/>
      <c r="I123" s="219"/>
      <c r="J123" s="217" t="str">
        <f>TEXT($G$1, "[$-ko-KR]yyyy-mm-dd(ddd) ") &amp; "오후 21:00"</f>
        <v>2022-03-02(수) 오후 21:00</v>
      </c>
      <c r="K123" s="218"/>
      <c r="L123" s="219"/>
      <c r="M123" s="217" t="str">
        <f>TEXT($G$1+1, "[$-ko-KR]yyyy-mm-dd(ddd) ") &amp; "오전 00:00"</f>
        <v>2022-03-03(목)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203"/>
      <c r="R125" s="203"/>
      <c r="S125" s="203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203"/>
      <c r="R126" s="203"/>
      <c r="S126" s="203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193"/>
      <c r="R127" s="193"/>
      <c r="S127" s="193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193"/>
      <c r="R128" s="193"/>
      <c r="S128" s="193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193"/>
      <c r="R129" s="193"/>
      <c r="S129" s="193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193"/>
      <c r="R130" s="193"/>
      <c r="S130" s="193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193"/>
      <c r="R131" s="193"/>
      <c r="S131" s="193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193"/>
      <c r="R132" s="193"/>
      <c r="S132" s="193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194"/>
      <c r="R134" s="195"/>
      <c r="S134" s="196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197"/>
      <c r="R135" s="198"/>
      <c r="S135" s="199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00"/>
      <c r="R136" s="201"/>
      <c r="S136" s="202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193"/>
      <c r="R137" s="193"/>
      <c r="S137" s="193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203"/>
      <c r="R138" s="203"/>
      <c r="S138" s="203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203"/>
      <c r="R139" s="203"/>
      <c r="S139" s="203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193"/>
      <c r="R140" s="193"/>
      <c r="S140" s="193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193"/>
      <c r="R141" s="193"/>
      <c r="S141" s="193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193"/>
      <c r="R142" s="193"/>
      <c r="S142" s="193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182"/>
      <c r="R143" s="183"/>
      <c r="S143" s="184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57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2022-03-02(수) 오전 00:00</v>
      </c>
      <c r="C150" s="245"/>
      <c r="D150" s="217" t="str">
        <f>TEXT($G$1, "[$-ko-KR]yyyy-mm-dd(ddd) ") &amp; "오후 14:00"</f>
        <v>2022-03-02(수) 오후 14:00</v>
      </c>
      <c r="E150" s="218"/>
      <c r="F150" s="219"/>
      <c r="G150" s="217" t="str">
        <f>TEXT($G$1, "[$-ko-KR]yyyy-mm-dd(ddd) ") &amp; "오후 19:00"</f>
        <v>2022-03-02(수) 오후 19:00</v>
      </c>
      <c r="H150" s="218"/>
      <c r="I150" s="219"/>
      <c r="J150" s="217" t="str">
        <f>TEXT($G$1, "[$-ko-KR]yyyy-mm-dd(ddd) ") &amp; "오후 21:00"</f>
        <v>2022-03-02(수) 오후 21:00</v>
      </c>
      <c r="K150" s="218"/>
      <c r="L150" s="219"/>
      <c r="M150" s="217" t="str">
        <f>TEXT($G$1+1, "[$-ko-KR]yyyy-mm-dd(ddd) ") &amp; "오전 00:00"</f>
        <v>2022-03-03(목)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203"/>
      <c r="R152" s="203"/>
      <c r="S152" s="203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203"/>
      <c r="R153" s="203"/>
      <c r="S153" s="203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193"/>
      <c r="R154" s="193"/>
      <c r="S154" s="193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193"/>
      <c r="R155" s="193"/>
      <c r="S155" s="193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193"/>
      <c r="R156" s="193"/>
      <c r="S156" s="193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193"/>
      <c r="R157" s="193"/>
      <c r="S157" s="193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193"/>
      <c r="R158" s="193"/>
      <c r="S158" s="193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193"/>
      <c r="R159" s="193"/>
      <c r="S159" s="193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194"/>
      <c r="R161" s="195"/>
      <c r="S161" s="196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197"/>
      <c r="R162" s="198"/>
      <c r="S162" s="199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00"/>
      <c r="R163" s="201"/>
      <c r="S163" s="202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193"/>
      <c r="R164" s="193"/>
      <c r="S164" s="193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203"/>
      <c r="R165" s="203"/>
      <c r="S165" s="203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203"/>
      <c r="R166" s="203"/>
      <c r="S166" s="203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193"/>
      <c r="R167" s="193"/>
      <c r="S167" s="193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193"/>
      <c r="R168" s="193"/>
      <c r="S168" s="193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193"/>
      <c r="R169" s="193"/>
      <c r="S169" s="193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182"/>
      <c r="R170" s="183"/>
      <c r="S170" s="184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57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2022-03-02(수) 오전 00:00</v>
      </c>
      <c r="C177" s="245"/>
      <c r="D177" s="217" t="str">
        <f>TEXT($G$1, "[$-ko-KR]yyyy-mm-dd(ddd) ") &amp; "오후 14:00"</f>
        <v>2022-03-02(수) 오후 14:00</v>
      </c>
      <c r="E177" s="218"/>
      <c r="F177" s="219"/>
      <c r="G177" s="217" t="str">
        <f>TEXT($G$1, "[$-ko-KR]yyyy-mm-dd(ddd) ") &amp; "오후 19:00"</f>
        <v>2022-03-02(수) 오후 19:00</v>
      </c>
      <c r="H177" s="218"/>
      <c r="I177" s="219"/>
      <c r="J177" s="217" t="str">
        <f>TEXT($G$1, "[$-ko-KR]yyyy-mm-dd(ddd) ") &amp; "오후 21:00"</f>
        <v>2022-03-02(수) 오후 21:00</v>
      </c>
      <c r="K177" s="218"/>
      <c r="L177" s="219"/>
      <c r="M177" s="217" t="str">
        <f>TEXT($G$1+1, "[$-ko-KR]yyyy-mm-dd(ddd) ") &amp; "오전 00:00"</f>
        <v>2022-03-03(목)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203"/>
      <c r="R179" s="203"/>
      <c r="S179" s="203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3"/>
      <c r="R180" s="203"/>
      <c r="S180" s="203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193"/>
      <c r="R181" s="193"/>
      <c r="S181" s="193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193"/>
      <c r="R182" s="193"/>
      <c r="S182" s="193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193"/>
      <c r="R183" s="193"/>
      <c r="S183" s="193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193"/>
      <c r="R184" s="193"/>
      <c r="S184" s="193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193"/>
      <c r="R185" s="193"/>
      <c r="S185" s="193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193"/>
      <c r="R186" s="193"/>
      <c r="S186" s="193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194"/>
      <c r="R188" s="195"/>
      <c r="S188" s="196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197"/>
      <c r="R189" s="198"/>
      <c r="S189" s="199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00"/>
      <c r="R190" s="201"/>
      <c r="S190" s="202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193"/>
      <c r="R191" s="193"/>
      <c r="S191" s="193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203"/>
      <c r="R192" s="203"/>
      <c r="S192" s="203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203"/>
      <c r="R193" s="203"/>
      <c r="S193" s="203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193"/>
      <c r="R194" s="193"/>
      <c r="S194" s="193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193"/>
      <c r="R195" s="193"/>
      <c r="S195" s="193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193"/>
      <c r="R196" s="193"/>
      <c r="S196" s="193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182"/>
      <c r="R197" s="183"/>
      <c r="S197" s="184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44623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57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2022-03-03(목) 오전 00:00</v>
      </c>
      <c r="C15" s="243"/>
      <c r="D15" s="217" t="str">
        <f>TEXT($G$1, "[$-ko-KR]yyyy-mm-dd(ddd) ") &amp; "오후 14:00"</f>
        <v>2022-03-03(목) 오후 14:00</v>
      </c>
      <c r="E15" s="218"/>
      <c r="F15" s="219"/>
      <c r="G15" s="217" t="str">
        <f>TEXT($G$1, "[$-ko-KR]yyyy-mm-dd(ddd) ") &amp; "오후 19:00"</f>
        <v>2022-03-03(목) 오후 19:00</v>
      </c>
      <c r="H15" s="218"/>
      <c r="I15" s="219"/>
      <c r="J15" s="217" t="str">
        <f>TEXT($G$1, "[$-ko-KR]yyyy-mm-dd(ddd) ") &amp; "오후 21:00"</f>
        <v>2022-03-03(목) 오후 21:00</v>
      </c>
      <c r="K15" s="218"/>
      <c r="L15" s="219"/>
      <c r="M15" s="217" t="str">
        <f>TEXT($G$1+1, "[$-ko-KR]yyyy-mm-dd(ddd) ") &amp; "오전 00:00"</f>
        <v>2022-03-04(금)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57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2022-03-03(목) 오전 00:00</v>
      </c>
      <c r="C42" s="245"/>
      <c r="D42" s="217" t="str">
        <f>TEXT($G$1, "[$-ko-KR]yyyy-mm-dd(ddd) ") &amp; "오후 14:00"</f>
        <v>2022-03-03(목) 오후 14:00</v>
      </c>
      <c r="E42" s="218"/>
      <c r="F42" s="219"/>
      <c r="G42" s="217" t="str">
        <f>TEXT($G$1, "[$-ko-KR]yyyy-mm-dd(ddd) ") &amp; "오후 19:00"</f>
        <v>2022-03-03(목) 오후 19:00</v>
      </c>
      <c r="H42" s="218"/>
      <c r="I42" s="219"/>
      <c r="J42" s="217" t="str">
        <f>TEXT($G$1, "[$-ko-KR]yyyy-mm-dd(ddd) ") &amp; "오후 21:00"</f>
        <v>2022-03-03(목) 오후 21:00</v>
      </c>
      <c r="K42" s="218"/>
      <c r="L42" s="219"/>
      <c r="M42" s="217" t="str">
        <f>TEXT($G$1+1, "[$-ko-KR]yyyy-mm-dd(ddd) ") &amp; "오전 00:00"</f>
        <v>2022-03-04(금)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203"/>
      <c r="R44" s="203"/>
      <c r="S44" s="203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203"/>
      <c r="R45" s="203"/>
      <c r="S45" s="203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193"/>
      <c r="R46" s="193"/>
      <c r="S46" s="193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193"/>
      <c r="R47" s="193"/>
      <c r="S47" s="193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193"/>
      <c r="R48" s="193"/>
      <c r="S48" s="193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193"/>
      <c r="R49" s="193"/>
      <c r="S49" s="193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193"/>
      <c r="R50" s="193"/>
      <c r="S50" s="193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193"/>
      <c r="R51" s="193"/>
      <c r="S51" s="193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194"/>
      <c r="R53" s="195"/>
      <c r="S53" s="196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197"/>
      <c r="R54" s="198"/>
      <c r="S54" s="199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00"/>
      <c r="R55" s="201"/>
      <c r="S55" s="202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193"/>
      <c r="R56" s="193"/>
      <c r="S56" s="193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203"/>
      <c r="R57" s="203"/>
      <c r="S57" s="203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203"/>
      <c r="R58" s="203"/>
      <c r="S58" s="203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193"/>
      <c r="R59" s="193"/>
      <c r="S59" s="193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193"/>
      <c r="R60" s="193"/>
      <c r="S60" s="193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193"/>
      <c r="R61" s="193"/>
      <c r="S61" s="193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182"/>
      <c r="R62" s="183"/>
      <c r="S62" s="184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57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2022-03-03(목) 오전 00:00</v>
      </c>
      <c r="C69" s="245"/>
      <c r="D69" s="217" t="str">
        <f>TEXT($G$1, "[$-ko-KR]yyyy-mm-dd(ddd) ") &amp; "오후 14:00"</f>
        <v>2022-03-03(목) 오후 14:00</v>
      </c>
      <c r="E69" s="218"/>
      <c r="F69" s="219"/>
      <c r="G69" s="217" t="str">
        <f>TEXT($G$1, "[$-ko-KR]yyyy-mm-dd(ddd) ") &amp; "오후 19:00"</f>
        <v>2022-03-03(목) 오후 19:00</v>
      </c>
      <c r="H69" s="218"/>
      <c r="I69" s="219"/>
      <c r="J69" s="217" t="str">
        <f>TEXT($G$1, "[$-ko-KR]yyyy-mm-dd(ddd) ") &amp; "오후 21:00"</f>
        <v>2022-03-03(목) 오후 21:00</v>
      </c>
      <c r="K69" s="218"/>
      <c r="L69" s="219"/>
      <c r="M69" s="217" t="str">
        <f>TEXT($G$1+1, "[$-ko-KR]yyyy-mm-dd(ddd) ") &amp; "오전 00:00"</f>
        <v>2022-03-04(금)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203"/>
      <c r="R71" s="203"/>
      <c r="S71" s="203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203"/>
      <c r="R72" s="203"/>
      <c r="S72" s="203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193"/>
      <c r="R73" s="193"/>
      <c r="S73" s="193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193"/>
      <c r="R74" s="193"/>
      <c r="S74" s="193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193"/>
      <c r="R75" s="193"/>
      <c r="S75" s="193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193"/>
      <c r="R76" s="193"/>
      <c r="S76" s="193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193"/>
      <c r="R77" s="193"/>
      <c r="S77" s="193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193"/>
      <c r="R78" s="193"/>
      <c r="S78" s="193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194"/>
      <c r="R80" s="195"/>
      <c r="S80" s="196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197"/>
      <c r="R81" s="198"/>
      <c r="S81" s="199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00"/>
      <c r="R82" s="201"/>
      <c r="S82" s="202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193"/>
      <c r="R83" s="193"/>
      <c r="S83" s="193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203"/>
      <c r="R84" s="203"/>
      <c r="S84" s="203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203"/>
      <c r="R85" s="203"/>
      <c r="S85" s="203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193"/>
      <c r="R86" s="193"/>
      <c r="S86" s="193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193"/>
      <c r="R87" s="193"/>
      <c r="S87" s="193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193"/>
      <c r="R88" s="193"/>
      <c r="S88" s="193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182"/>
      <c r="R89" s="183"/>
      <c r="S89" s="184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57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2022-03-03(목) 오전 00:00</v>
      </c>
      <c r="C96" s="245"/>
      <c r="D96" s="217" t="str">
        <f>TEXT($G$1, "[$-ko-KR]yyyy-mm-dd(ddd) ") &amp; "오후 14:00"</f>
        <v>2022-03-03(목) 오후 14:00</v>
      </c>
      <c r="E96" s="218"/>
      <c r="F96" s="219"/>
      <c r="G96" s="217" t="str">
        <f>TEXT($G$1, "[$-ko-KR]yyyy-mm-dd(ddd) ") &amp; "오후 19:00"</f>
        <v>2022-03-03(목) 오후 19:00</v>
      </c>
      <c r="H96" s="218"/>
      <c r="I96" s="219"/>
      <c r="J96" s="217" t="str">
        <f>TEXT($G$1, "[$-ko-KR]yyyy-mm-dd(ddd) ") &amp; "오후 21:00"</f>
        <v>2022-03-03(목) 오후 21:00</v>
      </c>
      <c r="K96" s="218"/>
      <c r="L96" s="219"/>
      <c r="M96" s="217" t="str">
        <f>TEXT($G$1+1, "[$-ko-KR]yyyy-mm-dd(ddd) ") &amp; "오전 00:00"</f>
        <v>2022-03-04(금)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203"/>
      <c r="R98" s="203"/>
      <c r="S98" s="203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203"/>
      <c r="R99" s="203"/>
      <c r="S99" s="203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193"/>
      <c r="R100" s="193"/>
      <c r="S100" s="193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193"/>
      <c r="R101" s="193"/>
      <c r="S101" s="193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193"/>
      <c r="R102" s="193"/>
      <c r="S102" s="193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193"/>
      <c r="R103" s="193"/>
      <c r="S103" s="193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193"/>
      <c r="R104" s="193"/>
      <c r="S104" s="193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193"/>
      <c r="R105" s="193"/>
      <c r="S105" s="193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194"/>
      <c r="R107" s="195"/>
      <c r="S107" s="196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197"/>
      <c r="R108" s="198"/>
      <c r="S108" s="199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00"/>
      <c r="R109" s="201"/>
      <c r="S109" s="202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193"/>
      <c r="R110" s="193"/>
      <c r="S110" s="193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203"/>
      <c r="R111" s="203"/>
      <c r="S111" s="203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203"/>
      <c r="R112" s="203"/>
      <c r="S112" s="203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193"/>
      <c r="R113" s="193"/>
      <c r="S113" s="193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193"/>
      <c r="R114" s="193"/>
      <c r="S114" s="193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193"/>
      <c r="R115" s="193"/>
      <c r="S115" s="193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182"/>
      <c r="R116" s="183"/>
      <c r="S116" s="184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57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2022-03-03(목) 오전 00:00</v>
      </c>
      <c r="C123" s="245"/>
      <c r="D123" s="217" t="str">
        <f>TEXT($G$1, "[$-ko-KR]yyyy-mm-dd(ddd) ") &amp; "오후 14:00"</f>
        <v>2022-03-03(목) 오후 14:00</v>
      </c>
      <c r="E123" s="218"/>
      <c r="F123" s="219"/>
      <c r="G123" s="217" t="str">
        <f>TEXT($G$1, "[$-ko-KR]yyyy-mm-dd(ddd) ") &amp; "오후 19:00"</f>
        <v>2022-03-03(목) 오후 19:00</v>
      </c>
      <c r="H123" s="218"/>
      <c r="I123" s="219"/>
      <c r="J123" s="217" t="str">
        <f>TEXT($G$1, "[$-ko-KR]yyyy-mm-dd(ddd) ") &amp; "오후 21:00"</f>
        <v>2022-03-03(목) 오후 21:00</v>
      </c>
      <c r="K123" s="218"/>
      <c r="L123" s="219"/>
      <c r="M123" s="217" t="str">
        <f>TEXT($G$1+1, "[$-ko-KR]yyyy-mm-dd(ddd) ") &amp; "오전 00:00"</f>
        <v>2022-03-04(금)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203"/>
      <c r="R125" s="203"/>
      <c r="S125" s="203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203"/>
      <c r="R126" s="203"/>
      <c r="S126" s="203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193"/>
      <c r="R127" s="193"/>
      <c r="S127" s="193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193"/>
      <c r="R128" s="193"/>
      <c r="S128" s="193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193"/>
      <c r="R129" s="193"/>
      <c r="S129" s="193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193"/>
      <c r="R130" s="193"/>
      <c r="S130" s="193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193"/>
      <c r="R131" s="193"/>
      <c r="S131" s="193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193"/>
      <c r="R132" s="193"/>
      <c r="S132" s="193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194"/>
      <c r="R134" s="195"/>
      <c r="S134" s="196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197"/>
      <c r="R135" s="198"/>
      <c r="S135" s="199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00"/>
      <c r="R136" s="201"/>
      <c r="S136" s="202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193"/>
      <c r="R137" s="193"/>
      <c r="S137" s="193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203"/>
      <c r="R138" s="203"/>
      <c r="S138" s="203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203"/>
      <c r="R139" s="203"/>
      <c r="S139" s="203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193"/>
      <c r="R140" s="193"/>
      <c r="S140" s="193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193"/>
      <c r="R141" s="193"/>
      <c r="S141" s="193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193"/>
      <c r="R142" s="193"/>
      <c r="S142" s="193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182"/>
      <c r="R143" s="183"/>
      <c r="S143" s="184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57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2022-03-03(목) 오전 00:00</v>
      </c>
      <c r="C150" s="245"/>
      <c r="D150" s="217" t="str">
        <f>TEXT($G$1, "[$-ko-KR]yyyy-mm-dd(ddd) ") &amp; "오후 14:00"</f>
        <v>2022-03-03(목) 오후 14:00</v>
      </c>
      <c r="E150" s="218"/>
      <c r="F150" s="219"/>
      <c r="G150" s="217" t="str">
        <f>TEXT($G$1, "[$-ko-KR]yyyy-mm-dd(ddd) ") &amp; "오후 19:00"</f>
        <v>2022-03-03(목) 오후 19:00</v>
      </c>
      <c r="H150" s="218"/>
      <c r="I150" s="219"/>
      <c r="J150" s="217" t="str">
        <f>TEXT($G$1, "[$-ko-KR]yyyy-mm-dd(ddd) ") &amp; "오후 21:00"</f>
        <v>2022-03-03(목) 오후 21:00</v>
      </c>
      <c r="K150" s="218"/>
      <c r="L150" s="219"/>
      <c r="M150" s="217" t="str">
        <f>TEXT($G$1+1, "[$-ko-KR]yyyy-mm-dd(ddd) ") &amp; "오전 00:00"</f>
        <v>2022-03-04(금)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203"/>
      <c r="R152" s="203"/>
      <c r="S152" s="203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203"/>
      <c r="R153" s="203"/>
      <c r="S153" s="203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193"/>
      <c r="R154" s="193"/>
      <c r="S154" s="193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193"/>
      <c r="R155" s="193"/>
      <c r="S155" s="193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193"/>
      <c r="R156" s="193"/>
      <c r="S156" s="193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193"/>
      <c r="R157" s="193"/>
      <c r="S157" s="193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193"/>
      <c r="R158" s="193"/>
      <c r="S158" s="193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193"/>
      <c r="R159" s="193"/>
      <c r="S159" s="193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194"/>
      <c r="R161" s="195"/>
      <c r="S161" s="196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197"/>
      <c r="R162" s="198"/>
      <c r="S162" s="199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00"/>
      <c r="R163" s="201"/>
      <c r="S163" s="202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193"/>
      <c r="R164" s="193"/>
      <c r="S164" s="193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203"/>
      <c r="R165" s="203"/>
      <c r="S165" s="203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203"/>
      <c r="R166" s="203"/>
      <c r="S166" s="203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193"/>
      <c r="R167" s="193"/>
      <c r="S167" s="193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193"/>
      <c r="R168" s="193"/>
      <c r="S168" s="193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193"/>
      <c r="R169" s="193"/>
      <c r="S169" s="193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182"/>
      <c r="R170" s="183"/>
      <c r="S170" s="184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57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2022-03-03(목) 오전 00:00</v>
      </c>
      <c r="C177" s="245"/>
      <c r="D177" s="217" t="str">
        <f>TEXT($G$1, "[$-ko-KR]yyyy-mm-dd(ddd) ") &amp; "오후 14:00"</f>
        <v>2022-03-03(목) 오후 14:00</v>
      </c>
      <c r="E177" s="218"/>
      <c r="F177" s="219"/>
      <c r="G177" s="217" t="str">
        <f>TEXT($G$1, "[$-ko-KR]yyyy-mm-dd(ddd) ") &amp; "오후 19:00"</f>
        <v>2022-03-03(목) 오후 19:00</v>
      </c>
      <c r="H177" s="218"/>
      <c r="I177" s="219"/>
      <c r="J177" s="217" t="str">
        <f>TEXT($G$1, "[$-ko-KR]yyyy-mm-dd(ddd) ") &amp; "오후 21:00"</f>
        <v>2022-03-03(목) 오후 21:00</v>
      </c>
      <c r="K177" s="218"/>
      <c r="L177" s="219"/>
      <c r="M177" s="217" t="str">
        <f>TEXT($G$1+1, "[$-ko-KR]yyyy-mm-dd(ddd) ") &amp; "오전 00:00"</f>
        <v>2022-03-04(금)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203"/>
      <c r="R179" s="203"/>
      <c r="S179" s="203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203"/>
      <c r="R180" s="203"/>
      <c r="S180" s="203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193"/>
      <c r="R181" s="193"/>
      <c r="S181" s="193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193"/>
      <c r="R182" s="193"/>
      <c r="S182" s="193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193"/>
      <c r="R183" s="193"/>
      <c r="S183" s="193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193"/>
      <c r="R184" s="193"/>
      <c r="S184" s="193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193"/>
      <c r="R185" s="193"/>
      <c r="S185" s="193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193"/>
      <c r="R186" s="193"/>
      <c r="S186" s="193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194"/>
      <c r="R188" s="195"/>
      <c r="S188" s="196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197"/>
      <c r="R189" s="198"/>
      <c r="S189" s="199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00"/>
      <c r="R190" s="201"/>
      <c r="S190" s="202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193"/>
      <c r="R191" s="193"/>
      <c r="S191" s="193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203"/>
      <c r="R192" s="203"/>
      <c r="S192" s="203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203"/>
      <c r="R193" s="203"/>
      <c r="S193" s="203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193"/>
      <c r="R194" s="193"/>
      <c r="S194" s="193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193"/>
      <c r="R195" s="193"/>
      <c r="S195" s="193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193"/>
      <c r="R196" s="193"/>
      <c r="S196" s="193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182"/>
      <c r="R197" s="183"/>
      <c r="S197" s="184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44624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57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2022-03-04(금) 오전 00:00</v>
      </c>
      <c r="C15" s="243"/>
      <c r="D15" s="217" t="str">
        <f>TEXT($G$1, "[$-ko-KR]yyyy-mm-dd(ddd) ") &amp; "오후 14:00"</f>
        <v>2022-03-04(금) 오후 14:00</v>
      </c>
      <c r="E15" s="218"/>
      <c r="F15" s="219"/>
      <c r="G15" s="217" t="str">
        <f>TEXT($G$1, "[$-ko-KR]yyyy-mm-dd(ddd) ") &amp; "오후 19:00"</f>
        <v>2022-03-04(금) 오후 19:00</v>
      </c>
      <c r="H15" s="218"/>
      <c r="I15" s="219"/>
      <c r="J15" s="217" t="str">
        <f>TEXT($G$1, "[$-ko-KR]yyyy-mm-dd(ddd) ") &amp; "오후 21:00"</f>
        <v>2022-03-04(금) 오후 21:00</v>
      </c>
      <c r="K15" s="218"/>
      <c r="L15" s="219"/>
      <c r="M15" s="217" t="str">
        <f>TEXT($G$1+1, "[$-ko-KR]yyyy-mm-dd(ddd) ") &amp; "오전 00:00"</f>
        <v>2022-03-05(토)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57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2022-03-04(금) 오전 00:00</v>
      </c>
      <c r="C42" s="245"/>
      <c r="D42" s="217" t="str">
        <f>TEXT($G$1, "[$-ko-KR]yyyy-mm-dd(ddd) ") &amp; "오후 14:00"</f>
        <v>2022-03-04(금) 오후 14:00</v>
      </c>
      <c r="E42" s="218"/>
      <c r="F42" s="219"/>
      <c r="G42" s="217" t="str">
        <f>TEXT($G$1, "[$-ko-KR]yyyy-mm-dd(ddd) ") &amp; "오후 19:00"</f>
        <v>2022-03-04(금) 오후 19:00</v>
      </c>
      <c r="H42" s="218"/>
      <c r="I42" s="219"/>
      <c r="J42" s="217" t="str">
        <f>TEXT($G$1, "[$-ko-KR]yyyy-mm-dd(ddd) ") &amp; "오후 21:00"</f>
        <v>2022-03-04(금) 오후 21:00</v>
      </c>
      <c r="K42" s="218"/>
      <c r="L42" s="219"/>
      <c r="M42" s="217" t="str">
        <f>TEXT($G$1+1, "[$-ko-KR]yyyy-mm-dd(ddd) ") &amp; "오전 00:00"</f>
        <v>2022-03-05(토)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203"/>
      <c r="R44" s="203"/>
      <c r="S44" s="203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203"/>
      <c r="R45" s="203"/>
      <c r="S45" s="203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193"/>
      <c r="R46" s="193"/>
      <c r="S46" s="193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193"/>
      <c r="R47" s="193"/>
      <c r="S47" s="193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193"/>
      <c r="R48" s="193"/>
      <c r="S48" s="193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193"/>
      <c r="R49" s="193"/>
      <c r="S49" s="193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193"/>
      <c r="R50" s="193"/>
      <c r="S50" s="193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193"/>
      <c r="R51" s="193"/>
      <c r="S51" s="193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194"/>
      <c r="R53" s="195"/>
      <c r="S53" s="196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197"/>
      <c r="R54" s="198"/>
      <c r="S54" s="199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00"/>
      <c r="R55" s="201"/>
      <c r="S55" s="202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193"/>
      <c r="R56" s="193"/>
      <c r="S56" s="193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203"/>
      <c r="R57" s="203"/>
      <c r="S57" s="203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203"/>
      <c r="R58" s="203"/>
      <c r="S58" s="203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193"/>
      <c r="R59" s="193"/>
      <c r="S59" s="193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193"/>
      <c r="R60" s="193"/>
      <c r="S60" s="193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193"/>
      <c r="R61" s="193"/>
      <c r="S61" s="193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182"/>
      <c r="R62" s="183"/>
      <c r="S62" s="184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57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2022-03-04(금) 오전 00:00</v>
      </c>
      <c r="C69" s="245"/>
      <c r="D69" s="217" t="str">
        <f>TEXT($G$1, "[$-ko-KR]yyyy-mm-dd(ddd) ") &amp; "오후 14:00"</f>
        <v>2022-03-04(금) 오후 14:00</v>
      </c>
      <c r="E69" s="218"/>
      <c r="F69" s="219"/>
      <c r="G69" s="217" t="str">
        <f>TEXT($G$1, "[$-ko-KR]yyyy-mm-dd(ddd) ") &amp; "오후 19:00"</f>
        <v>2022-03-04(금) 오후 19:00</v>
      </c>
      <c r="H69" s="218"/>
      <c r="I69" s="219"/>
      <c r="J69" s="217" t="str">
        <f>TEXT($G$1, "[$-ko-KR]yyyy-mm-dd(ddd) ") &amp; "오후 21:00"</f>
        <v>2022-03-04(금) 오후 21:00</v>
      </c>
      <c r="K69" s="218"/>
      <c r="L69" s="219"/>
      <c r="M69" s="217" t="str">
        <f>TEXT($G$1+1, "[$-ko-KR]yyyy-mm-dd(ddd) ") &amp; "오전 00:00"</f>
        <v>2022-03-05(토)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203"/>
      <c r="R71" s="203"/>
      <c r="S71" s="203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203"/>
      <c r="R72" s="203"/>
      <c r="S72" s="203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193"/>
      <c r="R73" s="193"/>
      <c r="S73" s="193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193"/>
      <c r="R74" s="193"/>
      <c r="S74" s="193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193"/>
      <c r="R75" s="193"/>
      <c r="S75" s="193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193"/>
      <c r="R76" s="193"/>
      <c r="S76" s="193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193"/>
      <c r="R77" s="193"/>
      <c r="S77" s="193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193"/>
      <c r="R78" s="193"/>
      <c r="S78" s="193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194"/>
      <c r="R80" s="195"/>
      <c r="S80" s="196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197"/>
      <c r="R81" s="198"/>
      <c r="S81" s="199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00"/>
      <c r="R82" s="201"/>
      <c r="S82" s="202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193"/>
      <c r="R83" s="193"/>
      <c r="S83" s="193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203"/>
      <c r="R84" s="203"/>
      <c r="S84" s="203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203"/>
      <c r="R85" s="203"/>
      <c r="S85" s="203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193"/>
      <c r="R86" s="193"/>
      <c r="S86" s="193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193"/>
      <c r="R87" s="193"/>
      <c r="S87" s="193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193"/>
      <c r="R88" s="193"/>
      <c r="S88" s="193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182"/>
      <c r="R89" s="183"/>
      <c r="S89" s="184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57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2022-03-04(금) 오전 00:00</v>
      </c>
      <c r="C96" s="245"/>
      <c r="D96" s="217" t="str">
        <f>TEXT($G$1, "[$-ko-KR]yyyy-mm-dd(ddd) ") &amp; "오후 14:00"</f>
        <v>2022-03-04(금) 오후 14:00</v>
      </c>
      <c r="E96" s="218"/>
      <c r="F96" s="219"/>
      <c r="G96" s="217" t="str">
        <f>TEXT($G$1, "[$-ko-KR]yyyy-mm-dd(ddd) ") &amp; "오후 19:00"</f>
        <v>2022-03-04(금) 오후 19:00</v>
      </c>
      <c r="H96" s="218"/>
      <c r="I96" s="219"/>
      <c r="J96" s="217" t="str">
        <f>TEXT($G$1, "[$-ko-KR]yyyy-mm-dd(ddd) ") &amp; "오후 21:00"</f>
        <v>2022-03-04(금) 오후 21:00</v>
      </c>
      <c r="K96" s="218"/>
      <c r="L96" s="219"/>
      <c r="M96" s="217" t="str">
        <f>TEXT($G$1+1, "[$-ko-KR]yyyy-mm-dd(ddd) ") &amp; "오전 00:00"</f>
        <v>2022-03-05(토)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203"/>
      <c r="R98" s="203"/>
      <c r="S98" s="203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203"/>
      <c r="R99" s="203"/>
      <c r="S99" s="203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193"/>
      <c r="R100" s="193"/>
      <c r="S100" s="193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193"/>
      <c r="R101" s="193"/>
      <c r="S101" s="193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193"/>
      <c r="R102" s="193"/>
      <c r="S102" s="193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193"/>
      <c r="R103" s="193"/>
      <c r="S103" s="193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193"/>
      <c r="R104" s="193"/>
      <c r="S104" s="193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193"/>
      <c r="R105" s="193"/>
      <c r="S105" s="193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194"/>
      <c r="R107" s="195"/>
      <c r="S107" s="196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197"/>
      <c r="R108" s="198"/>
      <c r="S108" s="199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00"/>
      <c r="R109" s="201"/>
      <c r="S109" s="202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193"/>
      <c r="R110" s="193"/>
      <c r="S110" s="193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203"/>
      <c r="R111" s="203"/>
      <c r="S111" s="203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203"/>
      <c r="R112" s="203"/>
      <c r="S112" s="203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193"/>
      <c r="R113" s="193"/>
      <c r="S113" s="193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193"/>
      <c r="R114" s="193"/>
      <c r="S114" s="193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193"/>
      <c r="R115" s="193"/>
      <c r="S115" s="193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182"/>
      <c r="R116" s="183"/>
      <c r="S116" s="184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57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2022-03-04(금) 오전 00:00</v>
      </c>
      <c r="C123" s="245"/>
      <c r="D123" s="217" t="str">
        <f>TEXT($G$1, "[$-ko-KR]yyyy-mm-dd(ddd) ") &amp; "오후 14:00"</f>
        <v>2022-03-04(금) 오후 14:00</v>
      </c>
      <c r="E123" s="218"/>
      <c r="F123" s="219"/>
      <c r="G123" s="217" t="str">
        <f>TEXT($G$1, "[$-ko-KR]yyyy-mm-dd(ddd) ") &amp; "오후 19:00"</f>
        <v>2022-03-04(금) 오후 19:00</v>
      </c>
      <c r="H123" s="218"/>
      <c r="I123" s="219"/>
      <c r="J123" s="217" t="str">
        <f>TEXT($G$1, "[$-ko-KR]yyyy-mm-dd(ddd) ") &amp; "오후 21:00"</f>
        <v>2022-03-04(금) 오후 21:00</v>
      </c>
      <c r="K123" s="218"/>
      <c r="L123" s="219"/>
      <c r="M123" s="217" t="str">
        <f>TEXT($G$1+1, "[$-ko-KR]yyyy-mm-dd(ddd) ") &amp; "오전 00:00"</f>
        <v>2022-03-05(토)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203"/>
      <c r="R125" s="203"/>
      <c r="S125" s="203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203"/>
      <c r="R126" s="203"/>
      <c r="S126" s="203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193"/>
      <c r="R127" s="193"/>
      <c r="S127" s="193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193"/>
      <c r="R128" s="193"/>
      <c r="S128" s="193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193"/>
      <c r="R129" s="193"/>
      <c r="S129" s="193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193"/>
      <c r="R130" s="193"/>
      <c r="S130" s="193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193"/>
      <c r="R131" s="193"/>
      <c r="S131" s="193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193"/>
      <c r="R132" s="193"/>
      <c r="S132" s="193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194"/>
      <c r="R134" s="195"/>
      <c r="S134" s="196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197"/>
      <c r="R135" s="198"/>
      <c r="S135" s="199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00"/>
      <c r="R136" s="201"/>
      <c r="S136" s="202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193"/>
      <c r="R137" s="193"/>
      <c r="S137" s="193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203"/>
      <c r="R138" s="203"/>
      <c r="S138" s="203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203"/>
      <c r="R139" s="203"/>
      <c r="S139" s="203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193"/>
      <c r="R140" s="193"/>
      <c r="S140" s="193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193"/>
      <c r="R141" s="193"/>
      <c r="S141" s="193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193"/>
      <c r="R142" s="193"/>
      <c r="S142" s="193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182"/>
      <c r="R143" s="183"/>
      <c r="S143" s="184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57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2022-03-04(금) 오전 00:00</v>
      </c>
      <c r="C150" s="245"/>
      <c r="D150" s="217" t="str">
        <f>TEXT($G$1, "[$-ko-KR]yyyy-mm-dd(ddd) ") &amp; "오후 14:00"</f>
        <v>2022-03-04(금) 오후 14:00</v>
      </c>
      <c r="E150" s="218"/>
      <c r="F150" s="219"/>
      <c r="G150" s="217" t="str">
        <f>TEXT($G$1, "[$-ko-KR]yyyy-mm-dd(ddd) ") &amp; "오후 19:00"</f>
        <v>2022-03-04(금) 오후 19:00</v>
      </c>
      <c r="H150" s="218"/>
      <c r="I150" s="219"/>
      <c r="J150" s="217" t="str">
        <f>TEXT($G$1, "[$-ko-KR]yyyy-mm-dd(ddd) ") &amp; "오후 21:00"</f>
        <v>2022-03-04(금) 오후 21:00</v>
      </c>
      <c r="K150" s="218"/>
      <c r="L150" s="219"/>
      <c r="M150" s="217" t="str">
        <f>TEXT($G$1+1, "[$-ko-KR]yyyy-mm-dd(ddd) ") &amp; "오전 00:00"</f>
        <v>2022-03-05(토)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203"/>
      <c r="R152" s="203"/>
      <c r="S152" s="203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203"/>
      <c r="R153" s="203"/>
      <c r="S153" s="203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193"/>
      <c r="R154" s="193"/>
      <c r="S154" s="193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193"/>
      <c r="R155" s="193"/>
      <c r="S155" s="193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193"/>
      <c r="R156" s="193"/>
      <c r="S156" s="193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193"/>
      <c r="R157" s="193"/>
      <c r="S157" s="193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193"/>
      <c r="R158" s="193"/>
      <c r="S158" s="193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193"/>
      <c r="R159" s="193"/>
      <c r="S159" s="193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194"/>
      <c r="R161" s="195"/>
      <c r="S161" s="196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197"/>
      <c r="R162" s="198"/>
      <c r="S162" s="199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00"/>
      <c r="R163" s="201"/>
      <c r="S163" s="202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193"/>
      <c r="R164" s="193"/>
      <c r="S164" s="193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203"/>
      <c r="R165" s="203"/>
      <c r="S165" s="203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203"/>
      <c r="R166" s="203"/>
      <c r="S166" s="203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193"/>
      <c r="R167" s="193"/>
      <c r="S167" s="193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193"/>
      <c r="R168" s="193"/>
      <c r="S168" s="193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193"/>
      <c r="R169" s="193"/>
      <c r="S169" s="193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182"/>
      <c r="R170" s="183"/>
      <c r="S170" s="184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57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2022-03-04(금) 오전 00:00</v>
      </c>
      <c r="C177" s="245"/>
      <c r="D177" s="217" t="str">
        <f>TEXT($G$1, "[$-ko-KR]yyyy-mm-dd(ddd) ") &amp; "오후 14:00"</f>
        <v>2022-03-04(금) 오후 14:00</v>
      </c>
      <c r="E177" s="218"/>
      <c r="F177" s="219"/>
      <c r="G177" s="217" t="str">
        <f>TEXT($G$1, "[$-ko-KR]yyyy-mm-dd(ddd) ") &amp; "오후 19:00"</f>
        <v>2022-03-04(금) 오후 19:00</v>
      </c>
      <c r="H177" s="218"/>
      <c r="I177" s="219"/>
      <c r="J177" s="217" t="str">
        <f>TEXT($G$1, "[$-ko-KR]yyyy-mm-dd(ddd) ") &amp; "오후 21:00"</f>
        <v>2022-03-04(금) 오후 21:00</v>
      </c>
      <c r="K177" s="218"/>
      <c r="L177" s="219"/>
      <c r="M177" s="217" t="str">
        <f>TEXT($G$1+1, "[$-ko-KR]yyyy-mm-dd(ddd) ") &amp; "오전 00:00"</f>
        <v>2022-03-05(토)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203"/>
      <c r="R179" s="203"/>
      <c r="S179" s="203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3"/>
      <c r="R180" s="203"/>
      <c r="S180" s="203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193"/>
      <c r="R181" s="193"/>
      <c r="S181" s="193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193"/>
      <c r="R182" s="193"/>
      <c r="S182" s="193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193"/>
      <c r="R183" s="193"/>
      <c r="S183" s="193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193"/>
      <c r="R184" s="193"/>
      <c r="S184" s="193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193"/>
      <c r="R185" s="193"/>
      <c r="S185" s="193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193"/>
      <c r="R186" s="193"/>
      <c r="S186" s="193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194"/>
      <c r="R188" s="195"/>
      <c r="S188" s="196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197"/>
      <c r="R189" s="198"/>
      <c r="S189" s="199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00"/>
      <c r="R190" s="201"/>
      <c r="S190" s="202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193"/>
      <c r="R191" s="193"/>
      <c r="S191" s="193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203"/>
      <c r="R192" s="203"/>
      <c r="S192" s="203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203"/>
      <c r="R193" s="203"/>
      <c r="S193" s="203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193"/>
      <c r="R194" s="193"/>
      <c r="S194" s="193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193"/>
      <c r="R195" s="193"/>
      <c r="S195" s="193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193"/>
      <c r="R196" s="193"/>
      <c r="S196" s="193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182"/>
      <c r="R197" s="183"/>
      <c r="S197" s="184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44625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57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2022-03-05(토) 오전 00:00</v>
      </c>
      <c r="C15" s="243"/>
      <c r="D15" s="217" t="str">
        <f>TEXT($G$1, "[$-ko-KR]yyyy-mm-dd(ddd) ") &amp; "오후 14:00"</f>
        <v>2022-03-05(토) 오후 14:00</v>
      </c>
      <c r="E15" s="218"/>
      <c r="F15" s="219"/>
      <c r="G15" s="217" t="str">
        <f>TEXT($G$1, "[$-ko-KR]yyyy-mm-dd(ddd) ") &amp; "오후 19:00"</f>
        <v>2022-03-05(토) 오후 19:00</v>
      </c>
      <c r="H15" s="218"/>
      <c r="I15" s="219"/>
      <c r="J15" s="217" t="str">
        <f>TEXT($G$1, "[$-ko-KR]yyyy-mm-dd(ddd) ") &amp; "오후 21:00"</f>
        <v>2022-03-05(토) 오후 21:00</v>
      </c>
      <c r="K15" s="218"/>
      <c r="L15" s="219"/>
      <c r="M15" s="217" t="str">
        <f>TEXT($G$1+1, "[$-ko-KR]yyyy-mm-dd(ddd) ") &amp; "오전 00:00"</f>
        <v>2022-03-06(일)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57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2022-03-05(토) 오전 00:00</v>
      </c>
      <c r="C42" s="245"/>
      <c r="D42" s="217" t="str">
        <f>TEXT($G$1, "[$-ko-KR]yyyy-mm-dd(ddd) ") &amp; "오후 14:00"</f>
        <v>2022-03-05(토) 오후 14:00</v>
      </c>
      <c r="E42" s="218"/>
      <c r="F42" s="219"/>
      <c r="G42" s="217" t="str">
        <f>TEXT($G$1, "[$-ko-KR]yyyy-mm-dd(ddd) ") &amp; "오후 19:00"</f>
        <v>2022-03-05(토) 오후 19:00</v>
      </c>
      <c r="H42" s="218"/>
      <c r="I42" s="219"/>
      <c r="J42" s="217" t="str">
        <f>TEXT($G$1, "[$-ko-KR]yyyy-mm-dd(ddd) ") &amp; "오후 21:00"</f>
        <v>2022-03-05(토) 오후 21:00</v>
      </c>
      <c r="K42" s="218"/>
      <c r="L42" s="219"/>
      <c r="M42" s="217" t="str">
        <f>TEXT($G$1+1, "[$-ko-KR]yyyy-mm-dd(ddd) ") &amp; "오전 00:00"</f>
        <v>2022-03-06(일)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203"/>
      <c r="R44" s="203"/>
      <c r="S44" s="203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03"/>
      <c r="R45" s="203"/>
      <c r="S45" s="203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193"/>
      <c r="R46" s="193"/>
      <c r="S46" s="193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193"/>
      <c r="R47" s="193"/>
      <c r="S47" s="193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193"/>
      <c r="R48" s="193"/>
      <c r="S48" s="193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193"/>
      <c r="R49" s="193"/>
      <c r="S49" s="193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193"/>
      <c r="R50" s="193"/>
      <c r="S50" s="193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193"/>
      <c r="R51" s="193"/>
      <c r="S51" s="193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194"/>
      <c r="R53" s="195"/>
      <c r="S53" s="196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197"/>
      <c r="R54" s="198"/>
      <c r="S54" s="199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00"/>
      <c r="R55" s="201"/>
      <c r="S55" s="202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193"/>
      <c r="R56" s="193"/>
      <c r="S56" s="193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203"/>
      <c r="R57" s="203"/>
      <c r="S57" s="203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203"/>
      <c r="R58" s="203"/>
      <c r="S58" s="203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193"/>
      <c r="R59" s="193"/>
      <c r="S59" s="193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193"/>
      <c r="R60" s="193"/>
      <c r="S60" s="193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193"/>
      <c r="R61" s="193"/>
      <c r="S61" s="193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182"/>
      <c r="R62" s="183"/>
      <c r="S62" s="184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57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2022-03-05(토) 오전 00:00</v>
      </c>
      <c r="C69" s="245"/>
      <c r="D69" s="217" t="str">
        <f>TEXT($G$1, "[$-ko-KR]yyyy-mm-dd(ddd) ") &amp; "오후 14:00"</f>
        <v>2022-03-05(토) 오후 14:00</v>
      </c>
      <c r="E69" s="218"/>
      <c r="F69" s="219"/>
      <c r="G69" s="217" t="str">
        <f>TEXT($G$1, "[$-ko-KR]yyyy-mm-dd(ddd) ") &amp; "오후 19:00"</f>
        <v>2022-03-05(토) 오후 19:00</v>
      </c>
      <c r="H69" s="218"/>
      <c r="I69" s="219"/>
      <c r="J69" s="217" t="str">
        <f>TEXT($G$1, "[$-ko-KR]yyyy-mm-dd(ddd) ") &amp; "오후 21:00"</f>
        <v>2022-03-05(토) 오후 21:00</v>
      </c>
      <c r="K69" s="218"/>
      <c r="L69" s="219"/>
      <c r="M69" s="217" t="str">
        <f>TEXT($G$1+1, "[$-ko-KR]yyyy-mm-dd(ddd) ") &amp; "오전 00:00"</f>
        <v>2022-03-06(일)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203"/>
      <c r="R71" s="203"/>
      <c r="S71" s="203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203"/>
      <c r="R72" s="203"/>
      <c r="S72" s="203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193"/>
      <c r="R73" s="193"/>
      <c r="S73" s="193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193"/>
      <c r="R74" s="193"/>
      <c r="S74" s="193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193"/>
      <c r="R75" s="193"/>
      <c r="S75" s="193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193"/>
      <c r="R76" s="193"/>
      <c r="S76" s="193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193"/>
      <c r="R77" s="193"/>
      <c r="S77" s="193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193"/>
      <c r="R78" s="193"/>
      <c r="S78" s="193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194"/>
      <c r="R80" s="195"/>
      <c r="S80" s="196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197"/>
      <c r="R81" s="198"/>
      <c r="S81" s="199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00"/>
      <c r="R82" s="201"/>
      <c r="S82" s="202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193"/>
      <c r="R83" s="193"/>
      <c r="S83" s="193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203"/>
      <c r="R84" s="203"/>
      <c r="S84" s="203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203"/>
      <c r="R85" s="203"/>
      <c r="S85" s="203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193"/>
      <c r="R86" s="193"/>
      <c r="S86" s="193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193"/>
      <c r="R87" s="193"/>
      <c r="S87" s="193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193"/>
      <c r="R88" s="193"/>
      <c r="S88" s="193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182"/>
      <c r="R89" s="183"/>
      <c r="S89" s="184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57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2022-03-05(토) 오전 00:00</v>
      </c>
      <c r="C96" s="245"/>
      <c r="D96" s="217" t="str">
        <f>TEXT($G$1, "[$-ko-KR]yyyy-mm-dd(ddd) ") &amp; "오후 14:00"</f>
        <v>2022-03-05(토) 오후 14:00</v>
      </c>
      <c r="E96" s="218"/>
      <c r="F96" s="219"/>
      <c r="G96" s="217" t="str">
        <f>TEXT($G$1, "[$-ko-KR]yyyy-mm-dd(ddd) ") &amp; "오후 19:00"</f>
        <v>2022-03-05(토) 오후 19:00</v>
      </c>
      <c r="H96" s="218"/>
      <c r="I96" s="219"/>
      <c r="J96" s="217" t="str">
        <f>TEXT($G$1, "[$-ko-KR]yyyy-mm-dd(ddd) ") &amp; "오후 21:00"</f>
        <v>2022-03-05(토) 오후 21:00</v>
      </c>
      <c r="K96" s="218"/>
      <c r="L96" s="219"/>
      <c r="M96" s="217" t="str">
        <f>TEXT($G$1+1, "[$-ko-KR]yyyy-mm-dd(ddd) ") &amp; "오전 00:00"</f>
        <v>2022-03-06(일)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203"/>
      <c r="R98" s="203"/>
      <c r="S98" s="203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203"/>
      <c r="R99" s="203"/>
      <c r="S99" s="203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193"/>
      <c r="R100" s="193"/>
      <c r="S100" s="193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193"/>
      <c r="R101" s="193"/>
      <c r="S101" s="193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193"/>
      <c r="R102" s="193"/>
      <c r="S102" s="193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193"/>
      <c r="R103" s="193"/>
      <c r="S103" s="193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193"/>
      <c r="R104" s="193"/>
      <c r="S104" s="193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193"/>
      <c r="R105" s="193"/>
      <c r="S105" s="193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194"/>
      <c r="R107" s="195"/>
      <c r="S107" s="196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197"/>
      <c r="R108" s="198"/>
      <c r="S108" s="199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00"/>
      <c r="R109" s="201"/>
      <c r="S109" s="202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193"/>
      <c r="R110" s="193"/>
      <c r="S110" s="193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203"/>
      <c r="R111" s="203"/>
      <c r="S111" s="203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203"/>
      <c r="R112" s="203"/>
      <c r="S112" s="203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193"/>
      <c r="R113" s="193"/>
      <c r="S113" s="193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193"/>
      <c r="R114" s="193"/>
      <c r="S114" s="193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193"/>
      <c r="R115" s="193"/>
      <c r="S115" s="193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182"/>
      <c r="R116" s="183"/>
      <c r="S116" s="184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57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2022-03-05(토) 오전 00:00</v>
      </c>
      <c r="C123" s="245"/>
      <c r="D123" s="217" t="str">
        <f>TEXT($G$1, "[$-ko-KR]yyyy-mm-dd(ddd) ") &amp; "오후 14:00"</f>
        <v>2022-03-05(토) 오후 14:00</v>
      </c>
      <c r="E123" s="218"/>
      <c r="F123" s="219"/>
      <c r="G123" s="217" t="str">
        <f>TEXT($G$1, "[$-ko-KR]yyyy-mm-dd(ddd) ") &amp; "오후 19:00"</f>
        <v>2022-03-05(토) 오후 19:00</v>
      </c>
      <c r="H123" s="218"/>
      <c r="I123" s="219"/>
      <c r="J123" s="217" t="str">
        <f>TEXT($G$1, "[$-ko-KR]yyyy-mm-dd(ddd) ") &amp; "오후 21:00"</f>
        <v>2022-03-05(토) 오후 21:00</v>
      </c>
      <c r="K123" s="218"/>
      <c r="L123" s="219"/>
      <c r="M123" s="217" t="str">
        <f>TEXT($G$1+1, "[$-ko-KR]yyyy-mm-dd(ddd) ") &amp; "오전 00:00"</f>
        <v>2022-03-06(일)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203"/>
      <c r="R125" s="203"/>
      <c r="S125" s="203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203"/>
      <c r="R126" s="203"/>
      <c r="S126" s="203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193"/>
      <c r="R127" s="193"/>
      <c r="S127" s="193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193"/>
      <c r="R128" s="193"/>
      <c r="S128" s="193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193"/>
      <c r="R129" s="193"/>
      <c r="S129" s="193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193"/>
      <c r="R130" s="193"/>
      <c r="S130" s="193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193"/>
      <c r="R131" s="193"/>
      <c r="S131" s="193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193"/>
      <c r="R132" s="193"/>
      <c r="S132" s="193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194"/>
      <c r="R134" s="195"/>
      <c r="S134" s="196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197"/>
      <c r="R135" s="198"/>
      <c r="S135" s="199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00"/>
      <c r="R136" s="201"/>
      <c r="S136" s="202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193"/>
      <c r="R137" s="193"/>
      <c r="S137" s="193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203"/>
      <c r="R138" s="203"/>
      <c r="S138" s="203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203"/>
      <c r="R139" s="203"/>
      <c r="S139" s="203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193"/>
      <c r="R140" s="193"/>
      <c r="S140" s="193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193"/>
      <c r="R141" s="193"/>
      <c r="S141" s="193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193"/>
      <c r="R142" s="193"/>
      <c r="S142" s="193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182"/>
      <c r="R143" s="183"/>
      <c r="S143" s="184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57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2022-03-05(토) 오전 00:00</v>
      </c>
      <c r="C150" s="245"/>
      <c r="D150" s="217" t="str">
        <f>TEXT($G$1, "[$-ko-KR]yyyy-mm-dd(ddd) ") &amp; "오후 14:00"</f>
        <v>2022-03-05(토) 오후 14:00</v>
      </c>
      <c r="E150" s="218"/>
      <c r="F150" s="219"/>
      <c r="G150" s="217" t="str">
        <f>TEXT($G$1, "[$-ko-KR]yyyy-mm-dd(ddd) ") &amp; "오후 19:00"</f>
        <v>2022-03-05(토) 오후 19:00</v>
      </c>
      <c r="H150" s="218"/>
      <c r="I150" s="219"/>
      <c r="J150" s="217" t="str">
        <f>TEXT($G$1, "[$-ko-KR]yyyy-mm-dd(ddd) ") &amp; "오후 21:00"</f>
        <v>2022-03-05(토) 오후 21:00</v>
      </c>
      <c r="K150" s="218"/>
      <c r="L150" s="219"/>
      <c r="M150" s="217" t="str">
        <f>TEXT($G$1+1, "[$-ko-KR]yyyy-mm-dd(ddd) ") &amp; "오전 00:00"</f>
        <v>2022-03-06(일)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203"/>
      <c r="R152" s="203"/>
      <c r="S152" s="203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203"/>
      <c r="R153" s="203"/>
      <c r="S153" s="203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193"/>
      <c r="R154" s="193"/>
      <c r="S154" s="193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193"/>
      <c r="R155" s="193"/>
      <c r="S155" s="193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193"/>
      <c r="R156" s="193"/>
      <c r="S156" s="193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193"/>
      <c r="R157" s="193"/>
      <c r="S157" s="193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193"/>
      <c r="R158" s="193"/>
      <c r="S158" s="193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193"/>
      <c r="R159" s="193"/>
      <c r="S159" s="193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194"/>
      <c r="R161" s="195"/>
      <c r="S161" s="196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197"/>
      <c r="R162" s="198"/>
      <c r="S162" s="199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00"/>
      <c r="R163" s="201"/>
      <c r="S163" s="202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193"/>
      <c r="R164" s="193"/>
      <c r="S164" s="193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203"/>
      <c r="R165" s="203"/>
      <c r="S165" s="203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203"/>
      <c r="R166" s="203"/>
      <c r="S166" s="203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193"/>
      <c r="R167" s="193"/>
      <c r="S167" s="193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193"/>
      <c r="R168" s="193"/>
      <c r="S168" s="193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193"/>
      <c r="R169" s="193"/>
      <c r="S169" s="193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182"/>
      <c r="R170" s="183"/>
      <c r="S170" s="184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57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2022-03-05(토) 오전 00:00</v>
      </c>
      <c r="C177" s="245"/>
      <c r="D177" s="217" t="str">
        <f>TEXT($G$1, "[$-ko-KR]yyyy-mm-dd(ddd) ") &amp; "오후 14:00"</f>
        <v>2022-03-05(토) 오후 14:00</v>
      </c>
      <c r="E177" s="218"/>
      <c r="F177" s="219"/>
      <c r="G177" s="217" t="str">
        <f>TEXT($G$1, "[$-ko-KR]yyyy-mm-dd(ddd) ") &amp; "오후 19:00"</f>
        <v>2022-03-05(토) 오후 19:00</v>
      </c>
      <c r="H177" s="218"/>
      <c r="I177" s="219"/>
      <c r="J177" s="217" t="str">
        <f>TEXT($G$1, "[$-ko-KR]yyyy-mm-dd(ddd) ") &amp; "오후 21:00"</f>
        <v>2022-03-05(토) 오후 21:00</v>
      </c>
      <c r="K177" s="218"/>
      <c r="L177" s="219"/>
      <c r="M177" s="217" t="str">
        <f>TEXT($G$1+1, "[$-ko-KR]yyyy-mm-dd(ddd) ") &amp; "오전 00:00"</f>
        <v>2022-03-06(일)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203"/>
      <c r="R179" s="203"/>
      <c r="S179" s="203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203"/>
      <c r="R180" s="203"/>
      <c r="S180" s="203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193"/>
      <c r="R181" s="193"/>
      <c r="S181" s="193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193"/>
      <c r="R182" s="193"/>
      <c r="S182" s="193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193"/>
      <c r="R183" s="193"/>
      <c r="S183" s="193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193"/>
      <c r="R184" s="193"/>
      <c r="S184" s="193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193"/>
      <c r="R185" s="193"/>
      <c r="S185" s="193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193"/>
      <c r="R186" s="193"/>
      <c r="S186" s="193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194"/>
      <c r="R188" s="195"/>
      <c r="S188" s="196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197"/>
      <c r="R189" s="198"/>
      <c r="S189" s="199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00"/>
      <c r="R190" s="201"/>
      <c r="S190" s="202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193"/>
      <c r="R191" s="193"/>
      <c r="S191" s="193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203"/>
      <c r="R192" s="203"/>
      <c r="S192" s="203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203"/>
      <c r="R193" s="203"/>
      <c r="S193" s="203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193"/>
      <c r="R194" s="193"/>
      <c r="S194" s="193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193"/>
      <c r="R195" s="193"/>
      <c r="S195" s="193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193"/>
      <c r="R196" s="193"/>
      <c r="S196" s="193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182"/>
      <c r="R197" s="183"/>
      <c r="S197" s="184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44626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57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2022-03-06(일) 오전 00:00</v>
      </c>
      <c r="C15" s="243"/>
      <c r="D15" s="217" t="str">
        <f>TEXT($G$1, "[$-ko-KR]yyyy-mm-dd(ddd) ") &amp; "오후 14:00"</f>
        <v>2022-03-06(일) 오후 14:00</v>
      </c>
      <c r="E15" s="218"/>
      <c r="F15" s="219"/>
      <c r="G15" s="217" t="str">
        <f>TEXT($G$1, "[$-ko-KR]yyyy-mm-dd(ddd) ") &amp; "오후 19:00"</f>
        <v>2022-03-06(일) 오후 19:00</v>
      </c>
      <c r="H15" s="218"/>
      <c r="I15" s="219"/>
      <c r="J15" s="217" t="str">
        <f>TEXT($G$1, "[$-ko-KR]yyyy-mm-dd(ddd) ") &amp; "오후 21:00"</f>
        <v>2022-03-06(일) 오후 21:00</v>
      </c>
      <c r="K15" s="218"/>
      <c r="L15" s="219"/>
      <c r="M15" s="217" t="str">
        <f>TEXT($G$1+1, "[$-ko-KR]yyyy-mm-dd(ddd) ") &amp; "오전 00:00"</f>
        <v>2022-03-07(월)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57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2022-03-06(일) 오전 00:00</v>
      </c>
      <c r="C42" s="245"/>
      <c r="D42" s="217" t="str">
        <f>TEXT($G$1, "[$-ko-KR]yyyy-mm-dd(ddd) ") &amp; "오후 14:00"</f>
        <v>2022-03-06(일) 오후 14:00</v>
      </c>
      <c r="E42" s="218"/>
      <c r="F42" s="219"/>
      <c r="G42" s="217" t="str">
        <f>TEXT($G$1, "[$-ko-KR]yyyy-mm-dd(ddd) ") &amp; "오후 19:00"</f>
        <v>2022-03-06(일) 오후 19:00</v>
      </c>
      <c r="H42" s="218"/>
      <c r="I42" s="219"/>
      <c r="J42" s="217" t="str">
        <f>TEXT($G$1, "[$-ko-KR]yyyy-mm-dd(ddd) ") &amp; "오후 21:00"</f>
        <v>2022-03-06(일) 오후 21:00</v>
      </c>
      <c r="K42" s="218"/>
      <c r="L42" s="219"/>
      <c r="M42" s="217" t="str">
        <f>TEXT($G$1+1, "[$-ko-KR]yyyy-mm-dd(ddd) ") &amp; "오전 00:00"</f>
        <v>2022-03-07(월)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203"/>
      <c r="R44" s="203"/>
      <c r="S44" s="203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203"/>
      <c r="R45" s="203"/>
      <c r="S45" s="203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193"/>
      <c r="R46" s="193"/>
      <c r="S46" s="193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193"/>
      <c r="R47" s="193"/>
      <c r="S47" s="193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193"/>
      <c r="R48" s="193"/>
      <c r="S48" s="193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193"/>
      <c r="R49" s="193"/>
      <c r="S49" s="193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193"/>
      <c r="R50" s="193"/>
      <c r="S50" s="193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193"/>
      <c r="R51" s="193"/>
      <c r="S51" s="193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194"/>
      <c r="R53" s="195"/>
      <c r="S53" s="196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197"/>
      <c r="R54" s="198"/>
      <c r="S54" s="199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200"/>
      <c r="R55" s="201"/>
      <c r="S55" s="202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193"/>
      <c r="R56" s="193"/>
      <c r="S56" s="193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203"/>
      <c r="R57" s="203"/>
      <c r="S57" s="203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203"/>
      <c r="R58" s="203"/>
      <c r="S58" s="203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193"/>
      <c r="R59" s="193"/>
      <c r="S59" s="193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193"/>
      <c r="R60" s="193"/>
      <c r="S60" s="193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193"/>
      <c r="R61" s="193"/>
      <c r="S61" s="193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182"/>
      <c r="R62" s="183"/>
      <c r="S62" s="184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57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2022-03-06(일) 오전 00:00</v>
      </c>
      <c r="C69" s="245"/>
      <c r="D69" s="217" t="str">
        <f>TEXT($G$1, "[$-ko-KR]yyyy-mm-dd(ddd) ") &amp; "오후 14:00"</f>
        <v>2022-03-06(일) 오후 14:00</v>
      </c>
      <c r="E69" s="218"/>
      <c r="F69" s="219"/>
      <c r="G69" s="217" t="str">
        <f>TEXT($G$1, "[$-ko-KR]yyyy-mm-dd(ddd) ") &amp; "오후 19:00"</f>
        <v>2022-03-06(일) 오후 19:00</v>
      </c>
      <c r="H69" s="218"/>
      <c r="I69" s="219"/>
      <c r="J69" s="217" t="str">
        <f>TEXT($G$1, "[$-ko-KR]yyyy-mm-dd(ddd) ") &amp; "오후 21:00"</f>
        <v>2022-03-06(일) 오후 21:00</v>
      </c>
      <c r="K69" s="218"/>
      <c r="L69" s="219"/>
      <c r="M69" s="217" t="str">
        <f>TEXT($G$1+1, "[$-ko-KR]yyyy-mm-dd(ddd) ") &amp; "오전 00:00"</f>
        <v>2022-03-07(월)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203"/>
      <c r="R71" s="203"/>
      <c r="S71" s="203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203"/>
      <c r="R72" s="203"/>
      <c r="S72" s="203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193"/>
      <c r="R73" s="193"/>
      <c r="S73" s="193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193"/>
      <c r="R74" s="193"/>
      <c r="S74" s="193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193"/>
      <c r="R75" s="193"/>
      <c r="S75" s="193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193"/>
      <c r="R76" s="193"/>
      <c r="S76" s="193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193"/>
      <c r="R77" s="193"/>
      <c r="S77" s="193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193"/>
      <c r="R78" s="193"/>
      <c r="S78" s="193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194"/>
      <c r="R80" s="195"/>
      <c r="S80" s="196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197"/>
      <c r="R81" s="198"/>
      <c r="S81" s="199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200"/>
      <c r="R82" s="201"/>
      <c r="S82" s="202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193"/>
      <c r="R83" s="193"/>
      <c r="S83" s="193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203"/>
      <c r="R84" s="203"/>
      <c r="S84" s="203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203"/>
      <c r="R85" s="203"/>
      <c r="S85" s="203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193"/>
      <c r="R86" s="193"/>
      <c r="S86" s="193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93"/>
      <c r="R87" s="193"/>
      <c r="S87" s="193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193"/>
      <c r="R88" s="193"/>
      <c r="S88" s="193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182"/>
      <c r="R89" s="183"/>
      <c r="S89" s="184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57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2022-03-06(일) 오전 00:00</v>
      </c>
      <c r="C96" s="245"/>
      <c r="D96" s="217" t="str">
        <f>TEXT($G$1, "[$-ko-KR]yyyy-mm-dd(ddd) ") &amp; "오후 14:00"</f>
        <v>2022-03-06(일) 오후 14:00</v>
      </c>
      <c r="E96" s="218"/>
      <c r="F96" s="219"/>
      <c r="G96" s="217" t="str">
        <f>TEXT($G$1, "[$-ko-KR]yyyy-mm-dd(ddd) ") &amp; "오후 19:00"</f>
        <v>2022-03-06(일) 오후 19:00</v>
      </c>
      <c r="H96" s="218"/>
      <c r="I96" s="219"/>
      <c r="J96" s="217" t="str">
        <f>TEXT($G$1, "[$-ko-KR]yyyy-mm-dd(ddd) ") &amp; "오후 21:00"</f>
        <v>2022-03-06(일) 오후 21:00</v>
      </c>
      <c r="K96" s="218"/>
      <c r="L96" s="219"/>
      <c r="M96" s="217" t="str">
        <f>TEXT($G$1+1, "[$-ko-KR]yyyy-mm-dd(ddd) ") &amp; "오전 00:00"</f>
        <v>2022-03-07(월)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203"/>
      <c r="R98" s="203"/>
      <c r="S98" s="203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203"/>
      <c r="R99" s="203"/>
      <c r="S99" s="203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193"/>
      <c r="R100" s="193"/>
      <c r="S100" s="193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193"/>
      <c r="R101" s="193"/>
      <c r="S101" s="193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193"/>
      <c r="R102" s="193"/>
      <c r="S102" s="193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193"/>
      <c r="R103" s="193"/>
      <c r="S103" s="193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193"/>
      <c r="R104" s="193"/>
      <c r="S104" s="193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193"/>
      <c r="R105" s="193"/>
      <c r="S105" s="193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194"/>
      <c r="R107" s="195"/>
      <c r="S107" s="196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197"/>
      <c r="R108" s="198"/>
      <c r="S108" s="199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200"/>
      <c r="R109" s="201"/>
      <c r="S109" s="202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193"/>
      <c r="R110" s="193"/>
      <c r="S110" s="193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203"/>
      <c r="R111" s="203"/>
      <c r="S111" s="203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203"/>
      <c r="R112" s="203"/>
      <c r="S112" s="203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193"/>
      <c r="R113" s="193"/>
      <c r="S113" s="193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193"/>
      <c r="R114" s="193"/>
      <c r="S114" s="193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193"/>
      <c r="R115" s="193"/>
      <c r="S115" s="193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182"/>
      <c r="R116" s="183"/>
      <c r="S116" s="184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57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2022-03-06(일) 오전 00:00</v>
      </c>
      <c r="C123" s="245"/>
      <c r="D123" s="217" t="str">
        <f>TEXT($G$1, "[$-ko-KR]yyyy-mm-dd(ddd) ") &amp; "오후 14:00"</f>
        <v>2022-03-06(일) 오후 14:00</v>
      </c>
      <c r="E123" s="218"/>
      <c r="F123" s="219"/>
      <c r="G123" s="217" t="str">
        <f>TEXT($G$1, "[$-ko-KR]yyyy-mm-dd(ddd) ") &amp; "오후 19:00"</f>
        <v>2022-03-06(일) 오후 19:00</v>
      </c>
      <c r="H123" s="218"/>
      <c r="I123" s="219"/>
      <c r="J123" s="217" t="str">
        <f>TEXT($G$1, "[$-ko-KR]yyyy-mm-dd(ddd) ") &amp; "오후 21:00"</f>
        <v>2022-03-06(일) 오후 21:00</v>
      </c>
      <c r="K123" s="218"/>
      <c r="L123" s="219"/>
      <c r="M123" s="217" t="str">
        <f>TEXT($G$1+1, "[$-ko-KR]yyyy-mm-dd(ddd) ") &amp; "오전 00:00"</f>
        <v>2022-03-07(월)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203"/>
      <c r="R125" s="203"/>
      <c r="S125" s="203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203"/>
      <c r="R126" s="203"/>
      <c r="S126" s="203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193"/>
      <c r="R127" s="193"/>
      <c r="S127" s="193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193"/>
      <c r="R128" s="193"/>
      <c r="S128" s="193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193"/>
      <c r="R129" s="193"/>
      <c r="S129" s="193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193"/>
      <c r="R130" s="193"/>
      <c r="S130" s="193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193"/>
      <c r="R131" s="193"/>
      <c r="S131" s="193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193"/>
      <c r="R132" s="193"/>
      <c r="S132" s="193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194"/>
      <c r="R134" s="195"/>
      <c r="S134" s="196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197"/>
      <c r="R135" s="198"/>
      <c r="S135" s="199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200"/>
      <c r="R136" s="201"/>
      <c r="S136" s="202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193"/>
      <c r="R137" s="193"/>
      <c r="S137" s="193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203"/>
      <c r="R138" s="203"/>
      <c r="S138" s="203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203"/>
      <c r="R139" s="203"/>
      <c r="S139" s="203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193"/>
      <c r="R140" s="193"/>
      <c r="S140" s="193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93"/>
      <c r="R141" s="193"/>
      <c r="S141" s="193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193"/>
      <c r="R142" s="193"/>
      <c r="S142" s="193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182"/>
      <c r="R143" s="183"/>
      <c r="S143" s="184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57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2022-03-06(일) 오전 00:00</v>
      </c>
      <c r="C150" s="245"/>
      <c r="D150" s="217" t="str">
        <f>TEXT($G$1, "[$-ko-KR]yyyy-mm-dd(ddd) ") &amp; "오후 14:00"</f>
        <v>2022-03-06(일) 오후 14:00</v>
      </c>
      <c r="E150" s="218"/>
      <c r="F150" s="219"/>
      <c r="G150" s="217" t="str">
        <f>TEXT($G$1, "[$-ko-KR]yyyy-mm-dd(ddd) ") &amp; "오후 19:00"</f>
        <v>2022-03-06(일) 오후 19:00</v>
      </c>
      <c r="H150" s="218"/>
      <c r="I150" s="219"/>
      <c r="J150" s="217" t="str">
        <f>TEXT($G$1, "[$-ko-KR]yyyy-mm-dd(ddd) ") &amp; "오후 21:00"</f>
        <v>2022-03-06(일) 오후 21:00</v>
      </c>
      <c r="K150" s="218"/>
      <c r="L150" s="219"/>
      <c r="M150" s="217" t="str">
        <f>TEXT($G$1+1, "[$-ko-KR]yyyy-mm-dd(ddd) ") &amp; "오전 00:00"</f>
        <v>2022-03-07(월)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203"/>
      <c r="R152" s="203"/>
      <c r="S152" s="203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203"/>
      <c r="R153" s="203"/>
      <c r="S153" s="203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193"/>
      <c r="R154" s="193"/>
      <c r="S154" s="193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193"/>
      <c r="R155" s="193"/>
      <c r="S155" s="193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193"/>
      <c r="R156" s="193"/>
      <c r="S156" s="193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193"/>
      <c r="R157" s="193"/>
      <c r="S157" s="193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193"/>
      <c r="R158" s="193"/>
      <c r="S158" s="193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193"/>
      <c r="R159" s="193"/>
      <c r="S159" s="193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194"/>
      <c r="R161" s="195"/>
      <c r="S161" s="196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197"/>
      <c r="R162" s="198"/>
      <c r="S162" s="199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200"/>
      <c r="R163" s="201"/>
      <c r="S163" s="202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193"/>
      <c r="R164" s="193"/>
      <c r="S164" s="193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203"/>
      <c r="R165" s="203"/>
      <c r="S165" s="203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203"/>
      <c r="R166" s="203"/>
      <c r="S166" s="203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193"/>
      <c r="R167" s="193"/>
      <c r="S167" s="193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193"/>
      <c r="R168" s="193"/>
      <c r="S168" s="193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193"/>
      <c r="R169" s="193"/>
      <c r="S169" s="193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182"/>
      <c r="R170" s="183"/>
      <c r="S170" s="184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57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2022-03-06(일) 오전 00:00</v>
      </c>
      <c r="C177" s="245"/>
      <c r="D177" s="217" t="str">
        <f>TEXT($G$1, "[$-ko-KR]yyyy-mm-dd(ddd) ") &amp; "오후 14:00"</f>
        <v>2022-03-06(일) 오후 14:00</v>
      </c>
      <c r="E177" s="218"/>
      <c r="F177" s="219"/>
      <c r="G177" s="217" t="str">
        <f>TEXT($G$1, "[$-ko-KR]yyyy-mm-dd(ddd) ") &amp; "오후 19:00"</f>
        <v>2022-03-06(일) 오후 19:00</v>
      </c>
      <c r="H177" s="218"/>
      <c r="I177" s="219"/>
      <c r="J177" s="217" t="str">
        <f>TEXT($G$1, "[$-ko-KR]yyyy-mm-dd(ddd) ") &amp; "오후 21:00"</f>
        <v>2022-03-06(일) 오후 21:00</v>
      </c>
      <c r="K177" s="218"/>
      <c r="L177" s="219"/>
      <c r="M177" s="217" t="str">
        <f>TEXT($G$1+1, "[$-ko-KR]yyyy-mm-dd(ddd) ") &amp; "오전 00:00"</f>
        <v>2022-03-07(월)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203"/>
      <c r="R179" s="203"/>
      <c r="S179" s="203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203"/>
      <c r="R180" s="203"/>
      <c r="S180" s="203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193"/>
      <c r="R181" s="193"/>
      <c r="S181" s="193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193"/>
      <c r="R182" s="193"/>
      <c r="S182" s="193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193"/>
      <c r="R183" s="193"/>
      <c r="S183" s="193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193"/>
      <c r="R184" s="193"/>
      <c r="S184" s="193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193"/>
      <c r="R185" s="193"/>
      <c r="S185" s="193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193"/>
      <c r="R186" s="193"/>
      <c r="S186" s="193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194"/>
      <c r="R188" s="195"/>
      <c r="S188" s="196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197"/>
      <c r="R189" s="198"/>
      <c r="S189" s="199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200"/>
      <c r="R190" s="201"/>
      <c r="S190" s="202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193"/>
      <c r="R191" s="193"/>
      <c r="S191" s="193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203"/>
      <c r="R192" s="203"/>
      <c r="S192" s="203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203"/>
      <c r="R193" s="203"/>
      <c r="S193" s="203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193"/>
      <c r="R194" s="193"/>
      <c r="S194" s="193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193"/>
      <c r="R195" s="193"/>
      <c r="S195" s="193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193"/>
      <c r="R196" s="193"/>
      <c r="S196" s="193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182"/>
      <c r="R197" s="183"/>
      <c r="S197" s="184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44627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2022-03-07(월) 오전 00:00</v>
      </c>
      <c r="C15" s="243"/>
      <c r="D15" s="217" t="str">
        <f>TEXT($G$1, "[$-ko-KR]yyyy-mm-dd(ddd) ") &amp; "오후 14:00"</f>
        <v>2022-03-07(월) 오후 14:00</v>
      </c>
      <c r="E15" s="218"/>
      <c r="F15" s="219"/>
      <c r="G15" s="217" t="str">
        <f>TEXT($G$1, "[$-ko-KR]yyyy-mm-dd(ddd) ") &amp; "오후 19:00"</f>
        <v>2022-03-07(월) 오후 19:00</v>
      </c>
      <c r="H15" s="218"/>
      <c r="I15" s="219"/>
      <c r="J15" s="217" t="str">
        <f>TEXT($G$1, "[$-ko-KR]yyyy-mm-dd(ddd) ") &amp; "오후 21:00"</f>
        <v>2022-03-07(월) 오후 21:00</v>
      </c>
      <c r="K15" s="218"/>
      <c r="L15" s="219"/>
      <c r="M15" s="217" t="str">
        <f>TEXT($G$1+1, "[$-ko-KR]yyyy-mm-dd(ddd) ") &amp; "오전 00:00"</f>
        <v>2022-03-08(화)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2022-03-07(월) 오전 00:00</v>
      </c>
      <c r="C42" s="245"/>
      <c r="D42" s="217" t="str">
        <f>TEXT($G$1, "[$-ko-KR]yyyy-mm-dd(ddd) ") &amp; "오후 14:00"</f>
        <v>2022-03-07(월) 오후 14:00</v>
      </c>
      <c r="E42" s="218"/>
      <c r="F42" s="219"/>
      <c r="G42" s="217" t="str">
        <f>TEXT($G$1, "[$-ko-KR]yyyy-mm-dd(ddd) ") &amp; "오후 19:00"</f>
        <v>2022-03-07(월) 오후 19:00</v>
      </c>
      <c r="H42" s="218"/>
      <c r="I42" s="219"/>
      <c r="J42" s="217" t="str">
        <f>TEXT($G$1, "[$-ko-KR]yyyy-mm-dd(ddd) ") &amp; "오후 21:00"</f>
        <v>2022-03-07(월) 오후 21:00</v>
      </c>
      <c r="K42" s="218"/>
      <c r="L42" s="219"/>
      <c r="M42" s="217" t="str">
        <f>TEXT($G$1+1, "[$-ko-KR]yyyy-mm-dd(ddd) ") &amp; "오전 00:00"</f>
        <v>2022-03-08(화)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203"/>
      <c r="R44" s="203"/>
      <c r="S44" s="203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203"/>
      <c r="R45" s="203"/>
      <c r="S45" s="203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193"/>
      <c r="R46" s="193"/>
      <c r="S46" s="193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193"/>
      <c r="R47" s="193"/>
      <c r="S47" s="193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193"/>
      <c r="R48" s="193"/>
      <c r="S48" s="193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193"/>
      <c r="R49" s="193"/>
      <c r="S49" s="193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193"/>
      <c r="R50" s="193"/>
      <c r="S50" s="193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193"/>
      <c r="R51" s="193"/>
      <c r="S51" s="193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194"/>
      <c r="R53" s="195"/>
      <c r="S53" s="196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197"/>
      <c r="R54" s="198"/>
      <c r="S54" s="199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200"/>
      <c r="R55" s="201"/>
      <c r="S55" s="202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193"/>
      <c r="R56" s="193"/>
      <c r="S56" s="193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203"/>
      <c r="R57" s="203"/>
      <c r="S57" s="203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203"/>
      <c r="R58" s="203"/>
      <c r="S58" s="203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193"/>
      <c r="R59" s="193"/>
      <c r="S59" s="193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193"/>
      <c r="R60" s="193"/>
      <c r="S60" s="193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193"/>
      <c r="R61" s="193"/>
      <c r="S61" s="193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182"/>
      <c r="R62" s="183"/>
      <c r="S62" s="184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2022-03-07(월) 오전 00:00</v>
      </c>
      <c r="C69" s="245"/>
      <c r="D69" s="217" t="str">
        <f>TEXT($G$1, "[$-ko-KR]yyyy-mm-dd(ddd) ") &amp; "오후 14:00"</f>
        <v>2022-03-07(월) 오후 14:00</v>
      </c>
      <c r="E69" s="218"/>
      <c r="F69" s="219"/>
      <c r="G69" s="217" t="str">
        <f>TEXT($G$1, "[$-ko-KR]yyyy-mm-dd(ddd) ") &amp; "오후 19:00"</f>
        <v>2022-03-07(월) 오후 19:00</v>
      </c>
      <c r="H69" s="218"/>
      <c r="I69" s="219"/>
      <c r="J69" s="217" t="str">
        <f>TEXT($G$1, "[$-ko-KR]yyyy-mm-dd(ddd) ") &amp; "오후 21:00"</f>
        <v>2022-03-07(월) 오후 21:00</v>
      </c>
      <c r="K69" s="218"/>
      <c r="L69" s="219"/>
      <c r="M69" s="217" t="str">
        <f>TEXT($G$1+1, "[$-ko-KR]yyyy-mm-dd(ddd) ") &amp; "오전 00:00"</f>
        <v>2022-03-08(화)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203"/>
      <c r="R71" s="203"/>
      <c r="S71" s="203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203"/>
      <c r="R72" s="203"/>
      <c r="S72" s="203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193"/>
      <c r="R73" s="193"/>
      <c r="S73" s="193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193"/>
      <c r="R74" s="193"/>
      <c r="S74" s="193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193"/>
      <c r="R75" s="193"/>
      <c r="S75" s="193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193"/>
      <c r="R76" s="193"/>
      <c r="S76" s="193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193"/>
      <c r="R77" s="193"/>
      <c r="S77" s="193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193"/>
      <c r="R78" s="193"/>
      <c r="S78" s="193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194"/>
      <c r="R80" s="195"/>
      <c r="S80" s="196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197"/>
      <c r="R81" s="198"/>
      <c r="S81" s="199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200"/>
      <c r="R82" s="201"/>
      <c r="S82" s="202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193"/>
      <c r="R83" s="193"/>
      <c r="S83" s="193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203"/>
      <c r="R84" s="203"/>
      <c r="S84" s="203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203"/>
      <c r="R85" s="203"/>
      <c r="S85" s="203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193"/>
      <c r="R86" s="193"/>
      <c r="S86" s="193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193"/>
      <c r="R87" s="193"/>
      <c r="S87" s="193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193"/>
      <c r="R88" s="193"/>
      <c r="S88" s="193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182"/>
      <c r="R89" s="183"/>
      <c r="S89" s="184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2022-03-07(월) 오전 00:00</v>
      </c>
      <c r="C96" s="245"/>
      <c r="D96" s="217" t="str">
        <f>TEXT($G$1, "[$-ko-KR]yyyy-mm-dd(ddd) ") &amp; "오후 14:00"</f>
        <v>2022-03-07(월) 오후 14:00</v>
      </c>
      <c r="E96" s="218"/>
      <c r="F96" s="219"/>
      <c r="G96" s="217" t="str">
        <f>TEXT($G$1, "[$-ko-KR]yyyy-mm-dd(ddd) ") &amp; "오후 19:00"</f>
        <v>2022-03-07(월) 오후 19:00</v>
      </c>
      <c r="H96" s="218"/>
      <c r="I96" s="219"/>
      <c r="J96" s="217" t="str">
        <f>TEXT($G$1, "[$-ko-KR]yyyy-mm-dd(ddd) ") &amp; "오후 21:00"</f>
        <v>2022-03-07(월) 오후 21:00</v>
      </c>
      <c r="K96" s="218"/>
      <c r="L96" s="219"/>
      <c r="M96" s="217" t="str">
        <f>TEXT($G$1+1, "[$-ko-KR]yyyy-mm-dd(ddd) ") &amp; "오전 00:00"</f>
        <v>2022-03-08(화)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203"/>
      <c r="R98" s="203"/>
      <c r="S98" s="203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203"/>
      <c r="R99" s="203"/>
      <c r="S99" s="203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193"/>
      <c r="R100" s="193"/>
      <c r="S100" s="193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193"/>
      <c r="R101" s="193"/>
      <c r="S101" s="193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193"/>
      <c r="R102" s="193"/>
      <c r="S102" s="193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193"/>
      <c r="R103" s="193"/>
      <c r="S103" s="193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193"/>
      <c r="R104" s="193"/>
      <c r="S104" s="193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193"/>
      <c r="R105" s="193"/>
      <c r="S105" s="193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194"/>
      <c r="R107" s="195"/>
      <c r="S107" s="196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197"/>
      <c r="R108" s="198"/>
      <c r="S108" s="199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200"/>
      <c r="R109" s="201"/>
      <c r="S109" s="202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193"/>
      <c r="R110" s="193"/>
      <c r="S110" s="193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203"/>
      <c r="R111" s="203"/>
      <c r="S111" s="203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203"/>
      <c r="R112" s="203"/>
      <c r="S112" s="203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193"/>
      <c r="R113" s="193"/>
      <c r="S113" s="193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193"/>
      <c r="R114" s="193"/>
      <c r="S114" s="193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193"/>
      <c r="R115" s="193"/>
      <c r="S115" s="193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182"/>
      <c r="R116" s="183"/>
      <c r="S116" s="184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2022-03-07(월) 오전 00:00</v>
      </c>
      <c r="C123" s="245"/>
      <c r="D123" s="217" t="str">
        <f>TEXT($G$1, "[$-ko-KR]yyyy-mm-dd(ddd) ") &amp; "오후 14:00"</f>
        <v>2022-03-07(월) 오후 14:00</v>
      </c>
      <c r="E123" s="218"/>
      <c r="F123" s="219"/>
      <c r="G123" s="217" t="str">
        <f>TEXT($G$1, "[$-ko-KR]yyyy-mm-dd(ddd) ") &amp; "오후 19:00"</f>
        <v>2022-03-07(월) 오후 19:00</v>
      </c>
      <c r="H123" s="218"/>
      <c r="I123" s="219"/>
      <c r="J123" s="217" t="str">
        <f>TEXT($G$1, "[$-ko-KR]yyyy-mm-dd(ddd) ") &amp; "오후 21:00"</f>
        <v>2022-03-07(월) 오후 21:00</v>
      </c>
      <c r="K123" s="218"/>
      <c r="L123" s="219"/>
      <c r="M123" s="217" t="str">
        <f>TEXT($G$1+1, "[$-ko-KR]yyyy-mm-dd(ddd) ") &amp; "오전 00:00"</f>
        <v>2022-03-08(화)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203"/>
      <c r="R125" s="203"/>
      <c r="S125" s="203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203"/>
      <c r="R126" s="203"/>
      <c r="S126" s="203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193"/>
      <c r="R127" s="193"/>
      <c r="S127" s="193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193"/>
      <c r="R128" s="193"/>
      <c r="S128" s="193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193"/>
      <c r="R129" s="193"/>
      <c r="S129" s="193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193"/>
      <c r="R130" s="193"/>
      <c r="S130" s="193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193"/>
      <c r="R131" s="193"/>
      <c r="S131" s="193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193"/>
      <c r="R132" s="193"/>
      <c r="S132" s="193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194"/>
      <c r="R134" s="195"/>
      <c r="S134" s="196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197"/>
      <c r="R135" s="198"/>
      <c r="S135" s="199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200"/>
      <c r="R136" s="201"/>
      <c r="S136" s="202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193"/>
      <c r="R137" s="193"/>
      <c r="S137" s="193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203"/>
      <c r="R138" s="203"/>
      <c r="S138" s="203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203"/>
      <c r="R139" s="203"/>
      <c r="S139" s="203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193"/>
      <c r="R140" s="193"/>
      <c r="S140" s="193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193"/>
      <c r="R141" s="193"/>
      <c r="S141" s="193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193"/>
      <c r="R142" s="193"/>
      <c r="S142" s="193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182"/>
      <c r="R143" s="183"/>
      <c r="S143" s="184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2022-03-07(월) 오전 00:00</v>
      </c>
      <c r="C150" s="245"/>
      <c r="D150" s="217" t="str">
        <f>TEXT($G$1, "[$-ko-KR]yyyy-mm-dd(ddd) ") &amp; "오후 14:00"</f>
        <v>2022-03-07(월) 오후 14:00</v>
      </c>
      <c r="E150" s="218"/>
      <c r="F150" s="219"/>
      <c r="G150" s="217" t="str">
        <f>TEXT($G$1, "[$-ko-KR]yyyy-mm-dd(ddd) ") &amp; "오후 19:00"</f>
        <v>2022-03-07(월) 오후 19:00</v>
      </c>
      <c r="H150" s="218"/>
      <c r="I150" s="219"/>
      <c r="J150" s="217" t="str">
        <f>TEXT($G$1, "[$-ko-KR]yyyy-mm-dd(ddd) ") &amp; "오후 21:00"</f>
        <v>2022-03-07(월) 오후 21:00</v>
      </c>
      <c r="K150" s="218"/>
      <c r="L150" s="219"/>
      <c r="M150" s="217" t="str">
        <f>TEXT($G$1+1, "[$-ko-KR]yyyy-mm-dd(ddd) ") &amp; "오전 00:00"</f>
        <v>2022-03-08(화)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203"/>
      <c r="R152" s="203"/>
      <c r="S152" s="203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3"/>
      <c r="R153" s="203"/>
      <c r="S153" s="203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193"/>
      <c r="R154" s="193"/>
      <c r="S154" s="193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193"/>
      <c r="R155" s="193"/>
      <c r="S155" s="193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193"/>
      <c r="R156" s="193"/>
      <c r="S156" s="193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193"/>
      <c r="R157" s="193"/>
      <c r="S157" s="193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93"/>
      <c r="R158" s="193"/>
      <c r="S158" s="193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193"/>
      <c r="R159" s="193"/>
      <c r="S159" s="193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194"/>
      <c r="R161" s="195"/>
      <c r="S161" s="196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197"/>
      <c r="R162" s="198"/>
      <c r="S162" s="199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200"/>
      <c r="R163" s="201"/>
      <c r="S163" s="202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193"/>
      <c r="R164" s="193"/>
      <c r="S164" s="193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203"/>
      <c r="R165" s="203"/>
      <c r="S165" s="203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203"/>
      <c r="R166" s="203"/>
      <c r="S166" s="203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193"/>
      <c r="R167" s="193"/>
      <c r="S167" s="193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193"/>
      <c r="R168" s="193"/>
      <c r="S168" s="193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193"/>
      <c r="R169" s="193"/>
      <c r="S169" s="193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182"/>
      <c r="R170" s="183"/>
      <c r="S170" s="184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2022-03-07(월) 오전 00:00</v>
      </c>
      <c r="C177" s="245"/>
      <c r="D177" s="217" t="str">
        <f>TEXT($G$1, "[$-ko-KR]yyyy-mm-dd(ddd) ") &amp; "오후 14:00"</f>
        <v>2022-03-07(월) 오후 14:00</v>
      </c>
      <c r="E177" s="218"/>
      <c r="F177" s="219"/>
      <c r="G177" s="217" t="str">
        <f>TEXT($G$1, "[$-ko-KR]yyyy-mm-dd(ddd) ") &amp; "오후 19:00"</f>
        <v>2022-03-07(월) 오후 19:00</v>
      </c>
      <c r="H177" s="218"/>
      <c r="I177" s="219"/>
      <c r="J177" s="217" t="str">
        <f>TEXT($G$1, "[$-ko-KR]yyyy-mm-dd(ddd) ") &amp; "오후 21:00"</f>
        <v>2022-03-07(월) 오후 21:00</v>
      </c>
      <c r="K177" s="218"/>
      <c r="L177" s="219"/>
      <c r="M177" s="217" t="str">
        <f>TEXT($G$1+1, "[$-ko-KR]yyyy-mm-dd(ddd) ") &amp; "오전 00:00"</f>
        <v>2022-03-08(화)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203"/>
      <c r="R179" s="203"/>
      <c r="S179" s="203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3"/>
      <c r="R180" s="203"/>
      <c r="S180" s="203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193"/>
      <c r="R181" s="193"/>
      <c r="S181" s="193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193"/>
      <c r="R182" s="193"/>
      <c r="S182" s="193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193"/>
      <c r="R183" s="193"/>
      <c r="S183" s="193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193"/>
      <c r="R184" s="193"/>
      <c r="S184" s="193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193"/>
      <c r="R185" s="193"/>
      <c r="S185" s="193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193"/>
      <c r="R186" s="193"/>
      <c r="S186" s="193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194"/>
      <c r="R188" s="195"/>
      <c r="S188" s="196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197"/>
      <c r="R189" s="198"/>
      <c r="S189" s="199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200"/>
      <c r="R190" s="201"/>
      <c r="S190" s="202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193"/>
      <c r="R191" s="193"/>
      <c r="S191" s="193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203"/>
      <c r="R192" s="203"/>
      <c r="S192" s="203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203"/>
      <c r="R193" s="203"/>
      <c r="S193" s="203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193"/>
      <c r="R194" s="193"/>
      <c r="S194" s="193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193"/>
      <c r="R195" s="193"/>
      <c r="S195" s="193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193"/>
      <c r="R196" s="193"/>
      <c r="S196" s="193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182"/>
      <c r="R197" s="183"/>
      <c r="S197" s="184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44628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2022-03-08(화) 오전 00:00</v>
      </c>
      <c r="C15" s="243"/>
      <c r="D15" s="217" t="str">
        <f>TEXT($G$1, "[$-ko-KR]yyyy-mm-dd(ddd) ") &amp; "오후 14:00"</f>
        <v>2022-03-08(화) 오후 14:00</v>
      </c>
      <c r="E15" s="218"/>
      <c r="F15" s="219"/>
      <c r="G15" s="217" t="str">
        <f>TEXT($G$1, "[$-ko-KR]yyyy-mm-dd(ddd) ") &amp; "오후 19:00"</f>
        <v>2022-03-08(화) 오후 19:00</v>
      </c>
      <c r="H15" s="218"/>
      <c r="I15" s="219"/>
      <c r="J15" s="217" t="str">
        <f>TEXT($G$1, "[$-ko-KR]yyyy-mm-dd(ddd) ") &amp; "오후 21:00"</f>
        <v>2022-03-08(화) 오후 21:00</v>
      </c>
      <c r="K15" s="218"/>
      <c r="L15" s="219"/>
      <c r="M15" s="217" t="str">
        <f>TEXT($G$1+1, "[$-ko-KR]yyyy-mm-dd(ddd) ") &amp; "오전 00:00"</f>
        <v>2022-03-09(수)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2022-03-08(화) 오전 00:00</v>
      </c>
      <c r="C42" s="245"/>
      <c r="D42" s="217" t="str">
        <f>TEXT($G$1, "[$-ko-KR]yyyy-mm-dd(ddd) ") &amp; "오후 14:00"</f>
        <v>2022-03-08(화) 오후 14:00</v>
      </c>
      <c r="E42" s="218"/>
      <c r="F42" s="219"/>
      <c r="G42" s="217" t="str">
        <f>TEXT($G$1, "[$-ko-KR]yyyy-mm-dd(ddd) ") &amp; "오후 19:00"</f>
        <v>2022-03-08(화) 오후 19:00</v>
      </c>
      <c r="H42" s="218"/>
      <c r="I42" s="219"/>
      <c r="J42" s="217" t="str">
        <f>TEXT($G$1, "[$-ko-KR]yyyy-mm-dd(ddd) ") &amp; "오후 21:00"</f>
        <v>2022-03-08(화) 오후 21:00</v>
      </c>
      <c r="K42" s="218"/>
      <c r="L42" s="219"/>
      <c r="M42" s="217" t="str">
        <f>TEXT($G$1+1, "[$-ko-KR]yyyy-mm-dd(ddd) ") &amp; "오전 00:00"</f>
        <v>2022-03-09(수)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203"/>
      <c r="R44" s="203"/>
      <c r="S44" s="203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203"/>
      <c r="R45" s="203"/>
      <c r="S45" s="203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193"/>
      <c r="R46" s="193"/>
      <c r="S46" s="193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193"/>
      <c r="R47" s="193"/>
      <c r="S47" s="193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193"/>
      <c r="R48" s="193"/>
      <c r="S48" s="193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193"/>
      <c r="R49" s="193"/>
      <c r="S49" s="193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193"/>
      <c r="R50" s="193"/>
      <c r="S50" s="193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193"/>
      <c r="R51" s="193"/>
      <c r="S51" s="193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194"/>
      <c r="R53" s="195"/>
      <c r="S53" s="196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197"/>
      <c r="R54" s="198"/>
      <c r="S54" s="199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200"/>
      <c r="R55" s="201"/>
      <c r="S55" s="202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193"/>
      <c r="R56" s="193"/>
      <c r="S56" s="193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203"/>
      <c r="R57" s="203"/>
      <c r="S57" s="203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203"/>
      <c r="R58" s="203"/>
      <c r="S58" s="203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193"/>
      <c r="R59" s="193"/>
      <c r="S59" s="193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193"/>
      <c r="R60" s="193"/>
      <c r="S60" s="193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193"/>
      <c r="R61" s="193"/>
      <c r="S61" s="193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182"/>
      <c r="R62" s="183"/>
      <c r="S62" s="184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2022-03-08(화) 오전 00:00</v>
      </c>
      <c r="C69" s="245"/>
      <c r="D69" s="217" t="str">
        <f>TEXT($G$1, "[$-ko-KR]yyyy-mm-dd(ddd) ") &amp; "오후 14:00"</f>
        <v>2022-03-08(화) 오후 14:00</v>
      </c>
      <c r="E69" s="218"/>
      <c r="F69" s="219"/>
      <c r="G69" s="217" t="str">
        <f>TEXT($G$1, "[$-ko-KR]yyyy-mm-dd(ddd) ") &amp; "오후 19:00"</f>
        <v>2022-03-08(화) 오후 19:00</v>
      </c>
      <c r="H69" s="218"/>
      <c r="I69" s="219"/>
      <c r="J69" s="217" t="str">
        <f>TEXT($G$1, "[$-ko-KR]yyyy-mm-dd(ddd) ") &amp; "오후 21:00"</f>
        <v>2022-03-08(화) 오후 21:00</v>
      </c>
      <c r="K69" s="218"/>
      <c r="L69" s="219"/>
      <c r="M69" s="217" t="str">
        <f>TEXT($G$1+1, "[$-ko-KR]yyyy-mm-dd(ddd) ") &amp; "오전 00:00"</f>
        <v>2022-03-09(수)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203"/>
      <c r="R71" s="203"/>
      <c r="S71" s="203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203"/>
      <c r="R72" s="203"/>
      <c r="S72" s="203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193"/>
      <c r="R73" s="193"/>
      <c r="S73" s="193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193"/>
      <c r="R74" s="193"/>
      <c r="S74" s="193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193"/>
      <c r="R75" s="193"/>
      <c r="S75" s="193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193"/>
      <c r="R76" s="193"/>
      <c r="S76" s="193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193"/>
      <c r="R77" s="193"/>
      <c r="S77" s="193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193"/>
      <c r="R78" s="193"/>
      <c r="S78" s="193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194"/>
      <c r="R80" s="195"/>
      <c r="S80" s="196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197"/>
      <c r="R81" s="198"/>
      <c r="S81" s="199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200"/>
      <c r="R82" s="201"/>
      <c r="S82" s="202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193"/>
      <c r="R83" s="193"/>
      <c r="S83" s="193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203"/>
      <c r="R84" s="203"/>
      <c r="S84" s="203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203"/>
      <c r="R85" s="203"/>
      <c r="S85" s="203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193"/>
      <c r="R86" s="193"/>
      <c r="S86" s="193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193"/>
      <c r="R87" s="193"/>
      <c r="S87" s="193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193"/>
      <c r="R88" s="193"/>
      <c r="S88" s="193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182"/>
      <c r="R89" s="183"/>
      <c r="S89" s="184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2022-03-08(화) 오전 00:00</v>
      </c>
      <c r="C96" s="245"/>
      <c r="D96" s="217" t="str">
        <f>TEXT($G$1, "[$-ko-KR]yyyy-mm-dd(ddd) ") &amp; "오후 14:00"</f>
        <v>2022-03-08(화) 오후 14:00</v>
      </c>
      <c r="E96" s="218"/>
      <c r="F96" s="219"/>
      <c r="G96" s="217" t="str">
        <f>TEXT($G$1, "[$-ko-KR]yyyy-mm-dd(ddd) ") &amp; "오후 19:00"</f>
        <v>2022-03-08(화) 오후 19:00</v>
      </c>
      <c r="H96" s="218"/>
      <c r="I96" s="219"/>
      <c r="J96" s="217" t="str">
        <f>TEXT($G$1, "[$-ko-KR]yyyy-mm-dd(ddd) ") &amp; "오후 21:00"</f>
        <v>2022-03-08(화) 오후 21:00</v>
      </c>
      <c r="K96" s="218"/>
      <c r="L96" s="219"/>
      <c r="M96" s="217" t="str">
        <f>TEXT($G$1+1, "[$-ko-KR]yyyy-mm-dd(ddd) ") &amp; "오전 00:00"</f>
        <v>2022-03-09(수)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203"/>
      <c r="R98" s="203"/>
      <c r="S98" s="203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203"/>
      <c r="R99" s="203"/>
      <c r="S99" s="203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193"/>
      <c r="R100" s="193"/>
      <c r="S100" s="193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193"/>
      <c r="R101" s="193"/>
      <c r="S101" s="193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193"/>
      <c r="R102" s="193"/>
      <c r="S102" s="193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193"/>
      <c r="R103" s="193"/>
      <c r="S103" s="193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193"/>
      <c r="R104" s="193"/>
      <c r="S104" s="193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193"/>
      <c r="R105" s="193"/>
      <c r="S105" s="193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194"/>
      <c r="R107" s="195"/>
      <c r="S107" s="196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197"/>
      <c r="R108" s="198"/>
      <c r="S108" s="199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200"/>
      <c r="R109" s="201"/>
      <c r="S109" s="202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193"/>
      <c r="R110" s="193"/>
      <c r="S110" s="193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203"/>
      <c r="R111" s="203"/>
      <c r="S111" s="203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203"/>
      <c r="R112" s="203"/>
      <c r="S112" s="203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193"/>
      <c r="R113" s="193"/>
      <c r="S113" s="193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193"/>
      <c r="R114" s="193"/>
      <c r="S114" s="193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193"/>
      <c r="R115" s="193"/>
      <c r="S115" s="193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182"/>
      <c r="R116" s="183"/>
      <c r="S116" s="184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2022-03-08(화) 오전 00:00</v>
      </c>
      <c r="C123" s="245"/>
      <c r="D123" s="217" t="str">
        <f>TEXT($G$1, "[$-ko-KR]yyyy-mm-dd(ddd) ") &amp; "오후 14:00"</f>
        <v>2022-03-08(화) 오후 14:00</v>
      </c>
      <c r="E123" s="218"/>
      <c r="F123" s="219"/>
      <c r="G123" s="217" t="str">
        <f>TEXT($G$1, "[$-ko-KR]yyyy-mm-dd(ddd) ") &amp; "오후 19:00"</f>
        <v>2022-03-08(화) 오후 19:00</v>
      </c>
      <c r="H123" s="218"/>
      <c r="I123" s="219"/>
      <c r="J123" s="217" t="str">
        <f>TEXT($G$1, "[$-ko-KR]yyyy-mm-dd(ddd) ") &amp; "오후 21:00"</f>
        <v>2022-03-08(화) 오후 21:00</v>
      </c>
      <c r="K123" s="218"/>
      <c r="L123" s="219"/>
      <c r="M123" s="217" t="str">
        <f>TEXT($G$1+1, "[$-ko-KR]yyyy-mm-dd(ddd) ") &amp; "오전 00:00"</f>
        <v>2022-03-09(수)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203"/>
      <c r="R125" s="203"/>
      <c r="S125" s="203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203"/>
      <c r="R126" s="203"/>
      <c r="S126" s="203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193"/>
      <c r="R127" s="193"/>
      <c r="S127" s="193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193"/>
      <c r="R128" s="193"/>
      <c r="S128" s="193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193"/>
      <c r="R129" s="193"/>
      <c r="S129" s="193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193"/>
      <c r="R130" s="193"/>
      <c r="S130" s="193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193"/>
      <c r="R131" s="193"/>
      <c r="S131" s="193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193"/>
      <c r="R132" s="193"/>
      <c r="S132" s="193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194"/>
      <c r="R134" s="195"/>
      <c r="S134" s="196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197"/>
      <c r="R135" s="198"/>
      <c r="S135" s="199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200"/>
      <c r="R136" s="201"/>
      <c r="S136" s="202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193"/>
      <c r="R137" s="193"/>
      <c r="S137" s="193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203"/>
      <c r="R138" s="203"/>
      <c r="S138" s="203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203"/>
      <c r="R139" s="203"/>
      <c r="S139" s="203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193"/>
      <c r="R140" s="193"/>
      <c r="S140" s="193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193"/>
      <c r="R141" s="193"/>
      <c r="S141" s="193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193"/>
      <c r="R142" s="193"/>
      <c r="S142" s="193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182"/>
      <c r="R143" s="183"/>
      <c r="S143" s="184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2022-03-08(화) 오전 00:00</v>
      </c>
      <c r="C150" s="245"/>
      <c r="D150" s="217" t="str">
        <f>TEXT($G$1, "[$-ko-KR]yyyy-mm-dd(ddd) ") &amp; "오후 14:00"</f>
        <v>2022-03-08(화) 오후 14:00</v>
      </c>
      <c r="E150" s="218"/>
      <c r="F150" s="219"/>
      <c r="G150" s="217" t="str">
        <f>TEXT($G$1, "[$-ko-KR]yyyy-mm-dd(ddd) ") &amp; "오후 19:00"</f>
        <v>2022-03-08(화) 오후 19:00</v>
      </c>
      <c r="H150" s="218"/>
      <c r="I150" s="219"/>
      <c r="J150" s="217" t="str">
        <f>TEXT($G$1, "[$-ko-KR]yyyy-mm-dd(ddd) ") &amp; "오후 21:00"</f>
        <v>2022-03-08(화) 오후 21:00</v>
      </c>
      <c r="K150" s="218"/>
      <c r="L150" s="219"/>
      <c r="M150" s="217" t="str">
        <f>TEXT($G$1+1, "[$-ko-KR]yyyy-mm-dd(ddd) ") &amp; "오전 00:00"</f>
        <v>2022-03-09(수)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203"/>
      <c r="R152" s="203"/>
      <c r="S152" s="203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203"/>
      <c r="R153" s="203"/>
      <c r="S153" s="203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193"/>
      <c r="R154" s="193"/>
      <c r="S154" s="193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193"/>
      <c r="R155" s="193"/>
      <c r="S155" s="193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193"/>
      <c r="R156" s="193"/>
      <c r="S156" s="193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193"/>
      <c r="R157" s="193"/>
      <c r="S157" s="193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193"/>
      <c r="R158" s="193"/>
      <c r="S158" s="193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193"/>
      <c r="R159" s="193"/>
      <c r="S159" s="193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194"/>
      <c r="R161" s="195"/>
      <c r="S161" s="196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197"/>
      <c r="R162" s="198"/>
      <c r="S162" s="199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200"/>
      <c r="R163" s="201"/>
      <c r="S163" s="202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193"/>
      <c r="R164" s="193"/>
      <c r="S164" s="193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203"/>
      <c r="R165" s="203"/>
      <c r="S165" s="203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203"/>
      <c r="R166" s="203"/>
      <c r="S166" s="203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193"/>
      <c r="R167" s="193"/>
      <c r="S167" s="193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193"/>
      <c r="R168" s="193"/>
      <c r="S168" s="193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193"/>
      <c r="R169" s="193"/>
      <c r="S169" s="193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182"/>
      <c r="R170" s="183"/>
      <c r="S170" s="184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2022-03-08(화) 오전 00:00</v>
      </c>
      <c r="C177" s="245"/>
      <c r="D177" s="217" t="str">
        <f>TEXT($G$1, "[$-ko-KR]yyyy-mm-dd(ddd) ") &amp; "오후 14:00"</f>
        <v>2022-03-08(화) 오후 14:00</v>
      </c>
      <c r="E177" s="218"/>
      <c r="F177" s="219"/>
      <c r="G177" s="217" t="str">
        <f>TEXT($G$1, "[$-ko-KR]yyyy-mm-dd(ddd) ") &amp; "오후 19:00"</f>
        <v>2022-03-08(화) 오후 19:00</v>
      </c>
      <c r="H177" s="218"/>
      <c r="I177" s="219"/>
      <c r="J177" s="217" t="str">
        <f>TEXT($G$1, "[$-ko-KR]yyyy-mm-dd(ddd) ") &amp; "오후 21:00"</f>
        <v>2022-03-08(화) 오후 21:00</v>
      </c>
      <c r="K177" s="218"/>
      <c r="L177" s="219"/>
      <c r="M177" s="217" t="str">
        <f>TEXT($G$1+1, "[$-ko-KR]yyyy-mm-dd(ddd) ") &amp; "오전 00:00"</f>
        <v>2022-03-09(수)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203"/>
      <c r="R179" s="203"/>
      <c r="S179" s="203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203"/>
      <c r="R180" s="203"/>
      <c r="S180" s="203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193"/>
      <c r="R181" s="193"/>
      <c r="S181" s="193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193"/>
      <c r="R182" s="193"/>
      <c r="S182" s="193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193"/>
      <c r="R183" s="193"/>
      <c r="S183" s="193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193"/>
      <c r="R184" s="193"/>
      <c r="S184" s="193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193"/>
      <c r="R185" s="193"/>
      <c r="S185" s="193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193"/>
      <c r="R186" s="193"/>
      <c r="S186" s="193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194"/>
      <c r="R188" s="195"/>
      <c r="S188" s="196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197"/>
      <c r="R189" s="198"/>
      <c r="S189" s="199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200"/>
      <c r="R190" s="201"/>
      <c r="S190" s="202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193"/>
      <c r="R191" s="193"/>
      <c r="S191" s="193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203"/>
      <c r="R192" s="203"/>
      <c r="S192" s="203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203"/>
      <c r="R193" s="203"/>
      <c r="S193" s="203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193"/>
      <c r="R194" s="193"/>
      <c r="S194" s="193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193"/>
      <c r="R195" s="193"/>
      <c r="S195" s="193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193"/>
      <c r="R196" s="193"/>
      <c r="S196" s="193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182"/>
      <c r="R197" s="183"/>
      <c r="S197" s="184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44629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2022-03-09(수) 오전 00:00</v>
      </c>
      <c r="C15" s="243"/>
      <c r="D15" s="217" t="str">
        <f>TEXT($G$1, "[$-ko-KR]yyyy-mm-dd(ddd) ") &amp; "오후 14:00"</f>
        <v>2022-03-09(수) 오후 14:00</v>
      </c>
      <c r="E15" s="218"/>
      <c r="F15" s="219"/>
      <c r="G15" s="217" t="str">
        <f>TEXT($G$1, "[$-ko-KR]yyyy-mm-dd(ddd) ") &amp; "오후 19:00"</f>
        <v>2022-03-09(수) 오후 19:00</v>
      </c>
      <c r="H15" s="218"/>
      <c r="I15" s="219"/>
      <c r="J15" s="217" t="str">
        <f>TEXT($G$1, "[$-ko-KR]yyyy-mm-dd(ddd) ") &amp; "오후 21:00"</f>
        <v>2022-03-09(수) 오후 21:00</v>
      </c>
      <c r="K15" s="218"/>
      <c r="L15" s="219"/>
      <c r="M15" s="217" t="str">
        <f>TEXT($G$1+1, "[$-ko-KR]yyyy-mm-dd(ddd) ") &amp; "오전 00:00"</f>
        <v>2022-03-10(목)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2022-03-09(수) 오전 00:00</v>
      </c>
      <c r="C42" s="245"/>
      <c r="D42" s="217" t="str">
        <f>TEXT($G$1, "[$-ko-KR]yyyy-mm-dd(ddd) ") &amp; "오후 14:00"</f>
        <v>2022-03-09(수) 오후 14:00</v>
      </c>
      <c r="E42" s="218"/>
      <c r="F42" s="219"/>
      <c r="G42" s="217" t="str">
        <f>TEXT($G$1, "[$-ko-KR]yyyy-mm-dd(ddd) ") &amp; "오후 19:00"</f>
        <v>2022-03-09(수) 오후 19:00</v>
      </c>
      <c r="H42" s="218"/>
      <c r="I42" s="219"/>
      <c r="J42" s="217" t="str">
        <f>TEXT($G$1, "[$-ko-KR]yyyy-mm-dd(ddd) ") &amp; "오후 21:00"</f>
        <v>2022-03-09(수) 오후 21:00</v>
      </c>
      <c r="K42" s="218"/>
      <c r="L42" s="219"/>
      <c r="M42" s="217" t="str">
        <f>TEXT($G$1+1, "[$-ko-KR]yyyy-mm-dd(ddd) ") &amp; "오전 00:00"</f>
        <v>2022-03-10(목)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203"/>
      <c r="R44" s="203"/>
      <c r="S44" s="203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203"/>
      <c r="R45" s="203"/>
      <c r="S45" s="203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193"/>
      <c r="R46" s="193"/>
      <c r="S46" s="193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193"/>
      <c r="R47" s="193"/>
      <c r="S47" s="193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193"/>
      <c r="R48" s="193"/>
      <c r="S48" s="193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193"/>
      <c r="R49" s="193"/>
      <c r="S49" s="193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193"/>
      <c r="R50" s="193"/>
      <c r="S50" s="193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193"/>
      <c r="R51" s="193"/>
      <c r="S51" s="193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194"/>
      <c r="R53" s="195"/>
      <c r="S53" s="196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197"/>
      <c r="R54" s="198"/>
      <c r="S54" s="199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200"/>
      <c r="R55" s="201"/>
      <c r="S55" s="202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193"/>
      <c r="R56" s="193"/>
      <c r="S56" s="193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203"/>
      <c r="R57" s="203"/>
      <c r="S57" s="203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203"/>
      <c r="R58" s="203"/>
      <c r="S58" s="203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193"/>
      <c r="R59" s="193"/>
      <c r="S59" s="193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93"/>
      <c r="R60" s="193"/>
      <c r="S60" s="193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193"/>
      <c r="R61" s="193"/>
      <c r="S61" s="193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182"/>
      <c r="R62" s="183"/>
      <c r="S62" s="184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2022-03-09(수) 오전 00:00</v>
      </c>
      <c r="C69" s="245"/>
      <c r="D69" s="217" t="str">
        <f>TEXT($G$1, "[$-ko-KR]yyyy-mm-dd(ddd) ") &amp; "오후 14:00"</f>
        <v>2022-03-09(수) 오후 14:00</v>
      </c>
      <c r="E69" s="218"/>
      <c r="F69" s="219"/>
      <c r="G69" s="217" t="str">
        <f>TEXT($G$1, "[$-ko-KR]yyyy-mm-dd(ddd) ") &amp; "오후 19:00"</f>
        <v>2022-03-09(수) 오후 19:00</v>
      </c>
      <c r="H69" s="218"/>
      <c r="I69" s="219"/>
      <c r="J69" s="217" t="str">
        <f>TEXT($G$1, "[$-ko-KR]yyyy-mm-dd(ddd) ") &amp; "오후 21:00"</f>
        <v>2022-03-09(수) 오후 21:00</v>
      </c>
      <c r="K69" s="218"/>
      <c r="L69" s="219"/>
      <c r="M69" s="217" t="str">
        <f>TEXT($G$1+1, "[$-ko-KR]yyyy-mm-dd(ddd) ") &amp; "오전 00:00"</f>
        <v>2022-03-10(목)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203"/>
      <c r="R71" s="203"/>
      <c r="S71" s="203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203"/>
      <c r="R72" s="203"/>
      <c r="S72" s="203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193"/>
      <c r="R73" s="193"/>
      <c r="S73" s="193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193"/>
      <c r="R74" s="193"/>
      <c r="S74" s="193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193"/>
      <c r="R75" s="193"/>
      <c r="S75" s="193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193"/>
      <c r="R76" s="193"/>
      <c r="S76" s="193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193"/>
      <c r="R77" s="193"/>
      <c r="S77" s="193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193"/>
      <c r="R78" s="193"/>
      <c r="S78" s="193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194"/>
      <c r="R80" s="195"/>
      <c r="S80" s="196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197"/>
      <c r="R81" s="198"/>
      <c r="S81" s="199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200"/>
      <c r="R82" s="201"/>
      <c r="S82" s="202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193"/>
      <c r="R83" s="193"/>
      <c r="S83" s="193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203"/>
      <c r="R84" s="203"/>
      <c r="S84" s="203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203"/>
      <c r="R85" s="203"/>
      <c r="S85" s="203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193"/>
      <c r="R86" s="193"/>
      <c r="S86" s="193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193"/>
      <c r="R87" s="193"/>
      <c r="S87" s="193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193"/>
      <c r="R88" s="193"/>
      <c r="S88" s="193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182"/>
      <c r="R89" s="183"/>
      <c r="S89" s="184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2022-03-09(수) 오전 00:00</v>
      </c>
      <c r="C96" s="245"/>
      <c r="D96" s="217" t="str">
        <f>TEXT($G$1, "[$-ko-KR]yyyy-mm-dd(ddd) ") &amp; "오후 14:00"</f>
        <v>2022-03-09(수) 오후 14:00</v>
      </c>
      <c r="E96" s="218"/>
      <c r="F96" s="219"/>
      <c r="G96" s="217" t="str">
        <f>TEXT($G$1, "[$-ko-KR]yyyy-mm-dd(ddd) ") &amp; "오후 19:00"</f>
        <v>2022-03-09(수) 오후 19:00</v>
      </c>
      <c r="H96" s="218"/>
      <c r="I96" s="219"/>
      <c r="J96" s="217" t="str">
        <f>TEXT($G$1, "[$-ko-KR]yyyy-mm-dd(ddd) ") &amp; "오후 21:00"</f>
        <v>2022-03-09(수) 오후 21:00</v>
      </c>
      <c r="K96" s="218"/>
      <c r="L96" s="219"/>
      <c r="M96" s="217" t="str">
        <f>TEXT($G$1+1, "[$-ko-KR]yyyy-mm-dd(ddd) ") &amp; "오전 00:00"</f>
        <v>2022-03-10(목)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203"/>
      <c r="R98" s="203"/>
      <c r="S98" s="203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203"/>
      <c r="R99" s="203"/>
      <c r="S99" s="203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193"/>
      <c r="R100" s="193"/>
      <c r="S100" s="193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193"/>
      <c r="R101" s="193"/>
      <c r="S101" s="193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193"/>
      <c r="R102" s="193"/>
      <c r="S102" s="193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193"/>
      <c r="R103" s="193"/>
      <c r="S103" s="193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193"/>
      <c r="R104" s="193"/>
      <c r="S104" s="193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193"/>
      <c r="R105" s="193"/>
      <c r="S105" s="193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194"/>
      <c r="R107" s="195"/>
      <c r="S107" s="196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197"/>
      <c r="R108" s="198"/>
      <c r="S108" s="199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200"/>
      <c r="R109" s="201"/>
      <c r="S109" s="202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193"/>
      <c r="R110" s="193"/>
      <c r="S110" s="193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203"/>
      <c r="R111" s="203"/>
      <c r="S111" s="203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203"/>
      <c r="R112" s="203"/>
      <c r="S112" s="203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193"/>
      <c r="R113" s="193"/>
      <c r="S113" s="193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193"/>
      <c r="R114" s="193"/>
      <c r="S114" s="193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193"/>
      <c r="R115" s="193"/>
      <c r="S115" s="193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182"/>
      <c r="R116" s="183"/>
      <c r="S116" s="184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2022-03-09(수) 오전 00:00</v>
      </c>
      <c r="C123" s="245"/>
      <c r="D123" s="217" t="str">
        <f>TEXT($G$1, "[$-ko-KR]yyyy-mm-dd(ddd) ") &amp; "오후 14:00"</f>
        <v>2022-03-09(수) 오후 14:00</v>
      </c>
      <c r="E123" s="218"/>
      <c r="F123" s="219"/>
      <c r="G123" s="217" t="str">
        <f>TEXT($G$1, "[$-ko-KR]yyyy-mm-dd(ddd) ") &amp; "오후 19:00"</f>
        <v>2022-03-09(수) 오후 19:00</v>
      </c>
      <c r="H123" s="218"/>
      <c r="I123" s="219"/>
      <c r="J123" s="217" t="str">
        <f>TEXT($G$1, "[$-ko-KR]yyyy-mm-dd(ddd) ") &amp; "오후 21:00"</f>
        <v>2022-03-09(수) 오후 21:00</v>
      </c>
      <c r="K123" s="218"/>
      <c r="L123" s="219"/>
      <c r="M123" s="217" t="str">
        <f>TEXT($G$1+1, "[$-ko-KR]yyyy-mm-dd(ddd) ") &amp; "오전 00:00"</f>
        <v>2022-03-10(목)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203"/>
      <c r="R125" s="203"/>
      <c r="S125" s="203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203"/>
      <c r="R126" s="203"/>
      <c r="S126" s="203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193"/>
      <c r="R127" s="193"/>
      <c r="S127" s="193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193"/>
      <c r="R128" s="193"/>
      <c r="S128" s="193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193"/>
      <c r="R129" s="193"/>
      <c r="S129" s="193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193"/>
      <c r="R130" s="193"/>
      <c r="S130" s="193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193"/>
      <c r="R131" s="193"/>
      <c r="S131" s="193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193"/>
      <c r="R132" s="193"/>
      <c r="S132" s="193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194"/>
      <c r="R134" s="195"/>
      <c r="S134" s="196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197"/>
      <c r="R135" s="198"/>
      <c r="S135" s="199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00"/>
      <c r="R136" s="201"/>
      <c r="S136" s="202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193"/>
      <c r="R137" s="193"/>
      <c r="S137" s="193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203"/>
      <c r="R138" s="203"/>
      <c r="S138" s="203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03"/>
      <c r="R139" s="203"/>
      <c r="S139" s="203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193"/>
      <c r="R140" s="193"/>
      <c r="S140" s="193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193"/>
      <c r="R141" s="193"/>
      <c r="S141" s="193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193"/>
      <c r="R142" s="193"/>
      <c r="S142" s="193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182"/>
      <c r="R143" s="183"/>
      <c r="S143" s="184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2022-03-09(수) 오전 00:00</v>
      </c>
      <c r="C150" s="245"/>
      <c r="D150" s="217" t="str">
        <f>TEXT($G$1, "[$-ko-KR]yyyy-mm-dd(ddd) ") &amp; "오후 14:00"</f>
        <v>2022-03-09(수) 오후 14:00</v>
      </c>
      <c r="E150" s="218"/>
      <c r="F150" s="219"/>
      <c r="G150" s="217" t="str">
        <f>TEXT($G$1, "[$-ko-KR]yyyy-mm-dd(ddd) ") &amp; "오후 19:00"</f>
        <v>2022-03-09(수) 오후 19:00</v>
      </c>
      <c r="H150" s="218"/>
      <c r="I150" s="219"/>
      <c r="J150" s="217" t="str">
        <f>TEXT($G$1, "[$-ko-KR]yyyy-mm-dd(ddd) ") &amp; "오후 21:00"</f>
        <v>2022-03-09(수) 오후 21:00</v>
      </c>
      <c r="K150" s="218"/>
      <c r="L150" s="219"/>
      <c r="M150" s="217" t="str">
        <f>TEXT($G$1+1, "[$-ko-KR]yyyy-mm-dd(ddd) ") &amp; "오전 00:00"</f>
        <v>2022-03-10(목)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203"/>
      <c r="R152" s="203"/>
      <c r="S152" s="203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203"/>
      <c r="R153" s="203"/>
      <c r="S153" s="203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193"/>
      <c r="R154" s="193"/>
      <c r="S154" s="193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193"/>
      <c r="R155" s="193"/>
      <c r="S155" s="193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193"/>
      <c r="R156" s="193"/>
      <c r="S156" s="193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193"/>
      <c r="R157" s="193"/>
      <c r="S157" s="193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93"/>
      <c r="R158" s="193"/>
      <c r="S158" s="193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193"/>
      <c r="R159" s="193"/>
      <c r="S159" s="193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194"/>
      <c r="R161" s="195"/>
      <c r="S161" s="196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197"/>
      <c r="R162" s="198"/>
      <c r="S162" s="199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200"/>
      <c r="R163" s="201"/>
      <c r="S163" s="202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193"/>
      <c r="R164" s="193"/>
      <c r="S164" s="193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203"/>
      <c r="R165" s="203"/>
      <c r="S165" s="203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203"/>
      <c r="R166" s="203"/>
      <c r="S166" s="203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193"/>
      <c r="R167" s="193"/>
      <c r="S167" s="193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193"/>
      <c r="R168" s="193"/>
      <c r="S168" s="193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193"/>
      <c r="R169" s="193"/>
      <c r="S169" s="193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182"/>
      <c r="R170" s="183"/>
      <c r="S170" s="184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2022-03-09(수) 오전 00:00</v>
      </c>
      <c r="C177" s="245"/>
      <c r="D177" s="217" t="str">
        <f>TEXT($G$1, "[$-ko-KR]yyyy-mm-dd(ddd) ") &amp; "오후 14:00"</f>
        <v>2022-03-09(수) 오후 14:00</v>
      </c>
      <c r="E177" s="218"/>
      <c r="F177" s="219"/>
      <c r="G177" s="217" t="str">
        <f>TEXT($G$1, "[$-ko-KR]yyyy-mm-dd(ddd) ") &amp; "오후 19:00"</f>
        <v>2022-03-09(수) 오후 19:00</v>
      </c>
      <c r="H177" s="218"/>
      <c r="I177" s="219"/>
      <c r="J177" s="217" t="str">
        <f>TEXT($G$1, "[$-ko-KR]yyyy-mm-dd(ddd) ") &amp; "오후 21:00"</f>
        <v>2022-03-09(수) 오후 21:00</v>
      </c>
      <c r="K177" s="218"/>
      <c r="L177" s="219"/>
      <c r="M177" s="217" t="str">
        <f>TEXT($G$1+1, "[$-ko-KR]yyyy-mm-dd(ddd) ") &amp; "오전 00:00"</f>
        <v>2022-03-10(목)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203"/>
      <c r="R179" s="203"/>
      <c r="S179" s="203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203"/>
      <c r="R180" s="203"/>
      <c r="S180" s="203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193"/>
      <c r="R181" s="193"/>
      <c r="S181" s="193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193"/>
      <c r="R182" s="193"/>
      <c r="S182" s="193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193"/>
      <c r="R183" s="193"/>
      <c r="S183" s="193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193"/>
      <c r="R184" s="193"/>
      <c r="S184" s="193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193"/>
      <c r="R185" s="193"/>
      <c r="S185" s="193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193"/>
      <c r="R186" s="193"/>
      <c r="S186" s="193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194"/>
      <c r="R188" s="195"/>
      <c r="S188" s="196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197"/>
      <c r="R189" s="198"/>
      <c r="S189" s="199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200"/>
      <c r="R190" s="201"/>
      <c r="S190" s="202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193"/>
      <c r="R191" s="193"/>
      <c r="S191" s="193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203"/>
      <c r="R192" s="203"/>
      <c r="S192" s="203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203"/>
      <c r="R193" s="203"/>
      <c r="S193" s="203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193"/>
      <c r="R194" s="193"/>
      <c r="S194" s="193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193"/>
      <c r="R195" s="193"/>
      <c r="S195" s="193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193"/>
      <c r="R196" s="193"/>
      <c r="S196" s="193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182"/>
      <c r="R197" s="183"/>
      <c r="S197" s="184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44630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4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2022-03-10(목) 오전 00:00</v>
      </c>
      <c r="C15" s="243"/>
      <c r="D15" s="217" t="str">
        <f>TEXT($G$1, "[$-ko-KR]yyyy-mm-dd(ddd) ") &amp; "오후 14:00"</f>
        <v>2022-03-10(목) 오후 14:00</v>
      </c>
      <c r="E15" s="218"/>
      <c r="F15" s="219"/>
      <c r="G15" s="217" t="str">
        <f>TEXT($G$1, "[$-ko-KR]yyyy-mm-dd(ddd) ") &amp; "오후 19:00"</f>
        <v>2022-03-10(목) 오후 19:00</v>
      </c>
      <c r="H15" s="218"/>
      <c r="I15" s="219"/>
      <c r="J15" s="217" t="str">
        <f>TEXT($G$1, "[$-ko-KR]yyyy-mm-dd(ddd) ") &amp; "오후 21:00"</f>
        <v>2022-03-10(목) 오후 21:00</v>
      </c>
      <c r="K15" s="218"/>
      <c r="L15" s="219"/>
      <c r="M15" s="217" t="str">
        <f>TEXT($G$1+1, "[$-ko-KR]yyyy-mm-dd(ddd) ") &amp; "오전 00:00"</f>
        <v>2022-03-11(금)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4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2022-03-10(목) 오전 00:00</v>
      </c>
      <c r="C42" s="245"/>
      <c r="D42" s="217" t="str">
        <f>TEXT($G$1, "[$-ko-KR]yyyy-mm-dd(ddd) ") &amp; "오후 14:00"</f>
        <v>2022-03-10(목) 오후 14:00</v>
      </c>
      <c r="E42" s="218"/>
      <c r="F42" s="219"/>
      <c r="G42" s="217" t="str">
        <f>TEXT($G$1, "[$-ko-KR]yyyy-mm-dd(ddd) ") &amp; "오후 19:00"</f>
        <v>2022-03-10(목) 오후 19:00</v>
      </c>
      <c r="H42" s="218"/>
      <c r="I42" s="219"/>
      <c r="J42" s="217" t="str">
        <f>TEXT($G$1, "[$-ko-KR]yyyy-mm-dd(ddd) ") &amp; "오후 21:00"</f>
        <v>2022-03-10(목) 오후 21:00</v>
      </c>
      <c r="K42" s="218"/>
      <c r="L42" s="219"/>
      <c r="M42" s="217" t="str">
        <f>TEXT($G$1+1, "[$-ko-KR]yyyy-mm-dd(ddd) ") &amp; "오전 00:00"</f>
        <v>2022-03-11(금)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203"/>
      <c r="R44" s="203"/>
      <c r="S44" s="203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203"/>
      <c r="R45" s="203"/>
      <c r="S45" s="203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193"/>
      <c r="R46" s="193"/>
      <c r="S46" s="193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193"/>
      <c r="R47" s="193"/>
      <c r="S47" s="193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193"/>
      <c r="R48" s="193"/>
      <c r="S48" s="193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193"/>
      <c r="R49" s="193"/>
      <c r="S49" s="193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193"/>
      <c r="R50" s="193"/>
      <c r="S50" s="193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193"/>
      <c r="R51" s="193"/>
      <c r="S51" s="193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194"/>
      <c r="R53" s="195"/>
      <c r="S53" s="196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197"/>
      <c r="R54" s="198"/>
      <c r="S54" s="199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200"/>
      <c r="R55" s="201"/>
      <c r="S55" s="202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193"/>
      <c r="R56" s="193"/>
      <c r="S56" s="193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203"/>
      <c r="R57" s="203"/>
      <c r="S57" s="203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203"/>
      <c r="R58" s="203"/>
      <c r="S58" s="203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193"/>
      <c r="R59" s="193"/>
      <c r="S59" s="193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193"/>
      <c r="R60" s="193"/>
      <c r="S60" s="193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193"/>
      <c r="R61" s="193"/>
      <c r="S61" s="193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182"/>
      <c r="R62" s="183"/>
      <c r="S62" s="184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4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2022-03-10(목) 오전 00:00</v>
      </c>
      <c r="C69" s="245"/>
      <c r="D69" s="217" t="str">
        <f>TEXT($G$1, "[$-ko-KR]yyyy-mm-dd(ddd) ") &amp; "오후 14:00"</f>
        <v>2022-03-10(목) 오후 14:00</v>
      </c>
      <c r="E69" s="218"/>
      <c r="F69" s="219"/>
      <c r="G69" s="217" t="str">
        <f>TEXT($G$1, "[$-ko-KR]yyyy-mm-dd(ddd) ") &amp; "오후 19:00"</f>
        <v>2022-03-10(목) 오후 19:00</v>
      </c>
      <c r="H69" s="218"/>
      <c r="I69" s="219"/>
      <c r="J69" s="217" t="str">
        <f>TEXT($G$1, "[$-ko-KR]yyyy-mm-dd(ddd) ") &amp; "오후 21:00"</f>
        <v>2022-03-10(목) 오후 21:00</v>
      </c>
      <c r="K69" s="218"/>
      <c r="L69" s="219"/>
      <c r="M69" s="217" t="str">
        <f>TEXT($G$1+1, "[$-ko-KR]yyyy-mm-dd(ddd) ") &amp; "오전 00:00"</f>
        <v>2022-03-11(금)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203"/>
      <c r="R71" s="203"/>
      <c r="S71" s="203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203"/>
      <c r="R72" s="203"/>
      <c r="S72" s="203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193"/>
      <c r="R73" s="193"/>
      <c r="S73" s="193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193"/>
      <c r="R74" s="193"/>
      <c r="S74" s="193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193"/>
      <c r="R75" s="193"/>
      <c r="S75" s="193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193"/>
      <c r="R76" s="193"/>
      <c r="S76" s="193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193"/>
      <c r="R77" s="193"/>
      <c r="S77" s="193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193"/>
      <c r="R78" s="193"/>
      <c r="S78" s="193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194"/>
      <c r="R80" s="195"/>
      <c r="S80" s="196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197"/>
      <c r="R81" s="198"/>
      <c r="S81" s="199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200"/>
      <c r="R82" s="201"/>
      <c r="S82" s="202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193"/>
      <c r="R83" s="193"/>
      <c r="S83" s="193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203"/>
      <c r="R84" s="203"/>
      <c r="S84" s="203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203"/>
      <c r="R85" s="203"/>
      <c r="S85" s="203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193"/>
      <c r="R86" s="193"/>
      <c r="S86" s="193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193"/>
      <c r="R87" s="193"/>
      <c r="S87" s="193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193"/>
      <c r="R88" s="193"/>
      <c r="S88" s="193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182"/>
      <c r="R89" s="183"/>
      <c r="S89" s="184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4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2022-03-10(목) 오전 00:00</v>
      </c>
      <c r="C96" s="245"/>
      <c r="D96" s="217" t="str">
        <f>TEXT($G$1, "[$-ko-KR]yyyy-mm-dd(ddd) ") &amp; "오후 14:00"</f>
        <v>2022-03-10(목) 오후 14:00</v>
      </c>
      <c r="E96" s="218"/>
      <c r="F96" s="219"/>
      <c r="G96" s="217" t="str">
        <f>TEXT($G$1, "[$-ko-KR]yyyy-mm-dd(ddd) ") &amp; "오후 19:00"</f>
        <v>2022-03-10(목) 오후 19:00</v>
      </c>
      <c r="H96" s="218"/>
      <c r="I96" s="219"/>
      <c r="J96" s="217" t="str">
        <f>TEXT($G$1, "[$-ko-KR]yyyy-mm-dd(ddd) ") &amp; "오후 21:00"</f>
        <v>2022-03-10(목) 오후 21:00</v>
      </c>
      <c r="K96" s="218"/>
      <c r="L96" s="219"/>
      <c r="M96" s="217" t="str">
        <f>TEXT($G$1+1, "[$-ko-KR]yyyy-mm-dd(ddd) ") &amp; "오전 00:00"</f>
        <v>2022-03-11(금)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203"/>
      <c r="R98" s="203"/>
      <c r="S98" s="203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203"/>
      <c r="R99" s="203"/>
      <c r="S99" s="203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193"/>
      <c r="R100" s="193"/>
      <c r="S100" s="193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193"/>
      <c r="R101" s="193"/>
      <c r="S101" s="193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193"/>
      <c r="R102" s="193"/>
      <c r="S102" s="193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193"/>
      <c r="R103" s="193"/>
      <c r="S103" s="193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193"/>
      <c r="R104" s="193"/>
      <c r="S104" s="193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193"/>
      <c r="R105" s="193"/>
      <c r="S105" s="193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194"/>
      <c r="R107" s="195"/>
      <c r="S107" s="196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197"/>
      <c r="R108" s="198"/>
      <c r="S108" s="199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200"/>
      <c r="R109" s="201"/>
      <c r="S109" s="202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193"/>
      <c r="R110" s="193"/>
      <c r="S110" s="193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203"/>
      <c r="R111" s="203"/>
      <c r="S111" s="203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203"/>
      <c r="R112" s="203"/>
      <c r="S112" s="203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193"/>
      <c r="R113" s="193"/>
      <c r="S113" s="193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193"/>
      <c r="R114" s="193"/>
      <c r="S114" s="193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193"/>
      <c r="R115" s="193"/>
      <c r="S115" s="193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182"/>
      <c r="R116" s="183"/>
      <c r="S116" s="184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4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2022-03-10(목) 오전 00:00</v>
      </c>
      <c r="C123" s="245"/>
      <c r="D123" s="217" t="str">
        <f>TEXT($G$1, "[$-ko-KR]yyyy-mm-dd(ddd) ") &amp; "오후 14:00"</f>
        <v>2022-03-10(목) 오후 14:00</v>
      </c>
      <c r="E123" s="218"/>
      <c r="F123" s="219"/>
      <c r="G123" s="217" t="str">
        <f>TEXT($G$1, "[$-ko-KR]yyyy-mm-dd(ddd) ") &amp; "오후 19:00"</f>
        <v>2022-03-10(목) 오후 19:00</v>
      </c>
      <c r="H123" s="218"/>
      <c r="I123" s="219"/>
      <c r="J123" s="217" t="str">
        <f>TEXT($G$1, "[$-ko-KR]yyyy-mm-dd(ddd) ") &amp; "오후 21:00"</f>
        <v>2022-03-10(목) 오후 21:00</v>
      </c>
      <c r="K123" s="218"/>
      <c r="L123" s="219"/>
      <c r="M123" s="217" t="str">
        <f>TEXT($G$1+1, "[$-ko-KR]yyyy-mm-dd(ddd) ") &amp; "오전 00:00"</f>
        <v>2022-03-11(금)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203"/>
      <c r="R125" s="203"/>
      <c r="S125" s="203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203"/>
      <c r="R126" s="203"/>
      <c r="S126" s="203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193"/>
      <c r="R127" s="193"/>
      <c r="S127" s="193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193"/>
      <c r="R128" s="193"/>
      <c r="S128" s="193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193"/>
      <c r="R129" s="193"/>
      <c r="S129" s="193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193"/>
      <c r="R130" s="193"/>
      <c r="S130" s="193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193"/>
      <c r="R131" s="193"/>
      <c r="S131" s="193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193"/>
      <c r="R132" s="193"/>
      <c r="S132" s="193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194"/>
      <c r="R134" s="195"/>
      <c r="S134" s="196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197"/>
      <c r="R135" s="198"/>
      <c r="S135" s="199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200"/>
      <c r="R136" s="201"/>
      <c r="S136" s="202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193"/>
      <c r="R137" s="193"/>
      <c r="S137" s="193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203"/>
      <c r="R138" s="203"/>
      <c r="S138" s="203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203"/>
      <c r="R139" s="203"/>
      <c r="S139" s="203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193"/>
      <c r="R140" s="193"/>
      <c r="S140" s="193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193"/>
      <c r="R141" s="193"/>
      <c r="S141" s="193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193"/>
      <c r="R142" s="193"/>
      <c r="S142" s="193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182"/>
      <c r="R143" s="183"/>
      <c r="S143" s="184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4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2022-03-10(목) 오전 00:00</v>
      </c>
      <c r="C150" s="245"/>
      <c r="D150" s="217" t="str">
        <f>TEXT($G$1, "[$-ko-KR]yyyy-mm-dd(ddd) ") &amp; "오후 14:00"</f>
        <v>2022-03-10(목) 오후 14:00</v>
      </c>
      <c r="E150" s="218"/>
      <c r="F150" s="219"/>
      <c r="G150" s="217" t="str">
        <f>TEXT($G$1, "[$-ko-KR]yyyy-mm-dd(ddd) ") &amp; "오후 19:00"</f>
        <v>2022-03-10(목) 오후 19:00</v>
      </c>
      <c r="H150" s="218"/>
      <c r="I150" s="219"/>
      <c r="J150" s="217" t="str">
        <f>TEXT($G$1, "[$-ko-KR]yyyy-mm-dd(ddd) ") &amp; "오후 21:00"</f>
        <v>2022-03-10(목) 오후 21:00</v>
      </c>
      <c r="K150" s="218"/>
      <c r="L150" s="219"/>
      <c r="M150" s="217" t="str">
        <f>TEXT($G$1+1, "[$-ko-KR]yyyy-mm-dd(ddd) ") &amp; "오전 00:00"</f>
        <v>2022-03-11(금)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203"/>
      <c r="R152" s="203"/>
      <c r="S152" s="203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203"/>
      <c r="R153" s="203"/>
      <c r="S153" s="203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193"/>
      <c r="R154" s="193"/>
      <c r="S154" s="193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193"/>
      <c r="R155" s="193"/>
      <c r="S155" s="193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193"/>
      <c r="R156" s="193"/>
      <c r="S156" s="193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193"/>
      <c r="R157" s="193"/>
      <c r="S157" s="193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193"/>
      <c r="R158" s="193"/>
      <c r="S158" s="193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193"/>
      <c r="R159" s="193"/>
      <c r="S159" s="193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194"/>
      <c r="R161" s="195"/>
      <c r="S161" s="196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197"/>
      <c r="R162" s="198"/>
      <c r="S162" s="199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200"/>
      <c r="R163" s="201"/>
      <c r="S163" s="202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193"/>
      <c r="R164" s="193"/>
      <c r="S164" s="193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203"/>
      <c r="R165" s="203"/>
      <c r="S165" s="203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203"/>
      <c r="R166" s="203"/>
      <c r="S166" s="203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193"/>
      <c r="R167" s="193"/>
      <c r="S167" s="193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193"/>
      <c r="R168" s="193"/>
      <c r="S168" s="193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193"/>
      <c r="R169" s="193"/>
      <c r="S169" s="193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182"/>
      <c r="R170" s="183"/>
      <c r="S170" s="184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4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2022-03-10(목) 오전 00:00</v>
      </c>
      <c r="C177" s="245"/>
      <c r="D177" s="217" t="str">
        <f>TEXT($G$1, "[$-ko-KR]yyyy-mm-dd(ddd) ") &amp; "오후 14:00"</f>
        <v>2022-03-10(목) 오후 14:00</v>
      </c>
      <c r="E177" s="218"/>
      <c r="F177" s="219"/>
      <c r="G177" s="217" t="str">
        <f>TEXT($G$1, "[$-ko-KR]yyyy-mm-dd(ddd) ") &amp; "오후 19:00"</f>
        <v>2022-03-10(목) 오후 19:00</v>
      </c>
      <c r="H177" s="218"/>
      <c r="I177" s="219"/>
      <c r="J177" s="217" t="str">
        <f>TEXT($G$1, "[$-ko-KR]yyyy-mm-dd(ddd) ") &amp; "오후 21:00"</f>
        <v>2022-03-10(목) 오후 21:00</v>
      </c>
      <c r="K177" s="218"/>
      <c r="L177" s="219"/>
      <c r="M177" s="217" t="str">
        <f>TEXT($G$1+1, "[$-ko-KR]yyyy-mm-dd(ddd) ") &amp; "오전 00:00"</f>
        <v>2022-03-11(금)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203"/>
      <c r="R179" s="203"/>
      <c r="S179" s="203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203"/>
      <c r="R180" s="203"/>
      <c r="S180" s="203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193"/>
      <c r="R181" s="193"/>
      <c r="S181" s="193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193"/>
      <c r="R182" s="193"/>
      <c r="S182" s="193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193"/>
      <c r="R183" s="193"/>
      <c r="S183" s="193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193"/>
      <c r="R184" s="193"/>
      <c r="S184" s="193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193"/>
      <c r="R185" s="193"/>
      <c r="S185" s="193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193"/>
      <c r="R186" s="193"/>
      <c r="S186" s="193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194"/>
      <c r="R188" s="195"/>
      <c r="S188" s="196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197"/>
      <c r="R189" s="198"/>
      <c r="S189" s="199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200"/>
      <c r="R190" s="201"/>
      <c r="S190" s="202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193"/>
      <c r="R191" s="193"/>
      <c r="S191" s="193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203"/>
      <c r="R192" s="203"/>
      <c r="S192" s="203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203"/>
      <c r="R193" s="203"/>
      <c r="S193" s="203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193"/>
      <c r="R194" s="193"/>
      <c r="S194" s="193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193"/>
      <c r="R195" s="193"/>
      <c r="S195" s="193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193"/>
      <c r="R196" s="193"/>
      <c r="S196" s="193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182"/>
      <c r="R197" s="183"/>
      <c r="S197" s="184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44631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4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2022-03-11(금) 오전 00:00</v>
      </c>
      <c r="C15" s="243"/>
      <c r="D15" s="217" t="str">
        <f>TEXT($G$1, "[$-ko-KR]yyyy-mm-dd(ddd) ") &amp; "오후 14:00"</f>
        <v>2022-03-11(금) 오후 14:00</v>
      </c>
      <c r="E15" s="218"/>
      <c r="F15" s="219"/>
      <c r="G15" s="217" t="str">
        <f>TEXT($G$1, "[$-ko-KR]yyyy-mm-dd(ddd) ") &amp; "오후 19:00"</f>
        <v>2022-03-11(금) 오후 19:00</v>
      </c>
      <c r="H15" s="218"/>
      <c r="I15" s="219"/>
      <c r="J15" s="217" t="str">
        <f>TEXT($G$1, "[$-ko-KR]yyyy-mm-dd(ddd) ") &amp; "오후 21:00"</f>
        <v>2022-03-11(금) 오후 21:00</v>
      </c>
      <c r="K15" s="218"/>
      <c r="L15" s="219"/>
      <c r="M15" s="217" t="str">
        <f>TEXT($G$1+1, "[$-ko-KR]yyyy-mm-dd(ddd) ") &amp; "오전 00:00"</f>
        <v>2022-03-12(토)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4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2022-03-11(금) 오전 00:00</v>
      </c>
      <c r="C42" s="245"/>
      <c r="D42" s="217" t="str">
        <f>TEXT($G$1, "[$-ko-KR]yyyy-mm-dd(ddd) ") &amp; "오후 14:00"</f>
        <v>2022-03-11(금) 오후 14:00</v>
      </c>
      <c r="E42" s="218"/>
      <c r="F42" s="219"/>
      <c r="G42" s="217" t="str">
        <f>TEXT($G$1, "[$-ko-KR]yyyy-mm-dd(ddd) ") &amp; "오후 19:00"</f>
        <v>2022-03-11(금) 오후 19:00</v>
      </c>
      <c r="H42" s="218"/>
      <c r="I42" s="219"/>
      <c r="J42" s="217" t="str">
        <f>TEXT($G$1, "[$-ko-KR]yyyy-mm-dd(ddd) ") &amp; "오후 21:00"</f>
        <v>2022-03-11(금) 오후 21:00</v>
      </c>
      <c r="K42" s="218"/>
      <c r="L42" s="219"/>
      <c r="M42" s="217" t="str">
        <f>TEXT($G$1+1, "[$-ko-KR]yyyy-mm-dd(ddd) ") &amp; "오전 00:00"</f>
        <v>2022-03-12(토)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203"/>
      <c r="R44" s="203"/>
      <c r="S44" s="203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203"/>
      <c r="R45" s="203"/>
      <c r="S45" s="203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193"/>
      <c r="R46" s="193"/>
      <c r="S46" s="193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193"/>
      <c r="R47" s="193"/>
      <c r="S47" s="193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193"/>
      <c r="R48" s="193"/>
      <c r="S48" s="193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193"/>
      <c r="R49" s="193"/>
      <c r="S49" s="193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193"/>
      <c r="R50" s="193"/>
      <c r="S50" s="193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193"/>
      <c r="R51" s="193"/>
      <c r="S51" s="193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194"/>
      <c r="R53" s="195"/>
      <c r="S53" s="196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197"/>
      <c r="R54" s="198"/>
      <c r="S54" s="199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200"/>
      <c r="R55" s="201"/>
      <c r="S55" s="202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193"/>
      <c r="R56" s="193"/>
      <c r="S56" s="193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203"/>
      <c r="R57" s="203"/>
      <c r="S57" s="203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203"/>
      <c r="R58" s="203"/>
      <c r="S58" s="203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193"/>
      <c r="R59" s="193"/>
      <c r="S59" s="193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193"/>
      <c r="R60" s="193"/>
      <c r="S60" s="193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193"/>
      <c r="R61" s="193"/>
      <c r="S61" s="193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182"/>
      <c r="R62" s="183"/>
      <c r="S62" s="184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4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2022-03-11(금) 오전 00:00</v>
      </c>
      <c r="C69" s="245"/>
      <c r="D69" s="217" t="str">
        <f>TEXT($G$1, "[$-ko-KR]yyyy-mm-dd(ddd) ") &amp; "오후 14:00"</f>
        <v>2022-03-11(금) 오후 14:00</v>
      </c>
      <c r="E69" s="218"/>
      <c r="F69" s="219"/>
      <c r="G69" s="217" t="str">
        <f>TEXT($G$1, "[$-ko-KR]yyyy-mm-dd(ddd) ") &amp; "오후 19:00"</f>
        <v>2022-03-11(금) 오후 19:00</v>
      </c>
      <c r="H69" s="218"/>
      <c r="I69" s="219"/>
      <c r="J69" s="217" t="str">
        <f>TEXT($G$1, "[$-ko-KR]yyyy-mm-dd(ddd) ") &amp; "오후 21:00"</f>
        <v>2022-03-11(금) 오후 21:00</v>
      </c>
      <c r="K69" s="218"/>
      <c r="L69" s="219"/>
      <c r="M69" s="217" t="str">
        <f>TEXT($G$1+1, "[$-ko-KR]yyyy-mm-dd(ddd) ") &amp; "오전 00:00"</f>
        <v>2022-03-12(토)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203"/>
      <c r="R71" s="203"/>
      <c r="S71" s="203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203"/>
      <c r="R72" s="203"/>
      <c r="S72" s="203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193"/>
      <c r="R73" s="193"/>
      <c r="S73" s="193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193"/>
      <c r="R74" s="193"/>
      <c r="S74" s="193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193"/>
      <c r="R75" s="193"/>
      <c r="S75" s="193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193"/>
      <c r="R76" s="193"/>
      <c r="S76" s="193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193"/>
      <c r="R77" s="193"/>
      <c r="S77" s="193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193"/>
      <c r="R78" s="193"/>
      <c r="S78" s="193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194"/>
      <c r="R80" s="195"/>
      <c r="S80" s="196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197"/>
      <c r="R81" s="198"/>
      <c r="S81" s="199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200"/>
      <c r="R82" s="201"/>
      <c r="S82" s="202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193"/>
      <c r="R83" s="193"/>
      <c r="S83" s="193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203"/>
      <c r="R84" s="203"/>
      <c r="S84" s="203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203"/>
      <c r="R85" s="203"/>
      <c r="S85" s="203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193"/>
      <c r="R86" s="193"/>
      <c r="S86" s="193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193"/>
      <c r="R87" s="193"/>
      <c r="S87" s="193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193"/>
      <c r="R88" s="193"/>
      <c r="S88" s="193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182"/>
      <c r="R89" s="183"/>
      <c r="S89" s="184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4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2022-03-11(금) 오전 00:00</v>
      </c>
      <c r="C96" s="245"/>
      <c r="D96" s="217" t="str">
        <f>TEXT($G$1, "[$-ko-KR]yyyy-mm-dd(ddd) ") &amp; "오후 14:00"</f>
        <v>2022-03-11(금) 오후 14:00</v>
      </c>
      <c r="E96" s="218"/>
      <c r="F96" s="219"/>
      <c r="G96" s="217" t="str">
        <f>TEXT($G$1, "[$-ko-KR]yyyy-mm-dd(ddd) ") &amp; "오후 19:00"</f>
        <v>2022-03-11(금) 오후 19:00</v>
      </c>
      <c r="H96" s="218"/>
      <c r="I96" s="219"/>
      <c r="J96" s="217" t="str">
        <f>TEXT($G$1, "[$-ko-KR]yyyy-mm-dd(ddd) ") &amp; "오후 21:00"</f>
        <v>2022-03-11(금) 오후 21:00</v>
      </c>
      <c r="K96" s="218"/>
      <c r="L96" s="219"/>
      <c r="M96" s="217" t="str">
        <f>TEXT($G$1+1, "[$-ko-KR]yyyy-mm-dd(ddd) ") &amp; "오전 00:00"</f>
        <v>2022-03-12(토)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203"/>
      <c r="R98" s="203"/>
      <c r="S98" s="203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203"/>
      <c r="R99" s="203"/>
      <c r="S99" s="203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193"/>
      <c r="R100" s="193"/>
      <c r="S100" s="193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193"/>
      <c r="R101" s="193"/>
      <c r="S101" s="193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193"/>
      <c r="R102" s="193"/>
      <c r="S102" s="193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193"/>
      <c r="R103" s="193"/>
      <c r="S103" s="193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193"/>
      <c r="R104" s="193"/>
      <c r="S104" s="193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193"/>
      <c r="R105" s="193"/>
      <c r="S105" s="193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194"/>
      <c r="R107" s="195"/>
      <c r="S107" s="196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197"/>
      <c r="R108" s="198"/>
      <c r="S108" s="199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200"/>
      <c r="R109" s="201"/>
      <c r="S109" s="202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193"/>
      <c r="R110" s="193"/>
      <c r="S110" s="193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203"/>
      <c r="R111" s="203"/>
      <c r="S111" s="203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203"/>
      <c r="R112" s="203"/>
      <c r="S112" s="203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193"/>
      <c r="R113" s="193"/>
      <c r="S113" s="193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193"/>
      <c r="R114" s="193"/>
      <c r="S114" s="193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193"/>
      <c r="R115" s="193"/>
      <c r="S115" s="193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182"/>
      <c r="R116" s="183"/>
      <c r="S116" s="184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4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2022-03-11(금) 오전 00:00</v>
      </c>
      <c r="C123" s="245"/>
      <c r="D123" s="217" t="str">
        <f>TEXT($G$1, "[$-ko-KR]yyyy-mm-dd(ddd) ") &amp; "오후 14:00"</f>
        <v>2022-03-11(금) 오후 14:00</v>
      </c>
      <c r="E123" s="218"/>
      <c r="F123" s="219"/>
      <c r="G123" s="217" t="str">
        <f>TEXT($G$1, "[$-ko-KR]yyyy-mm-dd(ddd) ") &amp; "오후 19:00"</f>
        <v>2022-03-11(금) 오후 19:00</v>
      </c>
      <c r="H123" s="218"/>
      <c r="I123" s="219"/>
      <c r="J123" s="217" t="str">
        <f>TEXT($G$1, "[$-ko-KR]yyyy-mm-dd(ddd) ") &amp; "오후 21:00"</f>
        <v>2022-03-11(금) 오후 21:00</v>
      </c>
      <c r="K123" s="218"/>
      <c r="L123" s="219"/>
      <c r="M123" s="217" t="str">
        <f>TEXT($G$1+1, "[$-ko-KR]yyyy-mm-dd(ddd) ") &amp; "오전 00:00"</f>
        <v>2022-03-12(토)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203"/>
      <c r="R125" s="203"/>
      <c r="S125" s="203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203"/>
      <c r="R126" s="203"/>
      <c r="S126" s="203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193"/>
      <c r="R127" s="193"/>
      <c r="S127" s="193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193"/>
      <c r="R128" s="193"/>
      <c r="S128" s="193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193"/>
      <c r="R129" s="193"/>
      <c r="S129" s="193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193"/>
      <c r="R130" s="193"/>
      <c r="S130" s="193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193"/>
      <c r="R131" s="193"/>
      <c r="S131" s="193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193"/>
      <c r="R132" s="193"/>
      <c r="S132" s="193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194"/>
      <c r="R134" s="195"/>
      <c r="S134" s="196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197"/>
      <c r="R135" s="198"/>
      <c r="S135" s="199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200"/>
      <c r="R136" s="201"/>
      <c r="S136" s="202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193"/>
      <c r="R137" s="193"/>
      <c r="S137" s="193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203"/>
      <c r="R138" s="203"/>
      <c r="S138" s="203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203"/>
      <c r="R139" s="203"/>
      <c r="S139" s="203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193"/>
      <c r="R140" s="193"/>
      <c r="S140" s="193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193"/>
      <c r="R141" s="193"/>
      <c r="S141" s="193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193"/>
      <c r="R142" s="193"/>
      <c r="S142" s="193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182"/>
      <c r="R143" s="183"/>
      <c r="S143" s="184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4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2022-03-11(금) 오전 00:00</v>
      </c>
      <c r="C150" s="245"/>
      <c r="D150" s="217" t="str">
        <f>TEXT($G$1, "[$-ko-KR]yyyy-mm-dd(ddd) ") &amp; "오후 14:00"</f>
        <v>2022-03-11(금) 오후 14:00</v>
      </c>
      <c r="E150" s="218"/>
      <c r="F150" s="219"/>
      <c r="G150" s="217" t="str">
        <f>TEXT($G$1, "[$-ko-KR]yyyy-mm-dd(ddd) ") &amp; "오후 19:00"</f>
        <v>2022-03-11(금) 오후 19:00</v>
      </c>
      <c r="H150" s="218"/>
      <c r="I150" s="219"/>
      <c r="J150" s="217" t="str">
        <f>TEXT($G$1, "[$-ko-KR]yyyy-mm-dd(ddd) ") &amp; "오후 21:00"</f>
        <v>2022-03-11(금) 오후 21:00</v>
      </c>
      <c r="K150" s="218"/>
      <c r="L150" s="219"/>
      <c r="M150" s="217" t="str">
        <f>TEXT($G$1+1, "[$-ko-KR]yyyy-mm-dd(ddd) ") &amp; "오전 00:00"</f>
        <v>2022-03-12(토)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203"/>
      <c r="R152" s="203"/>
      <c r="S152" s="203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203"/>
      <c r="R153" s="203"/>
      <c r="S153" s="203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193"/>
      <c r="R154" s="193"/>
      <c r="S154" s="193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193"/>
      <c r="R155" s="193"/>
      <c r="S155" s="193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193"/>
      <c r="R156" s="193"/>
      <c r="S156" s="193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193"/>
      <c r="R157" s="193"/>
      <c r="S157" s="193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193"/>
      <c r="R158" s="193"/>
      <c r="S158" s="193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193"/>
      <c r="R159" s="193"/>
      <c r="S159" s="193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194"/>
      <c r="R161" s="195"/>
      <c r="S161" s="196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197"/>
      <c r="R162" s="198"/>
      <c r="S162" s="199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200"/>
      <c r="R163" s="201"/>
      <c r="S163" s="202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193"/>
      <c r="R164" s="193"/>
      <c r="S164" s="193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203"/>
      <c r="R165" s="203"/>
      <c r="S165" s="203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203"/>
      <c r="R166" s="203"/>
      <c r="S166" s="203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193"/>
      <c r="R167" s="193"/>
      <c r="S167" s="193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193"/>
      <c r="R168" s="193"/>
      <c r="S168" s="193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193"/>
      <c r="R169" s="193"/>
      <c r="S169" s="193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182"/>
      <c r="R170" s="183"/>
      <c r="S170" s="184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4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2022-03-11(금) 오전 00:00</v>
      </c>
      <c r="C177" s="245"/>
      <c r="D177" s="217" t="str">
        <f>TEXT($G$1, "[$-ko-KR]yyyy-mm-dd(ddd) ") &amp; "오후 14:00"</f>
        <v>2022-03-11(금) 오후 14:00</v>
      </c>
      <c r="E177" s="218"/>
      <c r="F177" s="219"/>
      <c r="G177" s="217" t="str">
        <f>TEXT($G$1, "[$-ko-KR]yyyy-mm-dd(ddd) ") &amp; "오후 19:00"</f>
        <v>2022-03-11(금) 오후 19:00</v>
      </c>
      <c r="H177" s="218"/>
      <c r="I177" s="219"/>
      <c r="J177" s="217" t="str">
        <f>TEXT($G$1, "[$-ko-KR]yyyy-mm-dd(ddd) ") &amp; "오후 21:00"</f>
        <v>2022-03-11(금) 오후 21:00</v>
      </c>
      <c r="K177" s="218"/>
      <c r="L177" s="219"/>
      <c r="M177" s="217" t="str">
        <f>TEXT($G$1+1, "[$-ko-KR]yyyy-mm-dd(ddd) ") &amp; "오전 00:00"</f>
        <v>2022-03-12(토)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203"/>
      <c r="R179" s="203"/>
      <c r="S179" s="203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203"/>
      <c r="R180" s="203"/>
      <c r="S180" s="203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193"/>
      <c r="R181" s="193"/>
      <c r="S181" s="193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193"/>
      <c r="R182" s="193"/>
      <c r="S182" s="193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193"/>
      <c r="R183" s="193"/>
      <c r="S183" s="193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193"/>
      <c r="R184" s="193"/>
      <c r="S184" s="193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193"/>
      <c r="R185" s="193"/>
      <c r="S185" s="193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193"/>
      <c r="R186" s="193"/>
      <c r="S186" s="193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194"/>
      <c r="R188" s="195"/>
      <c r="S188" s="196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197"/>
      <c r="R189" s="198"/>
      <c r="S189" s="199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200"/>
      <c r="R190" s="201"/>
      <c r="S190" s="202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193"/>
      <c r="R191" s="193"/>
      <c r="S191" s="193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203"/>
      <c r="R192" s="203"/>
      <c r="S192" s="203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203"/>
      <c r="R193" s="203"/>
      <c r="S193" s="203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193"/>
      <c r="R194" s="193"/>
      <c r="S194" s="193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193"/>
      <c r="R195" s="193"/>
      <c r="S195" s="193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193"/>
      <c r="R196" s="193"/>
      <c r="S196" s="193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182"/>
      <c r="R197" s="183"/>
      <c r="S197" s="184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44632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4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2022-03-12(토) 오전 00:00</v>
      </c>
      <c r="C15" s="243"/>
      <c r="D15" s="217" t="str">
        <f>TEXT($G$1, "[$-ko-KR]yyyy-mm-dd(ddd) ") &amp; "오후 14:00"</f>
        <v>2022-03-12(토) 오후 14:00</v>
      </c>
      <c r="E15" s="218"/>
      <c r="F15" s="219"/>
      <c r="G15" s="217" t="str">
        <f>TEXT($G$1, "[$-ko-KR]yyyy-mm-dd(ddd) ") &amp; "오후 19:00"</f>
        <v>2022-03-12(토) 오후 19:00</v>
      </c>
      <c r="H15" s="218"/>
      <c r="I15" s="219"/>
      <c r="J15" s="217" t="str">
        <f>TEXT($G$1, "[$-ko-KR]yyyy-mm-dd(ddd) ") &amp; "오후 21:00"</f>
        <v>2022-03-12(토) 오후 21:00</v>
      </c>
      <c r="K15" s="218"/>
      <c r="L15" s="219"/>
      <c r="M15" s="217" t="str">
        <f>TEXT($G$1+1, "[$-ko-KR]yyyy-mm-dd(ddd) ") &amp; "오전 00:00"</f>
        <v>2022-03-13(일)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4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2022-03-12(토) 오전 00:00</v>
      </c>
      <c r="C42" s="245"/>
      <c r="D42" s="217" t="str">
        <f>TEXT($G$1, "[$-ko-KR]yyyy-mm-dd(ddd) ") &amp; "오후 14:00"</f>
        <v>2022-03-12(토) 오후 14:00</v>
      </c>
      <c r="E42" s="218"/>
      <c r="F42" s="219"/>
      <c r="G42" s="217" t="str">
        <f>TEXT($G$1, "[$-ko-KR]yyyy-mm-dd(ddd) ") &amp; "오후 19:00"</f>
        <v>2022-03-12(토) 오후 19:00</v>
      </c>
      <c r="H42" s="218"/>
      <c r="I42" s="219"/>
      <c r="J42" s="217" t="str">
        <f>TEXT($G$1, "[$-ko-KR]yyyy-mm-dd(ddd) ") &amp; "오후 21:00"</f>
        <v>2022-03-12(토) 오후 21:00</v>
      </c>
      <c r="K42" s="218"/>
      <c r="L42" s="219"/>
      <c r="M42" s="217" t="str">
        <f>TEXT($G$1+1, "[$-ko-KR]yyyy-mm-dd(ddd) ") &amp; "오전 00:00"</f>
        <v>2022-03-13(일)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203"/>
      <c r="R44" s="203"/>
      <c r="S44" s="203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203"/>
      <c r="R45" s="203"/>
      <c r="S45" s="203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193"/>
      <c r="R46" s="193"/>
      <c r="S46" s="193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193"/>
      <c r="R47" s="193"/>
      <c r="S47" s="193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193"/>
      <c r="R48" s="193"/>
      <c r="S48" s="193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193"/>
      <c r="R49" s="193"/>
      <c r="S49" s="193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193"/>
      <c r="R50" s="193"/>
      <c r="S50" s="193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193"/>
      <c r="R51" s="193"/>
      <c r="S51" s="193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194"/>
      <c r="R53" s="195"/>
      <c r="S53" s="196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197"/>
      <c r="R54" s="198"/>
      <c r="S54" s="199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200"/>
      <c r="R55" s="201"/>
      <c r="S55" s="202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193"/>
      <c r="R56" s="193"/>
      <c r="S56" s="193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203"/>
      <c r="R57" s="203"/>
      <c r="S57" s="203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203"/>
      <c r="R58" s="203"/>
      <c r="S58" s="203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193"/>
      <c r="R59" s="193"/>
      <c r="S59" s="193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193"/>
      <c r="R60" s="193"/>
      <c r="S60" s="193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193"/>
      <c r="R61" s="193"/>
      <c r="S61" s="193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182"/>
      <c r="R62" s="183"/>
      <c r="S62" s="184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4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2022-03-12(토) 오전 00:00</v>
      </c>
      <c r="C69" s="245"/>
      <c r="D69" s="217" t="str">
        <f>TEXT($G$1, "[$-ko-KR]yyyy-mm-dd(ddd) ") &amp; "오후 14:00"</f>
        <v>2022-03-12(토) 오후 14:00</v>
      </c>
      <c r="E69" s="218"/>
      <c r="F69" s="219"/>
      <c r="G69" s="217" t="str">
        <f>TEXT($G$1, "[$-ko-KR]yyyy-mm-dd(ddd) ") &amp; "오후 19:00"</f>
        <v>2022-03-12(토) 오후 19:00</v>
      </c>
      <c r="H69" s="218"/>
      <c r="I69" s="219"/>
      <c r="J69" s="217" t="str">
        <f>TEXT($G$1, "[$-ko-KR]yyyy-mm-dd(ddd) ") &amp; "오후 21:00"</f>
        <v>2022-03-12(토) 오후 21:00</v>
      </c>
      <c r="K69" s="218"/>
      <c r="L69" s="219"/>
      <c r="M69" s="217" t="str">
        <f>TEXT($G$1+1, "[$-ko-KR]yyyy-mm-dd(ddd) ") &amp; "오전 00:00"</f>
        <v>2022-03-13(일)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203"/>
      <c r="R71" s="203"/>
      <c r="S71" s="203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203"/>
      <c r="R72" s="203"/>
      <c r="S72" s="203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193"/>
      <c r="R73" s="193"/>
      <c r="S73" s="193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193"/>
      <c r="R74" s="193"/>
      <c r="S74" s="193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193"/>
      <c r="R75" s="193"/>
      <c r="S75" s="193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193"/>
      <c r="R76" s="193"/>
      <c r="S76" s="193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193"/>
      <c r="R77" s="193"/>
      <c r="S77" s="193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193"/>
      <c r="R78" s="193"/>
      <c r="S78" s="193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194"/>
      <c r="R80" s="195"/>
      <c r="S80" s="196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197"/>
      <c r="R81" s="198"/>
      <c r="S81" s="199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00"/>
      <c r="R82" s="201"/>
      <c r="S82" s="202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193"/>
      <c r="R83" s="193"/>
      <c r="S83" s="193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203"/>
      <c r="R84" s="203"/>
      <c r="S84" s="203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203"/>
      <c r="R85" s="203"/>
      <c r="S85" s="203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193"/>
      <c r="R86" s="193"/>
      <c r="S86" s="193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193"/>
      <c r="R87" s="193"/>
      <c r="S87" s="193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193"/>
      <c r="R88" s="193"/>
      <c r="S88" s="193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182"/>
      <c r="R89" s="183"/>
      <c r="S89" s="184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4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2022-03-12(토) 오전 00:00</v>
      </c>
      <c r="C96" s="245"/>
      <c r="D96" s="217" t="str">
        <f>TEXT($G$1, "[$-ko-KR]yyyy-mm-dd(ddd) ") &amp; "오후 14:00"</f>
        <v>2022-03-12(토) 오후 14:00</v>
      </c>
      <c r="E96" s="218"/>
      <c r="F96" s="219"/>
      <c r="G96" s="217" t="str">
        <f>TEXT($G$1, "[$-ko-KR]yyyy-mm-dd(ddd) ") &amp; "오후 19:00"</f>
        <v>2022-03-12(토) 오후 19:00</v>
      </c>
      <c r="H96" s="218"/>
      <c r="I96" s="219"/>
      <c r="J96" s="217" t="str">
        <f>TEXT($G$1, "[$-ko-KR]yyyy-mm-dd(ddd) ") &amp; "오후 21:00"</f>
        <v>2022-03-12(토) 오후 21:00</v>
      </c>
      <c r="K96" s="218"/>
      <c r="L96" s="219"/>
      <c r="M96" s="217" t="str">
        <f>TEXT($G$1+1, "[$-ko-KR]yyyy-mm-dd(ddd) ") &amp; "오전 00:00"</f>
        <v>2022-03-13(일)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203"/>
      <c r="R98" s="203"/>
      <c r="S98" s="203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203"/>
      <c r="R99" s="203"/>
      <c r="S99" s="203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193"/>
      <c r="R100" s="193"/>
      <c r="S100" s="193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193"/>
      <c r="R101" s="193"/>
      <c r="S101" s="193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193"/>
      <c r="R102" s="193"/>
      <c r="S102" s="193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193"/>
      <c r="R103" s="193"/>
      <c r="S103" s="193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193"/>
      <c r="R104" s="193"/>
      <c r="S104" s="193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193"/>
      <c r="R105" s="193"/>
      <c r="S105" s="193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194"/>
      <c r="R107" s="195"/>
      <c r="S107" s="196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197"/>
      <c r="R108" s="198"/>
      <c r="S108" s="199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200"/>
      <c r="R109" s="201"/>
      <c r="S109" s="202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193"/>
      <c r="R110" s="193"/>
      <c r="S110" s="193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203"/>
      <c r="R111" s="203"/>
      <c r="S111" s="203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203"/>
      <c r="R112" s="203"/>
      <c r="S112" s="203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193"/>
      <c r="R113" s="193"/>
      <c r="S113" s="193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193"/>
      <c r="R114" s="193"/>
      <c r="S114" s="193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193"/>
      <c r="R115" s="193"/>
      <c r="S115" s="193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182"/>
      <c r="R116" s="183"/>
      <c r="S116" s="184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4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2022-03-12(토) 오전 00:00</v>
      </c>
      <c r="C123" s="245"/>
      <c r="D123" s="217" t="str">
        <f>TEXT($G$1, "[$-ko-KR]yyyy-mm-dd(ddd) ") &amp; "오후 14:00"</f>
        <v>2022-03-12(토) 오후 14:00</v>
      </c>
      <c r="E123" s="218"/>
      <c r="F123" s="219"/>
      <c r="G123" s="217" t="str">
        <f>TEXT($G$1, "[$-ko-KR]yyyy-mm-dd(ddd) ") &amp; "오후 19:00"</f>
        <v>2022-03-12(토) 오후 19:00</v>
      </c>
      <c r="H123" s="218"/>
      <c r="I123" s="219"/>
      <c r="J123" s="217" t="str">
        <f>TEXT($G$1, "[$-ko-KR]yyyy-mm-dd(ddd) ") &amp; "오후 21:00"</f>
        <v>2022-03-12(토) 오후 21:00</v>
      </c>
      <c r="K123" s="218"/>
      <c r="L123" s="219"/>
      <c r="M123" s="217" t="str">
        <f>TEXT($G$1+1, "[$-ko-KR]yyyy-mm-dd(ddd) ") &amp; "오전 00:00"</f>
        <v>2022-03-13(일)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203"/>
      <c r="R125" s="203"/>
      <c r="S125" s="203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203"/>
      <c r="R126" s="203"/>
      <c r="S126" s="203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193"/>
      <c r="R127" s="193"/>
      <c r="S127" s="193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193"/>
      <c r="R128" s="193"/>
      <c r="S128" s="193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193"/>
      <c r="R129" s="193"/>
      <c r="S129" s="193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193"/>
      <c r="R130" s="193"/>
      <c r="S130" s="193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193"/>
      <c r="R131" s="193"/>
      <c r="S131" s="193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193"/>
      <c r="R132" s="193"/>
      <c r="S132" s="193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194"/>
      <c r="R134" s="195"/>
      <c r="S134" s="196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197"/>
      <c r="R135" s="198"/>
      <c r="S135" s="199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200"/>
      <c r="R136" s="201"/>
      <c r="S136" s="202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193"/>
      <c r="R137" s="193"/>
      <c r="S137" s="193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203"/>
      <c r="R138" s="203"/>
      <c r="S138" s="203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203"/>
      <c r="R139" s="203"/>
      <c r="S139" s="203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193"/>
      <c r="R140" s="193"/>
      <c r="S140" s="193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193"/>
      <c r="R141" s="193"/>
      <c r="S141" s="193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193"/>
      <c r="R142" s="193"/>
      <c r="S142" s="193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182"/>
      <c r="R143" s="183"/>
      <c r="S143" s="184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4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2022-03-12(토) 오전 00:00</v>
      </c>
      <c r="C150" s="245"/>
      <c r="D150" s="217" t="str">
        <f>TEXT($G$1, "[$-ko-KR]yyyy-mm-dd(ddd) ") &amp; "오후 14:00"</f>
        <v>2022-03-12(토) 오후 14:00</v>
      </c>
      <c r="E150" s="218"/>
      <c r="F150" s="219"/>
      <c r="G150" s="217" t="str">
        <f>TEXT($G$1, "[$-ko-KR]yyyy-mm-dd(ddd) ") &amp; "오후 19:00"</f>
        <v>2022-03-12(토) 오후 19:00</v>
      </c>
      <c r="H150" s="218"/>
      <c r="I150" s="219"/>
      <c r="J150" s="217" t="str">
        <f>TEXT($G$1, "[$-ko-KR]yyyy-mm-dd(ddd) ") &amp; "오후 21:00"</f>
        <v>2022-03-12(토) 오후 21:00</v>
      </c>
      <c r="K150" s="218"/>
      <c r="L150" s="219"/>
      <c r="M150" s="217" t="str">
        <f>TEXT($G$1+1, "[$-ko-KR]yyyy-mm-dd(ddd) ") &amp; "오전 00:00"</f>
        <v>2022-03-13(일)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203"/>
      <c r="R152" s="203"/>
      <c r="S152" s="203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3"/>
      <c r="R153" s="203"/>
      <c r="S153" s="203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193"/>
      <c r="R154" s="193"/>
      <c r="S154" s="193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193"/>
      <c r="R155" s="193"/>
      <c r="S155" s="193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193"/>
      <c r="R156" s="193"/>
      <c r="S156" s="193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193"/>
      <c r="R157" s="193"/>
      <c r="S157" s="193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93"/>
      <c r="R158" s="193"/>
      <c r="S158" s="193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193"/>
      <c r="R159" s="193"/>
      <c r="S159" s="193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194"/>
      <c r="R161" s="195"/>
      <c r="S161" s="196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197"/>
      <c r="R162" s="198"/>
      <c r="S162" s="199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200"/>
      <c r="R163" s="201"/>
      <c r="S163" s="202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193"/>
      <c r="R164" s="193"/>
      <c r="S164" s="193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203"/>
      <c r="R165" s="203"/>
      <c r="S165" s="203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203"/>
      <c r="R166" s="203"/>
      <c r="S166" s="203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193"/>
      <c r="R167" s="193"/>
      <c r="S167" s="193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193"/>
      <c r="R168" s="193"/>
      <c r="S168" s="193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193"/>
      <c r="R169" s="193"/>
      <c r="S169" s="193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182"/>
      <c r="R170" s="183"/>
      <c r="S170" s="184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4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2022-03-12(토) 오전 00:00</v>
      </c>
      <c r="C177" s="245"/>
      <c r="D177" s="217" t="str">
        <f>TEXT($G$1, "[$-ko-KR]yyyy-mm-dd(ddd) ") &amp; "오후 14:00"</f>
        <v>2022-03-12(토) 오후 14:00</v>
      </c>
      <c r="E177" s="218"/>
      <c r="F177" s="219"/>
      <c r="G177" s="217" t="str">
        <f>TEXT($G$1, "[$-ko-KR]yyyy-mm-dd(ddd) ") &amp; "오후 19:00"</f>
        <v>2022-03-12(토) 오후 19:00</v>
      </c>
      <c r="H177" s="218"/>
      <c r="I177" s="219"/>
      <c r="J177" s="217" t="str">
        <f>TEXT($G$1, "[$-ko-KR]yyyy-mm-dd(ddd) ") &amp; "오후 21:00"</f>
        <v>2022-03-12(토) 오후 21:00</v>
      </c>
      <c r="K177" s="218"/>
      <c r="L177" s="219"/>
      <c r="M177" s="217" t="str">
        <f>TEXT($G$1+1, "[$-ko-KR]yyyy-mm-dd(ddd) ") &amp; "오전 00:00"</f>
        <v>2022-03-13(일)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203"/>
      <c r="R179" s="203"/>
      <c r="S179" s="203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203"/>
      <c r="R180" s="203"/>
      <c r="S180" s="203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193"/>
      <c r="R181" s="193"/>
      <c r="S181" s="193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193"/>
      <c r="R182" s="193"/>
      <c r="S182" s="193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193"/>
      <c r="R183" s="193"/>
      <c r="S183" s="193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193"/>
      <c r="R184" s="193"/>
      <c r="S184" s="193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193"/>
      <c r="R185" s="193"/>
      <c r="S185" s="193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193"/>
      <c r="R186" s="193"/>
      <c r="S186" s="193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194"/>
      <c r="R188" s="195"/>
      <c r="S188" s="196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197"/>
      <c r="R189" s="198"/>
      <c r="S189" s="199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200"/>
      <c r="R190" s="201"/>
      <c r="S190" s="202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193"/>
      <c r="R191" s="193"/>
      <c r="S191" s="193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203"/>
      <c r="R192" s="203"/>
      <c r="S192" s="203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203"/>
      <c r="R193" s="203"/>
      <c r="S193" s="203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193"/>
      <c r="R194" s="193"/>
      <c r="S194" s="193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193"/>
      <c r="R195" s="193"/>
      <c r="S195" s="193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193"/>
      <c r="R196" s="193"/>
      <c r="S196" s="193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182"/>
      <c r="R197" s="183"/>
      <c r="S197" s="184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44633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4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2022-03-13(일) 오전 00:00</v>
      </c>
      <c r="C15" s="243"/>
      <c r="D15" s="217" t="str">
        <f>TEXT($G$1, "[$-ko-KR]yyyy-mm-dd(ddd) ") &amp; "오후 14:00"</f>
        <v>2022-03-13(일) 오후 14:00</v>
      </c>
      <c r="E15" s="218"/>
      <c r="F15" s="219"/>
      <c r="G15" s="217" t="str">
        <f>TEXT($G$1, "[$-ko-KR]yyyy-mm-dd(ddd) ") &amp; "오후 19:00"</f>
        <v>2022-03-13(일) 오후 19:00</v>
      </c>
      <c r="H15" s="218"/>
      <c r="I15" s="219"/>
      <c r="J15" s="217" t="str">
        <f>TEXT($G$1, "[$-ko-KR]yyyy-mm-dd(ddd) ") &amp; "오후 21:00"</f>
        <v>2022-03-13(일) 오후 21:00</v>
      </c>
      <c r="K15" s="218"/>
      <c r="L15" s="219"/>
      <c r="M15" s="217" t="str">
        <f>TEXT($G$1+1, "[$-ko-KR]yyyy-mm-dd(ddd) ") &amp; "오전 00:00"</f>
        <v>2022-03-14(월)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4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2022-03-13(일) 오전 00:00</v>
      </c>
      <c r="C42" s="245"/>
      <c r="D42" s="217" t="str">
        <f>TEXT($G$1, "[$-ko-KR]yyyy-mm-dd(ddd) ") &amp; "오후 14:00"</f>
        <v>2022-03-13(일) 오후 14:00</v>
      </c>
      <c r="E42" s="218"/>
      <c r="F42" s="219"/>
      <c r="G42" s="217" t="str">
        <f>TEXT($G$1, "[$-ko-KR]yyyy-mm-dd(ddd) ") &amp; "오후 19:00"</f>
        <v>2022-03-13(일) 오후 19:00</v>
      </c>
      <c r="H42" s="218"/>
      <c r="I42" s="219"/>
      <c r="J42" s="217" t="str">
        <f>TEXT($G$1, "[$-ko-KR]yyyy-mm-dd(ddd) ") &amp; "오후 21:00"</f>
        <v>2022-03-13(일) 오후 21:00</v>
      </c>
      <c r="K42" s="218"/>
      <c r="L42" s="219"/>
      <c r="M42" s="217" t="str">
        <f>TEXT($G$1+1, "[$-ko-KR]yyyy-mm-dd(ddd) ") &amp; "오전 00:00"</f>
        <v>2022-03-14(월)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203"/>
      <c r="R44" s="203"/>
      <c r="S44" s="203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203"/>
      <c r="R45" s="203"/>
      <c r="S45" s="203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193"/>
      <c r="R46" s="193"/>
      <c r="S46" s="193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193"/>
      <c r="R47" s="193"/>
      <c r="S47" s="193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193"/>
      <c r="R48" s="193"/>
      <c r="S48" s="193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193"/>
      <c r="R49" s="193"/>
      <c r="S49" s="193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193"/>
      <c r="R50" s="193"/>
      <c r="S50" s="193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193"/>
      <c r="R51" s="193"/>
      <c r="S51" s="193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194"/>
      <c r="R53" s="195"/>
      <c r="S53" s="196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197"/>
      <c r="R54" s="198"/>
      <c r="S54" s="199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200"/>
      <c r="R55" s="201"/>
      <c r="S55" s="202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193"/>
      <c r="R56" s="193"/>
      <c r="S56" s="193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203"/>
      <c r="R57" s="203"/>
      <c r="S57" s="203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203"/>
      <c r="R58" s="203"/>
      <c r="S58" s="203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193"/>
      <c r="R59" s="193"/>
      <c r="S59" s="193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193"/>
      <c r="R60" s="193"/>
      <c r="S60" s="193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193"/>
      <c r="R61" s="193"/>
      <c r="S61" s="193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182"/>
      <c r="R62" s="183"/>
      <c r="S62" s="184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4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2022-03-13(일) 오전 00:00</v>
      </c>
      <c r="C69" s="245"/>
      <c r="D69" s="217" t="str">
        <f>TEXT($G$1, "[$-ko-KR]yyyy-mm-dd(ddd) ") &amp; "오후 14:00"</f>
        <v>2022-03-13(일) 오후 14:00</v>
      </c>
      <c r="E69" s="218"/>
      <c r="F69" s="219"/>
      <c r="G69" s="217" t="str">
        <f>TEXT($G$1, "[$-ko-KR]yyyy-mm-dd(ddd) ") &amp; "오후 19:00"</f>
        <v>2022-03-13(일) 오후 19:00</v>
      </c>
      <c r="H69" s="218"/>
      <c r="I69" s="219"/>
      <c r="J69" s="217" t="str">
        <f>TEXT($G$1, "[$-ko-KR]yyyy-mm-dd(ddd) ") &amp; "오후 21:00"</f>
        <v>2022-03-13(일) 오후 21:00</v>
      </c>
      <c r="K69" s="218"/>
      <c r="L69" s="219"/>
      <c r="M69" s="217" t="str">
        <f>TEXT($G$1+1, "[$-ko-KR]yyyy-mm-dd(ddd) ") &amp; "오전 00:00"</f>
        <v>2022-03-14(월)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203"/>
      <c r="R71" s="203"/>
      <c r="S71" s="203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03"/>
      <c r="R72" s="203"/>
      <c r="S72" s="203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193"/>
      <c r="R73" s="193"/>
      <c r="S73" s="193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193"/>
      <c r="R74" s="193"/>
      <c r="S74" s="193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193"/>
      <c r="R75" s="193"/>
      <c r="S75" s="193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193"/>
      <c r="R76" s="193"/>
      <c r="S76" s="193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193"/>
      <c r="R77" s="193"/>
      <c r="S77" s="193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193"/>
      <c r="R78" s="193"/>
      <c r="S78" s="193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194"/>
      <c r="R80" s="195"/>
      <c r="S80" s="196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197"/>
      <c r="R81" s="198"/>
      <c r="S81" s="199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200"/>
      <c r="R82" s="201"/>
      <c r="S82" s="202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193"/>
      <c r="R83" s="193"/>
      <c r="S83" s="193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203"/>
      <c r="R84" s="203"/>
      <c r="S84" s="203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203"/>
      <c r="R85" s="203"/>
      <c r="S85" s="203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193"/>
      <c r="R86" s="193"/>
      <c r="S86" s="193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193"/>
      <c r="R87" s="193"/>
      <c r="S87" s="193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193"/>
      <c r="R88" s="193"/>
      <c r="S88" s="193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182"/>
      <c r="R89" s="183"/>
      <c r="S89" s="184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4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2022-03-13(일) 오전 00:00</v>
      </c>
      <c r="C96" s="245"/>
      <c r="D96" s="217" t="str">
        <f>TEXT($G$1, "[$-ko-KR]yyyy-mm-dd(ddd) ") &amp; "오후 14:00"</f>
        <v>2022-03-13(일) 오후 14:00</v>
      </c>
      <c r="E96" s="218"/>
      <c r="F96" s="219"/>
      <c r="G96" s="217" t="str">
        <f>TEXT($G$1, "[$-ko-KR]yyyy-mm-dd(ddd) ") &amp; "오후 19:00"</f>
        <v>2022-03-13(일) 오후 19:00</v>
      </c>
      <c r="H96" s="218"/>
      <c r="I96" s="219"/>
      <c r="J96" s="217" t="str">
        <f>TEXT($G$1, "[$-ko-KR]yyyy-mm-dd(ddd) ") &amp; "오후 21:00"</f>
        <v>2022-03-13(일) 오후 21:00</v>
      </c>
      <c r="K96" s="218"/>
      <c r="L96" s="219"/>
      <c r="M96" s="217" t="str">
        <f>TEXT($G$1+1, "[$-ko-KR]yyyy-mm-dd(ddd) ") &amp; "오전 00:00"</f>
        <v>2022-03-14(월)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203"/>
      <c r="R98" s="203"/>
      <c r="S98" s="203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203"/>
      <c r="R99" s="203"/>
      <c r="S99" s="203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193"/>
      <c r="R100" s="193"/>
      <c r="S100" s="193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193"/>
      <c r="R101" s="193"/>
      <c r="S101" s="193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193"/>
      <c r="R102" s="193"/>
      <c r="S102" s="193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193"/>
      <c r="R103" s="193"/>
      <c r="S103" s="193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193"/>
      <c r="R104" s="193"/>
      <c r="S104" s="193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193"/>
      <c r="R105" s="193"/>
      <c r="S105" s="193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194"/>
      <c r="R107" s="195"/>
      <c r="S107" s="196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197"/>
      <c r="R108" s="198"/>
      <c r="S108" s="199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200"/>
      <c r="R109" s="201"/>
      <c r="S109" s="202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193"/>
      <c r="R110" s="193"/>
      <c r="S110" s="193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203"/>
      <c r="R111" s="203"/>
      <c r="S111" s="203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203"/>
      <c r="R112" s="203"/>
      <c r="S112" s="203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193"/>
      <c r="R113" s="193"/>
      <c r="S113" s="193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193"/>
      <c r="R114" s="193"/>
      <c r="S114" s="193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193"/>
      <c r="R115" s="193"/>
      <c r="S115" s="193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182"/>
      <c r="R116" s="183"/>
      <c r="S116" s="184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4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2022-03-13(일) 오전 00:00</v>
      </c>
      <c r="C123" s="245"/>
      <c r="D123" s="217" t="str">
        <f>TEXT($G$1, "[$-ko-KR]yyyy-mm-dd(ddd) ") &amp; "오후 14:00"</f>
        <v>2022-03-13(일) 오후 14:00</v>
      </c>
      <c r="E123" s="218"/>
      <c r="F123" s="219"/>
      <c r="G123" s="217" t="str">
        <f>TEXT($G$1, "[$-ko-KR]yyyy-mm-dd(ddd) ") &amp; "오후 19:00"</f>
        <v>2022-03-13(일) 오후 19:00</v>
      </c>
      <c r="H123" s="218"/>
      <c r="I123" s="219"/>
      <c r="J123" s="217" t="str">
        <f>TEXT($G$1, "[$-ko-KR]yyyy-mm-dd(ddd) ") &amp; "오후 21:00"</f>
        <v>2022-03-13(일) 오후 21:00</v>
      </c>
      <c r="K123" s="218"/>
      <c r="L123" s="219"/>
      <c r="M123" s="217" t="str">
        <f>TEXT($G$1+1, "[$-ko-KR]yyyy-mm-dd(ddd) ") &amp; "오전 00:00"</f>
        <v>2022-03-14(월)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203"/>
      <c r="R125" s="203"/>
      <c r="S125" s="203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203"/>
      <c r="R126" s="203"/>
      <c r="S126" s="203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193"/>
      <c r="R127" s="193"/>
      <c r="S127" s="193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193"/>
      <c r="R128" s="193"/>
      <c r="S128" s="193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193"/>
      <c r="R129" s="193"/>
      <c r="S129" s="193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193"/>
      <c r="R130" s="193"/>
      <c r="S130" s="193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193"/>
      <c r="R131" s="193"/>
      <c r="S131" s="193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193"/>
      <c r="R132" s="193"/>
      <c r="S132" s="193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194"/>
      <c r="R134" s="195"/>
      <c r="S134" s="196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197"/>
      <c r="R135" s="198"/>
      <c r="S135" s="199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200"/>
      <c r="R136" s="201"/>
      <c r="S136" s="202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193"/>
      <c r="R137" s="193"/>
      <c r="S137" s="193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203"/>
      <c r="R138" s="203"/>
      <c r="S138" s="203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203"/>
      <c r="R139" s="203"/>
      <c r="S139" s="203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193"/>
      <c r="R140" s="193"/>
      <c r="S140" s="193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193"/>
      <c r="R141" s="193"/>
      <c r="S141" s="193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193"/>
      <c r="R142" s="193"/>
      <c r="S142" s="193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182"/>
      <c r="R143" s="183"/>
      <c r="S143" s="184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4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2022-03-13(일) 오전 00:00</v>
      </c>
      <c r="C150" s="245"/>
      <c r="D150" s="217" t="str">
        <f>TEXT($G$1, "[$-ko-KR]yyyy-mm-dd(ddd) ") &amp; "오후 14:00"</f>
        <v>2022-03-13(일) 오후 14:00</v>
      </c>
      <c r="E150" s="218"/>
      <c r="F150" s="219"/>
      <c r="G150" s="217" t="str">
        <f>TEXT($G$1, "[$-ko-KR]yyyy-mm-dd(ddd) ") &amp; "오후 19:00"</f>
        <v>2022-03-13(일) 오후 19:00</v>
      </c>
      <c r="H150" s="218"/>
      <c r="I150" s="219"/>
      <c r="J150" s="217" t="str">
        <f>TEXT($G$1, "[$-ko-KR]yyyy-mm-dd(ddd) ") &amp; "오후 21:00"</f>
        <v>2022-03-13(일) 오후 21:00</v>
      </c>
      <c r="K150" s="218"/>
      <c r="L150" s="219"/>
      <c r="M150" s="217" t="str">
        <f>TEXT($G$1+1, "[$-ko-KR]yyyy-mm-dd(ddd) ") &amp; "오전 00:00"</f>
        <v>2022-03-14(월)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203"/>
      <c r="R152" s="203"/>
      <c r="S152" s="203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203"/>
      <c r="R153" s="203"/>
      <c r="S153" s="203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193"/>
      <c r="R154" s="193"/>
      <c r="S154" s="193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193"/>
      <c r="R155" s="193"/>
      <c r="S155" s="193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193"/>
      <c r="R156" s="193"/>
      <c r="S156" s="193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193"/>
      <c r="R157" s="193"/>
      <c r="S157" s="193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193"/>
      <c r="R158" s="193"/>
      <c r="S158" s="193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193"/>
      <c r="R159" s="193"/>
      <c r="S159" s="193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194"/>
      <c r="R161" s="195"/>
      <c r="S161" s="196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197"/>
      <c r="R162" s="198"/>
      <c r="S162" s="199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200"/>
      <c r="R163" s="201"/>
      <c r="S163" s="202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193"/>
      <c r="R164" s="193"/>
      <c r="S164" s="193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203"/>
      <c r="R165" s="203"/>
      <c r="S165" s="203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203"/>
      <c r="R166" s="203"/>
      <c r="S166" s="203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193"/>
      <c r="R167" s="193"/>
      <c r="S167" s="193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193"/>
      <c r="R168" s="193"/>
      <c r="S168" s="193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193"/>
      <c r="R169" s="193"/>
      <c r="S169" s="193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182"/>
      <c r="R170" s="183"/>
      <c r="S170" s="184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4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2022-03-13(일) 오전 00:00</v>
      </c>
      <c r="C177" s="245"/>
      <c r="D177" s="217" t="str">
        <f>TEXT($G$1, "[$-ko-KR]yyyy-mm-dd(ddd) ") &amp; "오후 14:00"</f>
        <v>2022-03-13(일) 오후 14:00</v>
      </c>
      <c r="E177" s="218"/>
      <c r="F177" s="219"/>
      <c r="G177" s="217" t="str">
        <f>TEXT($G$1, "[$-ko-KR]yyyy-mm-dd(ddd) ") &amp; "오후 19:00"</f>
        <v>2022-03-13(일) 오후 19:00</v>
      </c>
      <c r="H177" s="218"/>
      <c r="I177" s="219"/>
      <c r="J177" s="217" t="str">
        <f>TEXT($G$1, "[$-ko-KR]yyyy-mm-dd(ddd) ") &amp; "오후 21:00"</f>
        <v>2022-03-13(일) 오후 21:00</v>
      </c>
      <c r="K177" s="218"/>
      <c r="L177" s="219"/>
      <c r="M177" s="217" t="str">
        <f>TEXT($G$1+1, "[$-ko-KR]yyyy-mm-dd(ddd) ") &amp; "오전 00:00"</f>
        <v>2022-03-14(월)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203"/>
      <c r="R179" s="203"/>
      <c r="S179" s="203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203"/>
      <c r="R180" s="203"/>
      <c r="S180" s="203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193"/>
      <c r="R181" s="193"/>
      <c r="S181" s="193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193"/>
      <c r="R182" s="193"/>
      <c r="S182" s="193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193"/>
      <c r="R183" s="193"/>
      <c r="S183" s="193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193"/>
      <c r="R184" s="193"/>
      <c r="S184" s="193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193"/>
      <c r="R185" s="193"/>
      <c r="S185" s="193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193"/>
      <c r="R186" s="193"/>
      <c r="S186" s="193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194"/>
      <c r="R188" s="195"/>
      <c r="S188" s="196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197"/>
      <c r="R189" s="198"/>
      <c r="S189" s="199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200"/>
      <c r="R190" s="201"/>
      <c r="S190" s="202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193"/>
      <c r="R191" s="193"/>
      <c r="S191" s="193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203"/>
      <c r="R192" s="203"/>
      <c r="S192" s="203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203"/>
      <c r="R193" s="203"/>
      <c r="S193" s="203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193"/>
      <c r="R194" s="193"/>
      <c r="S194" s="193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193"/>
      <c r="R195" s="193"/>
      <c r="S195" s="193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193"/>
      <c r="R196" s="193"/>
      <c r="S196" s="193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182"/>
      <c r="R197" s="183"/>
      <c r="S197" s="184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44634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-59,148 KRW (-1.97%)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198,017 KRW (6.60%)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-47,762 KRW (-1.59%)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12,963 KRW (0.43%)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4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2022-03-14(월) 오전 00:00</v>
      </c>
      <c r="C15" s="243"/>
      <c r="D15" s="217" t="str">
        <f>TEXT($G$1, "[$-ko-KR]yyyy-mm-dd(ddd) ") &amp; "오후 14:00"</f>
        <v>2022-03-14(월) 오후 14:00</v>
      </c>
      <c r="E15" s="218"/>
      <c r="F15" s="219"/>
      <c r="G15" s="217" t="str">
        <f>TEXT($G$1, "[$-ko-KR]yyyy-mm-dd(ddd) ") &amp; "오후 19:00"</f>
        <v>2022-03-14(월) 오후 19:00</v>
      </c>
      <c r="H15" s="218"/>
      <c r="I15" s="219"/>
      <c r="J15" s="217" t="str">
        <f>TEXT($G$1, "[$-ko-KR]yyyy-mm-dd(ddd) ") &amp; "오후 21:00"</f>
        <v>2022-03-14(월) 오후 21:00</v>
      </c>
      <c r="K15" s="218"/>
      <c r="L15" s="219"/>
      <c r="M15" s="217" t="str">
        <f>TEXT($G$1+1, "[$-ko-KR]yyyy-mm-dd(ddd) ") &amp; "오전 00:00"</f>
        <v>2022-03-15(화)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4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2022-03-14(월) 오전 00:00</v>
      </c>
      <c r="C42" s="245"/>
      <c r="D42" s="217" t="str">
        <f>TEXT($G$1, "[$-ko-KR]yyyy-mm-dd(ddd) ") &amp; "오후 14:00"</f>
        <v>2022-03-14(월) 오후 14:00</v>
      </c>
      <c r="E42" s="218"/>
      <c r="F42" s="219"/>
      <c r="G42" s="217" t="str">
        <f>TEXT($G$1, "[$-ko-KR]yyyy-mm-dd(ddd) ") &amp; "오후 19:00"</f>
        <v>2022-03-14(월) 오후 19:00</v>
      </c>
      <c r="H42" s="218"/>
      <c r="I42" s="219"/>
      <c r="J42" s="217" t="str">
        <f>TEXT($G$1, "[$-ko-KR]yyyy-mm-dd(ddd) ") &amp; "오후 21:00"</f>
        <v>2022-03-14(월) 오후 21:00</v>
      </c>
      <c r="K42" s="218"/>
      <c r="L42" s="219"/>
      <c r="M42" s="217" t="str">
        <f>TEXT($G$1+1, "[$-ko-KR]yyyy-mm-dd(ddd) ") &amp; "오전 00:00"</f>
        <v>2022-03-15(화)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>
        <v>9.2999999999999999E-2</v>
      </c>
      <c r="H44" s="14">
        <f>IF(ISNUMBER(G44), (G44 - $B44) / $B44, "")</f>
        <v>-8.5287846481875828E-3</v>
      </c>
      <c r="I44" s="100">
        <f>IF(ISNUMBER(G44), $B64 * H44, "")</f>
        <v>-1279.3176972281374</v>
      </c>
      <c r="J44" s="13">
        <v>9.2499999999999999E-2</v>
      </c>
      <c r="K44" s="14">
        <f>IF(ISNUMBER(J44), (J44 - $B44) / $B44, "")</f>
        <v>-1.3859275053304858E-2</v>
      </c>
      <c r="L44" s="16">
        <f>IF(ISNUMBER(J44), $B64 * K44, "")</f>
        <v>-2078.8912579957287</v>
      </c>
      <c r="M44" s="29">
        <v>9.4299999999999995E-2</v>
      </c>
      <c r="N44" s="14">
        <f>IF(ISNUMBER(M44), (M44 - $B44) / $B44, "")</f>
        <v>5.3304904051172759E-3</v>
      </c>
      <c r="O44" s="16">
        <f>IF(ISNUMBER(M44), $B64 * N44, "")</f>
        <v>799.5735607675914</v>
      </c>
      <c r="Q44" s="203"/>
      <c r="R44" s="203"/>
      <c r="S44" s="203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>
        <v>27.3</v>
      </c>
      <c r="H45" s="32">
        <f t="shared" ref="H45:H48" si="15">IF(ISNUMBER(G45), (G45 - $B45) / $B45, "")</f>
        <v>3.6764705882353465E-3</v>
      </c>
      <c r="I45" s="101">
        <f>IF(ISNUMBER(G45), $B64 * H45, "")</f>
        <v>551.47058823530199</v>
      </c>
      <c r="J45" s="15">
        <v>27.4</v>
      </c>
      <c r="K45" s="32">
        <f t="shared" ref="K45:K48" si="16">IF(ISNUMBER(J45), (J45 - $B45) / $B45, "")</f>
        <v>7.3529411764705621E-3</v>
      </c>
      <c r="L45" s="18">
        <f>IF(ISNUMBER(J45), $B64 * K45, "")</f>
        <v>1102.9411764705844</v>
      </c>
      <c r="M45" s="31">
        <v>27.3</v>
      </c>
      <c r="N45" s="32">
        <f t="shared" ref="N45:N48" si="17">IF(ISNUMBER(M45), (M45 - $B45) / $B45, "")</f>
        <v>3.6764705882353465E-3</v>
      </c>
      <c r="O45" s="18">
        <f>IF(ISNUMBER(M45), $B64 * N45, "")</f>
        <v>551.47058823530199</v>
      </c>
      <c r="Q45" s="203"/>
      <c r="R45" s="203"/>
      <c r="S45" s="203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>
        <v>74.900000000000006</v>
      </c>
      <c r="H46" s="32">
        <f t="shared" si="15"/>
        <v>4.0214477211797774E-3</v>
      </c>
      <c r="I46" s="101">
        <f>IF(ISNUMBER(G46), $B64 * H46, "")</f>
        <v>603.21715817696656</v>
      </c>
      <c r="J46" s="15">
        <v>74.599999999999994</v>
      </c>
      <c r="K46" s="32">
        <f t="shared" si="16"/>
        <v>0</v>
      </c>
      <c r="L46" s="18">
        <f>IF(ISNUMBER(J46), $B64 * K46, "")</f>
        <v>0</v>
      </c>
      <c r="M46" s="31">
        <v>74.599999999999994</v>
      </c>
      <c r="N46" s="32">
        <f t="shared" si="17"/>
        <v>0</v>
      </c>
      <c r="O46" s="18">
        <f>IF(ISNUMBER(M46), $B64 * N46, "")</f>
        <v>0</v>
      </c>
      <c r="Q46" s="193"/>
      <c r="R46" s="193"/>
      <c r="S46" s="193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>
        <v>57.1</v>
      </c>
      <c r="H47" s="32">
        <f t="shared" si="15"/>
        <v>-1.381692573402413E-2</v>
      </c>
      <c r="I47" s="101">
        <f>IF(ISNUMBER(G47), $B64 * H47, "")</f>
        <v>-2072.5388601036198</v>
      </c>
      <c r="J47" s="15">
        <v>56.5</v>
      </c>
      <c r="K47" s="32">
        <f t="shared" si="16"/>
        <v>-2.4179620034542292E-2</v>
      </c>
      <c r="L47" s="18">
        <f>IF(ISNUMBER(J47), $B64 * K47, "")</f>
        <v>-3626.9430051813438</v>
      </c>
      <c r="M47" s="31">
        <v>56.6</v>
      </c>
      <c r="N47" s="32">
        <f t="shared" si="17"/>
        <v>-2.2452504317789244E-2</v>
      </c>
      <c r="O47" s="18">
        <f>IF(ISNUMBER(M47), $B64 * N47, "")</f>
        <v>-3367.8756476683866</v>
      </c>
      <c r="Q47" s="193"/>
      <c r="R47" s="193"/>
      <c r="S47" s="193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>
        <v>16.8</v>
      </c>
      <c r="H48" s="21">
        <f t="shared" si="15"/>
        <v>-5.9171597633134836E-3</v>
      </c>
      <c r="I48" s="105">
        <f>IF(ISNUMBER(G48), $B64 * H48, "")</f>
        <v>-887.57396449702253</v>
      </c>
      <c r="J48" s="20">
        <v>16.5</v>
      </c>
      <c r="K48" s="21">
        <f t="shared" si="16"/>
        <v>-2.3668639053254354E-2</v>
      </c>
      <c r="L48" s="22">
        <f>IF(ISNUMBER(J48), $B64 * K48, "")</f>
        <v>-3550.2958579881533</v>
      </c>
      <c r="M48" s="30">
        <v>16.8</v>
      </c>
      <c r="N48" s="21">
        <f t="shared" si="17"/>
        <v>-5.9171597633134836E-3</v>
      </c>
      <c r="O48" s="22">
        <f>IF(ISNUMBER(M48), $B64 * N48, "")</f>
        <v>-887.57396449702253</v>
      </c>
      <c r="Q48" s="193"/>
      <c r="R48" s="193"/>
      <c r="S48" s="193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>
        <v>47.5</v>
      </c>
      <c r="H49" s="107">
        <f>IF(ISNUMBER(G49), (G49 - $B49) / $B49, "")</f>
        <v>-2.1008403361344836E-3</v>
      </c>
      <c r="I49" s="110">
        <f>IF(ISNUMBER(G49), $B64 * H49, "")</f>
        <v>-315.12605042017253</v>
      </c>
      <c r="J49" s="106">
        <v>47.3</v>
      </c>
      <c r="K49" s="107">
        <f>IF(ISNUMBER(J49), (J49 - $B49) / $B49, "")</f>
        <v>-6.3025210084034508E-3</v>
      </c>
      <c r="L49" s="108">
        <f>IF(ISNUMBER(J49), $B64 * K49, "")</f>
        <v>-945.3781512605176</v>
      </c>
      <c r="M49" s="109">
        <v>48.5</v>
      </c>
      <c r="N49" s="107">
        <f>IF(ISNUMBER(M49), (M49 - $B49) / $B49, "")</f>
        <v>1.8907563025210055E-2</v>
      </c>
      <c r="O49" s="108">
        <f>IF(ISNUMBER(M49), $B64 * N49, "")</f>
        <v>2836.1344537815085</v>
      </c>
      <c r="Q49" s="193"/>
      <c r="R49" s="193"/>
      <c r="S49" s="193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>
        <v>84.9</v>
      </c>
      <c r="H50" s="32">
        <f t="shared" ref="H50:H53" si="19">IF(ISNUMBER(G50), (G50 - $B50) / $B50, "")</f>
        <v>1.0714285714285782E-2</v>
      </c>
      <c r="I50" s="101">
        <f>IF(ISNUMBER(G50), $B64 * H50, "")</f>
        <v>1607.1428571428673</v>
      </c>
      <c r="J50" s="15">
        <v>84.1</v>
      </c>
      <c r="K50" s="32">
        <f t="shared" ref="K50:K53" si="20">IF(ISNUMBER(J50), (J50 - $B50) / $B50, "")</f>
        <v>1.1904761904761227E-3</v>
      </c>
      <c r="L50" s="18">
        <f>IF(ISNUMBER(J50), $B64 * K50, "")</f>
        <v>178.57142857141841</v>
      </c>
      <c r="M50" s="31">
        <v>84.2</v>
      </c>
      <c r="N50" s="32">
        <f t="shared" ref="N50:N53" si="21">IF(ISNUMBER(M50), (M50 - $B50) / $B50, "")</f>
        <v>2.380952380952415E-3</v>
      </c>
      <c r="O50" s="18">
        <f>IF(ISNUMBER(M50), $B64 * N50, "")</f>
        <v>357.14285714286223</v>
      </c>
      <c r="Q50" s="193"/>
      <c r="R50" s="193"/>
      <c r="S50" s="193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>
        <v>49.4</v>
      </c>
      <c r="H51" s="32">
        <f t="shared" si="19"/>
        <v>-1.2000000000000028E-2</v>
      </c>
      <c r="I51" s="101">
        <f>IF(ISNUMBER(G51), $B64 * H51, "")</f>
        <v>-1800.0000000000041</v>
      </c>
      <c r="J51" s="15">
        <v>48.6</v>
      </c>
      <c r="K51" s="32">
        <f t="shared" si="20"/>
        <v>-2.7999999999999973E-2</v>
      </c>
      <c r="L51" s="18">
        <f>IF(ISNUMBER(J51), $B64 * K51, "")</f>
        <v>-4199.9999999999964</v>
      </c>
      <c r="M51" s="31">
        <v>48.7</v>
      </c>
      <c r="N51" s="32">
        <f t="shared" si="21"/>
        <v>-2.5999999999999943E-2</v>
      </c>
      <c r="O51" s="18">
        <f>IF(ISNUMBER(M51), $B64 * N51, "")</f>
        <v>-3899.9999999999914</v>
      </c>
      <c r="Q51" s="193"/>
      <c r="R51" s="193"/>
      <c r="S51" s="193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>
        <v>51</v>
      </c>
      <c r="H52" s="32">
        <f t="shared" si="19"/>
        <v>1.9646365422397137E-3</v>
      </c>
      <c r="I52" s="101">
        <f>IF(ISNUMBER(G52), $B64 * H52, "")</f>
        <v>294.69548133595708</v>
      </c>
      <c r="J52" s="15">
        <v>50.5</v>
      </c>
      <c r="K52" s="32">
        <f t="shared" si="20"/>
        <v>-7.8585461689587143E-3</v>
      </c>
      <c r="L52" s="18">
        <f>IF(ISNUMBER(J52), $B64 * K52, "")</f>
        <v>-1178.7819253438072</v>
      </c>
      <c r="M52" s="31">
        <v>51.2</v>
      </c>
      <c r="N52" s="32">
        <f t="shared" si="21"/>
        <v>5.8939096267191411E-3</v>
      </c>
      <c r="O52" s="18">
        <f>IF(ISNUMBER(M52), $B64 * N52, "")</f>
        <v>884.08644400787114</v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>
        <v>9.41</v>
      </c>
      <c r="H53" s="25">
        <f t="shared" si="19"/>
        <v>1.6198704103671746E-2</v>
      </c>
      <c r="I53" s="103">
        <f>IF(ISNUMBER(G53), $B64 * H53, "")</f>
        <v>2429.805615550762</v>
      </c>
      <c r="J53" s="24">
        <v>9.39</v>
      </c>
      <c r="K53" s="25">
        <f t="shared" si="20"/>
        <v>1.4038876889848896E-2</v>
      </c>
      <c r="L53" s="104">
        <f>IF(ISNUMBER(J53), $B64 * K53, "")</f>
        <v>2105.8315334773347</v>
      </c>
      <c r="M53" s="102">
        <v>9.85</v>
      </c>
      <c r="N53" s="25">
        <f t="shared" si="21"/>
        <v>6.3714902807775364E-2</v>
      </c>
      <c r="O53" s="104">
        <f>IF(ISNUMBER(M53), $B64 * N53, "")</f>
        <v>9557.2354211663041</v>
      </c>
      <c r="Q53" s="194"/>
      <c r="R53" s="195"/>
      <c r="S53" s="196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>
        <v>13.5</v>
      </c>
      <c r="H54" s="14">
        <f>IF(ISNUMBER(G54), (G54 - $B54) / $B54, "")</f>
        <v>0.61676646706586835</v>
      </c>
      <c r="I54" s="100">
        <f>IF(ISNUMBER(G54), $B64 * H54, "")</f>
        <v>92514.970059880259</v>
      </c>
      <c r="J54" s="13">
        <v>13.8</v>
      </c>
      <c r="K54" s="14">
        <f>IF(ISNUMBER(J54), (J54 - $B54) / $B54, "")</f>
        <v>0.65269461077844326</v>
      </c>
      <c r="L54" s="16">
        <f>IF(ISNUMBER(J54), $B64 * K54, "")</f>
        <v>97904.191616766489</v>
      </c>
      <c r="M54" s="29">
        <v>14.6</v>
      </c>
      <c r="N54" s="14">
        <f>IF(ISNUMBER(M54), (M54 - $B54) / $B54, "")</f>
        <v>0.74850299401197606</v>
      </c>
      <c r="O54" s="16">
        <f>IF(ISNUMBER(M54), $B64 * N54, "")</f>
        <v>112275.4491017964</v>
      </c>
      <c r="Q54" s="197"/>
      <c r="R54" s="198"/>
      <c r="S54" s="199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>
        <v>9.16</v>
      </c>
      <c r="H55" s="32">
        <f t="shared" ref="H55:H58" si="23">IF(ISNUMBER(G55), (G55 - $B55) / $B55, "")</f>
        <v>3.2694475760992214E-2</v>
      </c>
      <c r="I55" s="101">
        <f>IF(ISNUMBER(G55), $B64 * H55, "")</f>
        <v>4904.1713641488323</v>
      </c>
      <c r="J55" s="15">
        <v>9.18</v>
      </c>
      <c r="K55" s="32">
        <f t="shared" ref="K55:K58" si="24">IF(ISNUMBER(J55), (J55 - $B55) / $B55, "")</f>
        <v>3.4949267192784725E-2</v>
      </c>
      <c r="L55" s="18">
        <f>IF(ISNUMBER(J55), $B64 * K55, "")</f>
        <v>5242.3900789177087</v>
      </c>
      <c r="M55" s="31">
        <v>9.83</v>
      </c>
      <c r="N55" s="32">
        <f t="shared" ref="N55:N58" si="25">IF(ISNUMBER(M55), (M55 - $B55) / $B55, "")</f>
        <v>0.10822998872604295</v>
      </c>
      <c r="O55" s="18">
        <f>IF(ISNUMBER(M55), $B64 * N55, "")</f>
        <v>16234.498308906443</v>
      </c>
      <c r="Q55" s="200"/>
      <c r="R55" s="201"/>
      <c r="S55" s="202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>
        <v>90.7</v>
      </c>
      <c r="H56" s="32">
        <f t="shared" si="23"/>
        <v>-1.8398268398268428E-2</v>
      </c>
      <c r="I56" s="101">
        <f>IF(ISNUMBER(G56), $B64 * H56, "")</f>
        <v>-2759.7402597402643</v>
      </c>
      <c r="J56" s="15">
        <v>90</v>
      </c>
      <c r="K56" s="32">
        <f t="shared" si="24"/>
        <v>-2.5974025974026035E-2</v>
      </c>
      <c r="L56" s="18">
        <f>IF(ISNUMBER(J56), $B64 * K56, "")</f>
        <v>-3896.1038961039053</v>
      </c>
      <c r="M56" s="31">
        <v>90.6</v>
      </c>
      <c r="N56" s="32">
        <f t="shared" si="25"/>
        <v>-1.9480519480519601E-2</v>
      </c>
      <c r="O56" s="18">
        <f>IF(ISNUMBER(M56), $B64 * N56, "")</f>
        <v>-2922.07792207794</v>
      </c>
      <c r="Q56" s="193"/>
      <c r="R56" s="193"/>
      <c r="S56" s="193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>
        <v>10.1</v>
      </c>
      <c r="H57" s="32">
        <f t="shared" si="23"/>
        <v>9.9999999999999638E-3</v>
      </c>
      <c r="I57" s="101">
        <f>IF(ISNUMBER(G57), $B64 * H57, "")</f>
        <v>1499.9999999999945</v>
      </c>
      <c r="J57" s="15">
        <v>10.1</v>
      </c>
      <c r="K57" s="32">
        <f t="shared" si="24"/>
        <v>9.9999999999999638E-3</v>
      </c>
      <c r="L57" s="18">
        <f>IF(ISNUMBER(J57), $B64 * K57, "")</f>
        <v>1499.9999999999945</v>
      </c>
      <c r="M57" s="31">
        <v>10.5</v>
      </c>
      <c r="N57" s="32">
        <f t="shared" si="25"/>
        <v>0.05</v>
      </c>
      <c r="O57" s="18">
        <f>IF(ISNUMBER(M57), $B64 * N57, "")</f>
        <v>7500</v>
      </c>
      <c r="Q57" s="203"/>
      <c r="R57" s="203"/>
      <c r="S57" s="203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>
        <v>85.7</v>
      </c>
      <c r="H58" s="21">
        <f t="shared" si="23"/>
        <v>-1.7201834862385322E-2</v>
      </c>
      <c r="I58" s="105">
        <f>IF(ISNUMBER(G58), $B64 * H58, "")</f>
        <v>-2580.2752293577983</v>
      </c>
      <c r="J58" s="20">
        <v>84.7</v>
      </c>
      <c r="K58" s="21">
        <f t="shared" si="24"/>
        <v>-2.86697247706422E-2</v>
      </c>
      <c r="L58" s="22">
        <f>IF(ISNUMBER(J58), $B64 * K58, "")</f>
        <v>-4300.45871559633</v>
      </c>
      <c r="M58" s="30">
        <v>85.5</v>
      </c>
      <c r="N58" s="21">
        <f t="shared" si="25"/>
        <v>-1.949541284403673E-2</v>
      </c>
      <c r="O58" s="22">
        <f>IF(ISNUMBER(M58), $B64 * N58, "")</f>
        <v>-2924.3119266055096</v>
      </c>
      <c r="Q58" s="203"/>
      <c r="R58" s="203"/>
      <c r="S58" s="203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>
        <v>61</v>
      </c>
      <c r="H59" s="107">
        <f>IF(ISNUMBER(G59), (G59 - $B59) / $B59, "")</f>
        <v>2.6936026936026959E-2</v>
      </c>
      <c r="I59" s="110">
        <f>IF(ISNUMBER(G59), $B64 * H59, "")</f>
        <v>4040.4040404040438</v>
      </c>
      <c r="J59" s="106">
        <v>60.3</v>
      </c>
      <c r="K59" s="107">
        <f>IF(ISNUMBER(J59), (J59 - $B59) / $B59, "")</f>
        <v>1.5151515151515128E-2</v>
      </c>
      <c r="L59" s="108">
        <f>IF(ISNUMBER(J59), $B64 * K59, "")</f>
        <v>2272.7272727272693</v>
      </c>
      <c r="M59" s="109">
        <v>61.3</v>
      </c>
      <c r="N59" s="107">
        <f>IF(ISNUMBER(M59), (M59 - $B59) / $B59, "")</f>
        <v>3.1986531986531966E-2</v>
      </c>
      <c r="O59" s="108">
        <f>IF(ISNUMBER(M59), $B64 * N59, "")</f>
        <v>4797.979797979795</v>
      </c>
      <c r="Q59" s="193"/>
      <c r="R59" s="193"/>
      <c r="S59" s="193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>
        <v>9.14</v>
      </c>
      <c r="H60" s="32">
        <f t="shared" ref="H60:H63" si="27">IF(ISNUMBER(G60), (G60 - $B60) / $B60, "")</f>
        <v>0.13540372670807452</v>
      </c>
      <c r="I60" s="101">
        <f>IF(ISNUMBER(G60), $B64 * H60, "")</f>
        <v>20310.559006211177</v>
      </c>
      <c r="J60" s="15">
        <v>9.34</v>
      </c>
      <c r="K60" s="32">
        <f t="shared" ref="K60:K63" si="28">IF(ISNUMBER(J60), (J60 - $B60) / $B60, "")</f>
        <v>0.16024844720496884</v>
      </c>
      <c r="L60" s="18">
        <f>IF(ISNUMBER(J60), $B64 * K60, "")</f>
        <v>24037.267080745325</v>
      </c>
      <c r="M60" s="31">
        <v>10.5</v>
      </c>
      <c r="N60" s="32">
        <f t="shared" ref="N60:N63" si="29">IF(ISNUMBER(M60), (M60 - $B60) / $B60, "")</f>
        <v>0.30434782608695643</v>
      </c>
      <c r="O60" s="18">
        <f>IF(ISNUMBER(M60), $B64 * N60, "")</f>
        <v>45652.173913043465</v>
      </c>
      <c r="Q60" s="193"/>
      <c r="R60" s="193"/>
      <c r="S60" s="193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>
        <v>86.7</v>
      </c>
      <c r="H61" s="32">
        <f t="shared" si="27"/>
        <v>-4.5924225028701662E-3</v>
      </c>
      <c r="I61" s="101">
        <f>IF(ISNUMBER(G61), $B64 * H61, "")</f>
        <v>-688.86337543052491</v>
      </c>
      <c r="J61" s="15">
        <v>85.6</v>
      </c>
      <c r="K61" s="32">
        <f t="shared" si="28"/>
        <v>-1.7221584385763492E-2</v>
      </c>
      <c r="L61" s="18">
        <f>IF(ISNUMBER(J61), $B64 * K61, "")</f>
        <v>-2583.237657864524</v>
      </c>
      <c r="M61" s="31">
        <v>87.1</v>
      </c>
      <c r="N61" s="32">
        <f t="shared" si="29"/>
        <v>0</v>
      </c>
      <c r="O61" s="18">
        <f>IF(ISNUMBER(M61), $B64 * N61, "")</f>
        <v>0</v>
      </c>
      <c r="Q61" s="193"/>
      <c r="R61" s="193"/>
      <c r="S61" s="193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>
        <v>11.6</v>
      </c>
      <c r="H62" s="32">
        <f t="shared" si="27"/>
        <v>1.7543859649122744E-2</v>
      </c>
      <c r="I62" s="101">
        <f>IF(ISNUMBER(G62), $B64 * H62, "")</f>
        <v>2631.5789473684117</v>
      </c>
      <c r="J62" s="15">
        <v>11.4</v>
      </c>
      <c r="K62" s="32">
        <f t="shared" si="28"/>
        <v>0</v>
      </c>
      <c r="L62" s="18">
        <f>IF(ISNUMBER(J62), $B64 * K62, "")</f>
        <v>0</v>
      </c>
      <c r="M62" s="31">
        <v>11.8</v>
      </c>
      <c r="N62" s="32">
        <f t="shared" si="29"/>
        <v>3.5087719298245647E-2</v>
      </c>
      <c r="O62" s="18">
        <f>IF(ISNUMBER(M62), $B64 * N62, "")</f>
        <v>5263.1578947368471</v>
      </c>
      <c r="Q62" s="182"/>
      <c r="R62" s="183"/>
      <c r="S62" s="184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>
        <v>11.4</v>
      </c>
      <c r="H63" s="25">
        <f t="shared" si="27"/>
        <v>8.8495575221238625E-3</v>
      </c>
      <c r="I63" s="103">
        <f>IF(ISNUMBER(G63), $B64 * H63, "")</f>
        <v>1327.4336283185794</v>
      </c>
      <c r="J63" s="24">
        <v>11.4</v>
      </c>
      <c r="K63" s="25">
        <f t="shared" si="28"/>
        <v>8.8495575221238625E-3</v>
      </c>
      <c r="L63" s="104">
        <f>IF(ISNUMBER(J63), $B64 * K63, "")</f>
        <v>1327.4336283185794</v>
      </c>
      <c r="M63" s="102">
        <v>11.7</v>
      </c>
      <c r="N63" s="25">
        <f t="shared" si="29"/>
        <v>3.539823008849545E-2</v>
      </c>
      <c r="O63" s="104">
        <f>IF(ISNUMBER(M63), $B64 * N63, "")</f>
        <v>5309.7345132743176</v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4.0110671103331871E-2</v>
      </c>
      <c r="I64" s="28">
        <f>SUM(I44:I63)</f>
        <v>120332.01330999561</v>
      </c>
      <c r="J64" s="26" t="s">
        <v>266</v>
      </c>
      <c r="K64" s="27">
        <f>IF(COUNT(K44:K63), SUM(K44:K63) / COUNT(K44:K63), 0)</f>
        <v>3.6437087782886804E-2</v>
      </c>
      <c r="L64" s="28">
        <f>SUM(L44:L63)</f>
        <v>109311.26334866042</v>
      </c>
      <c r="M64" s="26" t="s">
        <v>266</v>
      </c>
      <c r="N64" s="27">
        <f>IF(COUNT(N44:N63), SUM(N44:N63) / COUNT(N44:N63), 0)</f>
        <v>6.6005599131329959E-2</v>
      </c>
      <c r="O64" s="28">
        <f>SUM(O44:O63)</f>
        <v>198016.79739398987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4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2022-03-14(월) 오전 00:00</v>
      </c>
      <c r="C69" s="245"/>
      <c r="D69" s="217" t="str">
        <f>TEXT($G$1, "[$-ko-KR]yyyy-mm-dd(ddd) ") &amp; "오후 14:00"</f>
        <v>2022-03-14(월) 오후 14:00</v>
      </c>
      <c r="E69" s="218"/>
      <c r="F69" s="219"/>
      <c r="G69" s="217" t="str">
        <f>TEXT($G$1, "[$-ko-KR]yyyy-mm-dd(ddd) ") &amp; "오후 19:00"</f>
        <v>2022-03-14(월) 오후 19:00</v>
      </c>
      <c r="H69" s="218"/>
      <c r="I69" s="219"/>
      <c r="J69" s="217" t="str">
        <f>TEXT($G$1, "[$-ko-KR]yyyy-mm-dd(ddd) ") &amp; "오후 21:00"</f>
        <v>2022-03-14(월) 오후 21:00</v>
      </c>
      <c r="K69" s="218"/>
      <c r="L69" s="219"/>
      <c r="M69" s="217" t="str">
        <f>TEXT($G$1+1, "[$-ko-KR]yyyy-mm-dd(ddd) ") &amp; "오전 00:00"</f>
        <v>2022-03-15(화)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>
        <v>871</v>
      </c>
      <c r="H71" s="14">
        <f>IF(ISNUMBER(G71), (G71 - $B71) / $B71, "")</f>
        <v>-1.9144144144144143E-2</v>
      </c>
      <c r="I71" s="100">
        <f>IF(ISNUMBER(G71), $B91 * H71, "")</f>
        <v>-2871.6216216216212</v>
      </c>
      <c r="J71" s="13">
        <v>863</v>
      </c>
      <c r="K71" s="14">
        <f>IF(ISNUMBER(J71), (J71 - $B71) / $B71, "")</f>
        <v>-2.8153153153153154E-2</v>
      </c>
      <c r="L71" s="16">
        <f>IF(ISNUMBER(J71), $B91 * K71, "")</f>
        <v>-4222.9729729729734</v>
      </c>
      <c r="M71" s="29">
        <v>878</v>
      </c>
      <c r="N71" s="14">
        <f>IF(ISNUMBER(M71), (M71 - $B71) / $B71, "")</f>
        <v>-1.1261261261261261E-2</v>
      </c>
      <c r="O71" s="16">
        <f>IF(ISNUMBER(M71), $B91 * N71, "")</f>
        <v>-1689.1891891891892</v>
      </c>
      <c r="Q71" s="203"/>
      <c r="R71" s="203"/>
      <c r="S71" s="203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>
        <v>243</v>
      </c>
      <c r="H72" s="32">
        <f t="shared" ref="H72:H75" si="31">IF(ISNUMBER(G72), (G72 - $B72) / $B72, "")</f>
        <v>-5.8139534883720929E-2</v>
      </c>
      <c r="I72" s="101">
        <f>IF(ISNUMBER(G72), $B91 * H72, "")</f>
        <v>-8720.9302325581393</v>
      </c>
      <c r="J72" s="15">
        <v>241</v>
      </c>
      <c r="K72" s="32">
        <f t="shared" ref="K72:K75" si="32">IF(ISNUMBER(J72), (J72 - $B72) / $B72, "")</f>
        <v>-6.589147286821706E-2</v>
      </c>
      <c r="L72" s="18">
        <f>IF(ISNUMBER(J72), $B91 * K72, "")</f>
        <v>-9883.7209302325591</v>
      </c>
      <c r="M72" s="31">
        <v>240</v>
      </c>
      <c r="N72" s="32">
        <f t="shared" ref="N72:N75" si="33">IF(ISNUMBER(M72), (M72 - $B72) / $B72, "")</f>
        <v>-6.9767441860465115E-2</v>
      </c>
      <c r="O72" s="18">
        <f>IF(ISNUMBER(M72), $B91 * N72, "")</f>
        <v>-10465.116279069767</v>
      </c>
      <c r="Q72" s="203"/>
      <c r="R72" s="203"/>
      <c r="S72" s="203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>
        <v>147</v>
      </c>
      <c r="H73" s="32">
        <f t="shared" si="31"/>
        <v>-6.7567567567567571E-3</v>
      </c>
      <c r="I73" s="101">
        <f>IF(ISNUMBER(G73), $B91 * H73, "")</f>
        <v>-1013.5135135135135</v>
      </c>
      <c r="J73" s="15">
        <v>147</v>
      </c>
      <c r="K73" s="32">
        <f t="shared" si="32"/>
        <v>-6.7567567567567571E-3</v>
      </c>
      <c r="L73" s="18">
        <f>IF(ISNUMBER(J73), $B91 * K73, "")</f>
        <v>-1013.5135135135135</v>
      </c>
      <c r="M73" s="31">
        <v>146</v>
      </c>
      <c r="N73" s="32">
        <f t="shared" si="33"/>
        <v>-1.3513513513513514E-2</v>
      </c>
      <c r="O73" s="18">
        <f>IF(ISNUMBER(M73), $B91 * N73, "")</f>
        <v>-2027.0270270270271</v>
      </c>
      <c r="Q73" s="193"/>
      <c r="R73" s="193"/>
      <c r="S73" s="193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>
        <v>602</v>
      </c>
      <c r="H74" s="32">
        <f t="shared" si="31"/>
        <v>-6.6006600660066007E-3</v>
      </c>
      <c r="I74" s="101">
        <f>IF(ISNUMBER(G74), $B91 * H74, "")</f>
        <v>-990.09900990099015</v>
      </c>
      <c r="J74" s="15">
        <v>599</v>
      </c>
      <c r="K74" s="32">
        <f t="shared" si="32"/>
        <v>-1.155115511551155E-2</v>
      </c>
      <c r="L74" s="18">
        <f>IF(ISNUMBER(J74), $B91 * K74, "")</f>
        <v>-1732.6732673267325</v>
      </c>
      <c r="M74" s="31">
        <v>598</v>
      </c>
      <c r="N74" s="32">
        <f t="shared" si="33"/>
        <v>-1.3201320132013201E-2</v>
      </c>
      <c r="O74" s="18">
        <f>IF(ISNUMBER(M74), $B91 * N74, "")</f>
        <v>-1980.1980198019803</v>
      </c>
      <c r="Q74" s="193"/>
      <c r="R74" s="193"/>
      <c r="S74" s="193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>
        <v>863</v>
      </c>
      <c r="H75" s="21">
        <f t="shared" si="31"/>
        <v>-1.2585812356979404E-2</v>
      </c>
      <c r="I75" s="105">
        <f>IF(ISNUMBER(G75), $B91 * H75, "")</f>
        <v>-1887.8718535469106</v>
      </c>
      <c r="J75" s="20">
        <v>853</v>
      </c>
      <c r="K75" s="21">
        <f t="shared" si="32"/>
        <v>-2.4027459954233409E-2</v>
      </c>
      <c r="L75" s="22">
        <f>IF(ISNUMBER(J75), $B91 * K75, "")</f>
        <v>-3604.1189931350114</v>
      </c>
      <c r="M75" s="30">
        <v>864</v>
      </c>
      <c r="N75" s="21">
        <f t="shared" si="33"/>
        <v>-1.1441647597254004E-2</v>
      </c>
      <c r="O75" s="22">
        <f>IF(ISNUMBER(M75), $B91 * N75, "")</f>
        <v>-1716.2471395881007</v>
      </c>
      <c r="Q75" s="193"/>
      <c r="R75" s="193"/>
      <c r="S75" s="193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>
        <v>962</v>
      </c>
      <c r="H76" s="107">
        <f>IF(ISNUMBER(G76), (G76 - $B76) / $B76, "")</f>
        <v>-1.6359918200408999E-2</v>
      </c>
      <c r="I76" s="110">
        <f>IF(ISNUMBER(G76), $B91 * H76, "")</f>
        <v>-2453.9877300613498</v>
      </c>
      <c r="J76" s="106">
        <v>954</v>
      </c>
      <c r="K76" s="107">
        <f>IF(ISNUMBER(J76), (J76 - $B76) / $B76, "")</f>
        <v>-2.4539877300613498E-2</v>
      </c>
      <c r="L76" s="108">
        <f>IF(ISNUMBER(J76), $B91 * K76, "")</f>
        <v>-3680.9815950920247</v>
      </c>
      <c r="M76" s="109">
        <v>952</v>
      </c>
      <c r="N76" s="107">
        <f>IF(ISNUMBER(M76), (M76 - $B76) / $B76, "")</f>
        <v>-2.6584867075664622E-2</v>
      </c>
      <c r="O76" s="108">
        <f>IF(ISNUMBER(M76), $B91 * N76, "")</f>
        <v>-3987.7300613496932</v>
      </c>
      <c r="Q76" s="193"/>
      <c r="R76" s="193"/>
      <c r="S76" s="193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>
        <v>204</v>
      </c>
      <c r="H77" s="32">
        <f t="shared" ref="H77:H80" si="35">IF(ISNUMBER(G77), (G77 - $B77) / $B77, "")</f>
        <v>4.9261083743842365E-3</v>
      </c>
      <c r="I77" s="101">
        <f>IF(ISNUMBER(G77), $B91 * H77, "")</f>
        <v>738.91625615763553</v>
      </c>
      <c r="J77" s="15">
        <v>200</v>
      </c>
      <c r="K77" s="32">
        <f t="shared" ref="K77:K80" si="36">IF(ISNUMBER(J77), (J77 - $B77) / $B77, "")</f>
        <v>-1.4778325123152709E-2</v>
      </c>
      <c r="L77" s="18">
        <f>IF(ISNUMBER(J77), $B91 * K77, "")</f>
        <v>-2216.7487684729062</v>
      </c>
      <c r="M77" s="31">
        <v>200</v>
      </c>
      <c r="N77" s="32">
        <f t="shared" ref="N77:N80" si="37">IF(ISNUMBER(M77), (M77 - $B77) / $B77, "")</f>
        <v>-1.4778325123152709E-2</v>
      </c>
      <c r="O77" s="18">
        <f>IF(ISNUMBER(M77), $B91 * N77, "")</f>
        <v>-2216.7487684729062</v>
      </c>
      <c r="Q77" s="193"/>
      <c r="R77" s="193"/>
      <c r="S77" s="193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>
        <v>603</v>
      </c>
      <c r="H78" s="32">
        <f t="shared" si="35"/>
        <v>-1.9512195121951219E-2</v>
      </c>
      <c r="I78" s="101">
        <f>IF(ISNUMBER(G78), $B91 * H78, "")</f>
        <v>-2926.8292682926831</v>
      </c>
      <c r="J78" s="15">
        <v>598</v>
      </c>
      <c r="K78" s="32">
        <f t="shared" si="36"/>
        <v>-2.7642276422764227E-2</v>
      </c>
      <c r="L78" s="18">
        <f>IF(ISNUMBER(J78), $B91 * K78, "")</f>
        <v>-4146.3414634146338</v>
      </c>
      <c r="M78" s="31">
        <v>602</v>
      </c>
      <c r="N78" s="32">
        <f t="shared" si="37"/>
        <v>-2.113821138211382E-2</v>
      </c>
      <c r="O78" s="18">
        <f>IF(ISNUMBER(M78), $B91 * N78, "")</f>
        <v>-3170.731707317073</v>
      </c>
      <c r="Q78" s="193"/>
      <c r="R78" s="193"/>
      <c r="S78" s="193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>
        <v>862</v>
      </c>
      <c r="H79" s="32">
        <f t="shared" si="35"/>
        <v>-3.2547699214365879E-2</v>
      </c>
      <c r="I79" s="101">
        <f>IF(ISNUMBER(G79), $B91 * H79, "")</f>
        <v>-4882.1548821548822</v>
      </c>
      <c r="J79" s="15">
        <v>855</v>
      </c>
      <c r="K79" s="32">
        <f t="shared" si="36"/>
        <v>-4.0404040404040407E-2</v>
      </c>
      <c r="L79" s="18">
        <f>IF(ISNUMBER(J79), $B91 * K79, "")</f>
        <v>-6060.606060606061</v>
      </c>
      <c r="M79" s="31">
        <v>863</v>
      </c>
      <c r="N79" s="32">
        <f t="shared" si="37"/>
        <v>-3.1425364758698095E-2</v>
      </c>
      <c r="O79" s="18">
        <f>IF(ISNUMBER(M79), $B91 * N79, "")</f>
        <v>-4713.8047138047141</v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>
        <v>715</v>
      </c>
      <c r="H80" s="25">
        <f t="shared" si="35"/>
        <v>-8.321775312066574E-3</v>
      </c>
      <c r="I80" s="103">
        <f>IF(ISNUMBER(G80), $B91 * H80, "")</f>
        <v>-1248.266296809986</v>
      </c>
      <c r="J80" s="24">
        <v>709</v>
      </c>
      <c r="K80" s="25">
        <f t="shared" si="36"/>
        <v>-1.6643550624133148E-2</v>
      </c>
      <c r="L80" s="104">
        <f>IF(ISNUMBER(J80), $B91 * K80, "")</f>
        <v>-2496.532593619972</v>
      </c>
      <c r="M80" s="102">
        <v>710</v>
      </c>
      <c r="N80" s="25">
        <f t="shared" si="37"/>
        <v>-1.5256588072122053E-2</v>
      </c>
      <c r="O80" s="104">
        <f>IF(ISNUMBER(M80), $B91 * N80, "")</f>
        <v>-2288.4882108183078</v>
      </c>
      <c r="Q80" s="194"/>
      <c r="R80" s="195"/>
      <c r="S80" s="196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>
        <v>136</v>
      </c>
      <c r="H81" s="14">
        <f>IF(ISNUMBER(G81), (G81 - $B81) / $B81, "")</f>
        <v>0</v>
      </c>
      <c r="I81" s="100">
        <f>IF(ISNUMBER(G81), $B91 * H81, "")</f>
        <v>0</v>
      </c>
      <c r="J81" s="13">
        <v>134</v>
      </c>
      <c r="K81" s="14">
        <f>IF(ISNUMBER(J81), (J81 - $B81) / $B81, "")</f>
        <v>-1.4705882352941176E-2</v>
      </c>
      <c r="L81" s="16">
        <f>IF(ISNUMBER(J81), $B91 * K81, "")</f>
        <v>-2205.8823529411766</v>
      </c>
      <c r="M81" s="29">
        <v>136</v>
      </c>
      <c r="N81" s="14">
        <f>IF(ISNUMBER(M81), (M81 - $B81) / $B81, "")</f>
        <v>0</v>
      </c>
      <c r="O81" s="16">
        <f>IF(ISNUMBER(M81), $B91 * N81, "")</f>
        <v>0</v>
      </c>
      <c r="Q81" s="197"/>
      <c r="R81" s="198"/>
      <c r="S81" s="199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>
        <v>960</v>
      </c>
      <c r="H82" s="32">
        <f t="shared" ref="H82:H85" si="39">IF(ISNUMBER(G82), (G82 - $B82) / $B82, "")</f>
        <v>-1.4373716632443531E-2</v>
      </c>
      <c r="I82" s="101">
        <f>IF(ISNUMBER(G82), $B91 * H82, "")</f>
        <v>-2156.0574948665299</v>
      </c>
      <c r="J82" s="15">
        <v>952</v>
      </c>
      <c r="K82" s="32">
        <f t="shared" ref="K82:K85" si="40">IF(ISNUMBER(J82), (J82 - $B82) / $B82, "")</f>
        <v>-2.2587268993839837E-2</v>
      </c>
      <c r="L82" s="18">
        <f>IF(ISNUMBER(J82), $B91 * K82, "")</f>
        <v>-3388.0903490759756</v>
      </c>
      <c r="M82" s="31">
        <v>957</v>
      </c>
      <c r="N82" s="32">
        <f t="shared" ref="N82:N85" si="41">IF(ISNUMBER(M82), (M82 - $B82) / $B82, "")</f>
        <v>-1.7453798767967144E-2</v>
      </c>
      <c r="O82" s="18">
        <f>IF(ISNUMBER(M82), $B91 * N82, "")</f>
        <v>-2618.0698151950714</v>
      </c>
      <c r="Q82" s="200"/>
      <c r="R82" s="201"/>
      <c r="S82" s="202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115</v>
      </c>
      <c r="H83" s="32">
        <f t="shared" si="39"/>
        <v>-8.6206896551724137E-3</v>
      </c>
      <c r="I83" s="101">
        <f>IF(ISNUMBER(G83), $B91 * H83, "")</f>
        <v>-1293.1034482758621</v>
      </c>
      <c r="J83" s="15">
        <v>114</v>
      </c>
      <c r="K83" s="32">
        <f t="shared" si="40"/>
        <v>-1.7241379310344827E-2</v>
      </c>
      <c r="L83" s="18">
        <f>IF(ISNUMBER(J83), $B91 * K83, "")</f>
        <v>-2586.2068965517242</v>
      </c>
      <c r="M83" s="31">
        <v>116</v>
      </c>
      <c r="N83" s="32">
        <f t="shared" si="41"/>
        <v>0</v>
      </c>
      <c r="O83" s="18">
        <f>IF(ISNUMBER(M83), $B91 * N83, "")</f>
        <v>0</v>
      </c>
      <c r="Q83" s="193"/>
      <c r="R83" s="193"/>
      <c r="S83" s="193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>
        <v>881</v>
      </c>
      <c r="H84" s="32">
        <f t="shared" si="39"/>
        <v>-1.8930957683741648E-2</v>
      </c>
      <c r="I84" s="101">
        <f>IF(ISNUMBER(G84), $B91 * H84, "")</f>
        <v>-2839.6436525612471</v>
      </c>
      <c r="J84" s="15">
        <v>876</v>
      </c>
      <c r="K84" s="32">
        <f t="shared" si="40"/>
        <v>-2.4498886414253896E-2</v>
      </c>
      <c r="L84" s="18">
        <f>IF(ISNUMBER(J84), $B91 * K84, "")</f>
        <v>-3674.8329621380844</v>
      </c>
      <c r="M84" s="31">
        <v>884</v>
      </c>
      <c r="N84" s="32">
        <f t="shared" si="41"/>
        <v>-1.5590200445434299E-2</v>
      </c>
      <c r="O84" s="18">
        <f>IF(ISNUMBER(M84), $B91 * N84, "")</f>
        <v>-2338.5300668151449</v>
      </c>
      <c r="Q84" s="203"/>
      <c r="R84" s="203"/>
      <c r="S84" s="203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106</v>
      </c>
      <c r="H85" s="21">
        <f t="shared" si="39"/>
        <v>-1.8518518518518517E-2</v>
      </c>
      <c r="I85" s="105">
        <f>IF(ISNUMBER(G85), $B91 * H85, "")</f>
        <v>-2777.7777777777778</v>
      </c>
      <c r="J85" s="20">
        <v>106</v>
      </c>
      <c r="K85" s="21">
        <f t="shared" si="40"/>
        <v>-1.8518518518518517E-2</v>
      </c>
      <c r="L85" s="22">
        <f>IF(ISNUMBER(J85), $B91 * K85, "")</f>
        <v>-2777.7777777777778</v>
      </c>
      <c r="M85" s="30">
        <v>106</v>
      </c>
      <c r="N85" s="21">
        <f t="shared" si="41"/>
        <v>-1.8518518518518517E-2</v>
      </c>
      <c r="O85" s="22">
        <f>IF(ISNUMBER(M85), $B91 * N85, "")</f>
        <v>-2777.7777777777778</v>
      </c>
      <c r="Q85" s="203"/>
      <c r="R85" s="203"/>
      <c r="S85" s="203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>
        <v>966</v>
      </c>
      <c r="H86" s="107">
        <f>IF(ISNUMBER(G86), (G86 - $B86) / $B86, "")</f>
        <v>-1.2269938650306749E-2</v>
      </c>
      <c r="I86" s="110">
        <f>IF(ISNUMBER(G86), $B91 * H86, "")</f>
        <v>-1840.4907975460123</v>
      </c>
      <c r="J86" s="106">
        <v>961</v>
      </c>
      <c r="K86" s="107">
        <f>IF(ISNUMBER(J86), (J86 - $B86) / $B86, "")</f>
        <v>-1.7382413087934562E-2</v>
      </c>
      <c r="L86" s="108">
        <f>IF(ISNUMBER(J86), $B91 * K86, "")</f>
        <v>-2607.3619631901843</v>
      </c>
      <c r="M86" s="109">
        <v>965</v>
      </c>
      <c r="N86" s="107">
        <f>IF(ISNUMBER(M86), (M86 - $B86) / $B86, "")</f>
        <v>-1.3292433537832311E-2</v>
      </c>
      <c r="O86" s="108">
        <f>IF(ISNUMBER(M86), $B91 * N86, "")</f>
        <v>-1993.8650306748466</v>
      </c>
      <c r="Q86" s="193"/>
      <c r="R86" s="193"/>
      <c r="S86" s="193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>
        <v>946</v>
      </c>
      <c r="H87" s="32">
        <f t="shared" ref="H87:H90" si="43">IF(ISNUMBER(G87), (G87 - $B87) / $B87, "")</f>
        <v>-7.3452256033578172E-3</v>
      </c>
      <c r="I87" s="101">
        <f>IF(ISNUMBER(G87), $B91 * H87, "")</f>
        <v>-1101.7838405036725</v>
      </c>
      <c r="J87" s="15">
        <v>985</v>
      </c>
      <c r="K87" s="32">
        <f t="shared" ref="K87:K90" si="44">IF(ISNUMBER(J87), (J87 - $B87) / $B87, "")</f>
        <v>3.3578174186778595E-2</v>
      </c>
      <c r="L87" s="18">
        <f>IF(ISNUMBER(J87), $B91 * K87, "")</f>
        <v>5036.7261280167895</v>
      </c>
      <c r="M87" s="31">
        <v>964</v>
      </c>
      <c r="N87" s="32">
        <f t="shared" ref="N87:N90" si="45">IF(ISNUMBER(M87), (M87 - $B87) / $B87, "")</f>
        <v>1.1542497376705142E-2</v>
      </c>
      <c r="O87" s="18">
        <f>IF(ISNUMBER(M87), $B91 * N87, "")</f>
        <v>1731.3746065057712</v>
      </c>
      <c r="Q87" s="193"/>
      <c r="R87" s="193"/>
      <c r="S87" s="193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>
        <v>896</v>
      </c>
      <c r="H88" s="32">
        <f t="shared" si="43"/>
        <v>-3.3370411568409346E-3</v>
      </c>
      <c r="I88" s="101">
        <f>IF(ISNUMBER(G88), $B91 * H88, "")</f>
        <v>-500.55617352614019</v>
      </c>
      <c r="J88" s="15">
        <v>893</v>
      </c>
      <c r="K88" s="32">
        <f t="shared" si="44"/>
        <v>-6.6740823136818691E-3</v>
      </c>
      <c r="L88" s="18">
        <f>IF(ISNUMBER(J88), $B91 * K88, "")</f>
        <v>-1001.1123470522804</v>
      </c>
      <c r="M88" s="31">
        <v>897</v>
      </c>
      <c r="N88" s="32">
        <f t="shared" si="45"/>
        <v>-2.2246941045606229E-3</v>
      </c>
      <c r="O88" s="18">
        <f>IF(ISNUMBER(M88), $B91 * N88, "")</f>
        <v>-333.70411568409344</v>
      </c>
      <c r="Q88" s="193"/>
      <c r="R88" s="193"/>
      <c r="S88" s="193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>
        <v>255</v>
      </c>
      <c r="H89" s="32">
        <f t="shared" si="43"/>
        <v>3.937007874015748E-3</v>
      </c>
      <c r="I89" s="101">
        <f>IF(ISNUMBER(G89), $B91 * H89, "")</f>
        <v>590.55118110236219</v>
      </c>
      <c r="J89" s="15">
        <v>252</v>
      </c>
      <c r="K89" s="32">
        <f t="shared" si="44"/>
        <v>-7.874015748031496E-3</v>
      </c>
      <c r="L89" s="18">
        <f>IF(ISNUMBER(J89), $B91 * K89, "")</f>
        <v>-1181.1023622047244</v>
      </c>
      <c r="M89" s="31">
        <v>253</v>
      </c>
      <c r="N89" s="32">
        <f t="shared" si="45"/>
        <v>-3.937007874015748E-3</v>
      </c>
      <c r="O89" s="18">
        <f>IF(ISNUMBER(M89), $B91 * N89, "")</f>
        <v>-590.55118110236219</v>
      </c>
      <c r="Q89" s="182"/>
      <c r="R89" s="183"/>
      <c r="S89" s="184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>
        <v>224</v>
      </c>
      <c r="H90" s="25">
        <f t="shared" si="43"/>
        <v>-2.1834061135371178E-2</v>
      </c>
      <c r="I90" s="103">
        <f>IF(ISNUMBER(G90), $B91 * H90, "")</f>
        <v>-3275.1091703056768</v>
      </c>
      <c r="J90" s="24">
        <v>222</v>
      </c>
      <c r="K90" s="25">
        <f t="shared" si="44"/>
        <v>-3.0567685589519649E-2</v>
      </c>
      <c r="L90" s="104">
        <f>IF(ISNUMBER(J90), $B91 * K90, "")</f>
        <v>-4585.1528384279472</v>
      </c>
      <c r="M90" s="102">
        <v>222</v>
      </c>
      <c r="N90" s="25">
        <f t="shared" si="45"/>
        <v>-3.0567685589519649E-2</v>
      </c>
      <c r="O90" s="104">
        <f>IF(ISNUMBER(M90), $B91 * N90, "")</f>
        <v>-4585.1528384279472</v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-1.3816776442187661E-2</v>
      </c>
      <c r="I91" s="28">
        <f>SUM(I71:I90)</f>
        <v>-41450.329326563013</v>
      </c>
      <c r="J91" s="26" t="s">
        <v>266</v>
      </c>
      <c r="K91" s="27">
        <f>IF(COUNT(K71:K90), SUM(K71:K90) / COUNT(K71:K90), 0)</f>
        <v>-1.9343001293243157E-2</v>
      </c>
      <c r="L91" s="28">
        <f>SUM(L71:L90)</f>
        <v>-58029.003879729469</v>
      </c>
      <c r="M91" s="26" t="s">
        <v>266</v>
      </c>
      <c r="N91" s="27">
        <f>IF(COUNT(N71:N90), SUM(N71:N90) / COUNT(N71:N90), 0)</f>
        <v>-1.5920519111870077E-2</v>
      </c>
      <c r="O91" s="28">
        <f>SUM(O71:O90)</f>
        <v>-47761.557335610232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4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2022-03-14(월) 오전 00:00</v>
      </c>
      <c r="C96" s="245"/>
      <c r="D96" s="217" t="str">
        <f>TEXT($G$1, "[$-ko-KR]yyyy-mm-dd(ddd) ") &amp; "오후 14:00"</f>
        <v>2022-03-14(월) 오후 14:00</v>
      </c>
      <c r="E96" s="218"/>
      <c r="F96" s="219"/>
      <c r="G96" s="217" t="str">
        <f>TEXT($G$1, "[$-ko-KR]yyyy-mm-dd(ddd) ") &amp; "오후 19:00"</f>
        <v>2022-03-14(월) 오후 19:00</v>
      </c>
      <c r="H96" s="218"/>
      <c r="I96" s="219"/>
      <c r="J96" s="217" t="str">
        <f>TEXT($G$1, "[$-ko-KR]yyyy-mm-dd(ddd) ") &amp; "오후 21:00"</f>
        <v>2022-03-14(월) 오후 21:00</v>
      </c>
      <c r="K96" s="218"/>
      <c r="L96" s="219"/>
      <c r="M96" s="217" t="str">
        <f>TEXT($G$1+1, "[$-ko-KR]yyyy-mm-dd(ddd) ") &amp; "오전 00:00"</f>
        <v>2022-03-15(화)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>
        <v>871</v>
      </c>
      <c r="H98" s="14">
        <f>IF(ISNUMBER(G98), (G98 - $B98) / $B98, "")</f>
        <v>-1.9144144144144143E-2</v>
      </c>
      <c r="I98" s="100">
        <f>IF(ISNUMBER(G98), $B118 * H98, "")</f>
        <v>-2871.6216216216212</v>
      </c>
      <c r="J98" s="13">
        <v>863</v>
      </c>
      <c r="K98" s="14">
        <f>IF(ISNUMBER(J98), (J98 - $B98) / $B98, "")</f>
        <v>-2.8153153153153154E-2</v>
      </c>
      <c r="L98" s="16">
        <f>IF(ISNUMBER(J98), $B118 * K98, "")</f>
        <v>-4222.9729729729734</v>
      </c>
      <c r="M98" s="29">
        <v>878</v>
      </c>
      <c r="N98" s="14">
        <f>IF(ISNUMBER(M98), (M98 - $B98) / $B98, "")</f>
        <v>-1.1261261261261261E-2</v>
      </c>
      <c r="O98" s="16">
        <f>IF(ISNUMBER(M98), $B118 * N98, "")</f>
        <v>-1689.1891891891892</v>
      </c>
      <c r="Q98" s="203"/>
      <c r="R98" s="203"/>
      <c r="S98" s="203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>
        <v>243</v>
      </c>
      <c r="H99" s="32">
        <f t="shared" ref="H99:H102" si="47">IF(ISNUMBER(G99), (G99 - $B99) / $B99, "")</f>
        <v>-5.8139534883720929E-2</v>
      </c>
      <c r="I99" s="101">
        <f>IF(ISNUMBER(G99), $B118 * H99, "")</f>
        <v>-8720.9302325581393</v>
      </c>
      <c r="J99" s="15">
        <v>241</v>
      </c>
      <c r="K99" s="32">
        <f t="shared" ref="K99:K102" si="48">IF(ISNUMBER(J99), (J99 - $B99) / $B99, "")</f>
        <v>-6.589147286821706E-2</v>
      </c>
      <c r="L99" s="18">
        <f>IF(ISNUMBER(J99), $B118 * K99, "")</f>
        <v>-9883.7209302325591</v>
      </c>
      <c r="M99" s="31">
        <v>240</v>
      </c>
      <c r="N99" s="32">
        <f t="shared" ref="N99:N102" si="49">IF(ISNUMBER(M99), (M99 - $B99) / $B99, "")</f>
        <v>-6.9767441860465115E-2</v>
      </c>
      <c r="O99" s="18">
        <f>IF(ISNUMBER(M99), $B118 * N99, "")</f>
        <v>-10465.116279069767</v>
      </c>
      <c r="Q99" s="203"/>
      <c r="R99" s="203"/>
      <c r="S99" s="203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>
        <v>9.2999999999999999E-2</v>
      </c>
      <c r="H100" s="32">
        <f t="shared" si="47"/>
        <v>-8.5287846481875828E-3</v>
      </c>
      <c r="I100" s="101">
        <f>IF(ISNUMBER(G100), $B118 * H100, "")</f>
        <v>-1279.3176972281374</v>
      </c>
      <c r="J100" s="15">
        <v>9.2499999999999999E-2</v>
      </c>
      <c r="K100" s="32">
        <f t="shared" si="48"/>
        <v>-1.3859275053304858E-2</v>
      </c>
      <c r="L100" s="18">
        <f>IF(ISNUMBER(J100), $B118 * K100, "")</f>
        <v>-2078.8912579957287</v>
      </c>
      <c r="M100" s="31">
        <v>9.4299999999999995E-2</v>
      </c>
      <c r="N100" s="32">
        <f t="shared" si="49"/>
        <v>5.3304904051172759E-3</v>
      </c>
      <c r="O100" s="18">
        <f>IF(ISNUMBER(M100), $B118 * N100, "")</f>
        <v>799.5735607675914</v>
      </c>
      <c r="Q100" s="193"/>
      <c r="R100" s="193"/>
      <c r="S100" s="193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>
        <v>4390</v>
      </c>
      <c r="H101" s="32">
        <f t="shared" si="47"/>
        <v>-4.7722342733188719E-2</v>
      </c>
      <c r="I101" s="101">
        <f>IF(ISNUMBER(G101), $B118 * H101, "")</f>
        <v>-7158.3514099783079</v>
      </c>
      <c r="J101" s="15">
        <v>4385</v>
      </c>
      <c r="K101" s="32">
        <f t="shared" si="48"/>
        <v>-4.8806941431670282E-2</v>
      </c>
      <c r="L101" s="18">
        <f>IF(ISNUMBER(J101), $B118 * K101, "")</f>
        <v>-7321.0412147505422</v>
      </c>
      <c r="M101" s="31">
        <v>4380</v>
      </c>
      <c r="N101" s="32">
        <f t="shared" si="49"/>
        <v>-4.9891540130151846E-2</v>
      </c>
      <c r="O101" s="18">
        <f>IF(ISNUMBER(M101), $B118 * N101, "")</f>
        <v>-7483.7310195227765</v>
      </c>
      <c r="Q101" s="193"/>
      <c r="R101" s="193"/>
      <c r="S101" s="193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>
        <v>1670</v>
      </c>
      <c r="H102" s="21">
        <f t="shared" si="47"/>
        <v>-1.1834319526627219E-2</v>
      </c>
      <c r="I102" s="105">
        <f>IF(ISNUMBER(G102), $B118 * H102, "")</f>
        <v>-1775.1479289940828</v>
      </c>
      <c r="J102" s="20">
        <v>1655</v>
      </c>
      <c r="K102" s="21">
        <f t="shared" si="48"/>
        <v>-2.0710059171597635E-2</v>
      </c>
      <c r="L102" s="22">
        <f>IF(ISNUMBER(J102), $B118 * K102, "")</f>
        <v>-3106.5088757396452</v>
      </c>
      <c r="M102" s="30">
        <v>1655</v>
      </c>
      <c r="N102" s="21">
        <f t="shared" si="49"/>
        <v>-2.0710059171597635E-2</v>
      </c>
      <c r="O102" s="22">
        <f>IF(ISNUMBER(M102), $B118 * N102, "")</f>
        <v>-3106.5088757396452</v>
      </c>
      <c r="Q102" s="193"/>
      <c r="R102" s="193"/>
      <c r="S102" s="193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>
        <v>1640</v>
      </c>
      <c r="H103" s="107">
        <f>IF(ISNUMBER(G103), (G103 - $B103) / $B103, "")</f>
        <v>-1.5015015015015015E-2</v>
      </c>
      <c r="I103" s="110">
        <f>IF(ISNUMBER(G103), $B118 * H103, "")</f>
        <v>-2252.2522522522522</v>
      </c>
      <c r="J103" s="106">
        <v>1625</v>
      </c>
      <c r="K103" s="107">
        <f>IF(ISNUMBER(J103), (J103 - $B103) / $B103, "")</f>
        <v>-2.4024024024024024E-2</v>
      </c>
      <c r="L103" s="108">
        <f>IF(ISNUMBER(J103), $B118 * K103, "")</f>
        <v>-3603.6036036036035</v>
      </c>
      <c r="M103" s="109">
        <v>1630</v>
      </c>
      <c r="N103" s="107">
        <f>IF(ISNUMBER(M103), (M103 - $B103) / $B103, "")</f>
        <v>-2.1021021021021023E-2</v>
      </c>
      <c r="O103" s="108">
        <f>IF(ISNUMBER(M103), $B118 * N103, "")</f>
        <v>-3153.1531531531532</v>
      </c>
      <c r="Q103" s="193"/>
      <c r="R103" s="193"/>
      <c r="S103" s="193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>
        <v>12580</v>
      </c>
      <c r="H104" s="32">
        <f t="shared" ref="H104:H107" si="51">IF(ISNUMBER(G104), (G104 - $B104) / $B104, "")</f>
        <v>-3.0069390902081727E-2</v>
      </c>
      <c r="I104" s="101">
        <f>IF(ISNUMBER(G104), $B118 * H104, "")</f>
        <v>-4510.4086353122593</v>
      </c>
      <c r="J104" s="15">
        <v>12480</v>
      </c>
      <c r="K104" s="32">
        <f t="shared" ref="K104:K107" si="52">IF(ISNUMBER(J104), (J104 - $B104) / $B104, "")</f>
        <v>-3.7779491133384732E-2</v>
      </c>
      <c r="L104" s="18">
        <f>IF(ISNUMBER(J104), $B118 * K104, "")</f>
        <v>-5666.9236700077099</v>
      </c>
      <c r="M104" s="31">
        <v>12430</v>
      </c>
      <c r="N104" s="32">
        <f t="shared" ref="N104:N107" si="53">IF(ISNUMBER(M104), (M104 - $B104) / $B104, "")</f>
        <v>-4.163454124903624E-2</v>
      </c>
      <c r="O104" s="18">
        <f>IF(ISNUMBER(M104), $B118 * N104, "")</f>
        <v>-6245.1811873554361</v>
      </c>
      <c r="Q104" s="193"/>
      <c r="R104" s="193"/>
      <c r="S104" s="193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>
        <v>1235</v>
      </c>
      <c r="H105" s="32">
        <f t="shared" si="51"/>
        <v>-4.2635658914728682E-2</v>
      </c>
      <c r="I105" s="101">
        <f>IF(ISNUMBER(G105), $B118 * H105, "")</f>
        <v>-6395.3488372093025</v>
      </c>
      <c r="J105" s="15">
        <v>1220</v>
      </c>
      <c r="K105" s="32">
        <f t="shared" si="52"/>
        <v>-5.4263565891472867E-2</v>
      </c>
      <c r="L105" s="18">
        <f>IF(ISNUMBER(J105), $B118 * K105, "")</f>
        <v>-8139.5348837209303</v>
      </c>
      <c r="M105" s="31">
        <v>1235</v>
      </c>
      <c r="N105" s="32">
        <f t="shared" si="53"/>
        <v>-4.2635658914728682E-2</v>
      </c>
      <c r="O105" s="18">
        <f>IF(ISNUMBER(M105), $B118 * N105, "")</f>
        <v>-6395.3488372093025</v>
      </c>
      <c r="Q105" s="193"/>
      <c r="R105" s="193"/>
      <c r="S105" s="193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>
        <v>27.3</v>
      </c>
      <c r="H106" s="32">
        <f t="shared" si="51"/>
        <v>3.6764705882353465E-3</v>
      </c>
      <c r="I106" s="101">
        <f>IF(ISNUMBER(G106), $B118 * H106, "")</f>
        <v>551.47058823530199</v>
      </c>
      <c r="J106" s="15">
        <v>27.4</v>
      </c>
      <c r="K106" s="32">
        <f t="shared" si="52"/>
        <v>7.3529411764705621E-3</v>
      </c>
      <c r="L106" s="18">
        <f>IF(ISNUMBER(J106), $B118 * K106, "")</f>
        <v>1102.9411764705844</v>
      </c>
      <c r="M106" s="31">
        <v>27.3</v>
      </c>
      <c r="N106" s="32">
        <f t="shared" si="53"/>
        <v>3.6764705882353465E-3</v>
      </c>
      <c r="O106" s="18">
        <f>IF(ISNUMBER(M106), $B118 * N106, "")</f>
        <v>551.47058823530199</v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>
        <v>32520</v>
      </c>
      <c r="H107" s="25">
        <f t="shared" si="51"/>
        <v>-2.8093245666467422E-2</v>
      </c>
      <c r="I107" s="103">
        <f>IF(ISNUMBER(G107), $B118 * H107, "")</f>
        <v>-4213.9868499701133</v>
      </c>
      <c r="J107" s="24">
        <v>32840</v>
      </c>
      <c r="K107" s="25">
        <f t="shared" si="52"/>
        <v>-1.852958756724447E-2</v>
      </c>
      <c r="L107" s="104">
        <f>IF(ISNUMBER(J107), $B118 * K107, "")</f>
        <v>-2779.4381350866706</v>
      </c>
      <c r="M107" s="102">
        <v>32480</v>
      </c>
      <c r="N107" s="25">
        <f t="shared" si="53"/>
        <v>-2.9288702928870293E-2</v>
      </c>
      <c r="O107" s="104">
        <f>IF(ISNUMBER(M107), $B118 * N107, "")</f>
        <v>-4393.3054393305438</v>
      </c>
      <c r="Q107" s="194"/>
      <c r="R107" s="195"/>
      <c r="S107" s="196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>
        <v>4915</v>
      </c>
      <c r="H108" s="14">
        <f>IF(ISNUMBER(G108), (G108 - $B108) / $B108, "")</f>
        <v>-2.091633466135458E-2</v>
      </c>
      <c r="I108" s="100">
        <f>IF(ISNUMBER(G108), $B118 * H108, "")</f>
        <v>-3137.4501992031869</v>
      </c>
      <c r="J108" s="13">
        <v>4875</v>
      </c>
      <c r="K108" s="14">
        <f>IF(ISNUMBER(J108), (J108 - $B108) / $B108, "")</f>
        <v>-2.8884462151394421E-2</v>
      </c>
      <c r="L108" s="16">
        <f>IF(ISNUMBER(J108), $B118 * K108, "")</f>
        <v>-4332.6693227091628</v>
      </c>
      <c r="M108" s="29">
        <v>4880</v>
      </c>
      <c r="N108" s="14">
        <f>IF(ISNUMBER(M108), (M108 - $B108) / $B108, "")</f>
        <v>-2.7888446215139442E-2</v>
      </c>
      <c r="O108" s="16">
        <f>IF(ISNUMBER(M108), $B118 * N108, "")</f>
        <v>-4183.2669322709162</v>
      </c>
      <c r="Q108" s="197"/>
      <c r="R108" s="198"/>
      <c r="S108" s="199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>
        <v>2865</v>
      </c>
      <c r="H109" s="32">
        <f t="shared" ref="H109:H112" si="55">IF(ISNUMBER(G109), (G109 - $B109) / $B109, "")</f>
        <v>-1.0362694300518135E-2</v>
      </c>
      <c r="I109" s="101">
        <f>IF(ISNUMBER(G109), $B118 * H109, "")</f>
        <v>-1554.4041450777202</v>
      </c>
      <c r="J109" s="15">
        <v>2835</v>
      </c>
      <c r="K109" s="32">
        <f t="shared" ref="K109:K112" si="56">IF(ISNUMBER(J109), (J109 - $B109) / $B109, "")</f>
        <v>-2.072538860103627E-2</v>
      </c>
      <c r="L109" s="18">
        <f>IF(ISNUMBER(J109), $B118 * K109, "")</f>
        <v>-3108.8082901554403</v>
      </c>
      <c r="M109" s="31">
        <v>2840</v>
      </c>
      <c r="N109" s="32">
        <f t="shared" ref="N109:N112" si="57">IF(ISNUMBER(M109), (M109 - $B109) / $B109, "")</f>
        <v>-1.8998272884283247E-2</v>
      </c>
      <c r="O109" s="18">
        <f>IF(ISNUMBER(M109), $B118 * N109, "")</f>
        <v>-2849.7409326424872</v>
      </c>
      <c r="Q109" s="200"/>
      <c r="R109" s="201"/>
      <c r="S109" s="202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>
        <v>3440</v>
      </c>
      <c r="H110" s="32">
        <f t="shared" si="55"/>
        <v>-1.1494252873563218E-2</v>
      </c>
      <c r="I110" s="101">
        <f>IF(ISNUMBER(G110), $B118 * H110, "")</f>
        <v>-1724.1379310344828</v>
      </c>
      <c r="J110" s="15">
        <v>3405</v>
      </c>
      <c r="K110" s="32">
        <f t="shared" si="56"/>
        <v>-2.1551724137931036E-2</v>
      </c>
      <c r="L110" s="18">
        <f>IF(ISNUMBER(J110), $B118 * K110, "")</f>
        <v>-3232.7586206896553</v>
      </c>
      <c r="M110" s="31">
        <v>3415</v>
      </c>
      <c r="N110" s="32">
        <f t="shared" si="57"/>
        <v>-1.8678160919540231E-2</v>
      </c>
      <c r="O110" s="18">
        <f>IF(ISNUMBER(M110), $B118 * N110, "")</f>
        <v>-2801.7241379310349</v>
      </c>
      <c r="Q110" s="193"/>
      <c r="R110" s="193"/>
      <c r="S110" s="193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>
        <v>74.900000000000006</v>
      </c>
      <c r="H111" s="32">
        <f t="shared" si="55"/>
        <v>4.0214477211797774E-3</v>
      </c>
      <c r="I111" s="101">
        <f>IF(ISNUMBER(G111), $B118 * H111, "")</f>
        <v>603.21715817696656</v>
      </c>
      <c r="J111" s="15">
        <v>74.599999999999994</v>
      </c>
      <c r="K111" s="32">
        <f t="shared" si="56"/>
        <v>0</v>
      </c>
      <c r="L111" s="18">
        <f>IF(ISNUMBER(J111), $B118 * K111, "")</f>
        <v>0</v>
      </c>
      <c r="M111" s="31">
        <v>74.599999999999994</v>
      </c>
      <c r="N111" s="32">
        <f t="shared" si="57"/>
        <v>0</v>
      </c>
      <c r="O111" s="18">
        <f>IF(ISNUMBER(M111), $B118 * N111, "")</f>
        <v>0</v>
      </c>
      <c r="Q111" s="203"/>
      <c r="R111" s="203"/>
      <c r="S111" s="203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>
        <v>33460</v>
      </c>
      <c r="H112" s="21">
        <f t="shared" si="55"/>
        <v>-1.8192488262910797E-2</v>
      </c>
      <c r="I112" s="105">
        <f>IF(ISNUMBER(G112), $B118 * H112, "")</f>
        <v>-2728.8732394366198</v>
      </c>
      <c r="J112" s="20">
        <v>33230</v>
      </c>
      <c r="K112" s="21">
        <f t="shared" si="56"/>
        <v>-2.4941314553990609E-2</v>
      </c>
      <c r="L112" s="22">
        <f>IF(ISNUMBER(J112), $B118 * K112, "")</f>
        <v>-3741.1971830985913</v>
      </c>
      <c r="M112" s="30">
        <v>33400</v>
      </c>
      <c r="N112" s="21">
        <f t="shared" si="57"/>
        <v>-1.9953051643192488E-2</v>
      </c>
      <c r="O112" s="22">
        <f>IF(ISNUMBER(M112), $B118 * N112, "")</f>
        <v>-2992.9577464788731</v>
      </c>
      <c r="Q112" s="203"/>
      <c r="R112" s="203"/>
      <c r="S112" s="203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>
        <v>57.1</v>
      </c>
      <c r="H113" s="107">
        <f>IF(ISNUMBER(G113), (G113 - $B113) / $B113, "")</f>
        <v>-1.381692573402413E-2</v>
      </c>
      <c r="I113" s="110">
        <f>IF(ISNUMBER(G113), $B118 * H113, "")</f>
        <v>-2072.5388601036198</v>
      </c>
      <c r="J113" s="106">
        <v>56.5</v>
      </c>
      <c r="K113" s="107">
        <f>IF(ISNUMBER(J113), (J113 - $B113) / $B113, "")</f>
        <v>-2.4179620034542292E-2</v>
      </c>
      <c r="L113" s="108">
        <f>IF(ISNUMBER(J113), $B118 * K113, "")</f>
        <v>-3626.9430051813438</v>
      </c>
      <c r="M113" s="109">
        <v>56.6</v>
      </c>
      <c r="N113" s="107">
        <f>IF(ISNUMBER(M113), (M113 - $B113) / $B113, "")</f>
        <v>-2.2452504317789244E-2</v>
      </c>
      <c r="O113" s="108">
        <f>IF(ISNUMBER(M113), $B118 * N113, "")</f>
        <v>-3367.8756476683866</v>
      </c>
      <c r="Q113" s="193"/>
      <c r="R113" s="193"/>
      <c r="S113" s="193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>
        <v>147</v>
      </c>
      <c r="H114" s="32">
        <f t="shared" ref="H114:H117" si="59">IF(ISNUMBER(G114), (G114 - $B114) / $B114, "")</f>
        <v>-6.7567567567567571E-3</v>
      </c>
      <c r="I114" s="101">
        <f>IF(ISNUMBER(G114), $B118 * H114, "")</f>
        <v>-1013.5135135135135</v>
      </c>
      <c r="J114" s="15">
        <v>147</v>
      </c>
      <c r="K114" s="32">
        <f t="shared" ref="K114:K117" si="60">IF(ISNUMBER(J114), (J114 - $B114) / $B114, "")</f>
        <v>-6.7567567567567571E-3</v>
      </c>
      <c r="L114" s="18">
        <f>IF(ISNUMBER(J114), $B118 * K114, "")</f>
        <v>-1013.5135135135135</v>
      </c>
      <c r="M114" s="31">
        <v>146</v>
      </c>
      <c r="N114" s="32">
        <f t="shared" ref="N114:N117" si="61">IF(ISNUMBER(M114), (M114 - $B114) / $B114, "")</f>
        <v>-1.3513513513513514E-2</v>
      </c>
      <c r="O114" s="18">
        <f>IF(ISNUMBER(M114), $B118 * N114, "")</f>
        <v>-2027.0270270270271</v>
      </c>
      <c r="Q114" s="193"/>
      <c r="R114" s="193"/>
      <c r="S114" s="193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>
        <v>3225000</v>
      </c>
      <c r="H115" s="32">
        <f t="shared" si="59"/>
        <v>4.985976939856653E-3</v>
      </c>
      <c r="I115" s="101">
        <f>IF(ISNUMBER(G115), $B118 * H115, "")</f>
        <v>747.89654097849791</v>
      </c>
      <c r="J115" s="15">
        <v>3206000</v>
      </c>
      <c r="K115" s="32">
        <f t="shared" si="60"/>
        <v>-9.348706762231225E-4</v>
      </c>
      <c r="L115" s="18">
        <f>IF(ISNUMBER(J115), $B118 * K115, "")</f>
        <v>-140.23060143346837</v>
      </c>
      <c r="M115" s="31">
        <v>3215000</v>
      </c>
      <c r="N115" s="32">
        <f t="shared" si="61"/>
        <v>1.869741352446245E-3</v>
      </c>
      <c r="O115" s="18">
        <f>IF(ISNUMBER(M115), $B118 * N115, "")</f>
        <v>280.46120286693673</v>
      </c>
      <c r="Q115" s="193"/>
      <c r="R115" s="193"/>
      <c r="S115" s="193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>
        <v>48589000</v>
      </c>
      <c r="H116" s="32">
        <f t="shared" si="59"/>
        <v>2.7240646346245127E-3</v>
      </c>
      <c r="I116" s="101">
        <f>IF(ISNUMBER(G116), $B118 * H116, "")</f>
        <v>408.60969519367688</v>
      </c>
      <c r="J116" s="15">
        <v>48371000</v>
      </c>
      <c r="K116" s="32">
        <f t="shared" si="60"/>
        <v>-1.7747693831644551E-3</v>
      </c>
      <c r="L116" s="18">
        <f>IF(ISNUMBER(J116), $B118 * K116, "")</f>
        <v>-266.21540747466827</v>
      </c>
      <c r="M116" s="31">
        <v>48578000</v>
      </c>
      <c r="N116" s="32">
        <f t="shared" si="61"/>
        <v>2.4970592484058031E-3</v>
      </c>
      <c r="O116" s="18">
        <f>IF(ISNUMBER(M116), $B118 * N116, "")</f>
        <v>374.55888726087045</v>
      </c>
      <c r="Q116" s="182"/>
      <c r="R116" s="183"/>
      <c r="S116" s="184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>
        <v>16480</v>
      </c>
      <c r="H117" s="25">
        <f t="shared" si="59"/>
        <v>3.0432136335970784E-3</v>
      </c>
      <c r="I117" s="103">
        <f>IF(ISNUMBER(G117), $B118 * H117, "")</f>
        <v>456.48204503956174</v>
      </c>
      <c r="J117" s="24">
        <v>16340</v>
      </c>
      <c r="K117" s="25">
        <f t="shared" si="60"/>
        <v>-5.4777845404747416E-3</v>
      </c>
      <c r="L117" s="104">
        <f>IF(ISNUMBER(J117), $B118 * K117, "")</f>
        <v>-821.66768107121129</v>
      </c>
      <c r="M117" s="102">
        <v>16430</v>
      </c>
      <c r="N117" s="25">
        <f t="shared" si="61"/>
        <v>0</v>
      </c>
      <c r="O117" s="104">
        <f>IF(ISNUMBER(M117), $B118 * N117, "")</f>
        <v>0</v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-1.6213535775289785E-2</v>
      </c>
      <c r="I118" s="28">
        <f>SUM(I98:I117)</f>
        <v>-48640.60732586935</v>
      </c>
      <c r="J118" s="26" t="s">
        <v>266</v>
      </c>
      <c r="K118" s="27">
        <f>IF(COUNT(K98:K117), SUM(K98:K117) / COUNT(K98:K117), 0)</f>
        <v>-2.1994565997655612E-2</v>
      </c>
      <c r="L118" s="28">
        <f>SUM(L98:L117)</f>
        <v>-65983.697992966816</v>
      </c>
      <c r="M118" s="26" t="s">
        <v>266</v>
      </c>
      <c r="N118" s="27">
        <f>IF(COUNT(N98:N117), SUM(N98:N117) / COUNT(N98:N117), 0)</f>
        <v>-1.9716020721819279E-2</v>
      </c>
      <c r="O118" s="28">
        <f>SUM(O98:O117)</f>
        <v>-59148.06216545785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4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2022-03-14(월) 오전 00:00</v>
      </c>
      <c r="C123" s="245"/>
      <c r="D123" s="217" t="str">
        <f>TEXT($G$1, "[$-ko-KR]yyyy-mm-dd(ddd) ") &amp; "오후 14:00"</f>
        <v>2022-03-14(월) 오후 14:00</v>
      </c>
      <c r="E123" s="218"/>
      <c r="F123" s="219"/>
      <c r="G123" s="217" t="str">
        <f>TEXT($G$1, "[$-ko-KR]yyyy-mm-dd(ddd) ") &amp; "오후 19:00"</f>
        <v>2022-03-14(월) 오후 19:00</v>
      </c>
      <c r="H123" s="218"/>
      <c r="I123" s="219"/>
      <c r="J123" s="217" t="str">
        <f>TEXT($G$1, "[$-ko-KR]yyyy-mm-dd(ddd) ") &amp; "오후 21:00"</f>
        <v>2022-03-14(월) 오후 21:00</v>
      </c>
      <c r="K123" s="218"/>
      <c r="L123" s="219"/>
      <c r="M123" s="217" t="str">
        <f>TEXT($G$1+1, "[$-ko-KR]yyyy-mm-dd(ddd) ") &amp; "오전 00:00"</f>
        <v>2022-03-15(화)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>
        <v>47.5</v>
      </c>
      <c r="H125" s="14">
        <f>IF(ISNUMBER(G125), (G125 - $B125) / $B125, "")</f>
        <v>-2.1008403361344836E-3</v>
      </c>
      <c r="I125" s="100">
        <f>IF(ISNUMBER(G125), $B145 * H125, "")</f>
        <v>-315.12605042017253</v>
      </c>
      <c r="J125" s="13">
        <v>47.3</v>
      </c>
      <c r="K125" s="14">
        <f>IF(ISNUMBER(J125), (J125 - $B125) / $B125, "")</f>
        <v>-6.3025210084034508E-3</v>
      </c>
      <c r="L125" s="16">
        <f>IF(ISNUMBER(J125), $B145 * K125, "")</f>
        <v>-945.3781512605176</v>
      </c>
      <c r="M125" s="29">
        <v>48.5</v>
      </c>
      <c r="N125" s="14">
        <f>IF(ISNUMBER(M125), (M125 - $B125) / $B125, "")</f>
        <v>1.8907563025210055E-2</v>
      </c>
      <c r="O125" s="16">
        <f>IF(ISNUMBER(M125), $B145 * N125, "")</f>
        <v>2836.1344537815085</v>
      </c>
      <c r="Q125" s="203"/>
      <c r="R125" s="203"/>
      <c r="S125" s="203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>
        <v>84.9</v>
      </c>
      <c r="H126" s="32">
        <f t="shared" ref="H126:H129" si="63">IF(ISNUMBER(G126), (G126 - $B126) / $B126, "")</f>
        <v>1.0714285714285782E-2</v>
      </c>
      <c r="I126" s="101">
        <f>IF(ISNUMBER(G126), $B145 * H126, "")</f>
        <v>1607.1428571428673</v>
      </c>
      <c r="J126" s="15">
        <v>84.1</v>
      </c>
      <c r="K126" s="32">
        <f t="shared" ref="K126:K129" si="64">IF(ISNUMBER(J126), (J126 - $B126) / $B126, "")</f>
        <v>1.1904761904761227E-3</v>
      </c>
      <c r="L126" s="18">
        <f>IF(ISNUMBER(J126), $B145 * K126, "")</f>
        <v>178.57142857141841</v>
      </c>
      <c r="M126" s="31">
        <v>84.2</v>
      </c>
      <c r="N126" s="32">
        <f t="shared" ref="N126:N129" si="65">IF(ISNUMBER(M126), (M126 - $B126) / $B126, "")</f>
        <v>2.380952380952415E-3</v>
      </c>
      <c r="O126" s="18">
        <f>IF(ISNUMBER(M126), $B145 * N126, "")</f>
        <v>357.14285714286223</v>
      </c>
      <c r="Q126" s="203"/>
      <c r="R126" s="203"/>
      <c r="S126" s="203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>
        <v>49.4</v>
      </c>
      <c r="H127" s="32">
        <f t="shared" si="63"/>
        <v>-1.2000000000000028E-2</v>
      </c>
      <c r="I127" s="101">
        <f>IF(ISNUMBER(G127), $B145 * H127, "")</f>
        <v>-1800.0000000000041</v>
      </c>
      <c r="J127" s="15">
        <v>48.6</v>
      </c>
      <c r="K127" s="32">
        <f t="shared" si="64"/>
        <v>-2.7999999999999973E-2</v>
      </c>
      <c r="L127" s="18">
        <f>IF(ISNUMBER(J127), $B145 * K127, "")</f>
        <v>-4199.9999999999964</v>
      </c>
      <c r="M127" s="31">
        <v>48.7</v>
      </c>
      <c r="N127" s="32">
        <f t="shared" si="65"/>
        <v>-2.5999999999999943E-2</v>
      </c>
      <c r="O127" s="18">
        <f>IF(ISNUMBER(M127), $B145 * N127, "")</f>
        <v>-3899.9999999999914</v>
      </c>
      <c r="Q127" s="193"/>
      <c r="R127" s="193"/>
      <c r="S127" s="193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>
        <v>51</v>
      </c>
      <c r="H128" s="32">
        <f t="shared" si="63"/>
        <v>1.9646365422397137E-3</v>
      </c>
      <c r="I128" s="101">
        <f>IF(ISNUMBER(G128), $B145 * H128, "")</f>
        <v>294.69548133595708</v>
      </c>
      <c r="J128" s="15">
        <v>50.5</v>
      </c>
      <c r="K128" s="32">
        <f t="shared" si="64"/>
        <v>-7.8585461689587143E-3</v>
      </c>
      <c r="L128" s="18">
        <f>IF(ISNUMBER(J128), $B145 * K128, "")</f>
        <v>-1178.7819253438072</v>
      </c>
      <c r="M128" s="31">
        <v>51.2</v>
      </c>
      <c r="N128" s="32">
        <f t="shared" si="65"/>
        <v>5.8939096267191411E-3</v>
      </c>
      <c r="O128" s="18">
        <f>IF(ISNUMBER(M128), $B145 * N128, "")</f>
        <v>884.08644400787114</v>
      </c>
      <c r="Q128" s="193"/>
      <c r="R128" s="193"/>
      <c r="S128" s="193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>
        <v>9.41</v>
      </c>
      <c r="H129" s="21">
        <f t="shared" si="63"/>
        <v>1.6198704103671746E-2</v>
      </c>
      <c r="I129" s="105">
        <f>IF(ISNUMBER(G129), $B145 * H129, "")</f>
        <v>2429.805615550762</v>
      </c>
      <c r="J129" s="20">
        <v>9.39</v>
      </c>
      <c r="K129" s="21">
        <f t="shared" si="64"/>
        <v>1.4038876889848896E-2</v>
      </c>
      <c r="L129" s="22">
        <f>IF(ISNUMBER(J129), $B145 * K129, "")</f>
        <v>2105.8315334773347</v>
      </c>
      <c r="M129" s="30">
        <v>9.85</v>
      </c>
      <c r="N129" s="21">
        <f t="shared" si="65"/>
        <v>6.3714902807775364E-2</v>
      </c>
      <c r="O129" s="22">
        <f>IF(ISNUMBER(M129), $B145 * N129, "")</f>
        <v>9557.2354211663041</v>
      </c>
      <c r="Q129" s="193"/>
      <c r="R129" s="193"/>
      <c r="S129" s="193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>
        <v>13.5</v>
      </c>
      <c r="H130" s="107">
        <f>IF(ISNUMBER(G130), (G130 - $B130) / $B130, "")</f>
        <v>0.61676646706586835</v>
      </c>
      <c r="I130" s="110">
        <f>IF(ISNUMBER(G130), $B145 * H130, "")</f>
        <v>92514.970059880259</v>
      </c>
      <c r="J130" s="106">
        <v>13.8</v>
      </c>
      <c r="K130" s="107">
        <f>IF(ISNUMBER(J130), (J130 - $B130) / $B130, "")</f>
        <v>0.65269461077844326</v>
      </c>
      <c r="L130" s="108">
        <f>IF(ISNUMBER(J130), $B145 * K130, "")</f>
        <v>97904.191616766489</v>
      </c>
      <c r="M130" s="109">
        <v>14.6</v>
      </c>
      <c r="N130" s="107">
        <f>IF(ISNUMBER(M130), (M130 - $B130) / $B130, "")</f>
        <v>0.74850299401197606</v>
      </c>
      <c r="O130" s="108">
        <f>IF(ISNUMBER(M130), $B145 * N130, "")</f>
        <v>112275.4491017964</v>
      </c>
      <c r="Q130" s="193"/>
      <c r="R130" s="193"/>
      <c r="S130" s="193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>
        <v>9.16</v>
      </c>
      <c r="H131" s="32">
        <f t="shared" ref="H131:H134" si="67">IF(ISNUMBER(G131), (G131 - $B131) / $B131, "")</f>
        <v>3.2694475760992214E-2</v>
      </c>
      <c r="I131" s="101">
        <f>IF(ISNUMBER(G131), $B145 * H131, "")</f>
        <v>4904.1713641488323</v>
      </c>
      <c r="J131" s="15">
        <v>9.18</v>
      </c>
      <c r="K131" s="32">
        <f t="shared" ref="K131:K134" si="68">IF(ISNUMBER(J131), (J131 - $B131) / $B131, "")</f>
        <v>3.4949267192784725E-2</v>
      </c>
      <c r="L131" s="18">
        <f>IF(ISNUMBER(J131), $B145 * K131, "")</f>
        <v>5242.3900789177087</v>
      </c>
      <c r="M131" s="31">
        <v>9.83</v>
      </c>
      <c r="N131" s="32">
        <f t="shared" ref="N131:N134" si="69">IF(ISNUMBER(M131), (M131 - $B131) / $B131, "")</f>
        <v>0.10822998872604295</v>
      </c>
      <c r="O131" s="18">
        <f>IF(ISNUMBER(M131), $B145 * N131, "")</f>
        <v>16234.498308906443</v>
      </c>
      <c r="Q131" s="193"/>
      <c r="R131" s="193"/>
      <c r="S131" s="193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>
        <v>90.7</v>
      </c>
      <c r="H132" s="32">
        <f t="shared" si="67"/>
        <v>-1.8398268398268428E-2</v>
      </c>
      <c r="I132" s="101">
        <f>IF(ISNUMBER(G132), $B145 * H132, "")</f>
        <v>-2759.7402597402643</v>
      </c>
      <c r="J132" s="15">
        <v>90</v>
      </c>
      <c r="K132" s="32">
        <f t="shared" si="68"/>
        <v>-2.5974025974026035E-2</v>
      </c>
      <c r="L132" s="18">
        <f>IF(ISNUMBER(J132), $B145 * K132, "")</f>
        <v>-3896.1038961039053</v>
      </c>
      <c r="M132" s="31">
        <v>90.6</v>
      </c>
      <c r="N132" s="32">
        <f t="shared" si="69"/>
        <v>-1.9480519480519601E-2</v>
      </c>
      <c r="O132" s="18">
        <f>IF(ISNUMBER(M132), $B145 * N132, "")</f>
        <v>-2922.07792207794</v>
      </c>
      <c r="Q132" s="193"/>
      <c r="R132" s="193"/>
      <c r="S132" s="193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>
        <v>10.1</v>
      </c>
      <c r="H133" s="32">
        <f t="shared" si="67"/>
        <v>9.9999999999999638E-3</v>
      </c>
      <c r="I133" s="101">
        <f>IF(ISNUMBER(G133), $B145 * H133, "")</f>
        <v>1499.9999999999945</v>
      </c>
      <c r="J133" s="15">
        <v>10.1</v>
      </c>
      <c r="K133" s="32">
        <f t="shared" si="68"/>
        <v>9.9999999999999638E-3</v>
      </c>
      <c r="L133" s="18">
        <f>IF(ISNUMBER(J133), $B145 * K133, "")</f>
        <v>1499.9999999999945</v>
      </c>
      <c r="M133" s="31">
        <v>10.5</v>
      </c>
      <c r="N133" s="32">
        <f t="shared" si="69"/>
        <v>0.05</v>
      </c>
      <c r="O133" s="18">
        <f>IF(ISNUMBER(M133), $B145 * N133, "")</f>
        <v>7500</v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>
        <v>85.7</v>
      </c>
      <c r="H134" s="25">
        <f t="shared" si="67"/>
        <v>-1.7201834862385322E-2</v>
      </c>
      <c r="I134" s="103">
        <f>IF(ISNUMBER(G134), $B145 * H134, "")</f>
        <v>-2580.2752293577983</v>
      </c>
      <c r="J134" s="24">
        <v>84.7</v>
      </c>
      <c r="K134" s="25">
        <f t="shared" si="68"/>
        <v>-2.86697247706422E-2</v>
      </c>
      <c r="L134" s="104">
        <f>IF(ISNUMBER(J134), $B145 * K134, "")</f>
        <v>-4300.45871559633</v>
      </c>
      <c r="M134" s="102">
        <v>85.5</v>
      </c>
      <c r="N134" s="25">
        <f t="shared" si="69"/>
        <v>-1.949541284403673E-2</v>
      </c>
      <c r="O134" s="104">
        <f>IF(ISNUMBER(M134), $B145 * N134, "")</f>
        <v>-2924.3119266055096</v>
      </c>
      <c r="Q134" s="194"/>
      <c r="R134" s="195"/>
      <c r="S134" s="196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>
        <v>61</v>
      </c>
      <c r="H135" s="14">
        <f>IF(ISNUMBER(G135), (G135 - $B135) / $B135, "")</f>
        <v>2.6936026936026959E-2</v>
      </c>
      <c r="I135" s="100">
        <f>IF(ISNUMBER(G135), $B145 * H135, "")</f>
        <v>4040.4040404040438</v>
      </c>
      <c r="J135" s="13">
        <v>60.3</v>
      </c>
      <c r="K135" s="14">
        <f>IF(ISNUMBER(J135), (J135 - $B135) / $B135, "")</f>
        <v>1.5151515151515128E-2</v>
      </c>
      <c r="L135" s="16">
        <f>IF(ISNUMBER(J135), $B145 * K135, "")</f>
        <v>2272.7272727272693</v>
      </c>
      <c r="M135" s="29">
        <v>61.3</v>
      </c>
      <c r="N135" s="14">
        <f>IF(ISNUMBER(M135), (M135 - $B135) / $B135, "")</f>
        <v>3.1986531986531966E-2</v>
      </c>
      <c r="O135" s="16">
        <f>IF(ISNUMBER(M135), $B145 * N135, "")</f>
        <v>4797.979797979795</v>
      </c>
      <c r="Q135" s="197"/>
      <c r="R135" s="198"/>
      <c r="S135" s="199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>
        <v>9.14</v>
      </c>
      <c r="H136" s="32">
        <f t="shared" ref="H136:H139" si="71">IF(ISNUMBER(G136), (G136 - $B136) / $B136, "")</f>
        <v>0.13540372670807452</v>
      </c>
      <c r="I136" s="101">
        <f>IF(ISNUMBER(G136), $B145 * H136, "")</f>
        <v>20310.559006211177</v>
      </c>
      <c r="J136" s="15">
        <v>9.34</v>
      </c>
      <c r="K136" s="32">
        <f t="shared" ref="K136:K139" si="72">IF(ISNUMBER(J136), (J136 - $B136) / $B136, "")</f>
        <v>0.16024844720496884</v>
      </c>
      <c r="L136" s="18">
        <f>IF(ISNUMBER(J136), $B145 * K136, "")</f>
        <v>24037.267080745325</v>
      </c>
      <c r="M136" s="31">
        <v>10.5</v>
      </c>
      <c r="N136" s="32">
        <f t="shared" ref="N136:N139" si="73">IF(ISNUMBER(M136), (M136 - $B136) / $B136, "")</f>
        <v>0.30434782608695643</v>
      </c>
      <c r="O136" s="18">
        <f>IF(ISNUMBER(M136), $B145 * N136, "")</f>
        <v>45652.173913043465</v>
      </c>
      <c r="Q136" s="200"/>
      <c r="R136" s="201"/>
      <c r="S136" s="202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>
        <v>86.7</v>
      </c>
      <c r="H137" s="32">
        <f t="shared" si="71"/>
        <v>-4.5924225028701662E-3</v>
      </c>
      <c r="I137" s="101">
        <f>IF(ISNUMBER(G137), $B145 * H137, "")</f>
        <v>-688.86337543052491</v>
      </c>
      <c r="J137" s="15">
        <v>85.6</v>
      </c>
      <c r="K137" s="32">
        <f t="shared" si="72"/>
        <v>-1.7221584385763492E-2</v>
      </c>
      <c r="L137" s="18">
        <f>IF(ISNUMBER(J137), $B145 * K137, "")</f>
        <v>-2583.237657864524</v>
      </c>
      <c r="M137" s="31">
        <v>87.1</v>
      </c>
      <c r="N137" s="32">
        <f t="shared" si="73"/>
        <v>0</v>
      </c>
      <c r="O137" s="18">
        <f>IF(ISNUMBER(M137), $B145 * N137, "")</f>
        <v>0</v>
      </c>
      <c r="Q137" s="193"/>
      <c r="R137" s="193"/>
      <c r="S137" s="193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>
        <v>11.6</v>
      </c>
      <c r="H138" s="32">
        <f t="shared" si="71"/>
        <v>1.7543859649122744E-2</v>
      </c>
      <c r="I138" s="101">
        <f>IF(ISNUMBER(G138), $B145 * H138, "")</f>
        <v>2631.5789473684117</v>
      </c>
      <c r="J138" s="15">
        <v>11.4</v>
      </c>
      <c r="K138" s="32">
        <f t="shared" si="72"/>
        <v>0</v>
      </c>
      <c r="L138" s="18">
        <f>IF(ISNUMBER(J138), $B145 * K138, "")</f>
        <v>0</v>
      </c>
      <c r="M138" s="31">
        <v>11.8</v>
      </c>
      <c r="N138" s="32">
        <f t="shared" si="73"/>
        <v>3.5087719298245647E-2</v>
      </c>
      <c r="O138" s="18">
        <f>IF(ISNUMBER(M138), $B145 * N138, "")</f>
        <v>5263.1578947368471</v>
      </c>
      <c r="Q138" s="203"/>
      <c r="R138" s="203"/>
      <c r="S138" s="203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>
        <v>11.4</v>
      </c>
      <c r="H139" s="21">
        <f t="shared" si="71"/>
        <v>8.8495575221238625E-3</v>
      </c>
      <c r="I139" s="105">
        <f>IF(ISNUMBER(G139), $B145 * H139, "")</f>
        <v>1327.4336283185794</v>
      </c>
      <c r="J139" s="20">
        <v>11.4</v>
      </c>
      <c r="K139" s="21">
        <f t="shared" si="72"/>
        <v>8.8495575221238625E-3</v>
      </c>
      <c r="L139" s="22">
        <f>IF(ISNUMBER(J139), $B145 * K139, "")</f>
        <v>1327.4336283185794</v>
      </c>
      <c r="M139" s="30">
        <v>11.7</v>
      </c>
      <c r="N139" s="21">
        <f t="shared" si="73"/>
        <v>3.539823008849545E-2</v>
      </c>
      <c r="O139" s="22">
        <f>IF(ISNUMBER(M139), $B145 * N139, "")</f>
        <v>5309.7345132743176</v>
      </c>
      <c r="Q139" s="203"/>
      <c r="R139" s="203"/>
      <c r="S139" s="203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>
        <v>18.8</v>
      </c>
      <c r="H140" s="107">
        <f>IF(ISNUMBER(G140), (G140 - $B140) / $B140, "")</f>
        <v>5.3475935828877766E-3</v>
      </c>
      <c r="I140" s="110">
        <f>IF(ISNUMBER(G140), $B145 * H140, "")</f>
        <v>802.13903743316644</v>
      </c>
      <c r="J140" s="106">
        <v>18.600000000000001</v>
      </c>
      <c r="K140" s="107">
        <f>IF(ISNUMBER(J140), (J140 - $B140) / $B140, "")</f>
        <v>-5.3475935828875866E-3</v>
      </c>
      <c r="L140" s="108">
        <f>IF(ISNUMBER(J140), $B145 * K140, "")</f>
        <v>-802.13903743313801</v>
      </c>
      <c r="M140" s="109">
        <v>19.3</v>
      </c>
      <c r="N140" s="107">
        <f>IF(ISNUMBER(M140), (M140 - $B140) / $B140, "")</f>
        <v>3.2085561497326283E-2</v>
      </c>
      <c r="O140" s="108">
        <f>IF(ISNUMBER(M140), $B145 * N140, "")</f>
        <v>4812.8342245989425</v>
      </c>
      <c r="Q140" s="193"/>
      <c r="R140" s="193"/>
      <c r="S140" s="193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10.7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93"/>
      <c r="R141" s="193"/>
      <c r="S141" s="193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>
        <v>10.6</v>
      </c>
      <c r="H142" s="32">
        <f t="shared" si="75"/>
        <v>2.9126213592232903E-2</v>
      </c>
      <c r="I142" s="101">
        <f>IF(ISNUMBER(G142), $B145 * H142, "")</f>
        <v>4368.9320388349352</v>
      </c>
      <c r="J142" s="15">
        <v>10.5</v>
      </c>
      <c r="K142" s="32">
        <f t="shared" si="76"/>
        <v>1.9417475728155269E-2</v>
      </c>
      <c r="L142" s="18">
        <f>IF(ISNUMBER(J142), $B145 * K142, "")</f>
        <v>2912.6213592232903</v>
      </c>
      <c r="M142" s="31">
        <v>10.9</v>
      </c>
      <c r="N142" s="32">
        <f t="shared" si="77"/>
        <v>5.825242718446598E-2</v>
      </c>
      <c r="O142" s="18">
        <f>IF(ISNUMBER(M142), $B145 * N142, "")</f>
        <v>8737.8640776698976</v>
      </c>
      <c r="Q142" s="193"/>
      <c r="R142" s="193"/>
      <c r="S142" s="193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>
        <v>2.2000000000000001E-3</v>
      </c>
      <c r="H143" s="32">
        <f t="shared" si="75"/>
        <v>0</v>
      </c>
      <c r="I143" s="101">
        <f>IF(ISNUMBER(G143), $B145 * H143, "")</f>
        <v>0</v>
      </c>
      <c r="J143" s="15">
        <v>2.2000000000000001E-3</v>
      </c>
      <c r="K143" s="32">
        <f t="shared" si="76"/>
        <v>0</v>
      </c>
      <c r="L143" s="18">
        <f>IF(ISNUMBER(J143), $B145 * K143, "")</f>
        <v>0</v>
      </c>
      <c r="M143" s="31">
        <v>2.2000000000000001E-3</v>
      </c>
      <c r="N143" s="32">
        <f t="shared" si="77"/>
        <v>0</v>
      </c>
      <c r="O143" s="18">
        <f>IF(ISNUMBER(M143), $B145 * N143, "")</f>
        <v>0</v>
      </c>
      <c r="Q143" s="182"/>
      <c r="R143" s="183"/>
      <c r="S143" s="184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>
        <v>69.400000000000006</v>
      </c>
      <c r="H144" s="25">
        <f t="shared" si="75"/>
        <v>-1.9774011299434908E-2</v>
      </c>
      <c r="I144" s="103">
        <f>IF(ISNUMBER(G144), $B145 * H144, "")</f>
        <v>-2966.1016949152363</v>
      </c>
      <c r="J144" s="24">
        <v>68.599999999999994</v>
      </c>
      <c r="K144" s="25">
        <f t="shared" si="76"/>
        <v>-3.1073446327683656E-2</v>
      </c>
      <c r="L144" s="104">
        <f>IF(ISNUMBER(J144), $B145 * K144, "")</f>
        <v>-4661.0169491525485</v>
      </c>
      <c r="M144" s="102">
        <v>69.099999999999994</v>
      </c>
      <c r="N144" s="25">
        <f t="shared" si="77"/>
        <v>-2.4011299435028291E-2</v>
      </c>
      <c r="O144" s="104">
        <f>IF(ISNUMBER(M144), $B145 * N144, "")</f>
        <v>-3601.6949152542438</v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4.1873908488921661E-2</v>
      </c>
      <c r="I145" s="28">
        <f>SUM(I125:I144)</f>
        <v>125621.72546676498</v>
      </c>
      <c r="J145" s="26" t="s">
        <v>266</v>
      </c>
      <c r="K145" s="27">
        <f>IF(COUNT(K125:K144), SUM(K125:K144) / COUNT(K125:K144), 0)</f>
        <v>3.783734950237138E-2</v>
      </c>
      <c r="L145" s="28">
        <f>SUM(L125:L144)</f>
        <v>113512.04850711417</v>
      </c>
      <c r="M145" s="26" t="s">
        <v>266</v>
      </c>
      <c r="N145" s="27">
        <f>IF(COUNT(N125:N144), SUM(N125:N144) / COUNT(N125:N144), 0)</f>
        <v>7.0290068748055656E-2</v>
      </c>
      <c r="O145" s="28">
        <f>SUM(O125:O144)</f>
        <v>210870.20624416694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4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2022-03-14(월) 오전 00:00</v>
      </c>
      <c r="C150" s="245"/>
      <c r="D150" s="217" t="str">
        <f>TEXT($G$1, "[$-ko-KR]yyyy-mm-dd(ddd) ") &amp; "오후 14:00"</f>
        <v>2022-03-14(월) 오후 14:00</v>
      </c>
      <c r="E150" s="218"/>
      <c r="F150" s="219"/>
      <c r="G150" s="217" t="str">
        <f>TEXT($G$1, "[$-ko-KR]yyyy-mm-dd(ddd) ") &amp; "오후 19:00"</f>
        <v>2022-03-14(월) 오후 19:00</v>
      </c>
      <c r="H150" s="218"/>
      <c r="I150" s="219"/>
      <c r="J150" s="217" t="str">
        <f>TEXT($G$1, "[$-ko-KR]yyyy-mm-dd(ddd) ") &amp; "오후 21:00"</f>
        <v>2022-03-14(월) 오후 21:00</v>
      </c>
      <c r="K150" s="218"/>
      <c r="L150" s="219"/>
      <c r="M150" s="217" t="str">
        <f>TEXT($G$1+1, "[$-ko-KR]yyyy-mm-dd(ddd) ") &amp; "오전 00:00"</f>
        <v>2022-03-15(화)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>
        <v>896</v>
      </c>
      <c r="H152" s="14">
        <f>IF(ISNUMBER(G152), (G152 - $B152) / $B152, "")</f>
        <v>-3.3370411568409346E-3</v>
      </c>
      <c r="I152" s="100">
        <f>IF(ISNUMBER(G152), $B172 * H152, "")</f>
        <v>-500.55617352614019</v>
      </c>
      <c r="J152" s="13">
        <v>893</v>
      </c>
      <c r="K152" s="14">
        <f>IF(ISNUMBER(J152), (J152 - $B152) / $B152, "")</f>
        <v>-6.6740823136818691E-3</v>
      </c>
      <c r="L152" s="16">
        <f>IF(ISNUMBER(J152), $B172 * K152, "")</f>
        <v>-1001.1123470522804</v>
      </c>
      <c r="M152" s="29">
        <v>897</v>
      </c>
      <c r="N152" s="14">
        <f>IF(ISNUMBER(M152), (M152 - $B152) / $B152, "")</f>
        <v>-2.2246941045606229E-3</v>
      </c>
      <c r="O152" s="16">
        <f>IF(ISNUMBER(M152), $B172 * N152, "")</f>
        <v>-333.70411568409344</v>
      </c>
      <c r="Q152" s="203"/>
      <c r="R152" s="203"/>
      <c r="S152" s="203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>
        <v>255</v>
      </c>
      <c r="H153" s="32">
        <f t="shared" ref="H153:H156" si="79">IF(ISNUMBER(G153), (G153 - $B153) / $B153, "")</f>
        <v>3.937007874015748E-3</v>
      </c>
      <c r="I153" s="101">
        <f>IF(ISNUMBER(G153), $B172 * H153, "")</f>
        <v>590.55118110236219</v>
      </c>
      <c r="J153" s="15">
        <v>252</v>
      </c>
      <c r="K153" s="32">
        <f t="shared" ref="K153:K156" si="80">IF(ISNUMBER(J153), (J153 - $B153) / $B153, "")</f>
        <v>-7.874015748031496E-3</v>
      </c>
      <c r="L153" s="18">
        <f>IF(ISNUMBER(J153), $B172 * K153, "")</f>
        <v>-1181.1023622047244</v>
      </c>
      <c r="M153" s="31">
        <v>253</v>
      </c>
      <c r="N153" s="32">
        <f t="shared" ref="N153:N156" si="81">IF(ISNUMBER(M153), (M153 - $B153) / $B153, "")</f>
        <v>-3.937007874015748E-3</v>
      </c>
      <c r="O153" s="18">
        <f>IF(ISNUMBER(M153), $B172 * N153, "")</f>
        <v>-590.55118110236219</v>
      </c>
      <c r="Q153" s="203"/>
      <c r="R153" s="203"/>
      <c r="S153" s="203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>
        <v>224</v>
      </c>
      <c r="H154" s="32">
        <f t="shared" si="79"/>
        <v>-2.1834061135371178E-2</v>
      </c>
      <c r="I154" s="101">
        <f>IF(ISNUMBER(G154), $B172 * H154, "")</f>
        <v>-3275.1091703056768</v>
      </c>
      <c r="J154" s="15">
        <v>222</v>
      </c>
      <c r="K154" s="32">
        <f t="shared" si="80"/>
        <v>-3.0567685589519649E-2</v>
      </c>
      <c r="L154" s="18">
        <f>IF(ISNUMBER(J154), $B172 * K154, "")</f>
        <v>-4585.1528384279472</v>
      </c>
      <c r="M154" s="31">
        <v>222</v>
      </c>
      <c r="N154" s="32">
        <f t="shared" si="81"/>
        <v>-3.0567685589519649E-2</v>
      </c>
      <c r="O154" s="18">
        <f>IF(ISNUMBER(M154), $B172 * N154, "")</f>
        <v>-4585.1528384279472</v>
      </c>
      <c r="Q154" s="193"/>
      <c r="R154" s="193"/>
      <c r="S154" s="193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>
        <v>478</v>
      </c>
      <c r="H155" s="32">
        <f t="shared" si="79"/>
        <v>-4.1666666666666666E-3</v>
      </c>
      <c r="I155" s="101">
        <f>IF(ISNUMBER(G155), $B172 * H155, "")</f>
        <v>-625</v>
      </c>
      <c r="J155" s="15">
        <v>475</v>
      </c>
      <c r="K155" s="32">
        <f t="shared" si="80"/>
        <v>-1.0416666666666666E-2</v>
      </c>
      <c r="L155" s="18">
        <f>IF(ISNUMBER(J155), $B172 * K155, "")</f>
        <v>-1562.5</v>
      </c>
      <c r="M155" s="31">
        <v>474</v>
      </c>
      <c r="N155" s="32">
        <f t="shared" si="81"/>
        <v>-1.2500000000000001E-2</v>
      </c>
      <c r="O155" s="18">
        <f>IF(ISNUMBER(M155), $B172 * N155, "")</f>
        <v>-1875</v>
      </c>
      <c r="Q155" s="193"/>
      <c r="R155" s="193"/>
      <c r="S155" s="193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>
        <v>333</v>
      </c>
      <c r="H156" s="21">
        <f t="shared" si="79"/>
        <v>-1.4792899408284023E-2</v>
      </c>
      <c r="I156" s="105">
        <f>IF(ISNUMBER(G156), $B172 * H156, "")</f>
        <v>-2218.9349112426034</v>
      </c>
      <c r="J156" s="20">
        <v>331</v>
      </c>
      <c r="K156" s="21">
        <f t="shared" si="80"/>
        <v>-2.0710059171597635E-2</v>
      </c>
      <c r="L156" s="22">
        <f>IF(ISNUMBER(J156), $B172 * K156, "")</f>
        <v>-3106.5088757396452</v>
      </c>
      <c r="M156" s="30">
        <v>333</v>
      </c>
      <c r="N156" s="21">
        <f t="shared" si="81"/>
        <v>-1.4792899408284023E-2</v>
      </c>
      <c r="O156" s="22">
        <f>IF(ISNUMBER(M156), $B172 * N156, "")</f>
        <v>-2218.9349112426034</v>
      </c>
      <c r="Q156" s="193"/>
      <c r="R156" s="193"/>
      <c r="S156" s="193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>
        <v>388</v>
      </c>
      <c r="H157" s="107">
        <f>IF(ISNUMBER(G157), (G157 - $B157) / $B157, "")</f>
        <v>5.1813471502590676E-3</v>
      </c>
      <c r="I157" s="110">
        <f>IF(ISNUMBER(G157), $B172 * H157, "")</f>
        <v>777.20207253886008</v>
      </c>
      <c r="J157" s="106">
        <v>385</v>
      </c>
      <c r="K157" s="107">
        <f>IF(ISNUMBER(J157), (J157 - $B157) / $B157, "")</f>
        <v>-2.5906735751295338E-3</v>
      </c>
      <c r="L157" s="108">
        <f>IF(ISNUMBER(J157), $B172 * K157, "")</f>
        <v>-388.60103626943004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193"/>
      <c r="R157" s="193"/>
      <c r="S157" s="193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>
        <v>315</v>
      </c>
      <c r="H158" s="32">
        <f t="shared" ref="H158:H161" si="83">IF(ISNUMBER(G158), (G158 - $B158) / $B158, "")</f>
        <v>-6.3091482649842269E-3</v>
      </c>
      <c r="I158" s="101">
        <f>IF(ISNUMBER(G158), $B172 * H158, "")</f>
        <v>-946.37223974763401</v>
      </c>
      <c r="J158" s="15">
        <v>311</v>
      </c>
      <c r="K158" s="32">
        <f t="shared" ref="K158:K161" si="84">IF(ISNUMBER(J158), (J158 - $B158) / $B158, "")</f>
        <v>-1.8927444794952682E-2</v>
      </c>
      <c r="L158" s="18">
        <f>IF(ISNUMBER(J158), $B172 * K158, "")</f>
        <v>-2839.116719242902</v>
      </c>
      <c r="M158" s="31">
        <v>314</v>
      </c>
      <c r="N158" s="32">
        <f t="shared" ref="N158:N161" si="85">IF(ISNUMBER(M158), (M158 - $B158) / $B158, "")</f>
        <v>-9.4637223974763408E-3</v>
      </c>
      <c r="O158" s="18">
        <f>IF(ISNUMBER(M158), $B172 * N158, "")</f>
        <v>-1419.558359621451</v>
      </c>
      <c r="Q158" s="193"/>
      <c r="R158" s="193"/>
      <c r="S158" s="193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>
        <v>193</v>
      </c>
      <c r="H159" s="32">
        <f t="shared" si="83"/>
        <v>-5.1546391752577319E-3</v>
      </c>
      <c r="I159" s="101">
        <f>IF(ISNUMBER(G159), $B172 * H159, "")</f>
        <v>-773.19587628865975</v>
      </c>
      <c r="J159" s="15">
        <v>191</v>
      </c>
      <c r="K159" s="32">
        <f t="shared" si="84"/>
        <v>-1.5463917525773196E-2</v>
      </c>
      <c r="L159" s="18">
        <f>IF(ISNUMBER(J159), $B172 * K159, "")</f>
        <v>-2319.5876288659792</v>
      </c>
      <c r="M159" s="31">
        <v>191</v>
      </c>
      <c r="N159" s="32">
        <f t="shared" si="85"/>
        <v>-1.5463917525773196E-2</v>
      </c>
      <c r="O159" s="18">
        <f>IF(ISNUMBER(M159), $B172 * N159, "")</f>
        <v>-2319.5876288659792</v>
      </c>
      <c r="Q159" s="193"/>
      <c r="R159" s="193"/>
      <c r="S159" s="193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>
        <v>472</v>
      </c>
      <c r="H160" s="32">
        <f t="shared" si="83"/>
        <v>-2.1141649048625794E-3</v>
      </c>
      <c r="I160" s="101">
        <f>IF(ISNUMBER(G160), $B172 * H160, "")</f>
        <v>-317.12473572938688</v>
      </c>
      <c r="J160" s="15">
        <v>465</v>
      </c>
      <c r="K160" s="32">
        <f t="shared" si="84"/>
        <v>-1.6913319238900635E-2</v>
      </c>
      <c r="L160" s="18">
        <f>IF(ISNUMBER(J160), $B172 * K160, "")</f>
        <v>-2536.9978858350951</v>
      </c>
      <c r="M160" s="31">
        <v>466</v>
      </c>
      <c r="N160" s="32">
        <f t="shared" si="85"/>
        <v>-1.4799154334038054E-2</v>
      </c>
      <c r="O160" s="18">
        <f>IF(ISNUMBER(M160), $B172 * N160, "")</f>
        <v>-2219.8731501057082</v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>
        <v>599</v>
      </c>
      <c r="H161" s="25">
        <f t="shared" si="83"/>
        <v>-1.3179571663920923E-2</v>
      </c>
      <c r="I161" s="103">
        <f>IF(ISNUMBER(G161), $B172 * H161, "")</f>
        <v>-1976.9357495881384</v>
      </c>
      <c r="J161" s="24">
        <v>597</v>
      </c>
      <c r="K161" s="25">
        <f t="shared" si="84"/>
        <v>-1.6474464579901153E-2</v>
      </c>
      <c r="L161" s="104">
        <f>IF(ISNUMBER(J161), $B172 * K161, "")</f>
        <v>-2471.169686985173</v>
      </c>
      <c r="M161" s="102">
        <v>604</v>
      </c>
      <c r="N161" s="25">
        <f t="shared" si="85"/>
        <v>-4.9423393739703456E-3</v>
      </c>
      <c r="O161" s="104">
        <f>IF(ISNUMBER(M161), $B172 * N161, "")</f>
        <v>-741.35090609555186</v>
      </c>
      <c r="Q161" s="194"/>
      <c r="R161" s="195"/>
      <c r="S161" s="196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>
        <v>538</v>
      </c>
      <c r="H162" s="14">
        <f>IF(ISNUMBER(G162), (G162 - $B162) / $B162, "")</f>
        <v>1.509433962264151E-2</v>
      </c>
      <c r="I162" s="100">
        <f>IF(ISNUMBER(G162), $B172 * H162, "")</f>
        <v>2264.1509433962265</v>
      </c>
      <c r="J162" s="13">
        <v>537</v>
      </c>
      <c r="K162" s="14">
        <f>IF(ISNUMBER(J162), (J162 - $B162) / $B162, "")</f>
        <v>1.3207547169811321E-2</v>
      </c>
      <c r="L162" s="16">
        <f>IF(ISNUMBER(J162), $B172 * K162, "")</f>
        <v>1981.1320754716983</v>
      </c>
      <c r="M162" s="29">
        <v>529</v>
      </c>
      <c r="N162" s="14">
        <f>IF(ISNUMBER(M162), (M162 - $B162) / $B162, "")</f>
        <v>-1.8867924528301887E-3</v>
      </c>
      <c r="O162" s="16">
        <f>IF(ISNUMBER(M162), $B172 * N162, "")</f>
        <v>-283.01886792452831</v>
      </c>
      <c r="Q162" s="197"/>
      <c r="R162" s="198"/>
      <c r="S162" s="199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>
        <v>389</v>
      </c>
      <c r="H163" s="32">
        <f t="shared" ref="H163:H166" si="87">IF(ISNUMBER(G163), (G163 - $B163) / $B163, "")</f>
        <v>-2.5641025641025641E-3</v>
      </c>
      <c r="I163" s="101">
        <f>IF(ISNUMBER(G163), $B172 * H163, "")</f>
        <v>-384.61538461538464</v>
      </c>
      <c r="J163" s="15">
        <v>388</v>
      </c>
      <c r="K163" s="32">
        <f t="shared" ref="K163:K166" si="88">IF(ISNUMBER(J163), (J163 - $B163) / $B163, "")</f>
        <v>-5.1282051282051282E-3</v>
      </c>
      <c r="L163" s="18">
        <f>IF(ISNUMBER(J163), $B172 * K163, "")</f>
        <v>-769.23076923076928</v>
      </c>
      <c r="M163" s="31">
        <v>389</v>
      </c>
      <c r="N163" s="32">
        <f t="shared" ref="N163:N166" si="89">IF(ISNUMBER(M163), (M163 - $B163) / $B163, "")</f>
        <v>-2.5641025641025641E-3</v>
      </c>
      <c r="O163" s="18">
        <f>IF(ISNUMBER(M163), $B172 * N163, "")</f>
        <v>-384.61538461538464</v>
      </c>
      <c r="Q163" s="200"/>
      <c r="R163" s="201"/>
      <c r="S163" s="202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>
        <v>236</v>
      </c>
      <c r="H164" s="32">
        <f t="shared" si="87"/>
        <v>0</v>
      </c>
      <c r="I164" s="101">
        <f>IF(ISNUMBER(G164), $B172 * H164, "")</f>
        <v>0</v>
      </c>
      <c r="J164" s="15">
        <v>231</v>
      </c>
      <c r="K164" s="32">
        <f t="shared" si="88"/>
        <v>-2.1186440677966101E-2</v>
      </c>
      <c r="L164" s="18">
        <f>IF(ISNUMBER(J164), $B172 * K164, "")</f>
        <v>-3177.9661016949153</v>
      </c>
      <c r="M164" s="31">
        <v>233</v>
      </c>
      <c r="N164" s="32">
        <f t="shared" si="89"/>
        <v>-1.2711864406779662E-2</v>
      </c>
      <c r="O164" s="18">
        <f>IF(ISNUMBER(M164), $B172 * N164, "")</f>
        <v>-1906.7796610169494</v>
      </c>
      <c r="Q164" s="193"/>
      <c r="R164" s="193"/>
      <c r="S164" s="193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>
        <v>117</v>
      </c>
      <c r="H165" s="32">
        <f t="shared" si="87"/>
        <v>0</v>
      </c>
      <c r="I165" s="101">
        <f>IF(ISNUMBER(G165), $B172 * H165, "")</f>
        <v>0</v>
      </c>
      <c r="J165" s="15">
        <v>116</v>
      </c>
      <c r="K165" s="32">
        <f t="shared" si="88"/>
        <v>-8.5470085470085479E-3</v>
      </c>
      <c r="L165" s="18">
        <f>IF(ISNUMBER(J165), $B172 * K165, "")</f>
        <v>-1282.0512820512822</v>
      </c>
      <c r="M165" s="31">
        <v>118</v>
      </c>
      <c r="N165" s="32">
        <f t="shared" si="89"/>
        <v>8.5470085470085479E-3</v>
      </c>
      <c r="O165" s="18">
        <f>IF(ISNUMBER(M165), $B172 * N165, "")</f>
        <v>1282.0512820512822</v>
      </c>
      <c r="Q165" s="203"/>
      <c r="R165" s="203"/>
      <c r="S165" s="203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>
        <v>110</v>
      </c>
      <c r="H166" s="21">
        <f t="shared" si="87"/>
        <v>-9.0090090090090089E-3</v>
      </c>
      <c r="I166" s="105">
        <f>IF(ISNUMBER(G166), $B172 * H166, "")</f>
        <v>-1351.3513513513512</v>
      </c>
      <c r="J166" s="20">
        <v>110</v>
      </c>
      <c r="K166" s="21">
        <f t="shared" si="88"/>
        <v>-9.0090090090090089E-3</v>
      </c>
      <c r="L166" s="22">
        <f>IF(ISNUMBER(J166), $B172 * K166, "")</f>
        <v>-1351.3513513513512</v>
      </c>
      <c r="M166" s="30">
        <v>111</v>
      </c>
      <c r="N166" s="21">
        <f t="shared" si="89"/>
        <v>0</v>
      </c>
      <c r="O166" s="22">
        <f>IF(ISNUMBER(M166), $B172 * N166, "")</f>
        <v>0</v>
      </c>
      <c r="Q166" s="203"/>
      <c r="R166" s="203"/>
      <c r="S166" s="203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>
        <v>918</v>
      </c>
      <c r="H167" s="107">
        <f>IF(ISNUMBER(G167), (G167 - $B167) / $B167, "")</f>
        <v>-5.4171180931744311E-3</v>
      </c>
      <c r="I167" s="110">
        <f>IF(ISNUMBER(G167), $B172 * H167, "")</f>
        <v>-812.56771397616467</v>
      </c>
      <c r="J167" s="106">
        <v>909</v>
      </c>
      <c r="K167" s="107">
        <f>IF(ISNUMBER(J167), (J167 - $B167) / $B167, "")</f>
        <v>-1.5167930660888408E-2</v>
      </c>
      <c r="L167" s="108">
        <f>IF(ISNUMBER(J167), $B172 * K167, "")</f>
        <v>-2275.1895991332613</v>
      </c>
      <c r="M167" s="109">
        <v>911</v>
      </c>
      <c r="N167" s="107">
        <f>IF(ISNUMBER(M167), (M167 - $B167) / $B167, "")</f>
        <v>-1.3001083423618635E-2</v>
      </c>
      <c r="O167" s="108">
        <f>IF(ISNUMBER(M167), $B172 * N167, "")</f>
        <v>-1950.1625135427953</v>
      </c>
      <c r="Q167" s="193"/>
      <c r="R167" s="193"/>
      <c r="S167" s="193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>
        <v>302</v>
      </c>
      <c r="H168" s="32">
        <f t="shared" ref="H168:H171" si="91">IF(ISNUMBER(G168), (G168 - $B168) / $B168, "")</f>
        <v>2.7210884353741496E-2</v>
      </c>
      <c r="I168" s="101">
        <f>IF(ISNUMBER(G168), $B172 * H168, "")</f>
        <v>4081.6326530612241</v>
      </c>
      <c r="J168" s="15">
        <v>302</v>
      </c>
      <c r="K168" s="32">
        <f t="shared" ref="K168:K171" si="92">IF(ISNUMBER(J168), (J168 - $B168) / $B168, "")</f>
        <v>2.7210884353741496E-2</v>
      </c>
      <c r="L168" s="18">
        <f>IF(ISNUMBER(J168), $B172 * K168, "")</f>
        <v>4081.6326530612241</v>
      </c>
      <c r="M168" s="31">
        <v>296</v>
      </c>
      <c r="N168" s="32">
        <f t="shared" ref="N168:N171" si="93">IF(ISNUMBER(M168), (M168 - $B168) / $B168, "")</f>
        <v>6.8027210884353739E-3</v>
      </c>
      <c r="O168" s="18">
        <f>IF(ISNUMBER(M168), $B172 * N168, "")</f>
        <v>1020.408163265306</v>
      </c>
      <c r="Q168" s="193"/>
      <c r="R168" s="193"/>
      <c r="S168" s="193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>
        <v>154</v>
      </c>
      <c r="H169" s="32">
        <f t="shared" si="91"/>
        <v>3.3557046979865772E-2</v>
      </c>
      <c r="I169" s="101">
        <f>IF(ISNUMBER(G169), $B172 * H169, "")</f>
        <v>5033.5570469798658</v>
      </c>
      <c r="J169" s="15">
        <v>155</v>
      </c>
      <c r="K169" s="32">
        <f t="shared" si="92"/>
        <v>4.0268456375838924E-2</v>
      </c>
      <c r="L169" s="18">
        <f>IF(ISNUMBER(J169), $B172 * K169, "")</f>
        <v>6040.2684563758385</v>
      </c>
      <c r="M169" s="31">
        <v>152</v>
      </c>
      <c r="N169" s="32">
        <f t="shared" si="93"/>
        <v>2.0134228187919462E-2</v>
      </c>
      <c r="O169" s="18">
        <f>IF(ISNUMBER(M169), $B172 * N169, "")</f>
        <v>3020.1342281879192</v>
      </c>
      <c r="Q169" s="193"/>
      <c r="R169" s="193"/>
      <c r="S169" s="193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>
        <v>270</v>
      </c>
      <c r="H170" s="32">
        <f t="shared" si="91"/>
        <v>4.2471042471042469E-2</v>
      </c>
      <c r="I170" s="101">
        <f>IF(ISNUMBER(G170), $B172 * H170, "")</f>
        <v>6370.6563706563702</v>
      </c>
      <c r="J170" s="15">
        <v>272</v>
      </c>
      <c r="K170" s="32">
        <f t="shared" si="92"/>
        <v>5.019305019305019E-2</v>
      </c>
      <c r="L170" s="18">
        <f>IF(ISNUMBER(J170), $B172 * K170, "")</f>
        <v>7528.9575289575287</v>
      </c>
      <c r="M170" s="31">
        <v>270</v>
      </c>
      <c r="N170" s="32">
        <f t="shared" si="93"/>
        <v>4.2471042471042469E-2</v>
      </c>
      <c r="O170" s="18">
        <f>IF(ISNUMBER(M170), $B172 * N170, "")</f>
        <v>6370.6563706563702</v>
      </c>
      <c r="Q170" s="182"/>
      <c r="R170" s="183"/>
      <c r="S170" s="184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>
        <v>588</v>
      </c>
      <c r="H171" s="25">
        <f t="shared" si="91"/>
        <v>3.4129692832764505E-3</v>
      </c>
      <c r="I171" s="103">
        <f>IF(ISNUMBER(G171), $B172 * H171, "")</f>
        <v>511.9453924914676</v>
      </c>
      <c r="J171" s="24">
        <v>581</v>
      </c>
      <c r="K171" s="25">
        <f t="shared" si="92"/>
        <v>-8.5324232081911266E-3</v>
      </c>
      <c r="L171" s="104">
        <f>IF(ISNUMBER(J171), $B172 * K171, "")</f>
        <v>-1279.8634812286689</v>
      </c>
      <c r="M171" s="102">
        <v>575</v>
      </c>
      <c r="N171" s="25">
        <f t="shared" si="93"/>
        <v>-1.877133105802048E-2</v>
      </c>
      <c r="O171" s="104">
        <f>IF(ISNUMBER(M171), $B172 * N171, "")</f>
        <v>-2815.6996587030721</v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2.1493107846184121E-3</v>
      </c>
      <c r="I172" s="28">
        <f>SUM(I152:I171)</f>
        <v>6447.9323538552371</v>
      </c>
      <c r="J172" s="26" t="s">
        <v>266</v>
      </c>
      <c r="K172" s="27">
        <f>IF(COUNT(K152:K171), SUM(K152:K171) / COUNT(K152:K171), 0)</f>
        <v>-4.1651704171490446E-3</v>
      </c>
      <c r="L172" s="28">
        <f>SUM(L152:L171)</f>
        <v>-12495.511251447133</v>
      </c>
      <c r="M172" s="26" t="s">
        <v>266</v>
      </c>
      <c r="N172" s="27">
        <f>IF(COUNT(N152:N171), SUM(N152:N171) / COUNT(N152:N171), 0)</f>
        <v>-3.5949786746597538E-3</v>
      </c>
      <c r="O172" s="28">
        <f>SUM(O152:O171)</f>
        <v>-10784.936023979259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4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2022-03-14(월) 오전 00:00</v>
      </c>
      <c r="C177" s="245"/>
      <c r="D177" s="217" t="str">
        <f>TEXT($G$1, "[$-ko-KR]yyyy-mm-dd(ddd) ") &amp; "오후 14:00"</f>
        <v>2022-03-14(월) 오후 14:00</v>
      </c>
      <c r="E177" s="218"/>
      <c r="F177" s="219"/>
      <c r="G177" s="217" t="str">
        <f>TEXT($G$1, "[$-ko-KR]yyyy-mm-dd(ddd) ") &amp; "오후 19:00"</f>
        <v>2022-03-14(월) 오후 19:00</v>
      </c>
      <c r="H177" s="218"/>
      <c r="I177" s="219"/>
      <c r="J177" s="217" t="str">
        <f>TEXT($G$1, "[$-ko-KR]yyyy-mm-dd(ddd) ") &amp; "오후 21:00"</f>
        <v>2022-03-14(월) 오후 21:00</v>
      </c>
      <c r="K177" s="218"/>
      <c r="L177" s="219"/>
      <c r="M177" s="217" t="str">
        <f>TEXT($G$1+1, "[$-ko-KR]yyyy-mm-dd(ddd) ") &amp; "오전 00:00"</f>
        <v>2022-03-15(화)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>
        <v>236</v>
      </c>
      <c r="H179" s="14">
        <f>IF(ISNUMBER(G179), (G179 - $B179) / $B179, "")</f>
        <v>0</v>
      </c>
      <c r="I179" s="100">
        <f>IF(ISNUMBER(G179), $B199 * H179, "")</f>
        <v>0</v>
      </c>
      <c r="J179" s="13">
        <v>231</v>
      </c>
      <c r="K179" s="14">
        <f>IF(ISNUMBER(J179), (J179 - $B179) / $B179, "")</f>
        <v>-2.1186440677966101E-2</v>
      </c>
      <c r="L179" s="16">
        <f>IF(ISNUMBER(J179), $B199 * K179, "")</f>
        <v>-3177.9661016949153</v>
      </c>
      <c r="M179" s="29">
        <v>233</v>
      </c>
      <c r="N179" s="14">
        <f>IF(ISNUMBER(M179), (M179 - $B179) / $B179, "")</f>
        <v>-1.2711864406779662E-2</v>
      </c>
      <c r="O179" s="16">
        <f>IF(ISNUMBER(M179), $B199 * N179, "")</f>
        <v>-1906.7796610169494</v>
      </c>
      <c r="Q179" s="203"/>
      <c r="R179" s="203"/>
      <c r="S179" s="203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>
        <v>117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116</v>
      </c>
      <c r="K180" s="32">
        <f t="shared" ref="K180:K183" si="96">IF(ISNUMBER(J180), (J180 - $B180) / $B180, "")</f>
        <v>-8.5470085470085479E-3</v>
      </c>
      <c r="L180" s="18">
        <f>IF(ISNUMBER(J180), $B199 * K180, "")</f>
        <v>-1282.0512820512822</v>
      </c>
      <c r="M180" s="31">
        <v>118</v>
      </c>
      <c r="N180" s="32">
        <f t="shared" ref="N180:N183" si="97">IF(ISNUMBER(M180), (M180 - $B180) / $B180, "")</f>
        <v>8.5470085470085479E-3</v>
      </c>
      <c r="O180" s="18">
        <f>IF(ISNUMBER(M180), $B199 * N180, "")</f>
        <v>1282.0512820512822</v>
      </c>
      <c r="Q180" s="203"/>
      <c r="R180" s="203"/>
      <c r="S180" s="203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>
        <v>11.6</v>
      </c>
      <c r="H181" s="32">
        <f t="shared" si="95"/>
        <v>1.7543859649122744E-2</v>
      </c>
      <c r="I181" s="101">
        <f>IF(ISNUMBER(G181), $B199 * H181, "")</f>
        <v>2631.5789473684117</v>
      </c>
      <c r="J181" s="15">
        <v>11.4</v>
      </c>
      <c r="K181" s="32">
        <f t="shared" si="96"/>
        <v>0</v>
      </c>
      <c r="L181" s="18">
        <f>IF(ISNUMBER(J181), $B199 * K181, "")</f>
        <v>0</v>
      </c>
      <c r="M181" s="31">
        <v>11.8</v>
      </c>
      <c r="N181" s="32">
        <f t="shared" si="97"/>
        <v>3.5087719298245647E-2</v>
      </c>
      <c r="O181" s="18">
        <f>IF(ISNUMBER(M181), $B199 * N181, "")</f>
        <v>5263.1578947368471</v>
      </c>
      <c r="Q181" s="193"/>
      <c r="R181" s="193"/>
      <c r="S181" s="193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>
        <v>11.4</v>
      </c>
      <c r="H182" s="32">
        <f t="shared" si="95"/>
        <v>8.8495575221238625E-3</v>
      </c>
      <c r="I182" s="101">
        <f>IF(ISNUMBER(G182), $B199 * H182, "")</f>
        <v>1327.4336283185794</v>
      </c>
      <c r="J182" s="15">
        <v>11.4</v>
      </c>
      <c r="K182" s="32">
        <f t="shared" si="96"/>
        <v>8.8495575221238625E-3</v>
      </c>
      <c r="L182" s="18">
        <f>IF(ISNUMBER(J182), $B199 * K182, "")</f>
        <v>1327.4336283185794</v>
      </c>
      <c r="M182" s="31">
        <v>11.7</v>
      </c>
      <c r="N182" s="32">
        <f t="shared" si="97"/>
        <v>3.539823008849545E-2</v>
      </c>
      <c r="O182" s="18">
        <f>IF(ISNUMBER(M182), $B199 * N182, "")</f>
        <v>5309.7345132743176</v>
      </c>
      <c r="Q182" s="193"/>
      <c r="R182" s="193"/>
      <c r="S182" s="193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>
        <v>18.8</v>
      </c>
      <c r="H183" s="21">
        <f t="shared" si="95"/>
        <v>5.3475935828877766E-3</v>
      </c>
      <c r="I183" s="105">
        <f>IF(ISNUMBER(G183), $B199 * H183, "")</f>
        <v>802.13903743316644</v>
      </c>
      <c r="J183" s="20">
        <v>18.600000000000001</v>
      </c>
      <c r="K183" s="21">
        <f t="shared" si="96"/>
        <v>-5.3475935828875866E-3</v>
      </c>
      <c r="L183" s="22">
        <f>IF(ISNUMBER(J183), $B199 * K183, "")</f>
        <v>-802.13903743313801</v>
      </c>
      <c r="M183" s="30">
        <v>19.3</v>
      </c>
      <c r="N183" s="21">
        <f t="shared" si="97"/>
        <v>3.2085561497326283E-2</v>
      </c>
      <c r="O183" s="22">
        <f>IF(ISNUMBER(M183), $B199 * N183, "")</f>
        <v>4812.8342245989425</v>
      </c>
      <c r="Q183" s="193"/>
      <c r="R183" s="193"/>
      <c r="S183" s="193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>
        <v>2525</v>
      </c>
      <c r="H184" s="107">
        <f>IF(ISNUMBER(G184), (G184 - $B184) / $B184, "")</f>
        <v>-2.6974951830443159E-2</v>
      </c>
      <c r="I184" s="110">
        <f>IF(ISNUMBER(G184), $B199 * H184, "")</f>
        <v>-4046.2427745664741</v>
      </c>
      <c r="J184" s="106">
        <v>2500</v>
      </c>
      <c r="K184" s="107">
        <f>IF(ISNUMBER(J184), (J184 - $B184) / $B184, "")</f>
        <v>-3.6608863198458574E-2</v>
      </c>
      <c r="L184" s="108">
        <f>IF(ISNUMBER(J184), $B199 * K184, "")</f>
        <v>-5491.3294797687859</v>
      </c>
      <c r="M184" s="109">
        <v>2505</v>
      </c>
      <c r="N184" s="107">
        <f>IF(ISNUMBER(M184), (M184 - $B184) / $B184, "")</f>
        <v>-3.4682080924855488E-2</v>
      </c>
      <c r="O184" s="108">
        <f>IF(ISNUMBER(M184), $B199 * N184, "")</f>
        <v>-5202.3121387283236</v>
      </c>
      <c r="Q184" s="193"/>
      <c r="R184" s="193"/>
      <c r="S184" s="193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>
        <v>110</v>
      </c>
      <c r="H185" s="32">
        <f t="shared" ref="H185:H188" si="99">IF(ISNUMBER(G185), (G185 - $B185) / $B185, "")</f>
        <v>-9.0090090090090089E-3</v>
      </c>
      <c r="I185" s="101">
        <f>IF(ISNUMBER(G185), $B199 * H185, "")</f>
        <v>-1351.3513513513512</v>
      </c>
      <c r="J185" s="15">
        <v>110</v>
      </c>
      <c r="K185" s="32">
        <f t="shared" ref="K185:K188" si="100">IF(ISNUMBER(J185), (J185 - $B185) / $B185, "")</f>
        <v>-9.0090090090090089E-3</v>
      </c>
      <c r="L185" s="18">
        <f>IF(ISNUMBER(J185), $B199 * K185, "")</f>
        <v>-1351.3513513513512</v>
      </c>
      <c r="M185" s="31">
        <v>111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93"/>
      <c r="R185" s="193"/>
      <c r="S185" s="193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>
        <v>10.7</v>
      </c>
      <c r="H186" s="32">
        <f t="shared" si="99"/>
        <v>0</v>
      </c>
      <c r="I186" s="101">
        <f>IF(ISNUMBER(G186), $B199 * H186, "")</f>
        <v>0</v>
      </c>
      <c r="J186" s="15">
        <v>10.6</v>
      </c>
      <c r="K186" s="32">
        <f t="shared" si="100"/>
        <v>-9.3457943925233326E-3</v>
      </c>
      <c r="L186" s="18">
        <f>IF(ISNUMBER(J186), $B199 * K186, "")</f>
        <v>-1401.8691588784998</v>
      </c>
      <c r="M186" s="31">
        <v>10.7</v>
      </c>
      <c r="N186" s="32">
        <f t="shared" si="101"/>
        <v>0</v>
      </c>
      <c r="O186" s="18">
        <f>IF(ISNUMBER(M186), $B199 * N186, "")</f>
        <v>0</v>
      </c>
      <c r="Q186" s="193"/>
      <c r="R186" s="193"/>
      <c r="S186" s="193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>
        <v>918</v>
      </c>
      <c r="H187" s="32">
        <f t="shared" si="99"/>
        <v>-5.4171180931744311E-3</v>
      </c>
      <c r="I187" s="101">
        <f>IF(ISNUMBER(G187), $B199 * H187, "")</f>
        <v>-812.56771397616467</v>
      </c>
      <c r="J187" s="15">
        <v>909</v>
      </c>
      <c r="K187" s="32">
        <f t="shared" si="100"/>
        <v>-1.5167930660888408E-2</v>
      </c>
      <c r="L187" s="18">
        <f>IF(ISNUMBER(J187), $B199 * K187, "")</f>
        <v>-2275.1895991332613</v>
      </c>
      <c r="M187" s="31">
        <v>911</v>
      </c>
      <c r="N187" s="32">
        <f t="shared" si="101"/>
        <v>-1.3001083423618635E-2</v>
      </c>
      <c r="O187" s="18">
        <f>IF(ISNUMBER(M187), $B199 * N187, "")</f>
        <v>-1950.1625135427953</v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2.9126213592232903E-2</v>
      </c>
      <c r="I188" s="103">
        <f>IF(ISNUMBER(G188), $B199 * H188, "")</f>
        <v>4368.9320388349352</v>
      </c>
      <c r="J188" s="24">
        <v>10.5</v>
      </c>
      <c r="K188" s="25">
        <f t="shared" si="100"/>
        <v>1.9417475728155269E-2</v>
      </c>
      <c r="L188" s="104">
        <f>IF(ISNUMBER(J188), $B199 * K188, "")</f>
        <v>2912.6213592232903</v>
      </c>
      <c r="M188" s="102">
        <v>10.9</v>
      </c>
      <c r="N188" s="25">
        <f t="shared" si="101"/>
        <v>5.825242718446598E-2</v>
      </c>
      <c r="O188" s="104">
        <f>IF(ISNUMBER(M188), $B199 * N188, "")</f>
        <v>8737.8640776698976</v>
      </c>
      <c r="Q188" s="194"/>
      <c r="R188" s="195"/>
      <c r="S188" s="196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>
        <v>302</v>
      </c>
      <c r="H189" s="14">
        <f>IF(ISNUMBER(G189), (G189 - $B189) / $B189, "")</f>
        <v>2.7210884353741496E-2</v>
      </c>
      <c r="I189" s="100">
        <f>IF(ISNUMBER(G189), $B199 * H189, "")</f>
        <v>4081.6326530612241</v>
      </c>
      <c r="J189" s="13">
        <v>302</v>
      </c>
      <c r="K189" s="14">
        <f>IF(ISNUMBER(J189), (J189 - $B189) / $B189, "")</f>
        <v>2.7210884353741496E-2</v>
      </c>
      <c r="L189" s="16">
        <f>IF(ISNUMBER(J189), $B199 * K189, "")</f>
        <v>4081.6326530612241</v>
      </c>
      <c r="M189" s="29">
        <v>296</v>
      </c>
      <c r="N189" s="14">
        <f>IF(ISNUMBER(M189), (M189 - $B189) / $B189, "")</f>
        <v>6.8027210884353739E-3</v>
      </c>
      <c r="O189" s="16">
        <f>IF(ISNUMBER(M189), $B199 * N189, "")</f>
        <v>1020.408163265306</v>
      </c>
      <c r="Q189" s="197"/>
      <c r="R189" s="198"/>
      <c r="S189" s="199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>
        <v>154</v>
      </c>
      <c r="H190" s="32">
        <f t="shared" ref="H190:H193" si="103">IF(ISNUMBER(G190), (G190 - $B190) / $B190, "")</f>
        <v>3.3557046979865772E-2</v>
      </c>
      <c r="I190" s="101">
        <f>IF(ISNUMBER(G190), $B199 * H190, "")</f>
        <v>5033.5570469798658</v>
      </c>
      <c r="J190" s="15">
        <v>155</v>
      </c>
      <c r="K190" s="32">
        <f t="shared" ref="K190:K193" si="104">IF(ISNUMBER(J190), (J190 - $B190) / $B190, "")</f>
        <v>4.0268456375838924E-2</v>
      </c>
      <c r="L190" s="18">
        <f>IF(ISNUMBER(J190), $B199 * K190, "")</f>
        <v>6040.2684563758385</v>
      </c>
      <c r="M190" s="31">
        <v>152</v>
      </c>
      <c r="N190" s="32">
        <f t="shared" ref="N190:N193" si="105">IF(ISNUMBER(M190), (M190 - $B190) / $B190, "")</f>
        <v>2.0134228187919462E-2</v>
      </c>
      <c r="O190" s="18">
        <f>IF(ISNUMBER(M190), $B199 * N190, "")</f>
        <v>3020.1342281879192</v>
      </c>
      <c r="Q190" s="200"/>
      <c r="R190" s="201"/>
      <c r="S190" s="202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>
        <v>1005</v>
      </c>
      <c r="H191" s="32">
        <f t="shared" si="103"/>
        <v>-9.852216748768473E-3</v>
      </c>
      <c r="I191" s="101">
        <f>IF(ISNUMBER(G191), $B199 * H191, "")</f>
        <v>-1477.8325123152711</v>
      </c>
      <c r="J191" s="15">
        <v>995</v>
      </c>
      <c r="K191" s="32">
        <f t="shared" si="104"/>
        <v>-1.9704433497536946E-2</v>
      </c>
      <c r="L191" s="18">
        <f>IF(ISNUMBER(J191), $B199 * K191, "")</f>
        <v>-2955.6650246305421</v>
      </c>
      <c r="M191" s="31">
        <v>994</v>
      </c>
      <c r="N191" s="32">
        <f t="shared" si="105"/>
        <v>-2.0689655172413793E-2</v>
      </c>
      <c r="O191" s="18">
        <f>IF(ISNUMBER(M191), $B199 * N191, "")</f>
        <v>-3103.4482758620688</v>
      </c>
      <c r="Q191" s="193"/>
      <c r="R191" s="193"/>
      <c r="S191" s="193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>
        <v>270</v>
      </c>
      <c r="H192" s="32">
        <f t="shared" si="103"/>
        <v>4.2471042471042469E-2</v>
      </c>
      <c r="I192" s="101">
        <f>IF(ISNUMBER(G192), $B199 * H192, "")</f>
        <v>6370.6563706563702</v>
      </c>
      <c r="J192" s="15">
        <v>272</v>
      </c>
      <c r="K192" s="32">
        <f t="shared" si="104"/>
        <v>5.019305019305019E-2</v>
      </c>
      <c r="L192" s="18">
        <f>IF(ISNUMBER(J192), $B199 * K192, "")</f>
        <v>7528.9575289575287</v>
      </c>
      <c r="M192" s="31">
        <v>270</v>
      </c>
      <c r="N192" s="32">
        <f t="shared" si="105"/>
        <v>4.2471042471042469E-2</v>
      </c>
      <c r="O192" s="18">
        <f>IF(ISNUMBER(M192), $B199 * N192, "")</f>
        <v>6370.6563706563702</v>
      </c>
      <c r="Q192" s="203"/>
      <c r="R192" s="203"/>
      <c r="S192" s="203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>
        <v>3365</v>
      </c>
      <c r="H193" s="21">
        <f t="shared" si="103"/>
        <v>1.8154311649016642E-2</v>
      </c>
      <c r="I193" s="105">
        <f>IF(ISNUMBER(G193), $B199 * H193, "")</f>
        <v>2723.1467473524963</v>
      </c>
      <c r="J193" s="20">
        <v>3300</v>
      </c>
      <c r="K193" s="21">
        <f t="shared" si="104"/>
        <v>-1.5128593040847202E-3</v>
      </c>
      <c r="L193" s="22">
        <f>IF(ISNUMBER(J193), $B199 * K193, "")</f>
        <v>-226.92889561270803</v>
      </c>
      <c r="M193" s="30">
        <v>3290</v>
      </c>
      <c r="N193" s="21">
        <f t="shared" si="105"/>
        <v>-4.5385779122541605E-3</v>
      </c>
      <c r="O193" s="22">
        <f>IF(ISNUMBER(M193), $B199 * N193, "")</f>
        <v>-680.78668683812407</v>
      </c>
      <c r="Q193" s="203"/>
      <c r="R193" s="203"/>
      <c r="S193" s="203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>
        <v>2.2000000000000001E-3</v>
      </c>
      <c r="H194" s="107">
        <f>IF(ISNUMBER(G194), (G194 - $B194) / $B194, "")</f>
        <v>0</v>
      </c>
      <c r="I194" s="110">
        <f>IF(ISNUMBER(G194), $B199 * H194, "")</f>
        <v>0</v>
      </c>
      <c r="J194" s="106">
        <v>2.2000000000000001E-3</v>
      </c>
      <c r="K194" s="107">
        <f>IF(ISNUMBER(J194), (J194 - $B194) / $B194, "")</f>
        <v>0</v>
      </c>
      <c r="L194" s="108">
        <f>IF(ISNUMBER(J194), $B199 * K194, "")</f>
        <v>0</v>
      </c>
      <c r="M194" s="109">
        <v>2.2000000000000001E-3</v>
      </c>
      <c r="N194" s="107">
        <f>IF(ISNUMBER(M194), (M194 - $B194) / $B194, "")</f>
        <v>0</v>
      </c>
      <c r="O194" s="108">
        <f>IF(ISNUMBER(M194), $B199 * N194, "")</f>
        <v>0</v>
      </c>
      <c r="Q194" s="193"/>
      <c r="R194" s="193"/>
      <c r="S194" s="193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>
        <v>588</v>
      </c>
      <c r="H195" s="32">
        <f t="shared" ref="H195:H198" si="107">IF(ISNUMBER(G195), (G195 - $B195) / $B195, "")</f>
        <v>3.4129692832764505E-3</v>
      </c>
      <c r="I195" s="101">
        <f>IF(ISNUMBER(G195), $B199 * H195, "")</f>
        <v>511.9453924914676</v>
      </c>
      <c r="J195" s="15">
        <v>581</v>
      </c>
      <c r="K195" s="32">
        <f t="shared" ref="K195:K198" si="108">IF(ISNUMBER(J195), (J195 - $B195) / $B195, "")</f>
        <v>-8.5324232081911266E-3</v>
      </c>
      <c r="L195" s="18">
        <f>IF(ISNUMBER(J195), $B199 * K195, "")</f>
        <v>-1279.8634812286689</v>
      </c>
      <c r="M195" s="31">
        <v>575</v>
      </c>
      <c r="N195" s="32">
        <f t="shared" ref="N195:N198" si="109">IF(ISNUMBER(M195), (M195 - $B195) / $B195, "")</f>
        <v>-1.877133105802048E-2</v>
      </c>
      <c r="O195" s="18">
        <f>IF(ISNUMBER(M195), $B199 * N195, "")</f>
        <v>-2815.6996587030721</v>
      </c>
      <c r="Q195" s="193"/>
      <c r="R195" s="193"/>
      <c r="S195" s="193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>
        <v>1565</v>
      </c>
      <c r="H196" s="32">
        <f t="shared" si="107"/>
        <v>-3.1847133757961785E-3</v>
      </c>
      <c r="I196" s="101">
        <f>IF(ISNUMBER(G196), $B199 * H196, "")</f>
        <v>-477.70700636942678</v>
      </c>
      <c r="J196" s="15">
        <v>1550</v>
      </c>
      <c r="K196" s="32">
        <f t="shared" si="108"/>
        <v>-1.2738853503184714E-2</v>
      </c>
      <c r="L196" s="18">
        <f>IF(ISNUMBER(J196), $B199 * K196, "")</f>
        <v>-1910.8280254777071</v>
      </c>
      <c r="M196" s="31">
        <v>1540</v>
      </c>
      <c r="N196" s="32">
        <f t="shared" si="109"/>
        <v>-1.9108280254777069E-2</v>
      </c>
      <c r="O196" s="18">
        <f>IF(ISNUMBER(M196), $B199 * N196, "")</f>
        <v>-2866.2420382165606</v>
      </c>
      <c r="Q196" s="193"/>
      <c r="R196" s="193"/>
      <c r="S196" s="193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>
        <v>2065</v>
      </c>
      <c r="H197" s="32">
        <f t="shared" si="107"/>
        <v>0</v>
      </c>
      <c r="I197" s="101">
        <f>IF(ISNUMBER(G197), $B199 * H197, "")</f>
        <v>0</v>
      </c>
      <c r="J197" s="15">
        <v>2035</v>
      </c>
      <c r="K197" s="32">
        <f t="shared" si="108"/>
        <v>-1.4527845036319613E-2</v>
      </c>
      <c r="L197" s="18">
        <f>IF(ISNUMBER(J197), $B199 * K197, "")</f>
        <v>-2179.176755447942</v>
      </c>
      <c r="M197" s="31">
        <v>2055</v>
      </c>
      <c r="N197" s="32">
        <f t="shared" si="109"/>
        <v>-4.8426150121065378E-3</v>
      </c>
      <c r="O197" s="18">
        <f>IF(ISNUMBER(M197), $B199 * N197, "")</f>
        <v>-726.39225181598067</v>
      </c>
      <c r="Q197" s="182"/>
      <c r="R197" s="183"/>
      <c r="S197" s="184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>
        <v>69.400000000000006</v>
      </c>
      <c r="H198" s="25">
        <f t="shared" si="107"/>
        <v>-1.9774011299434908E-2</v>
      </c>
      <c r="I198" s="103">
        <f>IF(ISNUMBER(G198), $B199 * H198, "")</f>
        <v>-2966.1016949152363</v>
      </c>
      <c r="J198" s="24">
        <v>68.599999999999994</v>
      </c>
      <c r="K198" s="25">
        <f t="shared" si="108"/>
        <v>-3.1073446327683656E-2</v>
      </c>
      <c r="L198" s="104">
        <f>IF(ISNUMBER(J198), $B199 * K198, "")</f>
        <v>-4661.0169491525485</v>
      </c>
      <c r="M198" s="102">
        <v>69.099999999999994</v>
      </c>
      <c r="N198" s="25">
        <f t="shared" si="109"/>
        <v>-2.4011299435028291E-2</v>
      </c>
      <c r="O198" s="104">
        <f>IF(ISNUMBER(M198), $B199 * N198, "")</f>
        <v>-3601.6949152542438</v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5.5730729363341978E-3</v>
      </c>
      <c r="I199" s="28">
        <f>SUM(I179:I198)</f>
        <v>16719.218809002596</v>
      </c>
      <c r="J199" s="26" t="s">
        <v>266</v>
      </c>
      <c r="K199" s="27">
        <f>IF(COUNT(K179:K198), SUM(K179:K198) / COUNT(K179:K198), 0)</f>
        <v>-2.3681538386416301E-3</v>
      </c>
      <c r="L199" s="28">
        <f>SUM(L179:L198)</f>
        <v>-7104.4615159248915</v>
      </c>
      <c r="M199" s="26" t="s">
        <v>266</v>
      </c>
      <c r="N199" s="27">
        <f>IF(COUNT(N179:N198), SUM(N179:N198) / COUNT(N179:N198), 0)</f>
        <v>4.3211075381542558E-3</v>
      </c>
      <c r="O199" s="28">
        <f>SUM(O179:O198)</f>
        <v>12963.322614462759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B82A-AF38-47EB-B864-2E45B96E6019}">
  <sheetPr codeName="Sheet21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44635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323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-25,414 KRW (-0.85%)</v>
      </c>
      <c r="H3" s="226"/>
      <c r="I3" s="227"/>
      <c r="J3" s="4" t="s">
        <v>7</v>
      </c>
      <c r="K3" s="229" t="s">
        <v>316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317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314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-26,383 KRW (-0.88%)</v>
      </c>
      <c r="H5" s="226"/>
      <c r="I5" s="227"/>
      <c r="J5" s="4" t="s">
        <v>15</v>
      </c>
      <c r="K5" s="229" t="s">
        <v>318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319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-23,127 KRW (-0.77%)</v>
      </c>
      <c r="H7" s="226"/>
      <c r="I7" s="227"/>
      <c r="J7" s="4" t="s">
        <v>21</v>
      </c>
      <c r="K7" s="229" t="s">
        <v>320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250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-39,373 KRW (-1.31%)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321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322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313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8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48145000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-2.0865957599999999E-2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2022-03-15(화) 오전 00:00</v>
      </c>
      <c r="C15" s="243"/>
      <c r="D15" s="217" t="str">
        <f>TEXT($G$1, "[$-ko-KR]yyyy-mm-dd(ddd) ") &amp; "오후 14:00"</f>
        <v>2022-03-15(화) 오후 14:00</v>
      </c>
      <c r="E15" s="218"/>
      <c r="F15" s="219"/>
      <c r="G15" s="217" t="str">
        <f>TEXT($G$1, "[$-ko-KR]yyyy-mm-dd(ddd) ") &amp; "오후 19:00"</f>
        <v>2022-03-15(화) 오후 19:00</v>
      </c>
      <c r="H15" s="218"/>
      <c r="I15" s="219"/>
      <c r="J15" s="217" t="str">
        <f>TEXT($G$1, "[$-ko-KR]yyyy-mm-dd(ddd) ") &amp; "오후 21:00"</f>
        <v>2022-03-15(화) 오후 21:00</v>
      </c>
      <c r="K15" s="218"/>
      <c r="L15" s="219"/>
      <c r="M15" s="217" t="str">
        <f>TEXT($G$1+1, "[$-ko-KR]yyyy-mm-dd(ddd) ") &amp; "오전 00:00"</f>
        <v>2022-03-16(수)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8" t="s">
        <v>262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48145000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-2.0865957599999999E-2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2022-03-15(화) 오전 00:00</v>
      </c>
      <c r="C42" s="245"/>
      <c r="D42" s="217" t="str">
        <f>TEXT($G$1, "[$-ko-KR]yyyy-mm-dd(ddd) ") &amp; "오후 14:00"</f>
        <v>2022-03-15(화) 오후 14:00</v>
      </c>
      <c r="E42" s="218"/>
      <c r="F42" s="219"/>
      <c r="G42" s="217" t="str">
        <f>TEXT($G$1, "[$-ko-KR]yyyy-mm-dd(ddd) ") &amp; "오후 19:00"</f>
        <v>2022-03-15(화) 오후 19:00</v>
      </c>
      <c r="H42" s="218"/>
      <c r="I42" s="219"/>
      <c r="J42" s="217" t="str">
        <f>TEXT($G$1, "[$-ko-KR]yyyy-mm-dd(ddd) ") &amp; "오후 21:00"</f>
        <v>2022-03-15(화) 오후 21:00</v>
      </c>
      <c r="K42" s="218"/>
      <c r="L42" s="219"/>
      <c r="M42" s="217" t="str">
        <f>TEXT($G$1+1, "[$-ko-KR]yyyy-mm-dd(ddd) ") &amp; "오전 00:00"</f>
        <v>2022-03-16(수)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9" t="s">
        <v>57</v>
      </c>
      <c r="H43" s="180" t="s">
        <v>263</v>
      </c>
      <c r="I43" s="181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3"/>
      <c r="R43" s="193"/>
      <c r="S43" s="193"/>
    </row>
    <row r="44" spans="1:19" ht="17.25" customHeight="1" thickBot="1">
      <c r="A44" s="123" t="s">
        <v>211</v>
      </c>
      <c r="B44" s="124">
        <v>14.6</v>
      </c>
      <c r="C44" s="76">
        <v>0.31531531530000001</v>
      </c>
      <c r="D44" s="13">
        <v>12.9</v>
      </c>
      <c r="E44" s="14">
        <f>IF(ISNUMBER(D44), (D44 - $B44) / $B44, "")</f>
        <v>-0.11643835616438351</v>
      </c>
      <c r="F44" s="16">
        <f>IF(ISNUMBER(D44), $B64 * E44, "")</f>
        <v>-17465.753424657527</v>
      </c>
      <c r="G44" s="29">
        <v>12.6</v>
      </c>
      <c r="H44" s="14">
        <f>IF(ISNUMBER(G44), (G44 - $B44) / $B44, "")</f>
        <v>-0.13698630136986301</v>
      </c>
      <c r="I44" s="100">
        <f>IF(ISNUMBER(G44), $B64 * H44, "")</f>
        <v>-20547.945205479449</v>
      </c>
      <c r="J44" s="13">
        <v>12.5</v>
      </c>
      <c r="K44" s="14">
        <f>IF(ISNUMBER(J44), (J44 - $B44) / $B44, "")</f>
        <v>-0.14383561643835616</v>
      </c>
      <c r="L44" s="16">
        <f>IF(ISNUMBER(J44), $B64 * K44, "")</f>
        <v>-21575.342465753423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25" t="s">
        <v>203</v>
      </c>
      <c r="B45" s="126">
        <v>10.5</v>
      </c>
      <c r="C45" s="77">
        <v>0.21387283239999999</v>
      </c>
      <c r="D45" s="15">
        <v>11</v>
      </c>
      <c r="E45" s="32">
        <f t="shared" ref="E45:E48" si="14">IF(ISNUMBER(D45), (D45 - $B45) / $B45, "")</f>
        <v>4.7619047619047616E-2</v>
      </c>
      <c r="F45" s="18">
        <f>IF(ISNUMBER(D45), $B64 * E45, "")</f>
        <v>7142.8571428571422</v>
      </c>
      <c r="G45" s="31">
        <v>11.5</v>
      </c>
      <c r="H45" s="32">
        <f t="shared" ref="H45:H48" si="15">IF(ISNUMBER(G45), (G45 - $B45) / $B45, "")</f>
        <v>9.5238095238095233E-2</v>
      </c>
      <c r="I45" s="101">
        <f>IF(ISNUMBER(G45), $B64 * H45, "")</f>
        <v>14285.714285714284</v>
      </c>
      <c r="J45" s="15">
        <v>11.4</v>
      </c>
      <c r="K45" s="32">
        <f t="shared" ref="K45:K48" si="16">IF(ISNUMBER(J45), (J45 - $B45) / $B45, "")</f>
        <v>8.5714285714285743E-2</v>
      </c>
      <c r="L45" s="18">
        <f>IF(ISNUMBER(J45), $B64 * K45, "")</f>
        <v>12857.142857142861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25" t="s">
        <v>146</v>
      </c>
      <c r="B46" s="126">
        <v>9.83</v>
      </c>
      <c r="C46" s="77">
        <v>8.1408140800000001E-2</v>
      </c>
      <c r="D46" s="15">
        <v>9.9600000000000009</v>
      </c>
      <c r="E46" s="32">
        <f t="shared" si="14"/>
        <v>1.3224821973550436E-2</v>
      </c>
      <c r="F46" s="18">
        <f>IF(ISNUMBER(D46), $B64 * E46, "")</f>
        <v>1983.7232960325655</v>
      </c>
      <c r="G46" s="31">
        <v>10.199999999999999</v>
      </c>
      <c r="H46" s="32">
        <f t="shared" si="15"/>
        <v>3.7639877924720164E-2</v>
      </c>
      <c r="I46" s="101">
        <f>IF(ISNUMBER(G46), $B64 * H46, "")</f>
        <v>5645.9816887080242</v>
      </c>
      <c r="J46" s="15">
        <v>9.98</v>
      </c>
      <c r="K46" s="32">
        <f t="shared" si="16"/>
        <v>1.5259409969481216E-2</v>
      </c>
      <c r="L46" s="18">
        <f>IF(ISNUMBER(J46), $B64 * K46, "")</f>
        <v>2288.9114954221823</v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5" t="s">
        <v>346</v>
      </c>
      <c r="B47" s="126">
        <v>9.85</v>
      </c>
      <c r="C47" s="77">
        <v>5.3475935799999999E-2</v>
      </c>
      <c r="D47" s="15">
        <v>9.91</v>
      </c>
      <c r="E47" s="32">
        <f t="shared" si="14"/>
        <v>6.0913705583756856E-3</v>
      </c>
      <c r="F47" s="18">
        <f>IF(ISNUMBER(D47), $B64 * E47, "")</f>
        <v>913.70558375635278</v>
      </c>
      <c r="G47" s="31">
        <v>10.1</v>
      </c>
      <c r="H47" s="32">
        <f t="shared" si="15"/>
        <v>2.5380710659898477E-2</v>
      </c>
      <c r="I47" s="101">
        <f>IF(ISNUMBER(G47), $B64 * H47, "")</f>
        <v>3807.1065989847716</v>
      </c>
      <c r="J47" s="15">
        <v>9.9</v>
      </c>
      <c r="K47" s="32">
        <f t="shared" si="16"/>
        <v>5.0761421319797679E-3</v>
      </c>
      <c r="L47" s="18">
        <f>IF(ISNUMBER(J47), $B64 * K47, "")</f>
        <v>761.42131979696524</v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27" t="s">
        <v>174</v>
      </c>
      <c r="B48" s="128">
        <v>10.9</v>
      </c>
      <c r="C48" s="78">
        <v>4.8076923100000002E-2</v>
      </c>
      <c r="D48" s="20">
        <v>11</v>
      </c>
      <c r="E48" s="21">
        <f t="shared" si="14"/>
        <v>9.1743119266054721E-3</v>
      </c>
      <c r="F48" s="22">
        <f>IF(ISNUMBER(D48), $B64 * E48, "")</f>
        <v>1376.1467889908208</v>
      </c>
      <c r="G48" s="30">
        <v>10.8</v>
      </c>
      <c r="H48" s="21">
        <f t="shared" si="15"/>
        <v>-9.1743119266054721E-3</v>
      </c>
      <c r="I48" s="105">
        <f>IF(ISNUMBER(G48), $B64 * H48, "")</f>
        <v>-1376.1467889908208</v>
      </c>
      <c r="J48" s="20">
        <v>10.7</v>
      </c>
      <c r="K48" s="21">
        <f t="shared" si="16"/>
        <v>-1.8348623853211107E-2</v>
      </c>
      <c r="L48" s="22">
        <f>IF(ISNUMBER(J48), $B64 * K48, "")</f>
        <v>-2752.2935779816662</v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5" t="s">
        <v>97</v>
      </c>
      <c r="B49" s="129">
        <v>2.2000000000000001E-3</v>
      </c>
      <c r="C49" s="80">
        <v>4.7619047599999999E-2</v>
      </c>
      <c r="D49" s="106">
        <v>2.0999999999999999E-3</v>
      </c>
      <c r="E49" s="107">
        <f>IF(ISNUMBER(D49), (D49 - $B49) / $B49, "")</f>
        <v>-4.5454545454545574E-2</v>
      </c>
      <c r="F49" s="108">
        <f>IF(ISNUMBER(D49), $B64 * E49, "")</f>
        <v>-6818.1818181818362</v>
      </c>
      <c r="G49" s="109">
        <v>2.0999999999999999E-3</v>
      </c>
      <c r="H49" s="107">
        <f>IF(ISNUMBER(G49), (G49 - $B49) / $B49, "")</f>
        <v>-4.5454545454545574E-2</v>
      </c>
      <c r="I49" s="110">
        <f>IF(ISNUMBER(G49), $B64 * H49, "")</f>
        <v>-6818.1818181818362</v>
      </c>
      <c r="J49" s="106">
        <v>2.2000000000000001E-3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5" t="s">
        <v>185</v>
      </c>
      <c r="B50" s="126">
        <v>10.5</v>
      </c>
      <c r="C50" s="77">
        <v>3.9603960399999999E-2</v>
      </c>
      <c r="D50" s="15">
        <v>10.199999999999999</v>
      </c>
      <c r="E50" s="32">
        <f t="shared" ref="E50:E53" si="18">IF(ISNUMBER(D50), (D50 - $B50) / $B50, "")</f>
        <v>-2.857142857142864E-2</v>
      </c>
      <c r="F50" s="18">
        <f>IF(ISNUMBER(D50), $B64 * E50, "")</f>
        <v>-4285.7142857142962</v>
      </c>
      <c r="G50" s="31">
        <v>10.1</v>
      </c>
      <c r="H50" s="32">
        <f t="shared" ref="H50:H53" si="19">IF(ISNUMBER(G50), (G50 - $B50) / $B50, "")</f>
        <v>-3.8095238095238126E-2</v>
      </c>
      <c r="I50" s="101">
        <f>IF(ISNUMBER(G50), $B64 * H50, "")</f>
        <v>-5714.2857142857192</v>
      </c>
      <c r="J50" s="15">
        <v>10.199999999999999</v>
      </c>
      <c r="K50" s="32">
        <f t="shared" ref="K50:K53" si="20">IF(ISNUMBER(J50), (J50 - $B50) / $B50, "")</f>
        <v>-2.857142857142864E-2</v>
      </c>
      <c r="L50" s="18">
        <f>IF(ISNUMBER(J50), $B64 * K50, "")</f>
        <v>-4285.7142857142962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5" t="s">
        <v>71</v>
      </c>
      <c r="B51" s="126">
        <v>19.3</v>
      </c>
      <c r="C51" s="77">
        <v>3.7634408600000002E-2</v>
      </c>
      <c r="D51" s="15">
        <v>19</v>
      </c>
      <c r="E51" s="32">
        <f t="shared" si="18"/>
        <v>-1.5544041450777238E-2</v>
      </c>
      <c r="F51" s="18">
        <f>IF(ISNUMBER(D51), $B64 * E51, "")</f>
        <v>-2331.6062176165856</v>
      </c>
      <c r="G51" s="31">
        <v>18.899999999999999</v>
      </c>
      <c r="H51" s="32">
        <f t="shared" si="19"/>
        <v>-2.0725388601036378E-2</v>
      </c>
      <c r="I51" s="101">
        <f>IF(ISNUMBER(G51), $B64 * H51, "")</f>
        <v>-3108.8082901554567</v>
      </c>
      <c r="J51" s="15">
        <v>18.899999999999999</v>
      </c>
      <c r="K51" s="32">
        <f t="shared" si="20"/>
        <v>-2.0725388601036378E-2</v>
      </c>
      <c r="L51" s="18">
        <f>IF(ISNUMBER(J51), $B64 * K51, "")</f>
        <v>-3108.8082901554567</v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5" t="s">
        <v>245</v>
      </c>
      <c r="B52" s="126">
        <v>61.3</v>
      </c>
      <c r="C52" s="77">
        <v>3.5472972999999998E-2</v>
      </c>
      <c r="D52" s="15">
        <v>59.9</v>
      </c>
      <c r="E52" s="32">
        <f t="shared" si="18"/>
        <v>-2.2838499184339292E-2</v>
      </c>
      <c r="F52" s="18">
        <f>IF(ISNUMBER(D52), $B64 * E52, "")</f>
        <v>-3425.7748776508938</v>
      </c>
      <c r="G52" s="31">
        <v>59.7</v>
      </c>
      <c r="H52" s="32">
        <f t="shared" si="19"/>
        <v>-2.6101141924959124E-2</v>
      </c>
      <c r="I52" s="101">
        <f>IF(ISNUMBER(G52), $B64 * H52, "")</f>
        <v>-3915.1712887438689</v>
      </c>
      <c r="J52" s="15">
        <v>60</v>
      </c>
      <c r="K52" s="32">
        <f t="shared" si="20"/>
        <v>-2.1207177814029317E-2</v>
      </c>
      <c r="L52" s="18">
        <f>IF(ISNUMBER(J52), $B64 * K52, "")</f>
        <v>-3181.0766721043974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205</v>
      </c>
      <c r="B53" s="131">
        <v>11.8</v>
      </c>
      <c r="C53" s="79">
        <v>3.50877193E-2</v>
      </c>
      <c r="D53" s="24">
        <v>12.2</v>
      </c>
      <c r="E53" s="25">
        <f t="shared" si="18"/>
        <v>3.3898305084745638E-2</v>
      </c>
      <c r="F53" s="104">
        <f>IF(ISNUMBER(D53), $B64 * E53, "")</f>
        <v>5084.7457627118456</v>
      </c>
      <c r="G53" s="102">
        <v>12.1</v>
      </c>
      <c r="H53" s="25">
        <f t="shared" si="19"/>
        <v>2.542372881355923E-2</v>
      </c>
      <c r="I53" s="103">
        <f>IF(ISNUMBER(G53), $B64 * H53, "")</f>
        <v>3813.5593220338847</v>
      </c>
      <c r="J53" s="24">
        <v>12.2</v>
      </c>
      <c r="K53" s="25">
        <f t="shared" si="20"/>
        <v>3.3898305084745638E-2</v>
      </c>
      <c r="L53" s="104">
        <f>IF(ISNUMBER(J53), $B64 * K53, "")</f>
        <v>5084.7457627118456</v>
      </c>
      <c r="M53" s="102"/>
      <c r="N53" s="25" t="str">
        <f t="shared" si="21"/>
        <v/>
      </c>
      <c r="O53" s="104" t="str">
        <f>IF(ISNUMBER(M53), $B64 * N53, "")</f>
        <v/>
      </c>
      <c r="Q53" s="194"/>
      <c r="R53" s="195"/>
      <c r="S53" s="196"/>
    </row>
    <row r="54" spans="1:19" ht="17.25" customHeight="1">
      <c r="A54" s="123" t="s">
        <v>197</v>
      </c>
      <c r="B54" s="124">
        <v>48.5</v>
      </c>
      <c r="C54" s="76">
        <v>2.9723991500000001E-2</v>
      </c>
      <c r="D54" s="13">
        <v>47.8</v>
      </c>
      <c r="E54" s="14">
        <f>IF(ISNUMBER(D54), (D54 - $B54) / $B54, "")</f>
        <v>-1.4432989690721707E-2</v>
      </c>
      <c r="F54" s="16">
        <f>IF(ISNUMBER(D54), $B64 * E54, "")</f>
        <v>-2164.9484536082559</v>
      </c>
      <c r="G54" s="29">
        <v>47.3</v>
      </c>
      <c r="H54" s="14">
        <f>IF(ISNUMBER(G54), (G54 - $B54) / $B54, "")</f>
        <v>-2.4742268041237171E-2</v>
      </c>
      <c r="I54" s="100">
        <f>IF(ISNUMBER(G54), $B64 * H54, "")</f>
        <v>-3711.3402061855759</v>
      </c>
      <c r="J54" s="13">
        <v>47.4</v>
      </c>
      <c r="K54" s="14">
        <f>IF(ISNUMBER(J54), (J54 - $B54) / $B54, "")</f>
        <v>-2.2680412371134051E-2</v>
      </c>
      <c r="L54" s="16">
        <f>IF(ISNUMBER(J54), $B64 * K54, "")</f>
        <v>-3402.0618556701074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7"/>
      <c r="R54" s="198"/>
      <c r="S54" s="199"/>
    </row>
    <row r="55" spans="1:19" ht="17.25" customHeight="1" thickBot="1">
      <c r="A55" s="125" t="s">
        <v>199</v>
      </c>
      <c r="B55" s="126">
        <v>11.7</v>
      </c>
      <c r="C55" s="77">
        <v>2.6315789499999999E-2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11.6</v>
      </c>
      <c r="H55" s="32">
        <f t="shared" ref="H55:H58" si="23">IF(ISNUMBER(G55), (G55 - $B55) / $B55, "")</f>
        <v>-8.5470085470085166E-3</v>
      </c>
      <c r="I55" s="101">
        <f>IF(ISNUMBER(G55), $B64 * H55, "")</f>
        <v>-1282.0512820512774</v>
      </c>
      <c r="J55" s="15">
        <v>11.4</v>
      </c>
      <c r="K55" s="32">
        <f t="shared" ref="K55:K58" si="24">IF(ISNUMBER(J55), (J55 - $B55) / $B55, "")</f>
        <v>-2.564102564102555E-2</v>
      </c>
      <c r="L55" s="18">
        <f>IF(ISNUMBER(J55), $B64 * K55, "")</f>
        <v>-3846.1538461538325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0"/>
      <c r="R55" s="201"/>
      <c r="S55" s="202"/>
    </row>
    <row r="56" spans="1:19" ht="17.25" customHeight="1" thickBot="1">
      <c r="A56" s="125" t="s">
        <v>118</v>
      </c>
      <c r="B56" s="126">
        <v>16.8</v>
      </c>
      <c r="C56" s="77">
        <v>2.4390243900000001E-2</v>
      </c>
      <c r="D56" s="15">
        <v>16.5</v>
      </c>
      <c r="E56" s="32">
        <f t="shared" si="22"/>
        <v>-1.7857142857142898E-2</v>
      </c>
      <c r="F56" s="18">
        <f>IF(ISNUMBER(D56), $B64 * E56, "")</f>
        <v>-2678.5714285714348</v>
      </c>
      <c r="G56" s="31">
        <v>16.5</v>
      </c>
      <c r="H56" s="32">
        <f t="shared" si="23"/>
        <v>-1.7857142857142898E-2</v>
      </c>
      <c r="I56" s="101">
        <f>IF(ISNUMBER(G56), $B64 * H56, "")</f>
        <v>-2678.5714285714348</v>
      </c>
      <c r="J56" s="15">
        <v>16.5</v>
      </c>
      <c r="K56" s="32">
        <f t="shared" si="24"/>
        <v>-1.7857142857142898E-2</v>
      </c>
      <c r="L56" s="18">
        <f>IF(ISNUMBER(J56), $B64 * K56, "")</f>
        <v>-2678.5714285714348</v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5" t="s">
        <v>64</v>
      </c>
      <c r="B57" s="126">
        <v>27.3</v>
      </c>
      <c r="C57" s="77">
        <v>2.2471910099999999E-2</v>
      </c>
      <c r="D57" s="15">
        <v>27.2</v>
      </c>
      <c r="E57" s="32">
        <f t="shared" si="22"/>
        <v>-3.663003663003715E-3</v>
      </c>
      <c r="F57" s="18">
        <f>IF(ISNUMBER(D57), $B64 * E57, "")</f>
        <v>-549.45054945055722</v>
      </c>
      <c r="G57" s="31">
        <v>27</v>
      </c>
      <c r="H57" s="32">
        <f t="shared" si="23"/>
        <v>-1.0989010989011014E-2</v>
      </c>
      <c r="I57" s="101">
        <f>IF(ISNUMBER(G57), $B64 * H57, "")</f>
        <v>-1648.3516483516521</v>
      </c>
      <c r="J57" s="15">
        <v>27</v>
      </c>
      <c r="K57" s="32">
        <f t="shared" si="24"/>
        <v>-1.0989010989011014E-2</v>
      </c>
      <c r="L57" s="18">
        <f>IF(ISNUMBER(J57), $B64 * K57, "")</f>
        <v>-1648.3516483516521</v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27" t="s">
        <v>144</v>
      </c>
      <c r="B58" s="128">
        <v>10.7</v>
      </c>
      <c r="C58" s="78">
        <v>1.9047618999999998E-2</v>
      </c>
      <c r="D58" s="20">
        <v>10.7</v>
      </c>
      <c r="E58" s="21">
        <f t="shared" si="22"/>
        <v>0</v>
      </c>
      <c r="F58" s="22">
        <f>IF(ISNUMBER(D58), $B64 * E58, "")</f>
        <v>0</v>
      </c>
      <c r="G58" s="30">
        <v>10.6</v>
      </c>
      <c r="H58" s="21">
        <f t="shared" si="23"/>
        <v>-9.3457943925233326E-3</v>
      </c>
      <c r="I58" s="105">
        <f>IF(ISNUMBER(G58), $B64 * H58, "")</f>
        <v>-1401.8691588784998</v>
      </c>
      <c r="J58" s="20">
        <v>10.7</v>
      </c>
      <c r="K58" s="21">
        <f t="shared" si="24"/>
        <v>0</v>
      </c>
      <c r="L58" s="22">
        <f>IF(ISNUMBER(J58), $B64 * K58, "")</f>
        <v>0</v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25" t="s">
        <v>341</v>
      </c>
      <c r="B59" s="129">
        <v>9.4299999999999995E-2</v>
      </c>
      <c r="C59" s="80">
        <v>1.8358531300000001E-2</v>
      </c>
      <c r="D59" s="106">
        <v>0.105</v>
      </c>
      <c r="E59" s="107">
        <f>IF(ISNUMBER(D59), (D59 - $B59) / $B59, "")</f>
        <v>0.1134676564156946</v>
      </c>
      <c r="F59" s="108">
        <f>IF(ISNUMBER(D59), $B64 * E59, "")</f>
        <v>17020.148462354191</v>
      </c>
      <c r="G59" s="109">
        <v>9.8199999999999996E-2</v>
      </c>
      <c r="H59" s="107">
        <f>IF(ISNUMBER(G59), (G59 - $B59) / $B59, "")</f>
        <v>4.1357370095440098E-2</v>
      </c>
      <c r="I59" s="110">
        <f>IF(ISNUMBER(G59), $B64 * H59, "")</f>
        <v>6203.6055143160147</v>
      </c>
      <c r="J59" s="106">
        <v>9.9000000000000005E-2</v>
      </c>
      <c r="K59" s="107">
        <f>IF(ISNUMBER(J59), (J59 - $B59) / $B59, "")</f>
        <v>4.9840933191940724E-2</v>
      </c>
      <c r="L59" s="108">
        <f>IF(ISNUMBER(J59), $B64 * K59, "")</f>
        <v>7476.1399787911087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5" t="s">
        <v>124</v>
      </c>
      <c r="B60" s="126">
        <v>56.6</v>
      </c>
      <c r="C60" s="77">
        <v>1.2522361399999999E-2</v>
      </c>
      <c r="D60" s="15">
        <v>56.1</v>
      </c>
      <c r="E60" s="32">
        <f t="shared" ref="E60:E63" si="26">IF(ISNUMBER(D60), (D60 - $B60) / $B60, "")</f>
        <v>-8.8339222614840993E-3</v>
      </c>
      <c r="F60" s="18">
        <f>IF(ISNUMBER(D60), $B64 * E60, "")</f>
        <v>-1325.0883392226149</v>
      </c>
      <c r="G60" s="31">
        <v>55.7</v>
      </c>
      <c r="H60" s="32">
        <f t="shared" ref="H60:H63" si="27">IF(ISNUMBER(G60), (G60 - $B60) / $B60, "")</f>
        <v>-1.5901060070671352E-2</v>
      </c>
      <c r="I60" s="101">
        <f>IF(ISNUMBER(G60), $B64 * H60, "")</f>
        <v>-2385.1590106007029</v>
      </c>
      <c r="J60" s="15">
        <v>56.2</v>
      </c>
      <c r="K60" s="32">
        <f t="shared" ref="K60:K63" si="28">IF(ISNUMBER(J60), (J60 - $B60) / $B60, "")</f>
        <v>-7.0671378091872539E-3</v>
      </c>
      <c r="L60" s="18">
        <f>IF(ISNUMBER(J60), $B64 * K60, "")</f>
        <v>-1060.070671378088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5" t="s">
        <v>229</v>
      </c>
      <c r="B61" s="126">
        <v>51.2</v>
      </c>
      <c r="C61" s="77">
        <v>1.18577075E-2</v>
      </c>
      <c r="D61" s="15">
        <v>50.6</v>
      </c>
      <c r="E61" s="32">
        <f t="shared" si="26"/>
        <v>-1.1718750000000028E-2</v>
      </c>
      <c r="F61" s="18">
        <f>IF(ISNUMBER(D61), $B64 * E61, "")</f>
        <v>-1757.8125000000041</v>
      </c>
      <c r="G61" s="31">
        <v>50.2</v>
      </c>
      <c r="H61" s="32">
        <f t="shared" si="27"/>
        <v>-1.953125E-2</v>
      </c>
      <c r="I61" s="101">
        <f>IF(ISNUMBER(G61), $B64 * H61, "")</f>
        <v>-2929.6875</v>
      </c>
      <c r="J61" s="15">
        <v>50.2</v>
      </c>
      <c r="K61" s="32">
        <f t="shared" si="28"/>
        <v>-1.953125E-2</v>
      </c>
      <c r="L61" s="18">
        <f>IF(ISNUMBER(J61), $B64 * K61, "")</f>
        <v>-2929.6875</v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5" t="s">
        <v>140</v>
      </c>
      <c r="B62" s="126">
        <v>85.5</v>
      </c>
      <c r="C62" s="77">
        <v>9.4451003999999998E-3</v>
      </c>
      <c r="D62" s="15">
        <v>86</v>
      </c>
      <c r="E62" s="32">
        <f t="shared" si="26"/>
        <v>5.8479532163742687E-3</v>
      </c>
      <c r="F62" s="18">
        <f>IF(ISNUMBER(D62), $B64 * E62, "")</f>
        <v>877.19298245614027</v>
      </c>
      <c r="G62" s="31">
        <v>84.2</v>
      </c>
      <c r="H62" s="32">
        <f t="shared" si="27"/>
        <v>-1.5204678362573066E-2</v>
      </c>
      <c r="I62" s="101">
        <f>IF(ISNUMBER(G62), $B64 * H62, "")</f>
        <v>-2280.7017543859602</v>
      </c>
      <c r="J62" s="15">
        <v>84.7</v>
      </c>
      <c r="K62" s="32">
        <f t="shared" si="28"/>
        <v>-9.3567251461987976E-3</v>
      </c>
      <c r="L62" s="18">
        <f>IF(ISNUMBER(J62), $B64 * K62, "")</f>
        <v>-1403.5087719298197</v>
      </c>
      <c r="M62" s="31"/>
      <c r="N62" s="32" t="str">
        <f t="shared" si="29"/>
        <v/>
      </c>
      <c r="O62" s="18" t="str">
        <f>IF(ISNUMBER(M62), $B64 * N62, "")</f>
        <v/>
      </c>
      <c r="Q62" s="182"/>
      <c r="R62" s="183"/>
      <c r="S62" s="184"/>
    </row>
    <row r="63" spans="1:19" ht="17.25" customHeight="1" thickBot="1">
      <c r="A63" s="130" t="s">
        <v>233</v>
      </c>
      <c r="B63" s="131">
        <v>90.6</v>
      </c>
      <c r="C63" s="79">
        <v>6.6666666999999997E-3</v>
      </c>
      <c r="D63" s="24">
        <v>89</v>
      </c>
      <c r="E63" s="25">
        <f t="shared" si="26"/>
        <v>-1.7660044150110313E-2</v>
      </c>
      <c r="F63" s="104">
        <f>IF(ISNUMBER(D63), $B64 * E63, "")</f>
        <v>-2649.0066225165469</v>
      </c>
      <c r="G63" s="102">
        <v>88.3</v>
      </c>
      <c r="H63" s="25">
        <f t="shared" si="27"/>
        <v>-2.5386313465783635E-2</v>
      </c>
      <c r="I63" s="103">
        <f>IF(ISNUMBER(G63), $B64 * H63, "")</f>
        <v>-3807.9470198675454</v>
      </c>
      <c r="J63" s="24">
        <v>88.8</v>
      </c>
      <c r="K63" s="25">
        <f t="shared" si="28"/>
        <v>-1.9867549668874142E-2</v>
      </c>
      <c r="L63" s="104">
        <f>IF(ISNUMBER(J63), $B64 * K63, "")</f>
        <v>-2980.1324503311212</v>
      </c>
      <c r="M63" s="102"/>
      <c r="N63" s="25" t="str">
        <f t="shared" si="29"/>
        <v/>
      </c>
      <c r="O63" s="104" t="str">
        <f>IF(ISNUMBER(M63), $B64 * N63, "")</f>
        <v/>
      </c>
      <c r="Q63" s="185"/>
      <c r="R63" s="186"/>
      <c r="S63" s="187"/>
    </row>
    <row r="64" spans="1:19" ht="17.25" customHeight="1" thickBot="1">
      <c r="A64" s="132" t="s">
        <v>265</v>
      </c>
      <c r="B64" s="246">
        <f>$B$37</f>
        <v>150000</v>
      </c>
      <c r="C64" s="247"/>
      <c r="D64" s="26" t="s">
        <v>266</v>
      </c>
      <c r="E64" s="27">
        <f>IF(COUNT(E44:E63), SUM(E44:E63) / COUNT(E44:E63), 0)</f>
        <v>-3.6844628326771641E-3</v>
      </c>
      <c r="F64" s="28">
        <f>SUM(F44:F63)</f>
        <v>-11053.388498031498</v>
      </c>
      <c r="G64" s="26" t="s">
        <v>266</v>
      </c>
      <c r="H64" s="27">
        <f>IF(COUNT(H44:H63), SUM(H44:H63) / COUNT(H44:H63), 0)</f>
        <v>-9.9500835683242715E-3</v>
      </c>
      <c r="I64" s="28">
        <f>SUM(I44:I63)</f>
        <v>-29850.250704972812</v>
      </c>
      <c r="J64" s="26" t="s">
        <v>266</v>
      </c>
      <c r="K64" s="27">
        <f>IF(COUNT(K44:K63), SUM(K44:K63) / COUNT(K44:K63), 0)</f>
        <v>-8.7944706834101084E-3</v>
      </c>
      <c r="L64" s="28">
        <f>SUM(L44:L63)</f>
        <v>-26383.412050230334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8" t="s">
        <v>262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48145000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-2.0865957599999999E-2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2022-03-15(화) 오전 00:00</v>
      </c>
      <c r="C69" s="245"/>
      <c r="D69" s="217" t="str">
        <f>TEXT($G$1, "[$-ko-KR]yyyy-mm-dd(ddd) ") &amp; "오후 14:00"</f>
        <v>2022-03-15(화) 오후 14:00</v>
      </c>
      <c r="E69" s="218"/>
      <c r="F69" s="219"/>
      <c r="G69" s="217" t="str">
        <f>TEXT($G$1, "[$-ko-KR]yyyy-mm-dd(ddd) ") &amp; "오후 19:00"</f>
        <v>2022-03-15(화) 오후 19:00</v>
      </c>
      <c r="H69" s="218"/>
      <c r="I69" s="219"/>
      <c r="J69" s="217" t="str">
        <f>TEXT($G$1, "[$-ko-KR]yyyy-mm-dd(ddd) ") &amp; "오후 21:00"</f>
        <v>2022-03-15(화) 오후 21:00</v>
      </c>
      <c r="K69" s="218"/>
      <c r="L69" s="219"/>
      <c r="M69" s="217" t="str">
        <f>TEXT($G$1+1, "[$-ko-KR]yyyy-mm-dd(ddd) ") &amp; "오전 00:00"</f>
        <v>2022-03-16(수)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9" t="s">
        <v>57</v>
      </c>
      <c r="H70" s="180" t="s">
        <v>263</v>
      </c>
      <c r="I70" s="181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3"/>
      <c r="R70" s="193"/>
      <c r="S70" s="193"/>
    </row>
    <row r="71" spans="1:19" ht="17.25" thickBot="1">
      <c r="A71" s="123" t="s">
        <v>187</v>
      </c>
      <c r="B71" s="124">
        <v>270</v>
      </c>
      <c r="C71" s="76">
        <v>5.46875E-2</v>
      </c>
      <c r="D71" s="13">
        <v>270</v>
      </c>
      <c r="E71" s="14">
        <f>IF(ISNUMBER(D71), (D71 - $B71) / $B71, "")</f>
        <v>0</v>
      </c>
      <c r="F71" s="16">
        <f>IF(ISNUMBER(D71), $B91 * E71, "")</f>
        <v>0</v>
      </c>
      <c r="G71" s="29">
        <v>267</v>
      </c>
      <c r="H71" s="14">
        <f>IF(ISNUMBER(G71), (G71 - $B71) / $B71, "")</f>
        <v>-1.1111111111111112E-2</v>
      </c>
      <c r="I71" s="100">
        <f>IF(ISNUMBER(G71), $B91 * H71, "")</f>
        <v>-1666.6666666666667</v>
      </c>
      <c r="J71" s="13">
        <v>268</v>
      </c>
      <c r="K71" s="14">
        <f>IF(ISNUMBER(J71), (J71 - $B71) / $B71, "")</f>
        <v>-7.4074074074074077E-3</v>
      </c>
      <c r="L71" s="16">
        <f>IF(ISNUMBER(J71), $B91 * K71, "")</f>
        <v>-1111.1111111111111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25" t="s">
        <v>213</v>
      </c>
      <c r="B72" s="126">
        <v>296</v>
      </c>
      <c r="C72" s="77">
        <v>3.8596491199999999E-2</v>
      </c>
      <c r="D72" s="15">
        <v>302</v>
      </c>
      <c r="E72" s="32">
        <f t="shared" ref="E72:E75" si="30">IF(ISNUMBER(D72), (D72 - $B72) / $B72, "")</f>
        <v>2.0270270270270271E-2</v>
      </c>
      <c r="F72" s="18">
        <f>IF(ISNUMBER(D72), $B91 * E72, "")</f>
        <v>3040.5405405405409</v>
      </c>
      <c r="G72" s="31">
        <v>303</v>
      </c>
      <c r="H72" s="32">
        <f t="shared" ref="H72:H75" si="31">IF(ISNUMBER(G72), (G72 - $B72) / $B72, "")</f>
        <v>2.364864864864865E-2</v>
      </c>
      <c r="I72" s="101">
        <f>IF(ISNUMBER(G72), $B91 * H72, "")</f>
        <v>3547.2972972972975</v>
      </c>
      <c r="J72" s="15">
        <v>300</v>
      </c>
      <c r="K72" s="32">
        <f t="shared" ref="K72:K75" si="32">IF(ISNUMBER(J72), (J72 - $B72) / $B72, "")</f>
        <v>1.3513513513513514E-2</v>
      </c>
      <c r="L72" s="18">
        <f>IF(ISNUMBER(J72), $B91 * K72, "")</f>
        <v>2027.0270270270271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25" t="s">
        <v>105</v>
      </c>
      <c r="B73" s="126">
        <v>964</v>
      </c>
      <c r="C73" s="77">
        <v>3.6559139800000001E-2</v>
      </c>
      <c r="D73" s="15">
        <v>944</v>
      </c>
      <c r="E73" s="32">
        <f t="shared" si="30"/>
        <v>-2.0746887966804978E-2</v>
      </c>
      <c r="F73" s="18">
        <f>IF(ISNUMBER(D73), $B91 * E73, "")</f>
        <v>-3112.0331950207469</v>
      </c>
      <c r="G73" s="31">
        <v>925</v>
      </c>
      <c r="H73" s="32">
        <f t="shared" si="31"/>
        <v>-4.0456431535269712E-2</v>
      </c>
      <c r="I73" s="101">
        <f>IF(ISNUMBER(G73), $B91 * H73, "")</f>
        <v>-6068.4647302904568</v>
      </c>
      <c r="J73" s="15">
        <v>924</v>
      </c>
      <c r="K73" s="32">
        <f t="shared" si="32"/>
        <v>-4.1493775933609957E-2</v>
      </c>
      <c r="L73" s="18">
        <f>IF(ISNUMBER(J73), $B91 * K73, "")</f>
        <v>-6224.0663900414938</v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5" t="s">
        <v>79</v>
      </c>
      <c r="B74" s="126">
        <v>878</v>
      </c>
      <c r="C74" s="77">
        <v>3.5377358499999997E-2</v>
      </c>
      <c r="D74" s="15">
        <v>897</v>
      </c>
      <c r="E74" s="32">
        <f t="shared" si="30"/>
        <v>2.164009111617312E-2</v>
      </c>
      <c r="F74" s="18">
        <f>IF(ISNUMBER(D74), $B91 * E74, "")</f>
        <v>3246.0136674259679</v>
      </c>
      <c r="G74" s="31">
        <v>919</v>
      </c>
      <c r="H74" s="32">
        <f t="shared" si="31"/>
        <v>4.6697038724373578E-2</v>
      </c>
      <c r="I74" s="101">
        <f>IF(ISNUMBER(G74), $B91 * H74, "")</f>
        <v>7004.5558086560368</v>
      </c>
      <c r="J74" s="15">
        <v>940</v>
      </c>
      <c r="K74" s="32">
        <f t="shared" si="32"/>
        <v>7.0615034168564919E-2</v>
      </c>
      <c r="L74" s="18">
        <f>IF(ISNUMBER(J74), $B91 * K74, "")</f>
        <v>10592.255125284737</v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27" t="s">
        <v>348</v>
      </c>
      <c r="B75" s="128">
        <v>152</v>
      </c>
      <c r="C75" s="78">
        <v>3.4013605400000001E-2</v>
      </c>
      <c r="D75" s="20">
        <v>149</v>
      </c>
      <c r="E75" s="21">
        <f t="shared" si="30"/>
        <v>-1.9736842105263157E-2</v>
      </c>
      <c r="F75" s="22">
        <f>IF(ISNUMBER(D75), $B91 * E75, "")</f>
        <v>-2960.5263157894733</v>
      </c>
      <c r="G75" s="30">
        <v>148</v>
      </c>
      <c r="H75" s="21">
        <f t="shared" si="31"/>
        <v>-2.6315789473684209E-2</v>
      </c>
      <c r="I75" s="105">
        <f>IF(ISNUMBER(G75), $B91 * H75, "")</f>
        <v>-3947.3684210526312</v>
      </c>
      <c r="J75" s="20">
        <v>148</v>
      </c>
      <c r="K75" s="21">
        <f t="shared" si="32"/>
        <v>-2.6315789473684209E-2</v>
      </c>
      <c r="L75" s="22">
        <f>IF(ISNUMBER(J75), $B91 * K75, "")</f>
        <v>-3947.3684210526312</v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5" t="s">
        <v>231</v>
      </c>
      <c r="B76" s="129">
        <v>389</v>
      </c>
      <c r="C76" s="80">
        <v>1.83246073E-2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381</v>
      </c>
      <c r="H76" s="107">
        <f>IF(ISNUMBER(G76), (G76 - $B76) / $B76, "")</f>
        <v>-2.056555269922879E-2</v>
      </c>
      <c r="I76" s="110">
        <f>IF(ISNUMBER(G76), $B91 * H76, "")</f>
        <v>-3084.8329048843184</v>
      </c>
      <c r="J76" s="106">
        <v>383</v>
      </c>
      <c r="K76" s="107">
        <f>IF(ISNUMBER(J76), (J76 - $B76) / $B76, "")</f>
        <v>-1.5424164524421594E-2</v>
      </c>
      <c r="L76" s="108">
        <f>IF(ISNUMBER(J76), $B91 * K76, "")</f>
        <v>-2313.6246786632391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5" t="s">
        <v>195</v>
      </c>
      <c r="B77" s="126">
        <v>118</v>
      </c>
      <c r="C77" s="77">
        <v>1.7241379300000002E-2</v>
      </c>
      <c r="D77" s="15">
        <v>116</v>
      </c>
      <c r="E77" s="32">
        <f t="shared" ref="E77:E80" si="34">IF(ISNUMBER(D77), (D77 - $B77) / $B77, "")</f>
        <v>-1.6949152542372881E-2</v>
      </c>
      <c r="F77" s="18">
        <f>IF(ISNUMBER(D77), $B91 * E77, "")</f>
        <v>-2542.3728813559323</v>
      </c>
      <c r="G77" s="31">
        <v>114</v>
      </c>
      <c r="H77" s="32">
        <f t="shared" ref="H77:H80" si="35">IF(ISNUMBER(G77), (G77 - $B77) / $B77, "")</f>
        <v>-3.3898305084745763E-2</v>
      </c>
      <c r="I77" s="101">
        <f>IF(ISNUMBER(G77), $B91 * H77, "")</f>
        <v>-5084.7457627118647</v>
      </c>
      <c r="J77" s="15">
        <v>115</v>
      </c>
      <c r="K77" s="32">
        <f t="shared" ref="K77:K80" si="36">IF(ISNUMBER(J77), (J77 - $B77) / $B77, "")</f>
        <v>-2.5423728813559324E-2</v>
      </c>
      <c r="L77" s="18">
        <f>IF(ISNUMBER(J77), $B91 * K77, "")</f>
        <v>-3813.5593220338988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5" t="s">
        <v>134</v>
      </c>
      <c r="B78" s="126">
        <v>200</v>
      </c>
      <c r="C78" s="77">
        <v>1.52284264E-2</v>
      </c>
      <c r="D78" s="15">
        <v>196</v>
      </c>
      <c r="E78" s="32">
        <f t="shared" si="34"/>
        <v>-0.02</v>
      </c>
      <c r="F78" s="18">
        <f>IF(ISNUMBER(D78), $B91 * E78, "")</f>
        <v>-3000</v>
      </c>
      <c r="G78" s="31">
        <v>194</v>
      </c>
      <c r="H78" s="32">
        <f t="shared" si="35"/>
        <v>-0.03</v>
      </c>
      <c r="I78" s="101">
        <f>IF(ISNUMBER(G78), $B91 * H78, "")</f>
        <v>-4500</v>
      </c>
      <c r="J78" s="15">
        <v>194</v>
      </c>
      <c r="K78" s="32">
        <f t="shared" si="36"/>
        <v>-0.03</v>
      </c>
      <c r="L78" s="18">
        <f>IF(ISNUMBER(J78), $B91 * K78, "")</f>
        <v>-4500</v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5" t="s">
        <v>215</v>
      </c>
      <c r="B79" s="126">
        <v>136</v>
      </c>
      <c r="C79" s="77">
        <v>1.49253731E-2</v>
      </c>
      <c r="D79" s="15">
        <v>138</v>
      </c>
      <c r="E79" s="32">
        <f t="shared" si="34"/>
        <v>1.4705882352941176E-2</v>
      </c>
      <c r="F79" s="18">
        <f>IF(ISNUMBER(D79), $B91 * E79, "")</f>
        <v>2205.8823529411766</v>
      </c>
      <c r="G79" s="31">
        <v>136</v>
      </c>
      <c r="H79" s="32">
        <f t="shared" si="35"/>
        <v>0</v>
      </c>
      <c r="I79" s="101">
        <f>IF(ISNUMBER(G79), $B91 * H79, "")</f>
        <v>0</v>
      </c>
      <c r="J79" s="15">
        <v>137</v>
      </c>
      <c r="K79" s="32">
        <f t="shared" si="36"/>
        <v>7.3529411764705881E-3</v>
      </c>
      <c r="L79" s="18">
        <f>IF(ISNUMBER(J79), $B91 * K79, "")</f>
        <v>1102.9411764705883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331</v>
      </c>
      <c r="B80" s="131">
        <v>884</v>
      </c>
      <c r="C80" s="79">
        <v>1.3761467899999999E-2</v>
      </c>
      <c r="D80" s="24">
        <v>873</v>
      </c>
      <c r="E80" s="25">
        <f t="shared" si="34"/>
        <v>-1.2443438914027148E-2</v>
      </c>
      <c r="F80" s="104">
        <f>IF(ISNUMBER(D80), $B91 * E80, "")</f>
        <v>-1866.5158371040723</v>
      </c>
      <c r="G80" s="102">
        <v>858</v>
      </c>
      <c r="H80" s="25">
        <f t="shared" si="35"/>
        <v>-2.9411764705882353E-2</v>
      </c>
      <c r="I80" s="103">
        <f>IF(ISNUMBER(G80), $B91 * H80, "")</f>
        <v>-4411.7647058823532</v>
      </c>
      <c r="J80" s="24">
        <v>858</v>
      </c>
      <c r="K80" s="25">
        <f t="shared" si="36"/>
        <v>-2.9411764705882353E-2</v>
      </c>
      <c r="L80" s="104">
        <f>IF(ISNUMBER(J80), $B91 * K80, "")</f>
        <v>-4411.7647058823532</v>
      </c>
      <c r="M80" s="102"/>
      <c r="N80" s="25" t="str">
        <f t="shared" si="37"/>
        <v/>
      </c>
      <c r="O80" s="104" t="str">
        <f>IF(ISNUMBER(M80), $B91 * N80, "")</f>
        <v/>
      </c>
      <c r="Q80" s="194"/>
      <c r="R80" s="195"/>
      <c r="S80" s="196"/>
    </row>
    <row r="81" spans="1:19">
      <c r="A81" s="123" t="s">
        <v>120</v>
      </c>
      <c r="B81" s="124">
        <v>314</v>
      </c>
      <c r="C81" s="76">
        <v>1.2903225799999999E-2</v>
      </c>
      <c r="D81" s="13">
        <v>314</v>
      </c>
      <c r="E81" s="14">
        <f>IF(ISNUMBER(D81), (D81 - $B81) / $B81, "")</f>
        <v>0</v>
      </c>
      <c r="F81" s="16">
        <f>IF(ISNUMBER(D81), $B91 * E81, "")</f>
        <v>0</v>
      </c>
      <c r="G81" s="29">
        <v>310</v>
      </c>
      <c r="H81" s="14">
        <f>IF(ISNUMBER(G81), (G81 - $B81) / $B81, "")</f>
        <v>-1.2738853503184714E-2</v>
      </c>
      <c r="I81" s="100">
        <f>IF(ISNUMBER(G81), $B91 * H81, "")</f>
        <v>-1910.8280254777071</v>
      </c>
      <c r="J81" s="13">
        <v>311</v>
      </c>
      <c r="K81" s="14">
        <f>IF(ISNUMBER(J81), (J81 - $B81) / $B81, "")</f>
        <v>-9.5541401273885346E-3</v>
      </c>
      <c r="L81" s="16">
        <f>IF(ISNUMBER(J81), $B91 * K81, "")</f>
        <v>-1433.1210191082803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7"/>
      <c r="R81" s="198"/>
      <c r="S81" s="199"/>
    </row>
    <row r="82" spans="1:19" ht="17.25" thickBot="1">
      <c r="A82" s="125" t="s">
        <v>101</v>
      </c>
      <c r="B82" s="126">
        <v>598</v>
      </c>
      <c r="C82" s="77">
        <v>1.1844331600000001E-2</v>
      </c>
      <c r="D82" s="15">
        <v>590</v>
      </c>
      <c r="E82" s="32">
        <f t="shared" ref="E82:E85" si="38">IF(ISNUMBER(D82), (D82 - $B82) / $B82, "")</f>
        <v>-1.3377926421404682E-2</v>
      </c>
      <c r="F82" s="18">
        <f>IF(ISNUMBER(D82), $B91 * E82, "")</f>
        <v>-2006.6889632107022</v>
      </c>
      <c r="G82" s="31">
        <v>587</v>
      </c>
      <c r="H82" s="32">
        <f t="shared" ref="H82:H85" si="39">IF(ISNUMBER(G82), (G82 - $B82) / $B82, "")</f>
        <v>-1.839464882943144E-2</v>
      </c>
      <c r="I82" s="101">
        <f>IF(ISNUMBER(G82), $B91 * H82, "")</f>
        <v>-2759.1973244147161</v>
      </c>
      <c r="J82" s="15">
        <v>589</v>
      </c>
      <c r="K82" s="32">
        <f t="shared" ref="K82:K85" si="40">IF(ISNUMBER(J82), (J82 - $B82) / $B82, "")</f>
        <v>-1.5050167224080268E-2</v>
      </c>
      <c r="L82" s="18">
        <f>IF(ISNUMBER(J82), $B91 * K82, "")</f>
        <v>-2257.5250836120404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0"/>
      <c r="R82" s="201"/>
      <c r="S82" s="202"/>
    </row>
    <row r="83" spans="1:19" ht="17.25" thickBot="1">
      <c r="A83" s="125" t="s">
        <v>103</v>
      </c>
      <c r="B83" s="126">
        <v>602</v>
      </c>
      <c r="C83" s="77">
        <v>1.17647059E-2</v>
      </c>
      <c r="D83" s="15">
        <v>595</v>
      </c>
      <c r="E83" s="32">
        <f t="shared" si="38"/>
        <v>-1.1627906976744186E-2</v>
      </c>
      <c r="F83" s="18">
        <f>IF(ISNUMBER(D83), $B91 * E83, "")</f>
        <v>-1744.1860465116279</v>
      </c>
      <c r="G83" s="31">
        <v>593</v>
      </c>
      <c r="H83" s="32">
        <f t="shared" si="39"/>
        <v>-1.4950166112956811E-2</v>
      </c>
      <c r="I83" s="101">
        <f>IF(ISNUMBER(G83), $B91 * H83, "")</f>
        <v>-2242.5249169435219</v>
      </c>
      <c r="J83" s="15">
        <v>595</v>
      </c>
      <c r="K83" s="32">
        <f t="shared" si="40"/>
        <v>-1.1627906976744186E-2</v>
      </c>
      <c r="L83" s="18">
        <f>IF(ISNUMBER(J83), $B91 * K83, "")</f>
        <v>-1744.1860465116279</v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5" t="s">
        <v>172</v>
      </c>
      <c r="B84" s="126">
        <v>864</v>
      </c>
      <c r="C84" s="77">
        <v>1.05263158E-2</v>
      </c>
      <c r="D84" s="15">
        <v>878</v>
      </c>
      <c r="E84" s="32">
        <f t="shared" si="38"/>
        <v>1.6203703703703703E-2</v>
      </c>
      <c r="F84" s="18">
        <f>IF(ISNUMBER(D84), $B91 * E84, "")</f>
        <v>2430.5555555555552</v>
      </c>
      <c r="G84" s="31">
        <v>862</v>
      </c>
      <c r="H84" s="32">
        <f t="shared" si="39"/>
        <v>-2.3148148148148147E-3</v>
      </c>
      <c r="I84" s="101">
        <f>IF(ISNUMBER(G84), $B91 * H84, "")</f>
        <v>-347.22222222222223</v>
      </c>
      <c r="J84" s="15">
        <v>859</v>
      </c>
      <c r="K84" s="32">
        <f t="shared" si="40"/>
        <v>-5.7870370370370367E-3</v>
      </c>
      <c r="L84" s="18">
        <f>IF(ISNUMBER(J84), $B91 * K84, "")</f>
        <v>-868.05555555555554</v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27" t="s">
        <v>235</v>
      </c>
      <c r="B85" s="128">
        <v>106</v>
      </c>
      <c r="C85" s="78">
        <v>9.5238094999999991E-3</v>
      </c>
      <c r="D85" s="20">
        <v>105</v>
      </c>
      <c r="E85" s="21">
        <f t="shared" si="38"/>
        <v>-9.433962264150943E-3</v>
      </c>
      <c r="F85" s="22">
        <f>IF(ISNUMBER(D85), $B91 * E85, "")</f>
        <v>-1415.0943396226414</v>
      </c>
      <c r="G85" s="30">
        <v>103</v>
      </c>
      <c r="H85" s="21">
        <f t="shared" si="39"/>
        <v>-2.8301886792452831E-2</v>
      </c>
      <c r="I85" s="105">
        <f>IF(ISNUMBER(G85), $B91 * H85, "")</f>
        <v>-4245.2830188679245</v>
      </c>
      <c r="J85" s="20">
        <v>104</v>
      </c>
      <c r="K85" s="21">
        <f t="shared" si="40"/>
        <v>-1.8867924528301886E-2</v>
      </c>
      <c r="L85" s="22">
        <f>IF(ISNUMBER(J85), $B91 * K85, "")</f>
        <v>-2830.1886792452829</v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25" t="s">
        <v>107</v>
      </c>
      <c r="B86" s="129">
        <v>111</v>
      </c>
      <c r="C86" s="80">
        <v>9.0909091000000008E-3</v>
      </c>
      <c r="D86" s="106">
        <v>110</v>
      </c>
      <c r="E86" s="107">
        <f>IF(ISNUMBER(D86), (D86 - $B86) / $B86, "")</f>
        <v>-9.0090090090090089E-3</v>
      </c>
      <c r="F86" s="108">
        <f>IF(ISNUMBER(D86), $B91 * E86, "")</f>
        <v>-1351.3513513513512</v>
      </c>
      <c r="G86" s="109">
        <v>109</v>
      </c>
      <c r="H86" s="107">
        <f>IF(ISNUMBER(G86), (G86 - $B86) / $B86, "")</f>
        <v>-1.8018018018018018E-2</v>
      </c>
      <c r="I86" s="110">
        <f>IF(ISNUMBER(G86), $B91 * H86, "")</f>
        <v>-2702.7027027027025</v>
      </c>
      <c r="J86" s="106">
        <v>109</v>
      </c>
      <c r="K86" s="107">
        <f>IF(ISNUMBER(J86), (J86 - $B86) / $B86, "")</f>
        <v>-1.8018018018018018E-2</v>
      </c>
      <c r="L86" s="108">
        <f>IF(ISNUMBER(J86), $B91 * K86, "")</f>
        <v>-2702.7027027027025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5" t="s">
        <v>56</v>
      </c>
      <c r="B87" s="126">
        <v>116</v>
      </c>
      <c r="C87" s="77">
        <v>8.6956522000000008E-3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114</v>
      </c>
      <c r="H87" s="32">
        <f t="shared" ref="H87:H90" si="43">IF(ISNUMBER(G87), (G87 - $B87) / $B87, "")</f>
        <v>-1.7241379310344827E-2</v>
      </c>
      <c r="I87" s="101">
        <f>IF(ISNUMBER(G87), $B91 * H87, "")</f>
        <v>-2586.2068965517242</v>
      </c>
      <c r="J87" s="15">
        <v>116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5" t="s">
        <v>249</v>
      </c>
      <c r="B88" s="126">
        <v>233</v>
      </c>
      <c r="C88" s="77">
        <v>8.6580087000000007E-3</v>
      </c>
      <c r="D88" s="15">
        <v>235</v>
      </c>
      <c r="E88" s="32">
        <f t="shared" si="42"/>
        <v>8.5836909871244635E-3</v>
      </c>
      <c r="F88" s="18">
        <f>IF(ISNUMBER(D88), $B91 * E88, "")</f>
        <v>1287.5536480686694</v>
      </c>
      <c r="G88" s="31">
        <v>230</v>
      </c>
      <c r="H88" s="32">
        <f t="shared" si="43"/>
        <v>-1.2875536480686695E-2</v>
      </c>
      <c r="I88" s="101">
        <f>IF(ISNUMBER(G88), $B91 * H88, "")</f>
        <v>-1931.3304721030042</v>
      </c>
      <c r="J88" s="15">
        <v>231</v>
      </c>
      <c r="K88" s="32">
        <f t="shared" si="44"/>
        <v>-8.5836909871244635E-3</v>
      </c>
      <c r="L88" s="18">
        <f>IF(ISNUMBER(J88), $B91 * K88, "")</f>
        <v>-1287.5536480686694</v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5" t="s">
        <v>338</v>
      </c>
      <c r="B89" s="126">
        <v>253</v>
      </c>
      <c r="C89" s="77">
        <v>7.9681274999999999E-3</v>
      </c>
      <c r="D89" s="15">
        <v>248</v>
      </c>
      <c r="E89" s="32">
        <f t="shared" si="42"/>
        <v>-1.9762845849802372E-2</v>
      </c>
      <c r="F89" s="18">
        <f>IF(ISNUMBER(D89), $B91 * E89, "")</f>
        <v>-2964.426877470356</v>
      </c>
      <c r="G89" s="31">
        <v>249</v>
      </c>
      <c r="H89" s="32">
        <f t="shared" si="43"/>
        <v>-1.5810276679841896E-2</v>
      </c>
      <c r="I89" s="101">
        <f>IF(ISNUMBER(G89), $B91 * H89, "")</f>
        <v>-2371.5415019762845</v>
      </c>
      <c r="J89" s="15">
        <v>249</v>
      </c>
      <c r="K89" s="32">
        <f t="shared" si="44"/>
        <v>-1.5810276679841896E-2</v>
      </c>
      <c r="L89" s="18">
        <f>IF(ISNUMBER(J89), $B91 * K89, "")</f>
        <v>-2371.5415019762845</v>
      </c>
      <c r="M89" s="31"/>
      <c r="N89" s="32" t="str">
        <f t="shared" si="45"/>
        <v/>
      </c>
      <c r="O89" s="18" t="str">
        <f>IF(ISNUMBER(M89), $B91 * N89, "")</f>
        <v/>
      </c>
      <c r="Q89" s="182"/>
      <c r="R89" s="183"/>
      <c r="S89" s="184"/>
    </row>
    <row r="90" spans="1:19" ht="17.25" thickBot="1">
      <c r="A90" s="130" t="s">
        <v>170</v>
      </c>
      <c r="B90" s="131">
        <v>604</v>
      </c>
      <c r="C90" s="79">
        <v>6.6666666999999997E-3</v>
      </c>
      <c r="D90" s="24">
        <v>603</v>
      </c>
      <c r="E90" s="25">
        <f t="shared" si="42"/>
        <v>-1.6556291390728477E-3</v>
      </c>
      <c r="F90" s="104">
        <f>IF(ISNUMBER(D90), $B91 * E90, "")</f>
        <v>-248.34437086092714</v>
      </c>
      <c r="G90" s="102">
        <v>632</v>
      </c>
      <c r="H90" s="25">
        <f t="shared" si="43"/>
        <v>4.6357615894039736E-2</v>
      </c>
      <c r="I90" s="103">
        <f>IF(ISNUMBER(G90), $B91 * H90, "")</f>
        <v>6953.6423841059604</v>
      </c>
      <c r="J90" s="24">
        <v>624</v>
      </c>
      <c r="K90" s="25">
        <f t="shared" si="44"/>
        <v>3.3112582781456956E-2</v>
      </c>
      <c r="L90" s="104">
        <f>IF(ISNUMBER(J90), $B91 * K90, "")</f>
        <v>4966.8874172185433</v>
      </c>
      <c r="M90" s="102"/>
      <c r="N90" s="25" t="str">
        <f t="shared" si="45"/>
        <v/>
      </c>
      <c r="O90" s="104" t="str">
        <f>IF(ISNUMBER(M90), $B91 * N90, "")</f>
        <v/>
      </c>
      <c r="Q90" s="185"/>
      <c r="R90" s="186"/>
      <c r="S90" s="187"/>
    </row>
    <row r="91" spans="1:19" ht="17.25" thickBot="1">
      <c r="A91" s="132" t="s">
        <v>265</v>
      </c>
      <c r="B91" s="246">
        <f>$B$37</f>
        <v>150000</v>
      </c>
      <c r="C91" s="247"/>
      <c r="D91" s="26" t="s">
        <v>266</v>
      </c>
      <c r="E91" s="27">
        <f>IF(COUNT(E71:E90), SUM(E71:E90) / COUNT(E71:E90), 0)</f>
        <v>-4.1811369554026938E-3</v>
      </c>
      <c r="F91" s="28">
        <f>SUM(F71:F90)</f>
        <v>-12543.41086620808</v>
      </c>
      <c r="G91" s="26" t="s">
        <v>266</v>
      </c>
      <c r="H91" s="27">
        <f>IF(COUNT(H71:H90), SUM(H71:H90) / COUNT(H71:H90), 0)</f>
        <v>-1.07850615942296E-2</v>
      </c>
      <c r="I91" s="28">
        <f>SUM(I71:I90)</f>
        <v>-32355.184782688812</v>
      </c>
      <c r="J91" s="26" t="s">
        <v>266</v>
      </c>
      <c r="K91" s="27">
        <f>IF(COUNT(K71:K90), SUM(K71:K90) / COUNT(K71:K90), 0)</f>
        <v>-7.7090860398547579E-3</v>
      </c>
      <c r="L91" s="28">
        <f>SUM(L71:L90)</f>
        <v>-23127.258119564274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8" t="s">
        <v>262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48145000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-2.0865957599999999E-2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2022-03-15(화) 오전 00:00</v>
      </c>
      <c r="C96" s="245"/>
      <c r="D96" s="217" t="str">
        <f>TEXT($G$1, "[$-ko-KR]yyyy-mm-dd(ddd) ") &amp; "오후 14:00"</f>
        <v>2022-03-15(화) 오후 14:00</v>
      </c>
      <c r="E96" s="218"/>
      <c r="F96" s="219"/>
      <c r="G96" s="217" t="str">
        <f>TEXT($G$1, "[$-ko-KR]yyyy-mm-dd(ddd) ") &amp; "오후 19:00"</f>
        <v>2022-03-15(화) 오후 19:00</v>
      </c>
      <c r="H96" s="218"/>
      <c r="I96" s="219"/>
      <c r="J96" s="217" t="str">
        <f>TEXT($G$1, "[$-ko-KR]yyyy-mm-dd(ddd) ") &amp; "오후 21:00"</f>
        <v>2022-03-15(화) 오후 21:00</v>
      </c>
      <c r="K96" s="218"/>
      <c r="L96" s="219"/>
      <c r="M96" s="217" t="str">
        <f>TEXT($G$1+1, "[$-ko-KR]yyyy-mm-dd(ddd) ") &amp; "오전 00:00"</f>
        <v>2022-03-16(수)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9" t="s">
        <v>57</v>
      </c>
      <c r="H97" s="180" t="s">
        <v>263</v>
      </c>
      <c r="I97" s="181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3"/>
      <c r="R97" s="193"/>
      <c r="S97" s="193"/>
    </row>
    <row r="98" spans="1:19" ht="17.25" thickBot="1">
      <c r="A98" s="123" t="s">
        <v>211</v>
      </c>
      <c r="B98" s="124">
        <v>14.6</v>
      </c>
      <c r="C98" s="76">
        <v>0.31531531530000001</v>
      </c>
      <c r="D98" s="13">
        <v>12.9</v>
      </c>
      <c r="E98" s="14">
        <f>IF(ISNUMBER(D98), (D98 - $B98) / $B98, "")</f>
        <v>-0.11643835616438351</v>
      </c>
      <c r="F98" s="16">
        <f>IF(ISNUMBER(D98), $B118 * E98, "")</f>
        <v>-17465.753424657527</v>
      </c>
      <c r="G98" s="29">
        <v>12.6</v>
      </c>
      <c r="H98" s="14">
        <f>IF(ISNUMBER(G98), (G98 - $B98) / $B98, "")</f>
        <v>-0.13698630136986301</v>
      </c>
      <c r="I98" s="100">
        <f>IF(ISNUMBER(G98), $B118 * H98, "")</f>
        <v>-20547.945205479449</v>
      </c>
      <c r="J98" s="13">
        <v>12.5</v>
      </c>
      <c r="K98" s="14">
        <f>IF(ISNUMBER(J98), (J98 - $B98) / $B98, "")</f>
        <v>-0.14383561643835616</v>
      </c>
      <c r="L98" s="16">
        <f>IF(ISNUMBER(J98), $B118 * K98, "")</f>
        <v>-21575.342465753423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25" t="s">
        <v>203</v>
      </c>
      <c r="B99" s="126">
        <v>10.5</v>
      </c>
      <c r="C99" s="77">
        <v>0.21387283239999999</v>
      </c>
      <c r="D99" s="15">
        <v>11</v>
      </c>
      <c r="E99" s="32">
        <f t="shared" ref="E99:E102" si="46">IF(ISNUMBER(D99), (D99 - $B99) / $B99, "")</f>
        <v>4.7619047619047616E-2</v>
      </c>
      <c r="F99" s="18">
        <f>IF(ISNUMBER(D99), $B118 * E99, "")</f>
        <v>7142.8571428571422</v>
      </c>
      <c r="G99" s="31">
        <v>11.5</v>
      </c>
      <c r="H99" s="32">
        <f t="shared" ref="H99:H102" si="47">IF(ISNUMBER(G99), (G99 - $B99) / $B99, "")</f>
        <v>9.5238095238095233E-2</v>
      </c>
      <c r="I99" s="101">
        <f>IF(ISNUMBER(G99), $B118 * H99, "")</f>
        <v>14285.714285714284</v>
      </c>
      <c r="J99" s="15">
        <v>11.4</v>
      </c>
      <c r="K99" s="32">
        <f t="shared" ref="K99:K102" si="48">IF(ISNUMBER(J99), (J99 - $B99) / $B99, "")</f>
        <v>8.5714285714285743E-2</v>
      </c>
      <c r="L99" s="18">
        <f>IF(ISNUMBER(J99), $B118 * K99, "")</f>
        <v>12857.142857142861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25" t="s">
        <v>146</v>
      </c>
      <c r="B100" s="126">
        <v>9.83</v>
      </c>
      <c r="C100" s="77">
        <v>8.1408140800000001E-2</v>
      </c>
      <c r="D100" s="15">
        <v>9.9600000000000009</v>
      </c>
      <c r="E100" s="32">
        <f t="shared" si="46"/>
        <v>1.3224821973550436E-2</v>
      </c>
      <c r="F100" s="18">
        <f>IF(ISNUMBER(D100), $B118 * E100, "")</f>
        <v>1983.7232960325655</v>
      </c>
      <c r="G100" s="31">
        <v>10.199999999999999</v>
      </c>
      <c r="H100" s="32">
        <f t="shared" si="47"/>
        <v>3.7639877924720164E-2</v>
      </c>
      <c r="I100" s="101">
        <f>IF(ISNUMBER(G100), $B118 * H100, "")</f>
        <v>5645.9816887080242</v>
      </c>
      <c r="J100" s="15">
        <v>9.98</v>
      </c>
      <c r="K100" s="32">
        <f t="shared" si="48"/>
        <v>1.5259409969481216E-2</v>
      </c>
      <c r="L100" s="18">
        <f>IF(ISNUMBER(J100), $B118 * K100, "")</f>
        <v>2288.9114954221823</v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5" t="s">
        <v>187</v>
      </c>
      <c r="B101" s="126">
        <v>270</v>
      </c>
      <c r="C101" s="77">
        <v>5.46875E-2</v>
      </c>
      <c r="D101" s="15">
        <v>270</v>
      </c>
      <c r="E101" s="32">
        <f t="shared" si="46"/>
        <v>0</v>
      </c>
      <c r="F101" s="18">
        <f>IF(ISNUMBER(D101), $B118 * E101, "")</f>
        <v>0</v>
      </c>
      <c r="G101" s="31">
        <v>267</v>
      </c>
      <c r="H101" s="32">
        <f t="shared" si="47"/>
        <v>-1.1111111111111112E-2</v>
      </c>
      <c r="I101" s="101">
        <f>IF(ISNUMBER(G101), $B118 * H101, "")</f>
        <v>-1666.6666666666667</v>
      </c>
      <c r="J101" s="15">
        <v>268</v>
      </c>
      <c r="K101" s="32">
        <f t="shared" si="48"/>
        <v>-7.4074074074074077E-3</v>
      </c>
      <c r="L101" s="18">
        <f>IF(ISNUMBER(J101), $B118 * K101, "")</f>
        <v>-1111.1111111111111</v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27" t="s">
        <v>346</v>
      </c>
      <c r="B102" s="128">
        <v>9.85</v>
      </c>
      <c r="C102" s="78">
        <v>5.3475935799999999E-2</v>
      </c>
      <c r="D102" s="20">
        <v>9.91</v>
      </c>
      <c r="E102" s="21">
        <f t="shared" si="46"/>
        <v>6.0913705583756856E-3</v>
      </c>
      <c r="F102" s="22">
        <f>IF(ISNUMBER(D102), $B118 * E102, "")</f>
        <v>913.70558375635278</v>
      </c>
      <c r="G102" s="30">
        <v>10.1</v>
      </c>
      <c r="H102" s="21">
        <f t="shared" si="47"/>
        <v>2.5380710659898477E-2</v>
      </c>
      <c r="I102" s="105">
        <f>IF(ISNUMBER(G102), $B118 * H102, "")</f>
        <v>3807.1065989847716</v>
      </c>
      <c r="J102" s="20">
        <v>9.9</v>
      </c>
      <c r="K102" s="21">
        <f t="shared" si="48"/>
        <v>5.0761421319797679E-3</v>
      </c>
      <c r="L102" s="22">
        <f>IF(ISNUMBER(J102), $B118 * K102, "")</f>
        <v>761.42131979696524</v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5" t="s">
        <v>174</v>
      </c>
      <c r="B103" s="129">
        <v>10.9</v>
      </c>
      <c r="C103" s="80">
        <v>4.8076923100000002E-2</v>
      </c>
      <c r="D103" s="106">
        <v>11</v>
      </c>
      <c r="E103" s="107">
        <f>IF(ISNUMBER(D103), (D103 - $B103) / $B103, "")</f>
        <v>9.1743119266054721E-3</v>
      </c>
      <c r="F103" s="108">
        <f>IF(ISNUMBER(D103), $B118 * E103, "")</f>
        <v>1376.1467889908208</v>
      </c>
      <c r="G103" s="109">
        <v>10.8</v>
      </c>
      <c r="H103" s="107">
        <f>IF(ISNUMBER(G103), (G103 - $B103) / $B103, "")</f>
        <v>-9.1743119266054721E-3</v>
      </c>
      <c r="I103" s="110">
        <f>IF(ISNUMBER(G103), $B118 * H103, "")</f>
        <v>-1376.1467889908208</v>
      </c>
      <c r="J103" s="106">
        <v>10.7</v>
      </c>
      <c r="K103" s="107">
        <f>IF(ISNUMBER(J103), (J103 - $B103) / $B103, "")</f>
        <v>-1.8348623853211107E-2</v>
      </c>
      <c r="L103" s="108">
        <f>IF(ISNUMBER(J103), $B118 * K103, "")</f>
        <v>-2752.2935779816662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5" t="s">
        <v>97</v>
      </c>
      <c r="B104" s="126">
        <v>2.2000000000000001E-3</v>
      </c>
      <c r="C104" s="77">
        <v>4.7619047599999999E-2</v>
      </c>
      <c r="D104" s="15">
        <v>2.0999999999999999E-3</v>
      </c>
      <c r="E104" s="32">
        <f t="shared" ref="E104:E107" si="50">IF(ISNUMBER(D104), (D104 - $B104) / $B104, "")</f>
        <v>-4.5454545454545574E-2</v>
      </c>
      <c r="F104" s="18">
        <f>IF(ISNUMBER(D104), $B118 * E104, "")</f>
        <v>-6818.1818181818362</v>
      </c>
      <c r="G104" s="31">
        <v>2.0999999999999999E-3</v>
      </c>
      <c r="H104" s="32">
        <f t="shared" ref="H104:H107" si="51">IF(ISNUMBER(G104), (G104 - $B104) / $B104, "")</f>
        <v>-4.5454545454545574E-2</v>
      </c>
      <c r="I104" s="101">
        <f>IF(ISNUMBER(G104), $B118 * H104, "")</f>
        <v>-6818.1818181818362</v>
      </c>
      <c r="J104" s="15">
        <v>2.2000000000000001E-3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5" t="s">
        <v>185</v>
      </c>
      <c r="B105" s="126">
        <v>10.5</v>
      </c>
      <c r="C105" s="77">
        <v>3.9603960399999999E-2</v>
      </c>
      <c r="D105" s="15">
        <v>10.199999999999999</v>
      </c>
      <c r="E105" s="32">
        <f t="shared" si="50"/>
        <v>-2.857142857142864E-2</v>
      </c>
      <c r="F105" s="18">
        <f>IF(ISNUMBER(D105), $B118 * E105, "")</f>
        <v>-4285.7142857142962</v>
      </c>
      <c r="G105" s="31">
        <v>10.1</v>
      </c>
      <c r="H105" s="32">
        <f t="shared" si="51"/>
        <v>-3.8095238095238126E-2</v>
      </c>
      <c r="I105" s="101">
        <f>IF(ISNUMBER(G105), $B118 * H105, "")</f>
        <v>-5714.2857142857192</v>
      </c>
      <c r="J105" s="15">
        <v>10.199999999999999</v>
      </c>
      <c r="K105" s="32">
        <f t="shared" si="52"/>
        <v>-2.857142857142864E-2</v>
      </c>
      <c r="L105" s="18">
        <f>IF(ISNUMBER(J105), $B118 * K105, "")</f>
        <v>-4285.7142857142962</v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5" t="s">
        <v>213</v>
      </c>
      <c r="B106" s="126">
        <v>296</v>
      </c>
      <c r="C106" s="77">
        <v>3.8596491199999999E-2</v>
      </c>
      <c r="D106" s="15">
        <v>302</v>
      </c>
      <c r="E106" s="32">
        <f t="shared" si="50"/>
        <v>2.0270270270270271E-2</v>
      </c>
      <c r="F106" s="18">
        <f>IF(ISNUMBER(D106), $B118 * E106, "")</f>
        <v>3040.5405405405409</v>
      </c>
      <c r="G106" s="31">
        <v>303</v>
      </c>
      <c r="H106" s="32">
        <f t="shared" si="51"/>
        <v>2.364864864864865E-2</v>
      </c>
      <c r="I106" s="101">
        <f>IF(ISNUMBER(G106), $B118 * H106, "")</f>
        <v>3547.2972972972975</v>
      </c>
      <c r="J106" s="15">
        <v>300</v>
      </c>
      <c r="K106" s="32">
        <f t="shared" si="52"/>
        <v>1.3513513513513514E-2</v>
      </c>
      <c r="L106" s="18">
        <f>IF(ISNUMBER(J106), $B118 * K106, "")</f>
        <v>2027.0270270270271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71</v>
      </c>
      <c r="B107" s="131">
        <v>19.3</v>
      </c>
      <c r="C107" s="79">
        <v>3.7634408600000002E-2</v>
      </c>
      <c r="D107" s="24">
        <v>19</v>
      </c>
      <c r="E107" s="25">
        <f t="shared" si="50"/>
        <v>-1.5544041450777238E-2</v>
      </c>
      <c r="F107" s="104">
        <f>IF(ISNUMBER(D107), $B118 * E107, "")</f>
        <v>-2331.6062176165856</v>
      </c>
      <c r="G107" s="102">
        <v>18.899999999999999</v>
      </c>
      <c r="H107" s="25">
        <f t="shared" si="51"/>
        <v>-2.0725388601036378E-2</v>
      </c>
      <c r="I107" s="103">
        <f>IF(ISNUMBER(G107), $B118 * H107, "")</f>
        <v>-3108.8082901554567</v>
      </c>
      <c r="J107" s="24">
        <v>18.899999999999999</v>
      </c>
      <c r="K107" s="25">
        <f t="shared" si="52"/>
        <v>-2.0725388601036378E-2</v>
      </c>
      <c r="L107" s="104">
        <f>IF(ISNUMBER(J107), $B118 * K107, "")</f>
        <v>-3108.8082901554567</v>
      </c>
      <c r="M107" s="102"/>
      <c r="N107" s="25" t="str">
        <f t="shared" si="53"/>
        <v/>
      </c>
      <c r="O107" s="104" t="str">
        <f>IF(ISNUMBER(M107), $B118 * N107, "")</f>
        <v/>
      </c>
      <c r="Q107" s="194"/>
      <c r="R107" s="195"/>
      <c r="S107" s="196"/>
    </row>
    <row r="108" spans="1:19">
      <c r="A108" s="123" t="s">
        <v>105</v>
      </c>
      <c r="B108" s="124">
        <v>964</v>
      </c>
      <c r="C108" s="76">
        <v>3.6559139800000001E-2</v>
      </c>
      <c r="D108" s="13">
        <v>944</v>
      </c>
      <c r="E108" s="14">
        <f>IF(ISNUMBER(D108), (D108 - $B108) / $B108, "")</f>
        <v>-2.0746887966804978E-2</v>
      </c>
      <c r="F108" s="16">
        <f>IF(ISNUMBER(D108), $B118 * E108, "")</f>
        <v>-3112.0331950207469</v>
      </c>
      <c r="G108" s="29">
        <v>925</v>
      </c>
      <c r="H108" s="14">
        <f>IF(ISNUMBER(G108), (G108 - $B108) / $B108, "")</f>
        <v>-4.0456431535269712E-2</v>
      </c>
      <c r="I108" s="100">
        <f>IF(ISNUMBER(G108), $B118 * H108, "")</f>
        <v>-6068.4647302904568</v>
      </c>
      <c r="J108" s="13">
        <v>924</v>
      </c>
      <c r="K108" s="14">
        <f>IF(ISNUMBER(J108), (J108 - $B108) / $B108, "")</f>
        <v>-4.1493775933609957E-2</v>
      </c>
      <c r="L108" s="16">
        <f>IF(ISNUMBER(J108), $B118 * K108, "")</f>
        <v>-6224.0663900414938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7"/>
      <c r="R108" s="198"/>
      <c r="S108" s="199"/>
    </row>
    <row r="109" spans="1:19" ht="17.25" thickBot="1">
      <c r="A109" s="125" t="s">
        <v>245</v>
      </c>
      <c r="B109" s="126">
        <v>61.3</v>
      </c>
      <c r="C109" s="77">
        <v>3.5472972999999998E-2</v>
      </c>
      <c r="D109" s="15">
        <v>59.9</v>
      </c>
      <c r="E109" s="32">
        <f t="shared" ref="E109:E112" si="54">IF(ISNUMBER(D109), (D109 - $B109) / $B109, "")</f>
        <v>-2.2838499184339292E-2</v>
      </c>
      <c r="F109" s="18">
        <f>IF(ISNUMBER(D109), $B118 * E109, "")</f>
        <v>-3425.7748776508938</v>
      </c>
      <c r="G109" s="31">
        <v>59.7</v>
      </c>
      <c r="H109" s="32">
        <f t="shared" ref="H109:H112" si="55">IF(ISNUMBER(G109), (G109 - $B109) / $B109, "")</f>
        <v>-2.6101141924959124E-2</v>
      </c>
      <c r="I109" s="101">
        <f>IF(ISNUMBER(G109), $B118 * H109, "")</f>
        <v>-3915.1712887438689</v>
      </c>
      <c r="J109" s="15">
        <v>60</v>
      </c>
      <c r="K109" s="32">
        <f t="shared" ref="K109:K112" si="56">IF(ISNUMBER(J109), (J109 - $B109) / $B109, "")</f>
        <v>-2.1207177814029317E-2</v>
      </c>
      <c r="L109" s="18">
        <f>IF(ISNUMBER(J109), $B118 * K109, "")</f>
        <v>-3181.0766721043974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0"/>
      <c r="R109" s="201"/>
      <c r="S109" s="202"/>
    </row>
    <row r="110" spans="1:19" ht="17.25" thickBot="1">
      <c r="A110" s="125" t="s">
        <v>79</v>
      </c>
      <c r="B110" s="126">
        <v>878</v>
      </c>
      <c r="C110" s="77">
        <v>3.5377358499999997E-2</v>
      </c>
      <c r="D110" s="15">
        <v>897</v>
      </c>
      <c r="E110" s="32">
        <f t="shared" si="54"/>
        <v>2.164009111617312E-2</v>
      </c>
      <c r="F110" s="18">
        <f>IF(ISNUMBER(D110), $B118 * E110, "")</f>
        <v>3246.0136674259679</v>
      </c>
      <c r="G110" s="31">
        <v>919</v>
      </c>
      <c r="H110" s="32">
        <f t="shared" si="55"/>
        <v>4.6697038724373578E-2</v>
      </c>
      <c r="I110" s="101">
        <f>IF(ISNUMBER(G110), $B118 * H110, "")</f>
        <v>7004.5558086560368</v>
      </c>
      <c r="J110" s="15">
        <v>940</v>
      </c>
      <c r="K110" s="32">
        <f t="shared" si="56"/>
        <v>7.0615034168564919E-2</v>
      </c>
      <c r="L110" s="18">
        <f>IF(ISNUMBER(J110), $B118 * K110, "")</f>
        <v>10592.255125284737</v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5" t="s">
        <v>205</v>
      </c>
      <c r="B111" s="126">
        <v>11.8</v>
      </c>
      <c r="C111" s="77">
        <v>3.50877193E-2</v>
      </c>
      <c r="D111" s="15">
        <v>12.2</v>
      </c>
      <c r="E111" s="32">
        <f t="shared" si="54"/>
        <v>3.3898305084745638E-2</v>
      </c>
      <c r="F111" s="18">
        <f>IF(ISNUMBER(D111), $B118 * E111, "")</f>
        <v>5084.7457627118456</v>
      </c>
      <c r="G111" s="31">
        <v>12.1</v>
      </c>
      <c r="H111" s="32">
        <f t="shared" si="55"/>
        <v>2.542372881355923E-2</v>
      </c>
      <c r="I111" s="101">
        <f>IF(ISNUMBER(G111), $B118 * H111, "")</f>
        <v>3813.5593220338847</v>
      </c>
      <c r="J111" s="15">
        <v>12.2</v>
      </c>
      <c r="K111" s="32">
        <f t="shared" si="56"/>
        <v>3.3898305084745638E-2</v>
      </c>
      <c r="L111" s="18">
        <f>IF(ISNUMBER(J111), $B118 * K111, "")</f>
        <v>5084.7457627118456</v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27" t="s">
        <v>348</v>
      </c>
      <c r="B112" s="128">
        <v>152</v>
      </c>
      <c r="C112" s="78">
        <v>3.4013605400000001E-2</v>
      </c>
      <c r="D112" s="20">
        <v>149</v>
      </c>
      <c r="E112" s="21">
        <f t="shared" si="54"/>
        <v>-1.9736842105263157E-2</v>
      </c>
      <c r="F112" s="22">
        <f>IF(ISNUMBER(D112), $B118 * E112, "")</f>
        <v>-2960.5263157894733</v>
      </c>
      <c r="G112" s="30">
        <v>148</v>
      </c>
      <c r="H112" s="21">
        <f t="shared" si="55"/>
        <v>-2.6315789473684209E-2</v>
      </c>
      <c r="I112" s="105">
        <f>IF(ISNUMBER(G112), $B118 * H112, "")</f>
        <v>-3947.3684210526312</v>
      </c>
      <c r="J112" s="20">
        <v>148</v>
      </c>
      <c r="K112" s="21">
        <f t="shared" si="56"/>
        <v>-2.6315789473684209E-2</v>
      </c>
      <c r="L112" s="22">
        <f>IF(ISNUMBER(J112), $B118 * K112, "")</f>
        <v>-3947.3684210526312</v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25" t="s">
        <v>197</v>
      </c>
      <c r="B113" s="129">
        <v>48.5</v>
      </c>
      <c r="C113" s="80">
        <v>2.9723991500000001E-2</v>
      </c>
      <c r="D113" s="106">
        <v>47.8</v>
      </c>
      <c r="E113" s="107">
        <f>IF(ISNUMBER(D113), (D113 - $B113) / $B113, "")</f>
        <v>-1.4432989690721707E-2</v>
      </c>
      <c r="F113" s="108">
        <f>IF(ISNUMBER(D113), $B118 * E113, "")</f>
        <v>-2164.9484536082559</v>
      </c>
      <c r="G113" s="109">
        <v>47.3</v>
      </c>
      <c r="H113" s="107">
        <f>IF(ISNUMBER(G113), (G113 - $B113) / $B113, "")</f>
        <v>-2.4742268041237171E-2</v>
      </c>
      <c r="I113" s="110">
        <f>IF(ISNUMBER(G113), $B118 * H113, "")</f>
        <v>-3711.3402061855759</v>
      </c>
      <c r="J113" s="106">
        <v>47.4</v>
      </c>
      <c r="K113" s="107">
        <f>IF(ISNUMBER(J113), (J113 - $B113) / $B113, "")</f>
        <v>-2.2680412371134051E-2</v>
      </c>
      <c r="L113" s="108">
        <f>IF(ISNUMBER(J113), $B118 * K113, "")</f>
        <v>-3402.0618556701074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5" t="s">
        <v>150</v>
      </c>
      <c r="B114" s="126">
        <v>58400</v>
      </c>
      <c r="C114" s="77">
        <v>2.87123481E-2</v>
      </c>
      <c r="D114" s="15">
        <v>58760</v>
      </c>
      <c r="E114" s="32">
        <f t="shared" ref="E114:E117" si="58">IF(ISNUMBER(D114), (D114 - $B114) / $B114, "")</f>
        <v>6.1643835616438354E-3</v>
      </c>
      <c r="F114" s="18">
        <f>IF(ISNUMBER(D114), $B118 * E114, "")</f>
        <v>924.65753424657532</v>
      </c>
      <c r="G114" s="31">
        <v>57790</v>
      </c>
      <c r="H114" s="32">
        <f t="shared" ref="H114:H117" si="59">IF(ISNUMBER(G114), (G114 - $B114) / $B114, "")</f>
        <v>-1.0445205479452055E-2</v>
      </c>
      <c r="I114" s="101">
        <f>IF(ISNUMBER(G114), $B118 * H114, "")</f>
        <v>-1566.7808219178082</v>
      </c>
      <c r="J114" s="15">
        <v>57870</v>
      </c>
      <c r="K114" s="32">
        <f t="shared" ref="K114:K117" si="60">IF(ISNUMBER(J114), (J114 - $B114) / $B114, "")</f>
        <v>-9.0753424657534238E-3</v>
      </c>
      <c r="L114" s="18">
        <f>IF(ISNUMBER(J114), $B118 * K114, "")</f>
        <v>-1361.3013698630136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5" t="s">
        <v>75</v>
      </c>
      <c r="B115" s="126">
        <v>16430</v>
      </c>
      <c r="C115" s="77">
        <v>2.81602003E-2</v>
      </c>
      <c r="D115" s="15">
        <v>16400</v>
      </c>
      <c r="E115" s="32">
        <f t="shared" si="58"/>
        <v>-1.8259281801582471E-3</v>
      </c>
      <c r="F115" s="18">
        <f>IF(ISNUMBER(D115), $B118 * E115, "")</f>
        <v>-273.88922702373708</v>
      </c>
      <c r="G115" s="31">
        <v>16200</v>
      </c>
      <c r="H115" s="32">
        <f t="shared" si="59"/>
        <v>-1.399878271454656E-2</v>
      </c>
      <c r="I115" s="101">
        <f>IF(ISNUMBER(G115), $B118 * H115, "")</f>
        <v>-2099.817407181984</v>
      </c>
      <c r="J115" s="15">
        <v>16260</v>
      </c>
      <c r="K115" s="32">
        <f t="shared" si="60"/>
        <v>-1.0346926354230066E-2</v>
      </c>
      <c r="L115" s="18">
        <f>IF(ISNUMBER(J115), $B118 * K115, "")</f>
        <v>-1552.0389531345099</v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5" t="s">
        <v>199</v>
      </c>
      <c r="B116" s="126">
        <v>11.7</v>
      </c>
      <c r="C116" s="77">
        <v>2.6315789499999999E-2</v>
      </c>
      <c r="D116" s="15">
        <v>11.7</v>
      </c>
      <c r="E116" s="32">
        <f t="shared" si="58"/>
        <v>0</v>
      </c>
      <c r="F116" s="18">
        <f>IF(ISNUMBER(D116), $B118 * E116, "")</f>
        <v>0</v>
      </c>
      <c r="G116" s="31">
        <v>11.6</v>
      </c>
      <c r="H116" s="32">
        <f t="shared" si="59"/>
        <v>-8.5470085470085166E-3</v>
      </c>
      <c r="I116" s="101">
        <f>IF(ISNUMBER(G116), $B118 * H116, "")</f>
        <v>-1282.0512820512774</v>
      </c>
      <c r="J116" s="15">
        <v>11.4</v>
      </c>
      <c r="K116" s="32">
        <f t="shared" si="60"/>
        <v>-2.564102564102555E-2</v>
      </c>
      <c r="L116" s="18">
        <f>IF(ISNUMBER(J116), $B118 * K116, "")</f>
        <v>-3846.1538461538325</v>
      </c>
      <c r="M116" s="31"/>
      <c r="N116" s="32" t="str">
        <f t="shared" si="61"/>
        <v/>
      </c>
      <c r="O116" s="18" t="str">
        <f>IF(ISNUMBER(M116), $B118 * N116, "")</f>
        <v/>
      </c>
      <c r="Q116" s="182"/>
      <c r="R116" s="183"/>
      <c r="S116" s="184"/>
    </row>
    <row r="117" spans="1:19" ht="17.25" thickBot="1">
      <c r="A117" s="130" t="s">
        <v>118</v>
      </c>
      <c r="B117" s="131">
        <v>16.8</v>
      </c>
      <c r="C117" s="79">
        <v>2.4390243900000001E-2</v>
      </c>
      <c r="D117" s="24">
        <v>16.5</v>
      </c>
      <c r="E117" s="25">
        <f t="shared" si="58"/>
        <v>-1.7857142857142898E-2</v>
      </c>
      <c r="F117" s="104">
        <f>IF(ISNUMBER(D117), $B118 * E117, "")</f>
        <v>-2678.5714285714348</v>
      </c>
      <c r="G117" s="102">
        <v>16.5</v>
      </c>
      <c r="H117" s="25">
        <f t="shared" si="59"/>
        <v>-1.7857142857142898E-2</v>
      </c>
      <c r="I117" s="103">
        <f>IF(ISNUMBER(G117), $B118 * H117, "")</f>
        <v>-2678.5714285714348</v>
      </c>
      <c r="J117" s="24">
        <v>16.5</v>
      </c>
      <c r="K117" s="25">
        <f t="shared" si="60"/>
        <v>-1.7857142857142898E-2</v>
      </c>
      <c r="L117" s="104">
        <f>IF(ISNUMBER(J117), $B118 * K117, "")</f>
        <v>-2678.5714285714348</v>
      </c>
      <c r="M117" s="102"/>
      <c r="N117" s="25" t="str">
        <f t="shared" si="61"/>
        <v/>
      </c>
      <c r="O117" s="104" t="str">
        <f>IF(ISNUMBER(M117), $B118 * N117, "")</f>
        <v/>
      </c>
      <c r="Q117" s="185"/>
      <c r="R117" s="186"/>
      <c r="S117" s="187"/>
    </row>
    <row r="118" spans="1:19" ht="17.25" thickBot="1">
      <c r="A118" s="132" t="s">
        <v>265</v>
      </c>
      <c r="B118" s="246">
        <f>$B$37</f>
        <v>150000</v>
      </c>
      <c r="C118" s="247"/>
      <c r="D118" s="26" t="s">
        <v>266</v>
      </c>
      <c r="E118" s="27">
        <f>IF(COUNT(E98:E117), SUM(E98:E117) / COUNT(E98:E117), 0)</f>
        <v>-7.2682029757576592E-3</v>
      </c>
      <c r="F118" s="28">
        <f>SUM(F98:F117)</f>
        <v>-21804.608927272981</v>
      </c>
      <c r="G118" s="26" t="s">
        <v>266</v>
      </c>
      <c r="H118" s="27">
        <f>IF(COUNT(H98:H117), SUM(H98:H117) / COUNT(H98:H117), 0)</f>
        <v>-8.7991283561202286E-3</v>
      </c>
      <c r="I118" s="28">
        <f>SUM(I98:I117)</f>
        <v>-26397.385068360691</v>
      </c>
      <c r="J118" s="26" t="s">
        <v>266</v>
      </c>
      <c r="K118" s="27">
        <f>IF(COUNT(K98:K117), SUM(K98:K117) / COUNT(K98:K117), 0)</f>
        <v>-8.4714683599739181E-3</v>
      </c>
      <c r="L118" s="28">
        <f>SUM(L98:L117)</f>
        <v>-25414.405079921758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8"/>
      <c r="R118" s="189"/>
      <c r="S118" s="190"/>
    </row>
    <row r="120" spans="1:19" ht="17.25" thickBot="1"/>
    <row r="121" spans="1:19" ht="17.25" thickBot="1">
      <c r="A121" s="204" t="s">
        <v>253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8" t="s">
        <v>262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48145000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-2.0865957599999999E-2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2022-03-15(화) 오전 00:00</v>
      </c>
      <c r="C123" s="245"/>
      <c r="D123" s="217" t="str">
        <f>TEXT($G$1, "[$-ko-KR]yyyy-mm-dd(ddd) ") &amp; "오후 14:00"</f>
        <v>2022-03-15(화) 오후 14:00</v>
      </c>
      <c r="E123" s="218"/>
      <c r="F123" s="219"/>
      <c r="G123" s="217" t="str">
        <f>TEXT($G$1, "[$-ko-KR]yyyy-mm-dd(ddd) ") &amp; "오후 19:00"</f>
        <v>2022-03-15(화) 오후 19:00</v>
      </c>
      <c r="H123" s="218"/>
      <c r="I123" s="219"/>
      <c r="J123" s="217" t="str">
        <f>TEXT($G$1, "[$-ko-KR]yyyy-mm-dd(ddd) ") &amp; "오후 21:00"</f>
        <v>2022-03-15(화) 오후 21:00</v>
      </c>
      <c r="K123" s="218"/>
      <c r="L123" s="219"/>
      <c r="M123" s="217" t="str">
        <f>TEXT($G$1+1, "[$-ko-KR]yyyy-mm-dd(ddd) ") &amp; "오전 00:00"</f>
        <v>2022-03-16(수)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9" t="s">
        <v>57</v>
      </c>
      <c r="H124" s="180" t="s">
        <v>263</v>
      </c>
      <c r="I124" s="181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3"/>
      <c r="R124" s="193"/>
      <c r="S124" s="193"/>
    </row>
    <row r="125" spans="1:19" ht="17.25" thickBot="1">
      <c r="A125" s="123" t="s">
        <v>97</v>
      </c>
      <c r="B125" s="124">
        <v>2.2000000000000001E-3</v>
      </c>
      <c r="C125" s="76">
        <v>4.7619047599999999E-2</v>
      </c>
      <c r="D125" s="13">
        <v>2.0999999999999999E-3</v>
      </c>
      <c r="E125" s="14">
        <f>IF(ISNUMBER(D125), (D125 - $B125) / $B125, "")</f>
        <v>-4.5454545454545574E-2</v>
      </c>
      <c r="F125" s="16">
        <f>IF(ISNUMBER(D125), $B145 * E125, "")</f>
        <v>-6818.1818181818362</v>
      </c>
      <c r="G125" s="29">
        <v>2.0999999999999999E-3</v>
      </c>
      <c r="H125" s="14">
        <f>IF(ISNUMBER(G125), (G125 - $B125) / $B125, "")</f>
        <v>-4.5454545454545574E-2</v>
      </c>
      <c r="I125" s="100">
        <f>IF(ISNUMBER(G125), $B145 * H125, "")</f>
        <v>-6818.1818181818362</v>
      </c>
      <c r="J125" s="13">
        <v>2.2000000000000001E-3</v>
      </c>
      <c r="K125" s="14">
        <f>IF(ISNUMBER(J125), (J125 - $B125) / $B125, "")</f>
        <v>0</v>
      </c>
      <c r="L125" s="16">
        <f>IF(ISNUMBER(J125), $B145 * K125, "")</f>
        <v>0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25" t="s">
        <v>185</v>
      </c>
      <c r="B126" s="126">
        <v>10.5</v>
      </c>
      <c r="C126" s="77">
        <v>3.9603960399999999E-2</v>
      </c>
      <c r="D126" s="15">
        <v>10.199999999999999</v>
      </c>
      <c r="E126" s="32">
        <f t="shared" ref="E126:E129" si="62">IF(ISNUMBER(D126), (D126 - $B126) / $B126, "")</f>
        <v>-2.857142857142864E-2</v>
      </c>
      <c r="F126" s="18">
        <f>IF(ISNUMBER(D126), $B145 * E126, "")</f>
        <v>-4285.7142857142962</v>
      </c>
      <c r="G126" s="31">
        <v>10.1</v>
      </c>
      <c r="H126" s="32">
        <f t="shared" ref="H126:H129" si="63">IF(ISNUMBER(G126), (G126 - $B126) / $B126, "")</f>
        <v>-3.8095238095238126E-2</v>
      </c>
      <c r="I126" s="101">
        <f>IF(ISNUMBER(G126), $B145 * H126, "")</f>
        <v>-5714.2857142857192</v>
      </c>
      <c r="J126" s="15">
        <v>10.199999999999999</v>
      </c>
      <c r="K126" s="32">
        <f t="shared" ref="K126:K129" si="64">IF(ISNUMBER(J126), (J126 - $B126) / $B126, "")</f>
        <v>-2.857142857142864E-2</v>
      </c>
      <c r="L126" s="18">
        <f>IF(ISNUMBER(J126), $B145 * K126, "")</f>
        <v>-4285.7142857142962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25" t="s">
        <v>71</v>
      </c>
      <c r="B127" s="126">
        <v>19.3</v>
      </c>
      <c r="C127" s="77">
        <v>3.7634408600000002E-2</v>
      </c>
      <c r="D127" s="15">
        <v>19</v>
      </c>
      <c r="E127" s="32">
        <f t="shared" si="62"/>
        <v>-1.5544041450777238E-2</v>
      </c>
      <c r="F127" s="18">
        <f>IF(ISNUMBER(D127), $B145 * E127, "")</f>
        <v>-2331.6062176165856</v>
      </c>
      <c r="G127" s="31">
        <v>18.899999999999999</v>
      </c>
      <c r="H127" s="32">
        <f t="shared" si="63"/>
        <v>-2.0725388601036378E-2</v>
      </c>
      <c r="I127" s="101">
        <f>IF(ISNUMBER(G127), $B145 * H127, "")</f>
        <v>-3108.8082901554567</v>
      </c>
      <c r="J127" s="15">
        <v>18.899999999999999</v>
      </c>
      <c r="K127" s="32">
        <f t="shared" si="64"/>
        <v>-2.0725388601036378E-2</v>
      </c>
      <c r="L127" s="18">
        <f>IF(ISNUMBER(J127), $B145 * K127, "")</f>
        <v>-3108.8082901554567</v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5" t="s">
        <v>245</v>
      </c>
      <c r="B128" s="126">
        <v>61.3</v>
      </c>
      <c r="C128" s="77">
        <v>3.5472972999999998E-2</v>
      </c>
      <c r="D128" s="15">
        <v>59.9</v>
      </c>
      <c r="E128" s="32">
        <f t="shared" si="62"/>
        <v>-2.2838499184339292E-2</v>
      </c>
      <c r="F128" s="18">
        <f>IF(ISNUMBER(D128), $B145 * E128, "")</f>
        <v>-3425.7748776508938</v>
      </c>
      <c r="G128" s="31">
        <v>59.7</v>
      </c>
      <c r="H128" s="32">
        <f t="shared" si="63"/>
        <v>-2.6101141924959124E-2</v>
      </c>
      <c r="I128" s="101">
        <f>IF(ISNUMBER(G128), $B145 * H128, "")</f>
        <v>-3915.1712887438689</v>
      </c>
      <c r="J128" s="15">
        <v>60</v>
      </c>
      <c r="K128" s="32">
        <f t="shared" si="64"/>
        <v>-2.1207177814029317E-2</v>
      </c>
      <c r="L128" s="18">
        <f>IF(ISNUMBER(J128), $B145 * K128, "")</f>
        <v>-3181.0766721043974</v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27" t="s">
        <v>205</v>
      </c>
      <c r="B129" s="128">
        <v>11.8</v>
      </c>
      <c r="C129" s="78">
        <v>3.50877193E-2</v>
      </c>
      <c r="D129" s="20">
        <v>12.2</v>
      </c>
      <c r="E129" s="21">
        <f t="shared" si="62"/>
        <v>3.3898305084745638E-2</v>
      </c>
      <c r="F129" s="22">
        <f>IF(ISNUMBER(D129), $B145 * E129, "")</f>
        <v>5084.7457627118456</v>
      </c>
      <c r="G129" s="30">
        <v>12.1</v>
      </c>
      <c r="H129" s="21">
        <f t="shared" si="63"/>
        <v>2.542372881355923E-2</v>
      </c>
      <c r="I129" s="105">
        <f>IF(ISNUMBER(G129), $B145 * H129, "")</f>
        <v>3813.5593220338847</v>
      </c>
      <c r="J129" s="20">
        <v>12.2</v>
      </c>
      <c r="K129" s="21">
        <f t="shared" si="64"/>
        <v>3.3898305084745638E-2</v>
      </c>
      <c r="L129" s="22">
        <f>IF(ISNUMBER(J129), $B145 * K129, "")</f>
        <v>5084.7457627118456</v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5" t="s">
        <v>197</v>
      </c>
      <c r="B130" s="129">
        <v>48.5</v>
      </c>
      <c r="C130" s="80">
        <v>2.9723991500000001E-2</v>
      </c>
      <c r="D130" s="106">
        <v>47.8</v>
      </c>
      <c r="E130" s="107">
        <f>IF(ISNUMBER(D130), (D130 - $B130) / $B130, "")</f>
        <v>-1.4432989690721707E-2</v>
      </c>
      <c r="F130" s="108">
        <f>IF(ISNUMBER(D130), $B145 * E130, "")</f>
        <v>-2164.9484536082559</v>
      </c>
      <c r="G130" s="109">
        <v>47.3</v>
      </c>
      <c r="H130" s="107">
        <f>IF(ISNUMBER(G130), (G130 - $B130) / $B130, "")</f>
        <v>-2.4742268041237171E-2</v>
      </c>
      <c r="I130" s="110">
        <f>IF(ISNUMBER(G130), $B145 * H130, "")</f>
        <v>-3711.3402061855759</v>
      </c>
      <c r="J130" s="106">
        <v>47.4</v>
      </c>
      <c r="K130" s="107">
        <f>IF(ISNUMBER(J130), (J130 - $B130) / $B130, "")</f>
        <v>-2.2680412371134051E-2</v>
      </c>
      <c r="L130" s="108">
        <f>IF(ISNUMBER(J130), $B145 * K130, "")</f>
        <v>-3402.0618556701074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5" t="s">
        <v>199</v>
      </c>
      <c r="B131" s="126">
        <v>11.7</v>
      </c>
      <c r="C131" s="77">
        <v>2.6315789499999999E-2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11.6</v>
      </c>
      <c r="H131" s="32">
        <f t="shared" ref="H131:H134" si="67">IF(ISNUMBER(G131), (G131 - $B131) / $B131, "")</f>
        <v>-8.5470085470085166E-3</v>
      </c>
      <c r="I131" s="101">
        <f>IF(ISNUMBER(G131), $B145 * H131, "")</f>
        <v>-1282.0512820512774</v>
      </c>
      <c r="J131" s="15">
        <v>11.4</v>
      </c>
      <c r="K131" s="32">
        <f t="shared" ref="K131:K134" si="68">IF(ISNUMBER(J131), (J131 - $B131) / $B131, "")</f>
        <v>-2.564102564102555E-2</v>
      </c>
      <c r="L131" s="18">
        <f>IF(ISNUMBER(J131), $B145 * K131, "")</f>
        <v>-3846.1538461538325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5" t="s">
        <v>118</v>
      </c>
      <c r="B132" s="126">
        <v>16.8</v>
      </c>
      <c r="C132" s="77">
        <v>2.4390243900000001E-2</v>
      </c>
      <c r="D132" s="15">
        <v>16.5</v>
      </c>
      <c r="E132" s="32">
        <f t="shared" si="66"/>
        <v>-1.7857142857142898E-2</v>
      </c>
      <c r="F132" s="18">
        <f>IF(ISNUMBER(D132), $B145 * E132, "")</f>
        <v>-2678.5714285714348</v>
      </c>
      <c r="G132" s="31">
        <v>16.5</v>
      </c>
      <c r="H132" s="32">
        <f t="shared" si="67"/>
        <v>-1.7857142857142898E-2</v>
      </c>
      <c r="I132" s="101">
        <f>IF(ISNUMBER(G132), $B145 * H132, "")</f>
        <v>-2678.5714285714348</v>
      </c>
      <c r="J132" s="15">
        <v>16.5</v>
      </c>
      <c r="K132" s="32">
        <f t="shared" si="68"/>
        <v>-1.7857142857142898E-2</v>
      </c>
      <c r="L132" s="18">
        <f>IF(ISNUMBER(J132), $B145 * K132, "")</f>
        <v>-2678.5714285714348</v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5" t="s">
        <v>64</v>
      </c>
      <c r="B133" s="126">
        <v>27.3</v>
      </c>
      <c r="C133" s="77">
        <v>2.2471910099999999E-2</v>
      </c>
      <c r="D133" s="15">
        <v>27.2</v>
      </c>
      <c r="E133" s="32">
        <f t="shared" si="66"/>
        <v>-3.663003663003715E-3</v>
      </c>
      <c r="F133" s="18">
        <f>IF(ISNUMBER(D133), $B145 * E133, "")</f>
        <v>-549.45054945055722</v>
      </c>
      <c r="G133" s="31">
        <v>27</v>
      </c>
      <c r="H133" s="32">
        <f t="shared" si="67"/>
        <v>-1.0989010989011014E-2</v>
      </c>
      <c r="I133" s="101">
        <f>IF(ISNUMBER(G133), $B145 * H133, "")</f>
        <v>-1648.3516483516521</v>
      </c>
      <c r="J133" s="15">
        <v>27</v>
      </c>
      <c r="K133" s="32">
        <f t="shared" si="68"/>
        <v>-1.0989010989011014E-2</v>
      </c>
      <c r="L133" s="18">
        <f>IF(ISNUMBER(J133), $B145 * K133, "")</f>
        <v>-1648.3516483516521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144</v>
      </c>
      <c r="B134" s="131">
        <v>10.7</v>
      </c>
      <c r="C134" s="79">
        <v>1.9047618999999998E-2</v>
      </c>
      <c r="D134" s="24">
        <v>10.7</v>
      </c>
      <c r="E134" s="25">
        <f t="shared" si="66"/>
        <v>0</v>
      </c>
      <c r="F134" s="104">
        <f>IF(ISNUMBER(D134), $B145 * E134, "")</f>
        <v>0</v>
      </c>
      <c r="G134" s="102">
        <v>10.6</v>
      </c>
      <c r="H134" s="25">
        <f t="shared" si="67"/>
        <v>-9.3457943925233326E-3</v>
      </c>
      <c r="I134" s="103">
        <f>IF(ISNUMBER(G134), $B145 * H134, "")</f>
        <v>-1401.8691588784998</v>
      </c>
      <c r="J134" s="24">
        <v>10.7</v>
      </c>
      <c r="K134" s="25">
        <f t="shared" si="68"/>
        <v>0</v>
      </c>
      <c r="L134" s="104">
        <f>IF(ISNUMBER(J134), $B145 * K134, "")</f>
        <v>0</v>
      </c>
      <c r="M134" s="102"/>
      <c r="N134" s="25" t="str">
        <f t="shared" si="69"/>
        <v/>
      </c>
      <c r="O134" s="104" t="str">
        <f>IF(ISNUMBER(M134), $B145 * N134, "")</f>
        <v/>
      </c>
      <c r="Q134" s="194"/>
      <c r="R134" s="195"/>
      <c r="S134" s="196"/>
    </row>
    <row r="135" spans="1:19">
      <c r="A135" s="123" t="s">
        <v>341</v>
      </c>
      <c r="B135" s="124">
        <v>9.4299999999999995E-2</v>
      </c>
      <c r="C135" s="76">
        <v>1.8358531300000001E-2</v>
      </c>
      <c r="D135" s="13">
        <v>0.105</v>
      </c>
      <c r="E135" s="14">
        <f>IF(ISNUMBER(D135), (D135 - $B135) / $B135, "")</f>
        <v>0.1134676564156946</v>
      </c>
      <c r="F135" s="16">
        <f>IF(ISNUMBER(D135), $B145 * E135, "")</f>
        <v>17020.148462354191</v>
      </c>
      <c r="G135" s="29">
        <v>9.8199999999999996E-2</v>
      </c>
      <c r="H135" s="14">
        <f>IF(ISNUMBER(G135), (G135 - $B135) / $B135, "")</f>
        <v>4.1357370095440098E-2</v>
      </c>
      <c r="I135" s="100">
        <f>IF(ISNUMBER(G135), $B145 * H135, "")</f>
        <v>6203.6055143160147</v>
      </c>
      <c r="J135" s="13">
        <v>9.9000000000000005E-2</v>
      </c>
      <c r="K135" s="14">
        <f>IF(ISNUMBER(J135), (J135 - $B135) / $B135, "")</f>
        <v>4.9840933191940724E-2</v>
      </c>
      <c r="L135" s="16">
        <f>IF(ISNUMBER(J135), $B145 * K135, "")</f>
        <v>7476.1399787911087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7"/>
      <c r="R135" s="198"/>
      <c r="S135" s="199"/>
    </row>
    <row r="136" spans="1:19" ht="17.25" thickBot="1">
      <c r="A136" s="125" t="s">
        <v>124</v>
      </c>
      <c r="B136" s="126">
        <v>56.6</v>
      </c>
      <c r="C136" s="77">
        <v>1.2522361399999999E-2</v>
      </c>
      <c r="D136" s="15">
        <v>56.1</v>
      </c>
      <c r="E136" s="32">
        <f t="shared" ref="E136:E139" si="70">IF(ISNUMBER(D136), (D136 - $B136) / $B136, "")</f>
        <v>-8.8339222614840993E-3</v>
      </c>
      <c r="F136" s="18">
        <f>IF(ISNUMBER(D136), $B145 * E136, "")</f>
        <v>-1325.0883392226149</v>
      </c>
      <c r="G136" s="31">
        <v>55.7</v>
      </c>
      <c r="H136" s="32">
        <f t="shared" ref="H136:H139" si="71">IF(ISNUMBER(G136), (G136 - $B136) / $B136, "")</f>
        <v>-1.5901060070671352E-2</v>
      </c>
      <c r="I136" s="101">
        <f>IF(ISNUMBER(G136), $B145 * H136, "")</f>
        <v>-2385.1590106007029</v>
      </c>
      <c r="J136" s="15">
        <v>56.2</v>
      </c>
      <c r="K136" s="32">
        <f t="shared" ref="K136:K139" si="72">IF(ISNUMBER(J136), (J136 - $B136) / $B136, "")</f>
        <v>-7.0671378091872539E-3</v>
      </c>
      <c r="L136" s="18">
        <f>IF(ISNUMBER(J136), $B145 * K136, "")</f>
        <v>-1060.070671378088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0"/>
      <c r="R136" s="201"/>
      <c r="S136" s="202"/>
    </row>
    <row r="137" spans="1:19" ht="17.25" thickBot="1">
      <c r="A137" s="125" t="s">
        <v>229</v>
      </c>
      <c r="B137" s="126">
        <v>51.2</v>
      </c>
      <c r="C137" s="77">
        <v>1.18577075E-2</v>
      </c>
      <c r="D137" s="15">
        <v>50.6</v>
      </c>
      <c r="E137" s="32">
        <f t="shared" si="70"/>
        <v>-1.1718750000000028E-2</v>
      </c>
      <c r="F137" s="18">
        <f>IF(ISNUMBER(D137), $B145 * E137, "")</f>
        <v>-1757.8125000000041</v>
      </c>
      <c r="G137" s="31">
        <v>50.2</v>
      </c>
      <c r="H137" s="32">
        <f t="shared" si="71"/>
        <v>-1.953125E-2</v>
      </c>
      <c r="I137" s="101">
        <f>IF(ISNUMBER(G137), $B145 * H137, "")</f>
        <v>-2929.6875</v>
      </c>
      <c r="J137" s="15">
        <v>50.2</v>
      </c>
      <c r="K137" s="32">
        <f t="shared" si="72"/>
        <v>-1.953125E-2</v>
      </c>
      <c r="L137" s="18">
        <f>IF(ISNUMBER(J137), $B145 * K137, "")</f>
        <v>-2929.6875</v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5" t="s">
        <v>140</v>
      </c>
      <c r="B138" s="126">
        <v>85.5</v>
      </c>
      <c r="C138" s="77">
        <v>9.4451003999999998E-3</v>
      </c>
      <c r="D138" s="15">
        <v>86</v>
      </c>
      <c r="E138" s="32">
        <f t="shared" si="70"/>
        <v>5.8479532163742687E-3</v>
      </c>
      <c r="F138" s="18">
        <f>IF(ISNUMBER(D138), $B145 * E138, "")</f>
        <v>877.19298245614027</v>
      </c>
      <c r="G138" s="31">
        <v>84.2</v>
      </c>
      <c r="H138" s="32">
        <f t="shared" si="71"/>
        <v>-1.5204678362573066E-2</v>
      </c>
      <c r="I138" s="101">
        <f>IF(ISNUMBER(G138), $B145 * H138, "")</f>
        <v>-2280.7017543859602</v>
      </c>
      <c r="J138" s="15">
        <v>84.7</v>
      </c>
      <c r="K138" s="32">
        <f t="shared" si="72"/>
        <v>-9.3567251461987976E-3</v>
      </c>
      <c r="L138" s="18">
        <f>IF(ISNUMBER(J138), $B145 * K138, "")</f>
        <v>-1403.5087719298197</v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27" t="s">
        <v>233</v>
      </c>
      <c r="B139" s="128">
        <v>90.6</v>
      </c>
      <c r="C139" s="78">
        <v>6.6666666999999997E-3</v>
      </c>
      <c r="D139" s="20">
        <v>89</v>
      </c>
      <c r="E139" s="21">
        <f t="shared" si="70"/>
        <v>-1.7660044150110313E-2</v>
      </c>
      <c r="F139" s="22">
        <f>IF(ISNUMBER(D139), $B145 * E139, "")</f>
        <v>-2649.0066225165469</v>
      </c>
      <c r="G139" s="30">
        <v>88.3</v>
      </c>
      <c r="H139" s="21">
        <f t="shared" si="71"/>
        <v>-2.5386313465783635E-2</v>
      </c>
      <c r="I139" s="105">
        <f>IF(ISNUMBER(G139), $B145 * H139, "")</f>
        <v>-3807.9470198675454</v>
      </c>
      <c r="J139" s="20">
        <v>88.8</v>
      </c>
      <c r="K139" s="21">
        <f t="shared" si="72"/>
        <v>-1.9867549668874142E-2</v>
      </c>
      <c r="L139" s="22">
        <f>IF(ISNUMBER(J139), $B145 * K139, "")</f>
        <v>-2980.1324503311212</v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25" t="s">
        <v>128</v>
      </c>
      <c r="B140" s="129">
        <v>48.7</v>
      </c>
      <c r="C140" s="80">
        <v>6.1983471000000004E-3</v>
      </c>
      <c r="D140" s="106">
        <v>48.3</v>
      </c>
      <c r="E140" s="107">
        <f>IF(ISNUMBER(D140), (D140 - $B140) / $B140, "")</f>
        <v>-8.2135523613964204E-3</v>
      </c>
      <c r="F140" s="108">
        <f>IF(ISNUMBER(D140), $B145 * E140, "")</f>
        <v>-1232.032854209463</v>
      </c>
      <c r="G140" s="109">
        <v>48</v>
      </c>
      <c r="H140" s="107">
        <f>IF(ISNUMBER(G140), (G140 - $B140) / $B140, "")</f>
        <v>-1.4373716632443589E-2</v>
      </c>
      <c r="I140" s="110">
        <f>IF(ISNUMBER(G140), $B145 * H140, "")</f>
        <v>-2156.0574948665385</v>
      </c>
      <c r="J140" s="106">
        <v>48.2</v>
      </c>
      <c r="K140" s="107">
        <f>IF(ISNUMBER(J140), (J140 - $B140) / $B140, "")</f>
        <v>-1.0266940451745379E-2</v>
      </c>
      <c r="L140" s="108">
        <f>IF(ISNUMBER(J140), $B145 * K140, "")</f>
        <v>-1540.041067761807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5" t="s">
        <v>148</v>
      </c>
      <c r="B141" s="126">
        <v>74.599999999999994</v>
      </c>
      <c r="C141" s="77">
        <v>2.688172E-3</v>
      </c>
      <c r="D141" s="15">
        <v>74.3</v>
      </c>
      <c r="E141" s="32">
        <f t="shared" ref="E141:E144" si="74">IF(ISNUMBER(D141), (D141 - $B141) / $B141, "")</f>
        <v>-4.0214477211795866E-3</v>
      </c>
      <c r="F141" s="18">
        <f>IF(ISNUMBER(D141), $B145 * E141, "")</f>
        <v>-603.21715817693803</v>
      </c>
      <c r="G141" s="31">
        <v>75.2</v>
      </c>
      <c r="H141" s="32">
        <f t="shared" ref="H141:H144" si="75">IF(ISNUMBER(G141), (G141 - $B141) / $B141, "")</f>
        <v>8.042895442359364E-3</v>
      </c>
      <c r="I141" s="101">
        <f>IF(ISNUMBER(G141), $B145 * H141, "")</f>
        <v>1206.4343163539047</v>
      </c>
      <c r="J141" s="15">
        <v>75.3</v>
      </c>
      <c r="K141" s="32">
        <f t="shared" ref="K141:K144" si="76">IF(ISNUMBER(J141), (J141 - $B141) / $B141, "")</f>
        <v>9.3833780160858301E-3</v>
      </c>
      <c r="L141" s="18">
        <f>IF(ISNUMBER(J141), $B145 * K141, "")</f>
        <v>1407.5067024128746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5" t="s">
        <v>189</v>
      </c>
      <c r="B142" s="126">
        <v>87.1</v>
      </c>
      <c r="C142" s="77">
        <v>-1.1467890000000001E-3</v>
      </c>
      <c r="D142" s="15">
        <v>87.1</v>
      </c>
      <c r="E142" s="32">
        <f t="shared" si="74"/>
        <v>0</v>
      </c>
      <c r="F142" s="18">
        <f>IF(ISNUMBER(D142), $B145 * E142, "")</f>
        <v>0</v>
      </c>
      <c r="G142" s="31">
        <v>86.2</v>
      </c>
      <c r="H142" s="32">
        <f t="shared" si="75"/>
        <v>-1.0332950631457997E-2</v>
      </c>
      <c r="I142" s="101">
        <f>IF(ISNUMBER(G142), $B145 * H142, "")</f>
        <v>-1549.9425947186996</v>
      </c>
      <c r="J142" s="15">
        <v>90.2</v>
      </c>
      <c r="K142" s="32">
        <f t="shared" si="76"/>
        <v>3.5591274397244646E-2</v>
      </c>
      <c r="L142" s="18">
        <f>IF(ISNUMBER(J142), $B145 * K142, "")</f>
        <v>5338.6911595866968</v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5" t="s">
        <v>126</v>
      </c>
      <c r="B143" s="126">
        <v>84.2</v>
      </c>
      <c r="C143" s="77">
        <v>-3.5502959000000001E-3</v>
      </c>
      <c r="D143" s="15">
        <v>83.5</v>
      </c>
      <c r="E143" s="32">
        <f t="shared" si="74"/>
        <v>-8.3135391923990828E-3</v>
      </c>
      <c r="F143" s="18">
        <f>IF(ISNUMBER(D143), $B145 * E143, "")</f>
        <v>-1247.0308788598625</v>
      </c>
      <c r="G143" s="31">
        <v>82.4</v>
      </c>
      <c r="H143" s="32">
        <f t="shared" si="75"/>
        <v>-2.1377672209026095E-2</v>
      </c>
      <c r="I143" s="101">
        <f>IF(ISNUMBER(G143), $B145 * H143, "")</f>
        <v>-3206.6508313539143</v>
      </c>
      <c r="J143" s="15">
        <v>83.3</v>
      </c>
      <c r="K143" s="32">
        <f t="shared" si="76"/>
        <v>-1.0688836104513131E-2</v>
      </c>
      <c r="L143" s="18">
        <f>IF(ISNUMBER(J143), $B145 * K143, "")</f>
        <v>-1603.3254156769697</v>
      </c>
      <c r="M143" s="31"/>
      <c r="N143" s="32" t="str">
        <f t="shared" si="77"/>
        <v/>
      </c>
      <c r="O143" s="18" t="str">
        <f>IF(ISNUMBER(M143), $B145 * N143, "")</f>
        <v/>
      </c>
      <c r="Q143" s="182"/>
      <c r="R143" s="183"/>
      <c r="S143" s="184"/>
    </row>
    <row r="144" spans="1:19" ht="17.25" thickBot="1">
      <c r="A144" s="130" t="s">
        <v>158</v>
      </c>
      <c r="B144" s="131">
        <v>69.099999999999994</v>
      </c>
      <c r="C144" s="79">
        <v>-1.0028653300000001E-2</v>
      </c>
      <c r="D144" s="24">
        <v>68.400000000000006</v>
      </c>
      <c r="E144" s="25">
        <f t="shared" si="74"/>
        <v>-1.0130246020260329E-2</v>
      </c>
      <c r="F144" s="104">
        <f>IF(ISNUMBER(D144), $B145 * E144, "")</f>
        <v>-1519.5369030390493</v>
      </c>
      <c r="G144" s="102">
        <v>68.5</v>
      </c>
      <c r="H144" s="25">
        <f t="shared" si="75"/>
        <v>-8.6830680173660552E-3</v>
      </c>
      <c r="I144" s="103">
        <f>IF(ISNUMBER(G144), $B145 * H144, "")</f>
        <v>-1302.4602026049083</v>
      </c>
      <c r="J144" s="24">
        <v>68.3</v>
      </c>
      <c r="K144" s="25">
        <f t="shared" si="76"/>
        <v>-1.1577424023154807E-2</v>
      </c>
      <c r="L144" s="104">
        <f>IF(ISNUMBER(J144), $B145 * K144, "")</f>
        <v>-1736.613603473221</v>
      </c>
      <c r="M144" s="102"/>
      <c r="N144" s="25" t="str">
        <f t="shared" si="77"/>
        <v/>
      </c>
      <c r="O144" s="104" t="str">
        <f>IF(ISNUMBER(M144), $B145 * N144, "")</f>
        <v/>
      </c>
      <c r="Q144" s="185"/>
      <c r="R144" s="186"/>
      <c r="S144" s="187"/>
    </row>
    <row r="145" spans="1:19" ht="17.25" thickBot="1">
      <c r="A145" s="132" t="s">
        <v>265</v>
      </c>
      <c r="B145" s="246">
        <f>$B$37</f>
        <v>150000</v>
      </c>
      <c r="C145" s="247"/>
      <c r="D145" s="26" t="s">
        <v>266</v>
      </c>
      <c r="E145" s="27">
        <f>IF(COUNT(E125:E144), SUM(E125:E144) / COUNT(E125:E144), 0)</f>
        <v>-3.201961893098721E-3</v>
      </c>
      <c r="F145" s="28">
        <f>SUM(F125:F144)</f>
        <v>-9605.8856792961615</v>
      </c>
      <c r="G145" s="26" t="s">
        <v>266</v>
      </c>
      <c r="H145" s="27">
        <f>IF(COUNT(H125:H144), SUM(H125:H144) / COUNT(H125:H144), 0)</f>
        <v>-1.289121269703326E-2</v>
      </c>
      <c r="I145" s="28">
        <f>SUM(I125:I144)</f>
        <v>-38673.63809109979</v>
      </c>
      <c r="J145" s="26" t="s">
        <v>266</v>
      </c>
      <c r="K145" s="27">
        <f>IF(COUNT(K125:K144), SUM(K125:K144) / COUNT(K125:K144), 0)</f>
        <v>-5.3656779679232252E-3</v>
      </c>
      <c r="L145" s="28">
        <f>SUM(L125:L144)</f>
        <v>-16097.033903769676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8"/>
      <c r="R145" s="189"/>
      <c r="S145" s="190"/>
    </row>
    <row r="147" spans="1:19" ht="17.25" thickBot="1"/>
    <row r="148" spans="1:19" ht="17.25" thickBot="1">
      <c r="A148" s="204" t="s">
        <v>254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8" t="s">
        <v>262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48145000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-2.0865957599999999E-2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2022-03-15(화) 오전 00:00</v>
      </c>
      <c r="C150" s="245"/>
      <c r="D150" s="217" t="str">
        <f>TEXT($G$1, "[$-ko-KR]yyyy-mm-dd(ddd) ") &amp; "오후 14:00"</f>
        <v>2022-03-15(화) 오후 14:00</v>
      </c>
      <c r="E150" s="218"/>
      <c r="F150" s="219"/>
      <c r="G150" s="217" t="str">
        <f>TEXT($G$1, "[$-ko-KR]yyyy-mm-dd(ddd) ") &amp; "오후 19:00"</f>
        <v>2022-03-15(화) 오후 19:00</v>
      </c>
      <c r="H150" s="218"/>
      <c r="I150" s="219"/>
      <c r="J150" s="217" t="str">
        <f>TEXT($G$1, "[$-ko-KR]yyyy-mm-dd(ddd) ") &amp; "오후 21:00"</f>
        <v>2022-03-15(화) 오후 21:00</v>
      </c>
      <c r="K150" s="218"/>
      <c r="L150" s="219"/>
      <c r="M150" s="217" t="str">
        <f>TEXT($G$1+1, "[$-ko-KR]yyyy-mm-dd(ddd) ") &amp; "오전 00:00"</f>
        <v>2022-03-16(수)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9" t="s">
        <v>57</v>
      </c>
      <c r="H151" s="180" t="s">
        <v>263</v>
      </c>
      <c r="I151" s="181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3"/>
      <c r="R151" s="193"/>
      <c r="S151" s="193"/>
    </row>
    <row r="152" spans="1:19" ht="17.25" thickBot="1">
      <c r="A152" s="123" t="s">
        <v>170</v>
      </c>
      <c r="B152" s="124">
        <v>604</v>
      </c>
      <c r="C152" s="76">
        <v>6.6666666999999997E-3</v>
      </c>
      <c r="D152" s="13">
        <v>603</v>
      </c>
      <c r="E152" s="14">
        <f>IF(ISNUMBER(D152), (D152 - $B152) / $B152, "")</f>
        <v>-1.6556291390728477E-3</v>
      </c>
      <c r="F152" s="16">
        <f>IF(ISNUMBER(D152), $B172 * E152, "")</f>
        <v>-248.34437086092714</v>
      </c>
      <c r="G152" s="29">
        <v>632</v>
      </c>
      <c r="H152" s="14">
        <f>IF(ISNUMBER(G152), (G152 - $B152) / $B152, "")</f>
        <v>4.6357615894039736E-2</v>
      </c>
      <c r="I152" s="100">
        <f>IF(ISNUMBER(G152), $B172 * H152, "")</f>
        <v>6953.6423841059604</v>
      </c>
      <c r="J152" s="13">
        <v>624</v>
      </c>
      <c r="K152" s="14">
        <f>IF(ISNUMBER(J152), (J152 - $B152) / $B152, "")</f>
        <v>3.3112582781456956E-2</v>
      </c>
      <c r="L152" s="16">
        <f>IF(ISNUMBER(J152), $B172 * K152, "")</f>
        <v>4966.8874172185433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25" t="s">
        <v>201</v>
      </c>
      <c r="B153" s="126">
        <v>466</v>
      </c>
      <c r="C153" s="77">
        <v>6.4794815999999998E-3</v>
      </c>
      <c r="D153" s="15">
        <v>461</v>
      </c>
      <c r="E153" s="32">
        <f t="shared" ref="E153:E156" si="78">IF(ISNUMBER(D153), (D153 - $B153) / $B153, "")</f>
        <v>-1.0729613733905579E-2</v>
      </c>
      <c r="F153" s="18">
        <f>IF(ISNUMBER(D153), $B172 * E153, "")</f>
        <v>-1609.4420600858368</v>
      </c>
      <c r="G153" s="31">
        <v>476</v>
      </c>
      <c r="H153" s="32">
        <f t="shared" ref="H153:H156" si="79">IF(ISNUMBER(G153), (G153 - $B153) / $B153, "")</f>
        <v>2.1459227467811159E-2</v>
      </c>
      <c r="I153" s="101">
        <f>IF(ISNUMBER(G153), $B172 * H153, "")</f>
        <v>3218.8841201716737</v>
      </c>
      <c r="J153" s="15">
        <v>475</v>
      </c>
      <c r="K153" s="32">
        <f t="shared" ref="K153:K156" si="80">IF(ISNUMBER(J153), (J153 - $B153) / $B153, "")</f>
        <v>1.9313304721030045E-2</v>
      </c>
      <c r="L153" s="18">
        <f>IF(ISNUMBER(J153), $B172 * K153, "")</f>
        <v>2896.9957081545067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25" t="s">
        <v>327</v>
      </c>
      <c r="B154" s="126">
        <v>529</v>
      </c>
      <c r="C154" s="77">
        <v>3.7950663999999999E-3</v>
      </c>
      <c r="D154" s="15">
        <v>521</v>
      </c>
      <c r="E154" s="32">
        <f t="shared" si="78"/>
        <v>-1.5122873345935728E-2</v>
      </c>
      <c r="F154" s="18">
        <f>IF(ISNUMBER(D154), $B172 * E154, "")</f>
        <v>-2268.4310018903593</v>
      </c>
      <c r="G154" s="31">
        <v>512</v>
      </c>
      <c r="H154" s="32">
        <f t="shared" si="79"/>
        <v>-3.2136105860113423E-2</v>
      </c>
      <c r="I154" s="101">
        <f>IF(ISNUMBER(G154), $B172 * H154, "")</f>
        <v>-4820.4158790170131</v>
      </c>
      <c r="J154" s="15">
        <v>513</v>
      </c>
      <c r="K154" s="32">
        <f t="shared" si="80"/>
        <v>-3.0245746691871456E-2</v>
      </c>
      <c r="L154" s="18">
        <f>IF(ISNUMBER(J154), $B172 * K154, "")</f>
        <v>-4536.8620037807186</v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5" t="s">
        <v>209</v>
      </c>
      <c r="B155" s="126">
        <v>957</v>
      </c>
      <c r="C155" s="77">
        <v>3.1446540999999998E-3</v>
      </c>
      <c r="D155" s="15">
        <v>941</v>
      </c>
      <c r="E155" s="32">
        <f t="shared" si="78"/>
        <v>-1.671891327063741E-2</v>
      </c>
      <c r="F155" s="18">
        <f>IF(ISNUMBER(D155), $B172 * E155, "")</f>
        <v>-2507.8369905956115</v>
      </c>
      <c r="G155" s="31">
        <v>935</v>
      </c>
      <c r="H155" s="32">
        <f t="shared" si="79"/>
        <v>-2.2988505747126436E-2</v>
      </c>
      <c r="I155" s="101">
        <f>IF(ISNUMBER(G155), $B172 * H155, "")</f>
        <v>-3448.2758620689656</v>
      </c>
      <c r="J155" s="15">
        <v>934</v>
      </c>
      <c r="K155" s="32">
        <f t="shared" si="80"/>
        <v>-2.4033437826541274E-2</v>
      </c>
      <c r="L155" s="18">
        <f>IF(ISNUMBER(J155), $B172 * K155, "")</f>
        <v>-3605.015673981191</v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27" t="s">
        <v>81</v>
      </c>
      <c r="B156" s="128">
        <v>994</v>
      </c>
      <c r="C156" s="78">
        <v>3.0272452000000001E-3</v>
      </c>
      <c r="D156" s="20">
        <v>987</v>
      </c>
      <c r="E156" s="21">
        <f t="shared" si="78"/>
        <v>-7.0422535211267607E-3</v>
      </c>
      <c r="F156" s="22">
        <f>IF(ISNUMBER(D156), $B172 * E156, "")</f>
        <v>-1056.338028169014</v>
      </c>
      <c r="G156" s="30">
        <v>986</v>
      </c>
      <c r="H156" s="21">
        <f t="shared" si="79"/>
        <v>-8.0482897384305842E-3</v>
      </c>
      <c r="I156" s="105">
        <f>IF(ISNUMBER(G156), $B172 * H156, "")</f>
        <v>-1207.2434607645876</v>
      </c>
      <c r="J156" s="20">
        <v>986</v>
      </c>
      <c r="K156" s="21">
        <f t="shared" si="80"/>
        <v>-8.0482897384305842E-3</v>
      </c>
      <c r="L156" s="22">
        <f>IF(ISNUMBER(J156), $B172 * K156, "")</f>
        <v>-1207.2434607645876</v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5" t="s">
        <v>221</v>
      </c>
      <c r="B157" s="129">
        <v>897</v>
      </c>
      <c r="C157" s="80">
        <v>2.2346368999999998E-3</v>
      </c>
      <c r="D157" s="106">
        <v>889</v>
      </c>
      <c r="E157" s="107">
        <f>IF(ISNUMBER(D157), (D157 - $B157) / $B157, "")</f>
        <v>-8.918617614269788E-3</v>
      </c>
      <c r="F157" s="108">
        <f>IF(ISNUMBER(D157), $B172 * E157, "")</f>
        <v>-1337.7926421404682</v>
      </c>
      <c r="G157" s="109">
        <v>887</v>
      </c>
      <c r="H157" s="107">
        <f>IF(ISNUMBER(G157), (G157 - $B157) / $B157, "")</f>
        <v>-1.1148272017837236E-2</v>
      </c>
      <c r="I157" s="110">
        <f>IF(ISNUMBER(G157), $B172 * H157, "")</f>
        <v>-1672.2408026755854</v>
      </c>
      <c r="J157" s="106">
        <v>889</v>
      </c>
      <c r="K157" s="107">
        <f>IF(ISNUMBER(J157), (J157 - $B157) / $B157, "")</f>
        <v>-8.918617614269788E-3</v>
      </c>
      <c r="L157" s="108">
        <f>IF(ISNUMBER(J157), $B172 * K157, "")</f>
        <v>-1337.7926421404682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5" t="s">
        <v>339</v>
      </c>
      <c r="B158" s="126">
        <v>474</v>
      </c>
      <c r="C158" s="77">
        <v>2.1141648999999998E-3</v>
      </c>
      <c r="D158" s="15">
        <v>466</v>
      </c>
      <c r="E158" s="32">
        <f t="shared" ref="E158:E161" si="82">IF(ISNUMBER(D158), (D158 - $B158) / $B158, "")</f>
        <v>-1.6877637130801686E-2</v>
      </c>
      <c r="F158" s="18">
        <f>IF(ISNUMBER(D158), $B172 * E158, "")</f>
        <v>-2531.6455696202529</v>
      </c>
      <c r="G158" s="31">
        <v>469</v>
      </c>
      <c r="H158" s="32">
        <f t="shared" ref="H158:H161" si="83">IF(ISNUMBER(G158), (G158 - $B158) / $B158, "")</f>
        <v>-1.0548523206751054E-2</v>
      </c>
      <c r="I158" s="101">
        <f>IF(ISNUMBER(G158), $B172 * H158, "")</f>
        <v>-1582.2784810126582</v>
      </c>
      <c r="J158" s="15">
        <v>470</v>
      </c>
      <c r="K158" s="32">
        <f t="shared" ref="K158:K161" si="84">IF(ISNUMBER(J158), (J158 - $B158) / $B158, "")</f>
        <v>-8.4388185654008432E-3</v>
      </c>
      <c r="L158" s="18">
        <f>IF(ISNUMBER(J158), $B172 * K158, "")</f>
        <v>-1265.8227848101264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5" t="s">
        <v>207</v>
      </c>
      <c r="B159" s="126">
        <v>965</v>
      </c>
      <c r="C159" s="77">
        <v>2.0768432000000002E-3</v>
      </c>
      <c r="D159" s="15">
        <v>980</v>
      </c>
      <c r="E159" s="32">
        <f t="shared" si="82"/>
        <v>1.5544041450777202E-2</v>
      </c>
      <c r="F159" s="18">
        <f>IF(ISNUMBER(D159), $B172 * E159, "")</f>
        <v>2331.6062176165801</v>
      </c>
      <c r="G159" s="31">
        <v>972</v>
      </c>
      <c r="H159" s="32">
        <f t="shared" si="83"/>
        <v>7.2538860103626944E-3</v>
      </c>
      <c r="I159" s="101">
        <f>IF(ISNUMBER(G159), $B172 * H159, "")</f>
        <v>1088.0829015544041</v>
      </c>
      <c r="J159" s="15">
        <v>976</v>
      </c>
      <c r="K159" s="32">
        <f t="shared" si="84"/>
        <v>1.1398963730569948E-2</v>
      </c>
      <c r="L159" s="18">
        <f>IF(ISNUMBER(J159), $B172 * K159, "")</f>
        <v>1709.8445595854921</v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5" t="s">
        <v>51</v>
      </c>
      <c r="B160" s="126">
        <v>222</v>
      </c>
      <c r="C160" s="77">
        <v>0</v>
      </c>
      <c r="D160" s="15">
        <v>221</v>
      </c>
      <c r="E160" s="32">
        <f t="shared" si="82"/>
        <v>-4.5045045045045045E-3</v>
      </c>
      <c r="F160" s="18">
        <f>IF(ISNUMBER(D160), $B172 * E160, "")</f>
        <v>-675.67567567567562</v>
      </c>
      <c r="G160" s="31">
        <v>223</v>
      </c>
      <c r="H160" s="32">
        <f t="shared" si="83"/>
        <v>4.5045045045045045E-3</v>
      </c>
      <c r="I160" s="101">
        <f>IF(ISNUMBER(G160), $B172 * H160, "")</f>
        <v>675.67567567567562</v>
      </c>
      <c r="J160" s="15">
        <v>223</v>
      </c>
      <c r="K160" s="32">
        <f t="shared" si="84"/>
        <v>4.5045045045045045E-3</v>
      </c>
      <c r="L160" s="18">
        <f>IF(ISNUMBER(J160), $B172 * K160, "")</f>
        <v>675.67567567567562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160</v>
      </c>
      <c r="B161" s="131">
        <v>389</v>
      </c>
      <c r="C161" s="79">
        <v>0</v>
      </c>
      <c r="D161" s="24">
        <v>382</v>
      </c>
      <c r="E161" s="25">
        <f t="shared" si="82"/>
        <v>-1.7994858611825194E-2</v>
      </c>
      <c r="F161" s="104">
        <f>IF(ISNUMBER(D161), $B172 * E161, "")</f>
        <v>-2699.228791773779</v>
      </c>
      <c r="G161" s="102">
        <v>385</v>
      </c>
      <c r="H161" s="25">
        <f t="shared" si="83"/>
        <v>-1.0282776349614395E-2</v>
      </c>
      <c r="I161" s="103">
        <f>IF(ISNUMBER(G161), $B172 * H161, "")</f>
        <v>-1542.4164524421592</v>
      </c>
      <c r="J161" s="24">
        <v>384</v>
      </c>
      <c r="K161" s="25">
        <f t="shared" si="84"/>
        <v>-1.2853470437017995E-2</v>
      </c>
      <c r="L161" s="104">
        <f>IF(ISNUMBER(J161), $B172 * K161, "")</f>
        <v>-1928.0205655526993</v>
      </c>
      <c r="M161" s="102"/>
      <c r="N161" s="25" t="str">
        <f t="shared" si="85"/>
        <v/>
      </c>
      <c r="O161" s="104" t="str">
        <f>IF(ISNUMBER(M161), $B172 * N161, "")</f>
        <v/>
      </c>
      <c r="Q161" s="194"/>
      <c r="R161" s="195"/>
      <c r="S161" s="196"/>
    </row>
    <row r="162" spans="1:19">
      <c r="A162" s="123" t="s">
        <v>225</v>
      </c>
      <c r="B162" s="124">
        <v>333</v>
      </c>
      <c r="C162" s="76">
        <v>0</v>
      </c>
      <c r="D162" s="13">
        <v>329</v>
      </c>
      <c r="E162" s="14">
        <f>IF(ISNUMBER(D162), (D162 - $B162) / $B162, "")</f>
        <v>-1.2012012012012012E-2</v>
      </c>
      <c r="F162" s="16">
        <f>IF(ISNUMBER(D162), $B172 * E162, "")</f>
        <v>-1801.8018018018017</v>
      </c>
      <c r="G162" s="29">
        <v>326</v>
      </c>
      <c r="H162" s="14">
        <f>IF(ISNUMBER(G162), (G162 - $B162) / $B162, "")</f>
        <v>-2.1021021021021023E-2</v>
      </c>
      <c r="I162" s="100">
        <f>IF(ISNUMBER(G162), $B172 * H162, "")</f>
        <v>-3153.1531531531532</v>
      </c>
      <c r="J162" s="13">
        <v>328</v>
      </c>
      <c r="K162" s="14">
        <f>IF(ISNUMBER(J162), (J162 - $B162) / $B162, "")</f>
        <v>-1.5015015015015015E-2</v>
      </c>
      <c r="L162" s="16">
        <f>IF(ISNUMBER(J162), $B172 * K162, "")</f>
        <v>-2252.2522522522522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7"/>
      <c r="R162" s="198"/>
      <c r="S162" s="199"/>
    </row>
    <row r="163" spans="1:19" ht="17.25" thickBot="1">
      <c r="A163" s="125" t="s">
        <v>261</v>
      </c>
      <c r="B163" s="126">
        <v>146</v>
      </c>
      <c r="C163" s="77">
        <v>0</v>
      </c>
      <c r="D163" s="15">
        <v>146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144</v>
      </c>
      <c r="H163" s="32">
        <f t="shared" ref="H163:H166" si="87">IF(ISNUMBER(G163), (G163 - $B163) / $B163, "")</f>
        <v>-1.3698630136986301E-2</v>
      </c>
      <c r="I163" s="101">
        <f>IF(ISNUMBER(G163), $B172 * H163, "")</f>
        <v>-2054.794520547945</v>
      </c>
      <c r="J163" s="15">
        <v>145</v>
      </c>
      <c r="K163" s="32">
        <f t="shared" ref="K163:K166" si="88">IF(ISNUMBER(J163), (J163 - $B163) / $B163, "")</f>
        <v>-6.8493150684931503E-3</v>
      </c>
      <c r="L163" s="18">
        <f>IF(ISNUMBER(J163), $B172 * K163, "")</f>
        <v>-1027.3972602739725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0"/>
      <c r="R163" s="201"/>
      <c r="S163" s="202"/>
    </row>
    <row r="164" spans="1:19" ht="17.25" thickBot="1">
      <c r="A164" s="125" t="s">
        <v>180</v>
      </c>
      <c r="B164" s="126">
        <v>863</v>
      </c>
      <c r="C164" s="77">
        <v>-1.1574074E-3</v>
      </c>
      <c r="D164" s="15">
        <v>849</v>
      </c>
      <c r="E164" s="32">
        <f t="shared" si="86"/>
        <v>-1.6222479721900347E-2</v>
      </c>
      <c r="F164" s="18">
        <f>IF(ISNUMBER(D164), $B172 * E164, "")</f>
        <v>-2433.3719582850522</v>
      </c>
      <c r="G164" s="31">
        <v>847</v>
      </c>
      <c r="H164" s="32">
        <f t="shared" si="87"/>
        <v>-1.8539976825028968E-2</v>
      </c>
      <c r="I164" s="101">
        <f>IF(ISNUMBER(G164), $B172 * H164, "")</f>
        <v>-2780.9965237543452</v>
      </c>
      <c r="J164" s="15">
        <v>850</v>
      </c>
      <c r="K164" s="32">
        <f t="shared" si="88"/>
        <v>-1.5063731170336037E-2</v>
      </c>
      <c r="L164" s="18">
        <f>IF(ISNUMBER(J164), $B172 * K164, "")</f>
        <v>-2259.5596755504057</v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5" t="s">
        <v>247</v>
      </c>
      <c r="B165" s="126">
        <v>710</v>
      </c>
      <c r="C165" s="77">
        <v>-1.4064698000000001E-3</v>
      </c>
      <c r="D165" s="15">
        <v>710</v>
      </c>
      <c r="E165" s="32">
        <f t="shared" si="86"/>
        <v>0</v>
      </c>
      <c r="F165" s="18">
        <f>IF(ISNUMBER(D165), $B172 * E165, "")</f>
        <v>0</v>
      </c>
      <c r="G165" s="31">
        <v>709</v>
      </c>
      <c r="H165" s="32">
        <f t="shared" si="87"/>
        <v>-1.4084507042253522E-3</v>
      </c>
      <c r="I165" s="101">
        <f>IF(ISNUMBER(G165), $B172 * H165, "")</f>
        <v>-211.26760563380282</v>
      </c>
      <c r="J165" s="15">
        <v>711</v>
      </c>
      <c r="K165" s="32">
        <f t="shared" si="88"/>
        <v>1.4084507042253522E-3</v>
      </c>
      <c r="L165" s="18">
        <f>IF(ISNUMBER(J165), $B172 * K165, "")</f>
        <v>211.26760563380282</v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27" t="s">
        <v>89</v>
      </c>
      <c r="B166" s="128">
        <v>952</v>
      </c>
      <c r="C166" s="78">
        <v>-2.0964361000000002E-3</v>
      </c>
      <c r="D166" s="20">
        <v>947</v>
      </c>
      <c r="E166" s="21">
        <f t="shared" si="86"/>
        <v>-5.2521008403361349E-3</v>
      </c>
      <c r="F166" s="22">
        <f>IF(ISNUMBER(D166), $B172 * E166, "")</f>
        <v>-787.81512605042019</v>
      </c>
      <c r="G166" s="30">
        <v>938</v>
      </c>
      <c r="H166" s="21">
        <f t="shared" si="87"/>
        <v>-1.4705882352941176E-2</v>
      </c>
      <c r="I166" s="105">
        <f>IF(ISNUMBER(G166), $B172 * H166, "")</f>
        <v>-2205.8823529411766</v>
      </c>
      <c r="J166" s="20">
        <v>940</v>
      </c>
      <c r="K166" s="21">
        <f t="shared" si="88"/>
        <v>-1.2605042016806723E-2</v>
      </c>
      <c r="L166" s="22">
        <f>IF(ISNUMBER(J166), $B172 * K166, "")</f>
        <v>-1890.7563025210084</v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25" t="s">
        <v>217</v>
      </c>
      <c r="B167" s="129">
        <v>191</v>
      </c>
      <c r="C167" s="80">
        <v>-5.2083333000000004E-3</v>
      </c>
      <c r="D167" s="106">
        <v>190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188</v>
      </c>
      <c r="H167" s="107">
        <f>IF(ISNUMBER(G167), (G167 - $B167) / $B167, "")</f>
        <v>-1.5706806282722512E-2</v>
      </c>
      <c r="I167" s="110">
        <f>IF(ISNUMBER(G167), $B172 * H167, "")</f>
        <v>-2356.0209424083769</v>
      </c>
      <c r="J167" s="106">
        <v>189</v>
      </c>
      <c r="K167" s="107">
        <f>IF(ISNUMBER(J167), (J167 - $B167) / $B167, "")</f>
        <v>-1.0471204188481676E-2</v>
      </c>
      <c r="L167" s="108">
        <f>IF(ISNUMBER(J167), $B172 * K167, "")</f>
        <v>-1570.6806282722514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5" t="s">
        <v>223</v>
      </c>
      <c r="B168" s="126">
        <v>911</v>
      </c>
      <c r="C168" s="77">
        <v>-8.7051143000000004E-3</v>
      </c>
      <c r="D168" s="15">
        <v>901</v>
      </c>
      <c r="E168" s="32">
        <f t="shared" ref="E168:E171" si="90">IF(ISNUMBER(D168), (D168 - $B168) / $B168, "")</f>
        <v>-1.0976948408342482E-2</v>
      </c>
      <c r="F168" s="18">
        <f>IF(ISNUMBER(D168), $B172 * E168, "")</f>
        <v>-1646.5422612513723</v>
      </c>
      <c r="G168" s="31">
        <v>897</v>
      </c>
      <c r="H168" s="32">
        <f t="shared" ref="H168:H171" si="91">IF(ISNUMBER(G168), (G168 - $B168) / $B168, "")</f>
        <v>-1.5367727771679473E-2</v>
      </c>
      <c r="I168" s="101">
        <f>IF(ISNUMBER(G168), $B172 * H168, "")</f>
        <v>-2305.1591657519211</v>
      </c>
      <c r="J168" s="15">
        <v>894</v>
      </c>
      <c r="K168" s="32">
        <f t="shared" ref="K168:K171" si="92">IF(ISNUMBER(J168), (J168 - $B168) / $B168, "")</f>
        <v>-1.8660812294182216E-2</v>
      </c>
      <c r="L168" s="18">
        <f>IF(ISNUMBER(J168), $B172 * K168, "")</f>
        <v>-2799.1218441273322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5" t="s">
        <v>162</v>
      </c>
      <c r="B169" s="126">
        <v>994</v>
      </c>
      <c r="C169" s="77">
        <v>-1.0945273599999999E-2</v>
      </c>
      <c r="D169" s="15">
        <v>987</v>
      </c>
      <c r="E169" s="32">
        <f t="shared" si="90"/>
        <v>-7.0422535211267607E-3</v>
      </c>
      <c r="F169" s="18">
        <f>IF(ISNUMBER(D169), $B172 * E169, "")</f>
        <v>-1056.338028169014</v>
      </c>
      <c r="G169" s="31">
        <v>978</v>
      </c>
      <c r="H169" s="32">
        <f t="shared" si="91"/>
        <v>-1.6096579476861168E-2</v>
      </c>
      <c r="I169" s="101">
        <f>IF(ISNUMBER(G169), $B172 * H169, "")</f>
        <v>-2414.4869215291751</v>
      </c>
      <c r="J169" s="15">
        <v>975</v>
      </c>
      <c r="K169" s="32">
        <f t="shared" si="92"/>
        <v>-1.9114688128772636E-2</v>
      </c>
      <c r="L169" s="18">
        <f>IF(ISNUMBER(J169), $B172 * K169, "")</f>
        <v>-2867.2032193158952</v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5" t="s">
        <v>85</v>
      </c>
      <c r="B170" s="126">
        <v>240</v>
      </c>
      <c r="C170" s="77">
        <v>-1.2345679E-2</v>
      </c>
      <c r="D170" s="15">
        <v>238</v>
      </c>
      <c r="E170" s="32">
        <f t="shared" si="90"/>
        <v>-8.3333333333333332E-3</v>
      </c>
      <c r="F170" s="18">
        <f>IF(ISNUMBER(D170), $B172 * E170, "")</f>
        <v>-1250</v>
      </c>
      <c r="G170" s="31">
        <v>238</v>
      </c>
      <c r="H170" s="32">
        <f t="shared" si="91"/>
        <v>-8.3333333333333332E-3</v>
      </c>
      <c r="I170" s="101">
        <f>IF(ISNUMBER(G170), $B172 * H170, "")</f>
        <v>-1250</v>
      </c>
      <c r="J170" s="15">
        <v>237</v>
      </c>
      <c r="K170" s="32">
        <f t="shared" si="92"/>
        <v>-1.2500000000000001E-2</v>
      </c>
      <c r="L170" s="18">
        <f>IF(ISNUMBER(J170), $B172 * K170, "")</f>
        <v>-1875</v>
      </c>
      <c r="M170" s="31"/>
      <c r="N170" s="32" t="str">
        <f t="shared" si="93"/>
        <v/>
      </c>
      <c r="O170" s="18" t="str">
        <f>IF(ISNUMBER(M170), $B172 * N170, "")</f>
        <v/>
      </c>
      <c r="Q170" s="182"/>
      <c r="R170" s="183"/>
      <c r="S170" s="184"/>
    </row>
    <row r="171" spans="1:19" ht="17.25" thickBot="1">
      <c r="A171" s="130" t="s">
        <v>237</v>
      </c>
      <c r="B171" s="131">
        <v>575</v>
      </c>
      <c r="C171" s="79">
        <v>-1.7094017100000001E-2</v>
      </c>
      <c r="D171" s="24">
        <v>570</v>
      </c>
      <c r="E171" s="25">
        <f t="shared" si="90"/>
        <v>-8.6956521739130436E-3</v>
      </c>
      <c r="F171" s="104">
        <f>IF(ISNUMBER(D171), $B172 * E171, "")</f>
        <v>-1304.3478260869565</v>
      </c>
      <c r="G171" s="102">
        <v>567</v>
      </c>
      <c r="H171" s="25">
        <f t="shared" si="91"/>
        <v>-1.391304347826087E-2</v>
      </c>
      <c r="I171" s="103">
        <f>IF(ISNUMBER(G171), $B172 * H171, "")</f>
        <v>-2086.9565217391305</v>
      </c>
      <c r="J171" s="24">
        <v>567</v>
      </c>
      <c r="K171" s="25">
        <f t="shared" si="92"/>
        <v>-1.391304347826087E-2</v>
      </c>
      <c r="L171" s="104">
        <f>IF(ISNUMBER(J171), $B172 * K171, "")</f>
        <v>-2086.9565217391305</v>
      </c>
      <c r="M171" s="102"/>
      <c r="N171" s="25" t="str">
        <f t="shared" si="93"/>
        <v/>
      </c>
      <c r="O171" s="104" t="str">
        <f>IF(ISNUMBER(M171), $B172 * N171, "")</f>
        <v/>
      </c>
      <c r="Q171" s="185"/>
      <c r="R171" s="186"/>
      <c r="S171" s="187"/>
    </row>
    <row r="172" spans="1:19" ht="17.25" thickBot="1">
      <c r="A172" s="132" t="s">
        <v>265</v>
      </c>
      <c r="B172" s="246">
        <f>$B$37</f>
        <v>150000</v>
      </c>
      <c r="C172" s="247"/>
      <c r="D172" s="26" t="s">
        <v>266</v>
      </c>
      <c r="E172" s="27">
        <f>IF(COUNT(E152:E171), SUM(E152:E171) / COUNT(E152:E171), 0)</f>
        <v>-7.889562076325362E-3</v>
      </c>
      <c r="F172" s="28">
        <f>SUM(F152:F171)</f>
        <v>-23668.68622897609</v>
      </c>
      <c r="G172" s="26" t="s">
        <v>266</v>
      </c>
      <c r="H172" s="27">
        <f>IF(COUNT(H152:H171), SUM(H152:H171) / COUNT(H152:H171), 0)</f>
        <v>-7.7184345213107599E-3</v>
      </c>
      <c r="I172" s="28">
        <f>SUM(I152:I171)</f>
        <v>-23155.303563932284</v>
      </c>
      <c r="J172" s="26" t="s">
        <v>266</v>
      </c>
      <c r="K172" s="27">
        <f>IF(COUNT(K152:K171), SUM(K152:K171) / COUNT(K152:K171), 0)</f>
        <v>-7.349671289604673E-3</v>
      </c>
      <c r="L172" s="28">
        <f>SUM(L152:L171)</f>
        <v>-22049.013868814021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8"/>
      <c r="R172" s="189"/>
      <c r="S172" s="190"/>
    </row>
    <row r="174" spans="1:19" ht="17.25" thickBot="1"/>
    <row r="175" spans="1:19" ht="17.25" thickBot="1">
      <c r="A175" s="204" t="s">
        <v>250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8" t="s">
        <v>262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48145000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-2.0865957599999999E-2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2022-03-15(화) 오전 00:00</v>
      </c>
      <c r="C177" s="245"/>
      <c r="D177" s="217" t="str">
        <f>TEXT($G$1, "[$-ko-KR]yyyy-mm-dd(ddd) ") &amp; "오후 14:00"</f>
        <v>2022-03-15(화) 오후 14:00</v>
      </c>
      <c r="E177" s="218"/>
      <c r="F177" s="219"/>
      <c r="G177" s="217" t="str">
        <f>TEXT($G$1, "[$-ko-KR]yyyy-mm-dd(ddd) ") &amp; "오후 19:00"</f>
        <v>2022-03-15(화) 오후 19:00</v>
      </c>
      <c r="H177" s="218"/>
      <c r="I177" s="219"/>
      <c r="J177" s="217" t="str">
        <f>TEXT($G$1, "[$-ko-KR]yyyy-mm-dd(ddd) ") &amp; "오후 21:00"</f>
        <v>2022-03-15(화) 오후 21:00</v>
      </c>
      <c r="K177" s="218"/>
      <c r="L177" s="219"/>
      <c r="M177" s="217" t="str">
        <f>TEXT($G$1+1, "[$-ko-KR]yyyy-mm-dd(ddd) ") &amp; "오전 00:00"</f>
        <v>2022-03-16(수)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9" t="s">
        <v>57</v>
      </c>
      <c r="H178" s="180" t="s">
        <v>263</v>
      </c>
      <c r="I178" s="181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3"/>
      <c r="R178" s="193"/>
      <c r="S178" s="193"/>
    </row>
    <row r="179" spans="1:19" ht="17.25" thickBot="1">
      <c r="A179" s="123" t="s">
        <v>136</v>
      </c>
      <c r="B179" s="124">
        <v>4880</v>
      </c>
      <c r="C179" s="76">
        <v>-4.0816326999999998E-3</v>
      </c>
      <c r="D179" s="13">
        <v>4870</v>
      </c>
      <c r="E179" s="14">
        <f>IF(ISNUMBER(D179), (D179 - $B179) / $B179, "")</f>
        <v>-2.0491803278688526E-3</v>
      </c>
      <c r="F179" s="16">
        <f>IF(ISNUMBER(D179), $B199 * E179, "")</f>
        <v>-307.3770491803279</v>
      </c>
      <c r="G179" s="29">
        <v>4880</v>
      </c>
      <c r="H179" s="14">
        <f>IF(ISNUMBER(G179), (G179 - $B179) / $B179, "")</f>
        <v>0</v>
      </c>
      <c r="I179" s="100">
        <f>IF(ISNUMBER(G179), $B199 * H179, "")</f>
        <v>0</v>
      </c>
      <c r="J179" s="13">
        <v>4905</v>
      </c>
      <c r="K179" s="14">
        <f>IF(ISNUMBER(J179), (J179 - $B179) / $B179, "")</f>
        <v>5.1229508196721308E-3</v>
      </c>
      <c r="L179" s="16">
        <f>IF(ISNUMBER(J179), $B199 * K179, "")</f>
        <v>768.44262295081967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25" t="s">
        <v>243</v>
      </c>
      <c r="B180" s="126">
        <v>1125</v>
      </c>
      <c r="C180" s="77">
        <v>-4.4247788000000001E-3</v>
      </c>
      <c r="D180" s="15">
        <v>1120</v>
      </c>
      <c r="E180" s="32">
        <f t="shared" ref="E180:E183" si="94">IF(ISNUMBER(D180), (D180 - $B180) / $B180, "")</f>
        <v>-4.4444444444444444E-3</v>
      </c>
      <c r="F180" s="18">
        <f>IF(ISNUMBER(D180), $B199 * E180, "")</f>
        <v>-666.66666666666663</v>
      </c>
      <c r="G180" s="31">
        <v>1105</v>
      </c>
      <c r="H180" s="32">
        <f t="shared" ref="H180:H183" si="95">IF(ISNUMBER(G180), (G180 - $B180) / $B180, "")</f>
        <v>-1.7777777777777778E-2</v>
      </c>
      <c r="I180" s="101">
        <f>IF(ISNUMBER(G180), $B199 * H180, "")</f>
        <v>-2666.6666666666665</v>
      </c>
      <c r="J180" s="15">
        <v>1105</v>
      </c>
      <c r="K180" s="32">
        <f t="shared" ref="K180:K183" si="96">IF(ISNUMBER(J180), (J180 - $B180) / $B180, "")</f>
        <v>-1.7777777777777778E-2</v>
      </c>
      <c r="L180" s="18">
        <f>IF(ISNUMBER(J180), $B199 * K180, "")</f>
        <v>-2666.6666666666665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25" t="s">
        <v>227</v>
      </c>
      <c r="B181" s="126">
        <v>1035</v>
      </c>
      <c r="C181" s="77">
        <v>-4.8076923000000002E-3</v>
      </c>
      <c r="D181" s="15">
        <v>1020</v>
      </c>
      <c r="E181" s="32">
        <f t="shared" si="94"/>
        <v>-1.4492753623188406E-2</v>
      </c>
      <c r="F181" s="18">
        <f>IF(ISNUMBER(D181), $B199 * E181, "")</f>
        <v>-2173.913043478261</v>
      </c>
      <c r="G181" s="31">
        <v>1015</v>
      </c>
      <c r="H181" s="32">
        <f t="shared" si="95"/>
        <v>-1.932367149758454E-2</v>
      </c>
      <c r="I181" s="101">
        <f>IF(ISNUMBER(G181), $B199 * H181, "")</f>
        <v>-2898.550724637681</v>
      </c>
      <c r="J181" s="15">
        <v>1015</v>
      </c>
      <c r="K181" s="32">
        <f t="shared" si="96"/>
        <v>-1.932367149758454E-2</v>
      </c>
      <c r="L181" s="18">
        <f>IF(ISNUMBER(J181), $B199 * K181, "")</f>
        <v>-2898.550724637681</v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5" t="s">
        <v>217</v>
      </c>
      <c r="B182" s="126">
        <v>191</v>
      </c>
      <c r="C182" s="77">
        <v>-5.2083333000000004E-3</v>
      </c>
      <c r="D182" s="15">
        <v>190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188</v>
      </c>
      <c r="H182" s="32">
        <f t="shared" si="95"/>
        <v>-1.5706806282722512E-2</v>
      </c>
      <c r="I182" s="101">
        <f>IF(ISNUMBER(G182), $B199 * H182, "")</f>
        <v>-2356.0209424083769</v>
      </c>
      <c r="J182" s="15">
        <v>189</v>
      </c>
      <c r="K182" s="32">
        <f t="shared" si="96"/>
        <v>-1.0471204188481676E-2</v>
      </c>
      <c r="L182" s="18">
        <f>IF(ISNUMBER(J182), $B199 * K182, "")</f>
        <v>-1570.6806282722514</v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27" t="s">
        <v>87</v>
      </c>
      <c r="B183" s="128">
        <v>94000</v>
      </c>
      <c r="C183" s="78">
        <v>-5.2910053000000002E-3</v>
      </c>
      <c r="D183" s="20">
        <v>93690</v>
      </c>
      <c r="E183" s="21">
        <f t="shared" si="94"/>
        <v>-3.2978723404255318E-3</v>
      </c>
      <c r="F183" s="22">
        <f>IF(ISNUMBER(D183), $B199 * E183, "")</f>
        <v>-494.68085106382978</v>
      </c>
      <c r="G183" s="30">
        <v>93050</v>
      </c>
      <c r="H183" s="21">
        <f t="shared" si="95"/>
        <v>-1.0106382978723405E-2</v>
      </c>
      <c r="I183" s="105">
        <f>IF(ISNUMBER(G183), $B199 * H183, "")</f>
        <v>-1515.9574468085107</v>
      </c>
      <c r="J183" s="20">
        <v>93270</v>
      </c>
      <c r="K183" s="21">
        <f t="shared" si="96"/>
        <v>-7.7659574468085107E-3</v>
      </c>
      <c r="L183" s="22">
        <f>IF(ISNUMBER(J183), $B199 * K183, "")</f>
        <v>-1164.8936170212767</v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5" t="s">
        <v>193</v>
      </c>
      <c r="B184" s="129">
        <v>6625</v>
      </c>
      <c r="C184" s="80">
        <v>-6.0015004E-3</v>
      </c>
      <c r="D184" s="106">
        <v>6520</v>
      </c>
      <c r="E184" s="107">
        <f>IF(ISNUMBER(D184), (D184 - $B184) / $B184, "")</f>
        <v>-1.5849056603773583E-2</v>
      </c>
      <c r="F184" s="108">
        <f>IF(ISNUMBER(D184), $B199 * E184, "")</f>
        <v>-2377.3584905660377</v>
      </c>
      <c r="G184" s="109">
        <v>6465</v>
      </c>
      <c r="H184" s="107">
        <f>IF(ISNUMBER(G184), (G184 - $B184) / $B184, "")</f>
        <v>-2.4150943396226414E-2</v>
      </c>
      <c r="I184" s="110">
        <f>IF(ISNUMBER(G184), $B199 * H184, "")</f>
        <v>-3622.6415094339623</v>
      </c>
      <c r="J184" s="106">
        <v>6445</v>
      </c>
      <c r="K184" s="107">
        <f>IF(ISNUMBER(J184), (J184 - $B184) / $B184, "")</f>
        <v>-2.7169811320754716E-2</v>
      </c>
      <c r="L184" s="108">
        <f>IF(ISNUMBER(J184), $B199 * K184, "")</f>
        <v>-4075.4716981132074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5" t="s">
        <v>191</v>
      </c>
      <c r="B185" s="126">
        <v>2055</v>
      </c>
      <c r="C185" s="77">
        <v>-7.2463768E-3</v>
      </c>
      <c r="D185" s="15">
        <v>2045</v>
      </c>
      <c r="E185" s="32">
        <f t="shared" ref="E185:E188" si="98">IF(ISNUMBER(D185), (D185 - $B185) / $B185, "")</f>
        <v>-4.8661800486618006E-3</v>
      </c>
      <c r="F185" s="18">
        <f>IF(ISNUMBER(D185), $B199 * E185, "")</f>
        <v>-729.92700729927014</v>
      </c>
      <c r="G185" s="31">
        <v>2035</v>
      </c>
      <c r="H185" s="32">
        <f t="shared" ref="H185:H188" si="99">IF(ISNUMBER(G185), (G185 - $B185) / $B185, "")</f>
        <v>-9.7323600973236012E-3</v>
      </c>
      <c r="I185" s="101">
        <f>IF(ISNUMBER(G185), $B199 * H185, "")</f>
        <v>-1459.8540145985403</v>
      </c>
      <c r="J185" s="15">
        <v>2030</v>
      </c>
      <c r="K185" s="32">
        <f t="shared" ref="K185:K188" si="100">IF(ISNUMBER(J185), (J185 - $B185) / $B185, "")</f>
        <v>-1.2165450121654502E-2</v>
      </c>
      <c r="L185" s="18">
        <f>IF(ISNUMBER(J185), $B199 * K185, "")</f>
        <v>-1824.8175182481752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5" t="s">
        <v>166</v>
      </c>
      <c r="B186" s="126">
        <v>16300</v>
      </c>
      <c r="C186" s="77">
        <v>-8.5158151000000008E-3</v>
      </c>
      <c r="D186" s="15">
        <v>16170</v>
      </c>
      <c r="E186" s="32">
        <f t="shared" si="98"/>
        <v>-7.9754601226993873E-3</v>
      </c>
      <c r="F186" s="18">
        <f>IF(ISNUMBER(D186), $B199 * E186, "")</f>
        <v>-1196.3190184049081</v>
      </c>
      <c r="G186" s="31">
        <v>16130</v>
      </c>
      <c r="H186" s="32">
        <f t="shared" si="99"/>
        <v>-1.0429447852760737E-2</v>
      </c>
      <c r="I186" s="101">
        <f>IF(ISNUMBER(G186), $B199 * H186, "")</f>
        <v>-1564.4171779141104</v>
      </c>
      <c r="J186" s="15">
        <v>16120</v>
      </c>
      <c r="K186" s="32">
        <f t="shared" si="100"/>
        <v>-1.1042944785276074E-2</v>
      </c>
      <c r="L186" s="18">
        <f>IF(ISNUMBER(J186), $B199 * K186, "")</f>
        <v>-1656.4417177914111</v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5" t="s">
        <v>223</v>
      </c>
      <c r="B187" s="126">
        <v>911</v>
      </c>
      <c r="C187" s="77">
        <v>-8.7051143000000004E-3</v>
      </c>
      <c r="D187" s="15">
        <v>901</v>
      </c>
      <c r="E187" s="32">
        <f t="shared" si="98"/>
        <v>-1.0976948408342482E-2</v>
      </c>
      <c r="F187" s="18">
        <f>IF(ISNUMBER(D187), $B199 * E187, "")</f>
        <v>-1646.5422612513723</v>
      </c>
      <c r="G187" s="31">
        <v>897</v>
      </c>
      <c r="H187" s="32">
        <f t="shared" si="99"/>
        <v>-1.5367727771679473E-2</v>
      </c>
      <c r="I187" s="101">
        <f>IF(ISNUMBER(G187), $B199 * H187, "")</f>
        <v>-2305.1591657519211</v>
      </c>
      <c r="J187" s="15">
        <v>894</v>
      </c>
      <c r="K187" s="32">
        <f t="shared" si="100"/>
        <v>-1.8660812294182216E-2</v>
      </c>
      <c r="L187" s="18">
        <f>IF(ISNUMBER(J187), $B199 * K187, "")</f>
        <v>-2799.1218441273322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158</v>
      </c>
      <c r="B188" s="131">
        <v>69.099999999999994</v>
      </c>
      <c r="C188" s="79">
        <v>-1.0028653300000001E-2</v>
      </c>
      <c r="D188" s="24">
        <v>68.400000000000006</v>
      </c>
      <c r="E188" s="25">
        <f t="shared" si="98"/>
        <v>-1.0130246020260329E-2</v>
      </c>
      <c r="F188" s="104">
        <f>IF(ISNUMBER(D188), $B199 * E188, "")</f>
        <v>-1519.5369030390493</v>
      </c>
      <c r="G188" s="102">
        <v>68.5</v>
      </c>
      <c r="H188" s="25">
        <f t="shared" si="99"/>
        <v>-8.6830680173660552E-3</v>
      </c>
      <c r="I188" s="103">
        <f>IF(ISNUMBER(G188), $B199 * H188, "")</f>
        <v>-1302.4602026049083</v>
      </c>
      <c r="J188" s="24">
        <v>68.3</v>
      </c>
      <c r="K188" s="25">
        <f t="shared" si="100"/>
        <v>-1.1577424023154807E-2</v>
      </c>
      <c r="L188" s="104">
        <f>IF(ISNUMBER(J188), $B199 * K188, "")</f>
        <v>-1736.613603473221</v>
      </c>
      <c r="M188" s="102"/>
      <c r="N188" s="25" t="str">
        <f t="shared" si="101"/>
        <v/>
      </c>
      <c r="O188" s="104" t="str">
        <f>IF(ISNUMBER(M188), $B199 * N188, "")</f>
        <v/>
      </c>
      <c r="Q188" s="194"/>
      <c r="R188" s="195"/>
      <c r="S188" s="196"/>
    </row>
    <row r="189" spans="1:19">
      <c r="A189" s="123" t="s">
        <v>162</v>
      </c>
      <c r="B189" s="124">
        <v>994</v>
      </c>
      <c r="C189" s="76">
        <v>-1.0945273599999999E-2</v>
      </c>
      <c r="D189" s="13">
        <v>987</v>
      </c>
      <c r="E189" s="14">
        <f>IF(ISNUMBER(D189), (D189 - $B189) / $B189, "")</f>
        <v>-7.0422535211267607E-3</v>
      </c>
      <c r="F189" s="16">
        <f>IF(ISNUMBER(D189), $B199 * E189, "")</f>
        <v>-1056.338028169014</v>
      </c>
      <c r="G189" s="29">
        <v>978</v>
      </c>
      <c r="H189" s="14">
        <f>IF(ISNUMBER(G189), (G189 - $B189) / $B189, "")</f>
        <v>-1.6096579476861168E-2</v>
      </c>
      <c r="I189" s="100">
        <f>IF(ISNUMBER(G189), $B199 * H189, "")</f>
        <v>-2414.4869215291751</v>
      </c>
      <c r="J189" s="13">
        <v>975</v>
      </c>
      <c r="K189" s="14">
        <f>IF(ISNUMBER(J189), (J189 - $B189) / $B189, "")</f>
        <v>-1.9114688128772636E-2</v>
      </c>
      <c r="L189" s="16">
        <f>IF(ISNUMBER(J189), $B199 * K189, "")</f>
        <v>-2867.2032193158952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7"/>
      <c r="R189" s="198"/>
      <c r="S189" s="199"/>
    </row>
    <row r="190" spans="1:19" ht="17.25" thickBot="1">
      <c r="A190" s="125" t="s">
        <v>156</v>
      </c>
      <c r="B190" s="126">
        <v>1235</v>
      </c>
      <c r="C190" s="77">
        <v>-1.2E-2</v>
      </c>
      <c r="D190" s="15">
        <v>1210</v>
      </c>
      <c r="E190" s="32">
        <f t="shared" ref="E190:E193" si="102">IF(ISNUMBER(D190), (D190 - $B190) / $B190, "")</f>
        <v>-2.0242914979757085E-2</v>
      </c>
      <c r="F190" s="18">
        <f>IF(ISNUMBER(D190), $B199 * E190, "")</f>
        <v>-3036.4372469635628</v>
      </c>
      <c r="G190" s="31">
        <v>1205</v>
      </c>
      <c r="H190" s="32">
        <f t="shared" ref="H190:H193" si="103">IF(ISNUMBER(G190), (G190 - $B190) / $B190, "")</f>
        <v>-2.4291497975708502E-2</v>
      </c>
      <c r="I190" s="101">
        <f>IF(ISNUMBER(G190), $B199 * H190, "")</f>
        <v>-3643.7246963562752</v>
      </c>
      <c r="J190" s="15">
        <v>1215</v>
      </c>
      <c r="K190" s="32">
        <f t="shared" ref="K190:K193" si="104">IF(ISNUMBER(J190), (J190 - $B190) / $B190, "")</f>
        <v>-1.6194331983805668E-2</v>
      </c>
      <c r="L190" s="18">
        <f>IF(ISNUMBER(J190), $B199 * K190, "")</f>
        <v>-2429.1497975708503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0"/>
      <c r="R190" s="201"/>
      <c r="S190" s="202"/>
    </row>
    <row r="191" spans="1:19" ht="17.25" thickBot="1">
      <c r="A191" s="125" t="s">
        <v>85</v>
      </c>
      <c r="B191" s="126">
        <v>240</v>
      </c>
      <c r="C191" s="77">
        <v>-1.2345679E-2</v>
      </c>
      <c r="D191" s="15">
        <v>238</v>
      </c>
      <c r="E191" s="32">
        <f t="shared" si="102"/>
        <v>-8.3333333333333332E-3</v>
      </c>
      <c r="F191" s="18">
        <f>IF(ISNUMBER(D191), $B199 * E191, "")</f>
        <v>-1250</v>
      </c>
      <c r="G191" s="31">
        <v>238</v>
      </c>
      <c r="H191" s="32">
        <f t="shared" si="103"/>
        <v>-8.3333333333333332E-3</v>
      </c>
      <c r="I191" s="101">
        <f>IF(ISNUMBER(G191), $B199 * H191, "")</f>
        <v>-1250</v>
      </c>
      <c r="J191" s="15">
        <v>237</v>
      </c>
      <c r="K191" s="32">
        <f t="shared" si="104"/>
        <v>-1.2500000000000001E-2</v>
      </c>
      <c r="L191" s="18">
        <f>IF(ISNUMBER(J191), $B199 * K191, "")</f>
        <v>-1875</v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5" t="s">
        <v>138</v>
      </c>
      <c r="B192" s="126">
        <v>5475</v>
      </c>
      <c r="C192" s="77">
        <v>-1.6172506699999999E-2</v>
      </c>
      <c r="D192" s="15">
        <v>5455</v>
      </c>
      <c r="E192" s="32">
        <f t="shared" si="102"/>
        <v>-3.6529680365296802E-3</v>
      </c>
      <c r="F192" s="18">
        <f>IF(ISNUMBER(D192), $B199 * E192, "")</f>
        <v>-547.94520547945206</v>
      </c>
      <c r="G192" s="31">
        <v>5410</v>
      </c>
      <c r="H192" s="32">
        <f t="shared" si="103"/>
        <v>-1.1872146118721462E-2</v>
      </c>
      <c r="I192" s="101">
        <f>IF(ISNUMBER(G192), $B199 * H192, "")</f>
        <v>-1780.8219178082193</v>
      </c>
      <c r="J192" s="15">
        <v>5430</v>
      </c>
      <c r="K192" s="32">
        <f t="shared" si="104"/>
        <v>-8.21917808219178E-3</v>
      </c>
      <c r="L192" s="18">
        <f>IF(ISNUMBER(J192), $B199 * K192, "")</f>
        <v>-1232.8767123287671</v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27" t="s">
        <v>237</v>
      </c>
      <c r="B193" s="128">
        <v>575</v>
      </c>
      <c r="C193" s="78">
        <v>-1.7094017100000001E-2</v>
      </c>
      <c r="D193" s="20">
        <v>570</v>
      </c>
      <c r="E193" s="21">
        <f t="shared" si="102"/>
        <v>-8.6956521739130436E-3</v>
      </c>
      <c r="F193" s="22">
        <f>IF(ISNUMBER(D193), $B199 * E193, "")</f>
        <v>-1304.3478260869565</v>
      </c>
      <c r="G193" s="30">
        <v>567</v>
      </c>
      <c r="H193" s="21">
        <f t="shared" si="103"/>
        <v>-1.391304347826087E-2</v>
      </c>
      <c r="I193" s="105">
        <f>IF(ISNUMBER(G193), $B199 * H193, "")</f>
        <v>-2086.9565217391305</v>
      </c>
      <c r="J193" s="20">
        <v>567</v>
      </c>
      <c r="K193" s="21">
        <f t="shared" si="104"/>
        <v>-1.391304347826087E-2</v>
      </c>
      <c r="L193" s="22">
        <f>IF(ISNUMBER(J193), $B199 * K193, "")</f>
        <v>-2086.9565217391305</v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25" t="s">
        <v>219</v>
      </c>
      <c r="B194" s="129">
        <v>2505</v>
      </c>
      <c r="C194" s="80">
        <v>-1.76470588E-2</v>
      </c>
      <c r="D194" s="106">
        <v>2495</v>
      </c>
      <c r="E194" s="107">
        <f>IF(ISNUMBER(D194), (D194 - $B194) / $B194, "")</f>
        <v>-3.9920159680638719E-3</v>
      </c>
      <c r="F194" s="108">
        <f>IF(ISNUMBER(D194), $B199 * E194, "")</f>
        <v>-598.80239520958082</v>
      </c>
      <c r="G194" s="109">
        <v>2470</v>
      </c>
      <c r="H194" s="107">
        <f>IF(ISNUMBER(G194), (G194 - $B194) / $B194, "")</f>
        <v>-1.3972055888223553E-2</v>
      </c>
      <c r="I194" s="110">
        <f>IF(ISNUMBER(G194), $B199 * H194, "")</f>
        <v>-2095.8083832335328</v>
      </c>
      <c r="J194" s="106">
        <v>2480</v>
      </c>
      <c r="K194" s="107">
        <f>IF(ISNUMBER(J194), (J194 - $B194) / $B194, "")</f>
        <v>-9.9800399201596807E-3</v>
      </c>
      <c r="L194" s="108">
        <f>IF(ISNUMBER(J194), $B199 * K194, "")</f>
        <v>-1497.0059880239521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5" t="s">
        <v>343</v>
      </c>
      <c r="B195" s="126">
        <v>5425</v>
      </c>
      <c r="C195" s="77">
        <v>-1.80995475E-2</v>
      </c>
      <c r="D195" s="15">
        <v>5295</v>
      </c>
      <c r="E195" s="32">
        <f t="shared" ref="E195:E198" si="106">IF(ISNUMBER(D195), (D195 - $B195) / $B195, "")</f>
        <v>-2.3963133640552997E-2</v>
      </c>
      <c r="F195" s="18">
        <f>IF(ISNUMBER(D195), $B199 * E195, "")</f>
        <v>-3594.4700460829495</v>
      </c>
      <c r="G195" s="31">
        <v>5205</v>
      </c>
      <c r="H195" s="32">
        <f t="shared" ref="H195:H198" si="107">IF(ISNUMBER(G195), (G195 - $B195) / $B195, "")</f>
        <v>-4.0552995391705073E-2</v>
      </c>
      <c r="I195" s="101">
        <f>IF(ISNUMBER(G195), $B199 * H195, "")</f>
        <v>-6082.9493087557612</v>
      </c>
      <c r="J195" s="15">
        <v>5235</v>
      </c>
      <c r="K195" s="32">
        <f t="shared" ref="K195:K198" si="108">IF(ISNUMBER(J195), (J195 - $B195) / $B195, "")</f>
        <v>-3.5023041474654376E-2</v>
      </c>
      <c r="L195" s="18">
        <f>IF(ISNUMBER(J195), $B199 * K195, "")</f>
        <v>-5253.4562211981565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5" t="s">
        <v>178</v>
      </c>
      <c r="B196" s="126">
        <v>45980</v>
      </c>
      <c r="C196" s="77">
        <v>-2.0451640399999998E-2</v>
      </c>
      <c r="D196" s="15">
        <v>45840</v>
      </c>
      <c r="E196" s="32">
        <f t="shared" si="106"/>
        <v>-3.0448020878642889E-3</v>
      </c>
      <c r="F196" s="18">
        <f>IF(ISNUMBER(D196), $B199 * E196, "")</f>
        <v>-456.72031317964331</v>
      </c>
      <c r="G196" s="31">
        <v>45590</v>
      </c>
      <c r="H196" s="32">
        <f t="shared" si="107"/>
        <v>-8.4819486733362336E-3</v>
      </c>
      <c r="I196" s="101">
        <f>IF(ISNUMBER(G196), $B199 * H196, "")</f>
        <v>-1272.2923010004351</v>
      </c>
      <c r="J196" s="15">
        <v>45720</v>
      </c>
      <c r="K196" s="32">
        <f t="shared" si="108"/>
        <v>-5.6546324488908218E-3</v>
      </c>
      <c r="L196" s="18">
        <f>IF(ISNUMBER(J196), $B199 * K196, "")</f>
        <v>-848.19486733362328</v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5" t="s">
        <v>329</v>
      </c>
      <c r="B197" s="126">
        <v>83770</v>
      </c>
      <c r="C197" s="77">
        <v>-2.0806545900000001E-2</v>
      </c>
      <c r="D197" s="15">
        <v>83150</v>
      </c>
      <c r="E197" s="32">
        <f t="shared" si="106"/>
        <v>-7.4012176196729135E-3</v>
      </c>
      <c r="F197" s="18">
        <f>IF(ISNUMBER(D197), $B199 * E197, "")</f>
        <v>-1110.182642950937</v>
      </c>
      <c r="G197" s="31">
        <v>83610</v>
      </c>
      <c r="H197" s="32">
        <f t="shared" si="107"/>
        <v>-1.9099916437865583E-3</v>
      </c>
      <c r="I197" s="101">
        <f>IF(ISNUMBER(G197), $B199 * H197, "")</f>
        <v>-286.49874656798374</v>
      </c>
      <c r="J197" s="15">
        <v>83850</v>
      </c>
      <c r="K197" s="32">
        <f t="shared" si="108"/>
        <v>9.5499582189327917E-4</v>
      </c>
      <c r="L197" s="18">
        <f>IF(ISNUMBER(J197), $B199 * K197, "")</f>
        <v>143.24937328399187</v>
      </c>
      <c r="M197" s="31"/>
      <c r="N197" s="32" t="str">
        <f t="shared" si="109"/>
        <v/>
      </c>
      <c r="O197" s="18" t="str">
        <f>IF(ISNUMBER(M197), $B199 * N197, "")</f>
        <v/>
      </c>
      <c r="Q197" s="182"/>
      <c r="R197" s="183"/>
      <c r="S197" s="184"/>
    </row>
    <row r="198" spans="1:19" ht="17.25" thickBot="1">
      <c r="A198" s="130" t="s">
        <v>154</v>
      </c>
      <c r="B198" s="131">
        <v>32480</v>
      </c>
      <c r="C198" s="79">
        <v>-2.6378896900000001E-2</v>
      </c>
      <c r="D198" s="24">
        <v>32320</v>
      </c>
      <c r="E198" s="25">
        <f t="shared" si="106"/>
        <v>-4.9261083743842365E-3</v>
      </c>
      <c r="F198" s="104">
        <f>IF(ISNUMBER(D198), $B199 * E198, "")</f>
        <v>-738.91625615763553</v>
      </c>
      <c r="G198" s="102">
        <v>32090</v>
      </c>
      <c r="H198" s="25">
        <f t="shared" si="107"/>
        <v>-1.2007389162561576E-2</v>
      </c>
      <c r="I198" s="103">
        <f>IF(ISNUMBER(G198), $B199 * H198, "")</f>
        <v>-1801.1083743842364</v>
      </c>
      <c r="J198" s="24">
        <v>32090</v>
      </c>
      <c r="K198" s="25">
        <f t="shared" si="108"/>
        <v>-1.2007389162561576E-2</v>
      </c>
      <c r="L198" s="104">
        <f>IF(ISNUMBER(J198), $B199 * K198, "")</f>
        <v>-1801.1083743842364</v>
      </c>
      <c r="M198" s="102"/>
      <c r="N198" s="25" t="str">
        <f t="shared" si="109"/>
        <v/>
      </c>
      <c r="O198" s="104" t="str">
        <f>IF(ISNUMBER(M198), $B199 * N198, "")</f>
        <v/>
      </c>
      <c r="Q198" s="185"/>
      <c r="R198" s="186"/>
      <c r="S198" s="187"/>
    </row>
    <row r="199" spans="1:19" ht="17.25" thickBot="1">
      <c r="A199" s="132" t="s">
        <v>265</v>
      </c>
      <c r="B199" s="246">
        <f>$B$37</f>
        <v>150000</v>
      </c>
      <c r="C199" s="247"/>
      <c r="D199" s="26" t="s">
        <v>266</v>
      </c>
      <c r="E199" s="27">
        <f>IF(COUNT(E179:E198), SUM(E179:E198) / COUNT(E179:E198), 0)</f>
        <v>-8.5306071884551915E-3</v>
      </c>
      <c r="F199" s="28">
        <f>SUM(F179:F198)</f>
        <v>-25591.821565365575</v>
      </c>
      <c r="G199" s="26" t="s">
        <v>266</v>
      </c>
      <c r="H199" s="27">
        <f>IF(COUNT(H179:H198), SUM(H179:H198) / COUNT(H179:H198), 0)</f>
        <v>-1.4135458340733143E-2</v>
      </c>
      <c r="I199" s="28">
        <f>SUM(I179:I198)</f>
        <v>-42406.375022199434</v>
      </c>
      <c r="J199" s="26" t="s">
        <v>266</v>
      </c>
      <c r="K199" s="27">
        <f>IF(COUNT(K179:K198), SUM(K179:K198) / COUNT(K179:K198), 0)</f>
        <v>-1.3124172574670339E-2</v>
      </c>
      <c r="L199" s="28">
        <f>SUM(L179:L198)</f>
        <v>-39372.517724011028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  <vt:lpstr>2022.03.15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2022-03-15T11:49:03Z</dcterms:modified>
</cp:coreProperties>
</file>