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35E4D7E-B9DD-4093-BE42-0D179B460B34}" xr6:coauthVersionLast="47" xr6:coauthVersionMax="47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6.01" sheetId="24" r:id="rId6"/>
    <sheet name="2022.06.02" sheetId="25" r:id="rId7"/>
    <sheet name="2022.06.03" sheetId="26" r:id="rId8"/>
    <sheet name="2022.06.04" sheetId="27" r:id="rId9"/>
    <sheet name="2022.06.05" sheetId="28" r:id="rId10"/>
    <sheet name="2022.06.06" sheetId="29" r:id="rId11"/>
    <sheet name="2022.06.07" sheetId="30" r:id="rId12"/>
    <sheet name="2022.06.08" sheetId="31" r:id="rId13"/>
    <sheet name="2022.06.09" sheetId="32" r:id="rId14"/>
    <sheet name="2022.06.10" sheetId="33" r:id="rId15"/>
    <sheet name="2022.06.11" sheetId="34" r:id="rId16"/>
    <sheet name="2022.06.12" sheetId="35" r:id="rId17"/>
    <sheet name="2022.06.13" sheetId="36" r:id="rId18"/>
    <sheet name="2022.06.14" sheetId="37" r:id="rId19"/>
  </sheets>
  <definedNames>
    <definedName name="_xlnm._FilterDatabase" localSheetId="5" hidden="1">'2022.06.01'!#REF!</definedName>
    <definedName name="_xlnm._FilterDatabase" localSheetId="6" hidden="1">'2022.06.02'!#REF!</definedName>
    <definedName name="_xlnm._FilterDatabase" localSheetId="7" hidden="1">'2022.06.03'!#REF!</definedName>
    <definedName name="_xlnm._FilterDatabase" localSheetId="8" hidden="1">'2022.06.04'!#REF!</definedName>
    <definedName name="_xlnm._FilterDatabase" localSheetId="9" hidden="1">'2022.06.05'!#REF!</definedName>
    <definedName name="_xlnm._FilterDatabase" localSheetId="10" hidden="1">'2022.06.06'!#REF!</definedName>
    <definedName name="_xlnm._FilterDatabase" localSheetId="11" hidden="1">'2022.06.07'!#REF!</definedName>
    <definedName name="_xlnm._FilterDatabase" localSheetId="12" hidden="1">'2022.06.08'!#REF!</definedName>
    <definedName name="_xlnm._FilterDatabase" localSheetId="13" hidden="1">'2022.06.09'!#REF!</definedName>
    <definedName name="_xlnm._FilterDatabase" localSheetId="14" hidden="1">'2022.06.10'!#REF!</definedName>
    <definedName name="_xlnm._FilterDatabase" localSheetId="15" hidden="1">'2022.06.11'!#REF!</definedName>
    <definedName name="_xlnm._FilterDatabase" localSheetId="16" hidden="1">'2022.06.12'!#REF!</definedName>
    <definedName name="_xlnm._FilterDatabase" localSheetId="17" hidden="1">'2022.06.13'!#REF!</definedName>
    <definedName name="_xlnm._FilterDatabase" localSheetId="18" hidden="1">'2022.06.14'!#REF!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O195" i="37"/>
  <c r="N195" i="37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O191" i="37"/>
  <c r="N191" i="37"/>
  <c r="K191" i="37"/>
  <c r="L191" i="37" s="1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O187" i="37"/>
  <c r="N187" i="37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O180" i="37"/>
  <c r="N180" i="37"/>
  <c r="K180" i="37"/>
  <c r="L180" i="37" s="1"/>
  <c r="H180" i="37"/>
  <c r="I180" i="37" s="1"/>
  <c r="F180" i="37"/>
  <c r="E180" i="37"/>
  <c r="O179" i="37"/>
  <c r="O199" i="37" s="1"/>
  <c r="N179" i="37"/>
  <c r="N199" i="37" s="1"/>
  <c r="K179" i="37"/>
  <c r="H179" i="37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E171" i="37"/>
  <c r="F171" i="37" s="1"/>
  <c r="O170" i="37"/>
  <c r="N170" i="37"/>
  <c r="K170" i="37"/>
  <c r="L170" i="37" s="1"/>
  <c r="H170" i="37"/>
  <c r="I170" i="37" s="1"/>
  <c r="E170" i="37"/>
  <c r="F170" i="37" s="1"/>
  <c r="O169" i="37"/>
  <c r="N169" i="37"/>
  <c r="L169" i="37"/>
  <c r="K169" i="37"/>
  <c r="I169" i="37"/>
  <c r="H169" i="37"/>
  <c r="E169" i="37"/>
  <c r="F169" i="37" s="1"/>
  <c r="O168" i="37"/>
  <c r="N168" i="37"/>
  <c r="K168" i="37"/>
  <c r="L168" i="37" s="1"/>
  <c r="H168" i="37"/>
  <c r="I168" i="37" s="1"/>
  <c r="E168" i="37"/>
  <c r="F168" i="37" s="1"/>
  <c r="O167" i="37"/>
  <c r="N167" i="37"/>
  <c r="K167" i="37"/>
  <c r="L167" i="37" s="1"/>
  <c r="H167" i="37"/>
  <c r="I167" i="37" s="1"/>
  <c r="E167" i="37"/>
  <c r="F167" i="37" s="1"/>
  <c r="O166" i="37"/>
  <c r="N166" i="37"/>
  <c r="K166" i="37"/>
  <c r="L166" i="37" s="1"/>
  <c r="H166" i="37"/>
  <c r="I166" i="37" s="1"/>
  <c r="E166" i="37"/>
  <c r="F166" i="37" s="1"/>
  <c r="O165" i="37"/>
  <c r="N165" i="37"/>
  <c r="K165" i="37"/>
  <c r="L165" i="37" s="1"/>
  <c r="H165" i="37"/>
  <c r="I165" i="37" s="1"/>
  <c r="E165" i="37"/>
  <c r="F165" i="37" s="1"/>
  <c r="O164" i="37"/>
  <c r="N164" i="37"/>
  <c r="K164" i="37"/>
  <c r="L164" i="37" s="1"/>
  <c r="H164" i="37"/>
  <c r="I164" i="37" s="1"/>
  <c r="E164" i="37"/>
  <c r="F164" i="37" s="1"/>
  <c r="O163" i="37"/>
  <c r="N163" i="37"/>
  <c r="K163" i="37"/>
  <c r="L163" i="37" s="1"/>
  <c r="H163" i="37"/>
  <c r="I163" i="37" s="1"/>
  <c r="E163" i="37"/>
  <c r="F163" i="37" s="1"/>
  <c r="O162" i="37"/>
  <c r="N162" i="37"/>
  <c r="K162" i="37"/>
  <c r="L162" i="37" s="1"/>
  <c r="H162" i="37"/>
  <c r="I162" i="37" s="1"/>
  <c r="E162" i="37"/>
  <c r="F162" i="37" s="1"/>
  <c r="O161" i="37"/>
  <c r="N161" i="37"/>
  <c r="K161" i="37"/>
  <c r="L161" i="37" s="1"/>
  <c r="I161" i="37"/>
  <c r="H161" i="37"/>
  <c r="E161" i="37"/>
  <c r="F161" i="37" s="1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E159" i="37"/>
  <c r="F159" i="37" s="1"/>
  <c r="O158" i="37"/>
  <c r="N158" i="37"/>
  <c r="L158" i="37"/>
  <c r="K158" i="37"/>
  <c r="H158" i="37"/>
  <c r="I158" i="37" s="1"/>
  <c r="E158" i="37"/>
  <c r="F158" i="37" s="1"/>
  <c r="O157" i="37"/>
  <c r="N157" i="37"/>
  <c r="K157" i="37"/>
  <c r="L157" i="37" s="1"/>
  <c r="I157" i="37"/>
  <c r="H157" i="37"/>
  <c r="E157" i="37"/>
  <c r="F157" i="37" s="1"/>
  <c r="O156" i="37"/>
  <c r="N156" i="37"/>
  <c r="K156" i="37"/>
  <c r="L156" i="37" s="1"/>
  <c r="H156" i="37"/>
  <c r="I156" i="37" s="1"/>
  <c r="E156" i="37"/>
  <c r="F156" i="37" s="1"/>
  <c r="O155" i="37"/>
  <c r="N155" i="37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E154" i="37"/>
  <c r="F154" i="37" s="1"/>
  <c r="O153" i="37"/>
  <c r="N153" i="37"/>
  <c r="K153" i="37"/>
  <c r="L153" i="37" s="1"/>
  <c r="I153" i="37"/>
  <c r="H153" i="37"/>
  <c r="E153" i="37"/>
  <c r="F153" i="37" s="1"/>
  <c r="O152" i="37"/>
  <c r="O172" i="37" s="1"/>
  <c r="N152" i="37"/>
  <c r="N172" i="37" s="1"/>
  <c r="K152" i="37"/>
  <c r="H152" i="37"/>
  <c r="H172" i="37" s="1"/>
  <c r="E152" i="37"/>
  <c r="M150" i="37"/>
  <c r="J150" i="37"/>
  <c r="G150" i="37"/>
  <c r="D150" i="37"/>
  <c r="B150" i="37"/>
  <c r="M149" i="37"/>
  <c r="G149" i="37"/>
  <c r="N145" i="37"/>
  <c r="B145" i="37"/>
  <c r="O144" i="37"/>
  <c r="N144" i="37"/>
  <c r="K144" i="37"/>
  <c r="L144" i="37" s="1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K142" i="37"/>
  <c r="L142" i="37" s="1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H138" i="37"/>
  <c r="I138" i="37" s="1"/>
  <c r="E138" i="37"/>
  <c r="F138" i="37" s="1"/>
  <c r="O137" i="37"/>
  <c r="N137" i="37"/>
  <c r="K137" i="37"/>
  <c r="L137" i="37" s="1"/>
  <c r="H137" i="37"/>
  <c r="I137" i="37" s="1"/>
  <c r="E137" i="37"/>
  <c r="F137" i="37" s="1"/>
  <c r="O136" i="37"/>
  <c r="N136" i="37"/>
  <c r="K136" i="37"/>
  <c r="L136" i="37" s="1"/>
  <c r="I136" i="37"/>
  <c r="H136" i="37"/>
  <c r="E136" i="37"/>
  <c r="F136" i="37" s="1"/>
  <c r="O135" i="37"/>
  <c r="N135" i="37"/>
  <c r="K135" i="37"/>
  <c r="L135" i="37" s="1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K133" i="37"/>
  <c r="L133" i="37" s="1"/>
  <c r="H133" i="37"/>
  <c r="I133" i="37" s="1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K129" i="37"/>
  <c r="L129" i="37" s="1"/>
  <c r="H129" i="37"/>
  <c r="I129" i="37" s="1"/>
  <c r="E129" i="37"/>
  <c r="F129" i="37" s="1"/>
  <c r="O128" i="37"/>
  <c r="N128" i="37"/>
  <c r="L128" i="37"/>
  <c r="K128" i="37"/>
  <c r="I128" i="37"/>
  <c r="H128" i="37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H126" i="37"/>
  <c r="I126" i="37" s="1"/>
  <c r="E126" i="37"/>
  <c r="F126" i="37" s="1"/>
  <c r="O125" i="37"/>
  <c r="O145" i="37" s="1"/>
  <c r="N125" i="37"/>
  <c r="K125" i="37"/>
  <c r="K145" i="37" s="1"/>
  <c r="H125" i="37"/>
  <c r="E125" i="37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E117" i="37"/>
  <c r="F117" i="37" s="1"/>
  <c r="O116" i="37"/>
  <c r="N116" i="37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O114" i="37"/>
  <c r="N114" i="37"/>
  <c r="K114" i="37"/>
  <c r="L114" i="37" s="1"/>
  <c r="H114" i="37"/>
  <c r="I114" i="37" s="1"/>
  <c r="E114" i="37"/>
  <c r="F114" i="37" s="1"/>
  <c r="O113" i="37"/>
  <c r="N113" i="37"/>
  <c r="K113" i="37"/>
  <c r="L113" i="37" s="1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K111" i="37"/>
  <c r="L111" i="37" s="1"/>
  <c r="H111" i="37"/>
  <c r="I111" i="37" s="1"/>
  <c r="E111" i="37"/>
  <c r="F111" i="37" s="1"/>
  <c r="O110" i="37"/>
  <c r="N110" i="37"/>
  <c r="L110" i="37"/>
  <c r="K110" i="37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O108" i="37"/>
  <c r="N108" i="37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O106" i="37"/>
  <c r="N106" i="37"/>
  <c r="K106" i="37"/>
  <c r="L106" i="37" s="1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O104" i="37"/>
  <c r="N104" i="37"/>
  <c r="K104" i="37"/>
  <c r="L104" i="37" s="1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K102" i="37"/>
  <c r="L102" i="37" s="1"/>
  <c r="H102" i="37"/>
  <c r="I102" i="37" s="1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K100" i="37"/>
  <c r="L100" i="37" s="1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K98" i="37"/>
  <c r="K118" i="37" s="1"/>
  <c r="H98" i="37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K88" i="37"/>
  <c r="L88" i="37" s="1"/>
  <c r="H88" i="37"/>
  <c r="I88" i="37" s="1"/>
  <c r="E88" i="37"/>
  <c r="F88" i="37" s="1"/>
  <c r="O87" i="37"/>
  <c r="N87" i="37"/>
  <c r="K87" i="37"/>
  <c r="L87" i="37" s="1"/>
  <c r="H87" i="37"/>
  <c r="I87" i="37" s="1"/>
  <c r="E87" i="37"/>
  <c r="F87" i="37" s="1"/>
  <c r="O86" i="37"/>
  <c r="N86" i="37"/>
  <c r="K86" i="37"/>
  <c r="L86" i="37" s="1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O84" i="37"/>
  <c r="N84" i="37"/>
  <c r="K84" i="37"/>
  <c r="L84" i="37" s="1"/>
  <c r="H84" i="37"/>
  <c r="I84" i="37" s="1"/>
  <c r="E84" i="37"/>
  <c r="F84" i="37" s="1"/>
  <c r="O83" i="37"/>
  <c r="N83" i="37"/>
  <c r="K83" i="37"/>
  <c r="L83" i="37" s="1"/>
  <c r="H83" i="37"/>
  <c r="I83" i="37" s="1"/>
  <c r="E83" i="37"/>
  <c r="F83" i="37" s="1"/>
  <c r="O82" i="37"/>
  <c r="N82" i="37"/>
  <c r="K82" i="37"/>
  <c r="L82" i="37" s="1"/>
  <c r="I82" i="37"/>
  <c r="H82" i="37"/>
  <c r="E82" i="37"/>
  <c r="F82" i="37" s="1"/>
  <c r="O81" i="37"/>
  <c r="N81" i="37"/>
  <c r="K81" i="37"/>
  <c r="L81" i="37" s="1"/>
  <c r="I81" i="37"/>
  <c r="H81" i="37"/>
  <c r="E81" i="37"/>
  <c r="F81" i="37" s="1"/>
  <c r="O80" i="37"/>
  <c r="N80" i="37"/>
  <c r="K80" i="37"/>
  <c r="L80" i="37" s="1"/>
  <c r="H80" i="37"/>
  <c r="I80" i="37" s="1"/>
  <c r="E80" i="37"/>
  <c r="F80" i="37" s="1"/>
  <c r="O79" i="37"/>
  <c r="N79" i="37"/>
  <c r="K79" i="37"/>
  <c r="L79" i="37" s="1"/>
  <c r="H79" i="37"/>
  <c r="I79" i="37" s="1"/>
  <c r="E79" i="37"/>
  <c r="F79" i="37" s="1"/>
  <c r="O78" i="37"/>
  <c r="N78" i="37"/>
  <c r="K78" i="37"/>
  <c r="L78" i="37" s="1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O76" i="37"/>
  <c r="N76" i="37"/>
  <c r="K76" i="37"/>
  <c r="L76" i="37" s="1"/>
  <c r="H76" i="37"/>
  <c r="I76" i="37" s="1"/>
  <c r="E76" i="37"/>
  <c r="F76" i="37" s="1"/>
  <c r="O75" i="37"/>
  <c r="N75" i="37"/>
  <c r="K75" i="37"/>
  <c r="L75" i="37" s="1"/>
  <c r="H75" i="37"/>
  <c r="I75" i="37" s="1"/>
  <c r="E75" i="37"/>
  <c r="F75" i="37" s="1"/>
  <c r="O74" i="37"/>
  <c r="N74" i="37"/>
  <c r="K74" i="37"/>
  <c r="L74" i="37" s="1"/>
  <c r="I74" i="37"/>
  <c r="H74" i="37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K72" i="37"/>
  <c r="L72" i="37" s="1"/>
  <c r="H72" i="37"/>
  <c r="I72" i="37" s="1"/>
  <c r="E72" i="37"/>
  <c r="F72" i="37" s="1"/>
  <c r="O71" i="37"/>
  <c r="O91" i="37" s="1"/>
  <c r="N71" i="37"/>
  <c r="N91" i="37" s="1"/>
  <c r="K71" i="37"/>
  <c r="L71" i="37" s="1"/>
  <c r="H71" i="37"/>
  <c r="E71" i="37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O61" i="37"/>
  <c r="N61" i="37"/>
  <c r="K61" i="37"/>
  <c r="L61" i="37" s="1"/>
  <c r="H61" i="37"/>
  <c r="I61" i="37" s="1"/>
  <c r="E61" i="37"/>
  <c r="F61" i="37" s="1"/>
  <c r="O60" i="37"/>
  <c r="N60" i="37"/>
  <c r="K60" i="37"/>
  <c r="L60" i="37" s="1"/>
  <c r="H60" i="37"/>
  <c r="I60" i="37" s="1"/>
  <c r="E60" i="37"/>
  <c r="F60" i="37" s="1"/>
  <c r="O59" i="37"/>
  <c r="N59" i="37"/>
  <c r="K59" i="37"/>
  <c r="L59" i="37" s="1"/>
  <c r="H59" i="37"/>
  <c r="I59" i="37" s="1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H55" i="37"/>
  <c r="I55" i="37" s="1"/>
  <c r="F55" i="37"/>
  <c r="E55" i="37"/>
  <c r="O54" i="37"/>
  <c r="N54" i="37"/>
  <c r="K54" i="37"/>
  <c r="L54" i="37" s="1"/>
  <c r="H54" i="37"/>
  <c r="I54" i="37" s="1"/>
  <c r="F54" i="37"/>
  <c r="E54" i="37"/>
  <c r="O53" i="37"/>
  <c r="N53" i="37"/>
  <c r="K53" i="37"/>
  <c r="L53" i="37" s="1"/>
  <c r="H53" i="37"/>
  <c r="I53" i="37" s="1"/>
  <c r="F53" i="37"/>
  <c r="E53" i="37"/>
  <c r="O52" i="37"/>
  <c r="N52" i="37"/>
  <c r="L52" i="37"/>
  <c r="K52" i="37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F50" i="37"/>
  <c r="E50" i="37"/>
  <c r="O49" i="37"/>
  <c r="N49" i="37"/>
  <c r="L49" i="37"/>
  <c r="K49" i="37"/>
  <c r="H49" i="37"/>
  <c r="I49" i="37" s="1"/>
  <c r="F49" i="37"/>
  <c r="E49" i="37"/>
  <c r="O48" i="37"/>
  <c r="N48" i="37"/>
  <c r="K48" i="37"/>
  <c r="L48" i="37" s="1"/>
  <c r="H48" i="37"/>
  <c r="I48" i="37" s="1"/>
  <c r="E48" i="37"/>
  <c r="F48" i="37" s="1"/>
  <c r="O47" i="37"/>
  <c r="N47" i="37"/>
  <c r="K47" i="37"/>
  <c r="L47" i="37" s="1"/>
  <c r="H47" i="37"/>
  <c r="I47" i="37" s="1"/>
  <c r="E47" i="37"/>
  <c r="F47" i="37" s="1"/>
  <c r="O46" i="37"/>
  <c r="N46" i="37"/>
  <c r="K46" i="37"/>
  <c r="L46" i="37" s="1"/>
  <c r="H46" i="37"/>
  <c r="I46" i="37" s="1"/>
  <c r="E46" i="37"/>
  <c r="F46" i="37" s="1"/>
  <c r="O45" i="37"/>
  <c r="N45" i="37"/>
  <c r="K45" i="37"/>
  <c r="L45" i="37" s="1"/>
  <c r="H45" i="37"/>
  <c r="I45" i="37" s="1"/>
  <c r="E45" i="37"/>
  <c r="F45" i="37" s="1"/>
  <c r="O44" i="37"/>
  <c r="O64" i="37" s="1"/>
  <c r="N44" i="37"/>
  <c r="N64" i="37" s="1"/>
  <c r="K44" i="37"/>
  <c r="K64" i="37" s="1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L191" i="36"/>
  <c r="K191" i="36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L187" i="36"/>
  <c r="K187" i="36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E171" i="36"/>
  <c r="F171" i="36" s="1"/>
  <c r="O170" i="36"/>
  <c r="N170" i="36"/>
  <c r="K170" i="36"/>
  <c r="L170" i="36" s="1"/>
  <c r="H170" i="36"/>
  <c r="I170" i="36" s="1"/>
  <c r="E170" i="36"/>
  <c r="F170" i="36" s="1"/>
  <c r="N169" i="36"/>
  <c r="O169" i="36" s="1"/>
  <c r="L169" i="36"/>
  <c r="K169" i="36"/>
  <c r="I169" i="36"/>
  <c r="H169" i="36"/>
  <c r="E169" i="36"/>
  <c r="F169" i="36" s="1"/>
  <c r="O168" i="36"/>
  <c r="N168" i="36"/>
  <c r="K168" i="36"/>
  <c r="L168" i="36" s="1"/>
  <c r="H168" i="36"/>
  <c r="I168" i="36" s="1"/>
  <c r="E168" i="36"/>
  <c r="F168" i="36" s="1"/>
  <c r="N167" i="36"/>
  <c r="O167" i="36" s="1"/>
  <c r="L167" i="36"/>
  <c r="K167" i="36"/>
  <c r="H167" i="36"/>
  <c r="I167" i="36" s="1"/>
  <c r="E167" i="36"/>
  <c r="F167" i="36" s="1"/>
  <c r="N166" i="36"/>
  <c r="O166" i="36" s="1"/>
  <c r="K166" i="36"/>
  <c r="L166" i="36" s="1"/>
  <c r="H166" i="36"/>
  <c r="I166" i="36" s="1"/>
  <c r="E166" i="36"/>
  <c r="F166" i="36" s="1"/>
  <c r="O165" i="36"/>
  <c r="N165" i="36"/>
  <c r="L165" i="36"/>
  <c r="K165" i="36"/>
  <c r="I165" i="36"/>
  <c r="H165" i="36"/>
  <c r="E165" i="36"/>
  <c r="F165" i="36" s="1"/>
  <c r="N164" i="36"/>
  <c r="O164" i="36" s="1"/>
  <c r="L164" i="36"/>
  <c r="K164" i="36"/>
  <c r="H164" i="36"/>
  <c r="I164" i="36" s="1"/>
  <c r="E164" i="36"/>
  <c r="F164" i="36" s="1"/>
  <c r="O163" i="36"/>
  <c r="N163" i="36"/>
  <c r="K163" i="36"/>
  <c r="L163" i="36" s="1"/>
  <c r="H163" i="36"/>
  <c r="I163" i="36" s="1"/>
  <c r="E163" i="36"/>
  <c r="F163" i="36" s="1"/>
  <c r="O162" i="36"/>
  <c r="N162" i="36"/>
  <c r="L162" i="36"/>
  <c r="K162" i="36"/>
  <c r="H162" i="36"/>
  <c r="I162" i="36" s="1"/>
  <c r="E162" i="36"/>
  <c r="F162" i="36" s="1"/>
  <c r="O161" i="36"/>
  <c r="N161" i="36"/>
  <c r="K161" i="36"/>
  <c r="L161" i="36" s="1"/>
  <c r="I161" i="36"/>
  <c r="H161" i="36"/>
  <c r="E161" i="36"/>
  <c r="F161" i="36" s="1"/>
  <c r="N160" i="36"/>
  <c r="O160" i="36" s="1"/>
  <c r="L160" i="36"/>
  <c r="K160" i="36"/>
  <c r="H160" i="36"/>
  <c r="I160" i="36" s="1"/>
  <c r="E160" i="36"/>
  <c r="F160" i="36" s="1"/>
  <c r="O159" i="36"/>
  <c r="N159" i="36"/>
  <c r="K159" i="36"/>
  <c r="L159" i="36" s="1"/>
  <c r="H159" i="36"/>
  <c r="I159" i="36" s="1"/>
  <c r="E159" i="36"/>
  <c r="F159" i="36" s="1"/>
  <c r="N158" i="36"/>
  <c r="O158" i="36" s="1"/>
  <c r="L158" i="36"/>
  <c r="K158" i="36"/>
  <c r="H158" i="36"/>
  <c r="I158" i="36" s="1"/>
  <c r="E158" i="36"/>
  <c r="F158" i="36" s="1"/>
  <c r="N157" i="36"/>
  <c r="O157" i="36" s="1"/>
  <c r="K157" i="36"/>
  <c r="L157" i="36" s="1"/>
  <c r="I157" i="36"/>
  <c r="H157" i="36"/>
  <c r="E157" i="36"/>
  <c r="F157" i="36" s="1"/>
  <c r="N156" i="36"/>
  <c r="O156" i="36" s="1"/>
  <c r="K156" i="36"/>
  <c r="L156" i="36" s="1"/>
  <c r="H156" i="36"/>
  <c r="I156" i="36" s="1"/>
  <c r="E156" i="36"/>
  <c r="F156" i="36" s="1"/>
  <c r="O155" i="36"/>
  <c r="N155" i="36"/>
  <c r="L155" i="36"/>
  <c r="K155" i="36"/>
  <c r="H155" i="36"/>
  <c r="I155" i="36" s="1"/>
  <c r="E155" i="36"/>
  <c r="F155" i="36" s="1"/>
  <c r="O154" i="36"/>
  <c r="N154" i="36"/>
  <c r="K154" i="36"/>
  <c r="L154" i="36" s="1"/>
  <c r="H154" i="36"/>
  <c r="I154" i="36" s="1"/>
  <c r="E154" i="36"/>
  <c r="F154" i="36" s="1"/>
  <c r="O153" i="36"/>
  <c r="N153" i="36"/>
  <c r="L153" i="36"/>
  <c r="K153" i="36"/>
  <c r="I153" i="36"/>
  <c r="H153" i="36"/>
  <c r="E153" i="36"/>
  <c r="F153" i="36" s="1"/>
  <c r="O152" i="36"/>
  <c r="N152" i="36"/>
  <c r="K152" i="36"/>
  <c r="K172" i="36" s="1"/>
  <c r="H152" i="36"/>
  <c r="H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K144" i="36"/>
  <c r="L144" i="36" s="1"/>
  <c r="I144" i="36"/>
  <c r="H144" i="36"/>
  <c r="E144" i="36"/>
  <c r="F144" i="36" s="1"/>
  <c r="N143" i="36"/>
  <c r="O143" i="36" s="1"/>
  <c r="L143" i="36"/>
  <c r="K143" i="36"/>
  <c r="H143" i="36"/>
  <c r="I143" i="36" s="1"/>
  <c r="E143" i="36"/>
  <c r="F143" i="36" s="1"/>
  <c r="N142" i="36"/>
  <c r="O142" i="36" s="1"/>
  <c r="K142" i="36"/>
  <c r="L142" i="36" s="1"/>
  <c r="I142" i="36"/>
  <c r="H142" i="36"/>
  <c r="E142" i="36"/>
  <c r="F142" i="36" s="1"/>
  <c r="N141" i="36"/>
  <c r="O141" i="36" s="1"/>
  <c r="K141" i="36"/>
  <c r="L141" i="36" s="1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L138" i="36"/>
  <c r="K138" i="36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K136" i="36"/>
  <c r="L136" i="36" s="1"/>
  <c r="I136" i="36"/>
  <c r="H136" i="36"/>
  <c r="E136" i="36"/>
  <c r="F136" i="36" s="1"/>
  <c r="N135" i="36"/>
  <c r="O135" i="36" s="1"/>
  <c r="L135" i="36"/>
  <c r="K135" i="36"/>
  <c r="H135" i="36"/>
  <c r="I135" i="36" s="1"/>
  <c r="E135" i="36"/>
  <c r="F135" i="36" s="1"/>
  <c r="N134" i="36"/>
  <c r="O134" i="36" s="1"/>
  <c r="K134" i="36"/>
  <c r="L134" i="36" s="1"/>
  <c r="I134" i="36"/>
  <c r="H134" i="36"/>
  <c r="E134" i="36"/>
  <c r="F134" i="36" s="1"/>
  <c r="N133" i="36"/>
  <c r="O133" i="36" s="1"/>
  <c r="K133" i="36"/>
  <c r="L133" i="36" s="1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O131" i="36"/>
  <c r="N131" i="36"/>
  <c r="K131" i="36"/>
  <c r="L131" i="36" s="1"/>
  <c r="H131" i="36"/>
  <c r="I131" i="36" s="1"/>
  <c r="E131" i="36"/>
  <c r="F131" i="36" s="1"/>
  <c r="N130" i="36"/>
  <c r="O130" i="36" s="1"/>
  <c r="L130" i="36"/>
  <c r="K130" i="36"/>
  <c r="I130" i="36"/>
  <c r="H130" i="36"/>
  <c r="E130" i="36"/>
  <c r="F130" i="36" s="1"/>
  <c r="O129" i="36"/>
  <c r="N129" i="36"/>
  <c r="K129" i="36"/>
  <c r="L129" i="36" s="1"/>
  <c r="H129" i="36"/>
  <c r="I129" i="36" s="1"/>
  <c r="E129" i="36"/>
  <c r="F129" i="36" s="1"/>
  <c r="N128" i="36"/>
  <c r="O128" i="36" s="1"/>
  <c r="K128" i="36"/>
  <c r="L128" i="36" s="1"/>
  <c r="I128" i="36"/>
  <c r="H128" i="36"/>
  <c r="E128" i="36"/>
  <c r="F128" i="36" s="1"/>
  <c r="N127" i="36"/>
  <c r="O127" i="36" s="1"/>
  <c r="L127" i="36"/>
  <c r="K127" i="36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N125" i="36"/>
  <c r="N145" i="36" s="1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O112" i="36"/>
  <c r="N112" i="36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O108" i="36"/>
  <c r="N108" i="36"/>
  <c r="K108" i="36"/>
  <c r="L108" i="36" s="1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L101" i="36"/>
  <c r="K101" i="36"/>
  <c r="H101" i="36"/>
  <c r="I101" i="36" s="1"/>
  <c r="F101" i="36"/>
  <c r="E101" i="36"/>
  <c r="N100" i="36"/>
  <c r="O100" i="36" s="1"/>
  <c r="K100" i="36"/>
  <c r="L100" i="36" s="1"/>
  <c r="H100" i="36"/>
  <c r="I100" i="36" s="1"/>
  <c r="F100" i="36"/>
  <c r="E100" i="36"/>
  <c r="O99" i="36"/>
  <c r="N99" i="36"/>
  <c r="K99" i="36"/>
  <c r="L99" i="36" s="1"/>
  <c r="H99" i="36"/>
  <c r="I99" i="36" s="1"/>
  <c r="F99" i="36"/>
  <c r="E99" i="36"/>
  <c r="N98" i="36"/>
  <c r="N118" i="36" s="1"/>
  <c r="K98" i="36"/>
  <c r="L98" i="36" s="1"/>
  <c r="L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I87" i="36"/>
  <c r="H87" i="36"/>
  <c r="E87" i="36"/>
  <c r="F87" i="36" s="1"/>
  <c r="O86" i="36"/>
  <c r="N86" i="36"/>
  <c r="K86" i="36"/>
  <c r="L86" i="36" s="1"/>
  <c r="H86" i="36"/>
  <c r="I86" i="36" s="1"/>
  <c r="E86" i="36"/>
  <c r="F86" i="36" s="1"/>
  <c r="N85" i="36"/>
  <c r="O85" i="36" s="1"/>
  <c r="K85" i="36"/>
  <c r="L85" i="36" s="1"/>
  <c r="H85" i="36"/>
  <c r="I85" i="36" s="1"/>
  <c r="E85" i="36"/>
  <c r="F85" i="36" s="1"/>
  <c r="N84" i="36"/>
  <c r="O84" i="36" s="1"/>
  <c r="K84" i="36"/>
  <c r="L84" i="36" s="1"/>
  <c r="H84" i="36"/>
  <c r="I84" i="36" s="1"/>
  <c r="E84" i="36"/>
  <c r="F84" i="36" s="1"/>
  <c r="N83" i="36"/>
  <c r="O83" i="36" s="1"/>
  <c r="K83" i="36"/>
  <c r="L83" i="36" s="1"/>
  <c r="I83" i="36"/>
  <c r="H83" i="36"/>
  <c r="E83" i="36"/>
  <c r="F83" i="36" s="1"/>
  <c r="N82" i="36"/>
  <c r="O82" i="36" s="1"/>
  <c r="K82" i="36"/>
  <c r="L82" i="36" s="1"/>
  <c r="H82" i="36"/>
  <c r="I82" i="36" s="1"/>
  <c r="E82" i="36"/>
  <c r="F82" i="36" s="1"/>
  <c r="N81" i="36"/>
  <c r="O81" i="36" s="1"/>
  <c r="L81" i="36"/>
  <c r="K81" i="36"/>
  <c r="H81" i="36"/>
  <c r="I81" i="36" s="1"/>
  <c r="E81" i="36"/>
  <c r="F81" i="36" s="1"/>
  <c r="O80" i="36"/>
  <c r="N80" i="36"/>
  <c r="K80" i="36"/>
  <c r="L80" i="36" s="1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K76" i="36"/>
  <c r="L76" i="36" s="1"/>
  <c r="H76" i="36"/>
  <c r="I76" i="36" s="1"/>
  <c r="E76" i="36"/>
  <c r="F76" i="36" s="1"/>
  <c r="N75" i="36"/>
  <c r="O75" i="36" s="1"/>
  <c r="K75" i="36"/>
  <c r="L75" i="36" s="1"/>
  <c r="I75" i="36"/>
  <c r="H75" i="36"/>
  <c r="E75" i="36"/>
  <c r="F75" i="36" s="1"/>
  <c r="N74" i="36"/>
  <c r="O74" i="36" s="1"/>
  <c r="L74" i="36"/>
  <c r="K74" i="36"/>
  <c r="H74" i="36"/>
  <c r="I74" i="36" s="1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H72" i="36"/>
  <c r="I72" i="36" s="1"/>
  <c r="E72" i="36"/>
  <c r="F72" i="36" s="1"/>
  <c r="N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K63" i="36"/>
  <c r="L63" i="36" s="1"/>
  <c r="H63" i="36"/>
  <c r="I63" i="36" s="1"/>
  <c r="E63" i="36"/>
  <c r="F63" i="36" s="1"/>
  <c r="O62" i="36"/>
  <c r="N62" i="36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L58" i="36"/>
  <c r="K58" i="36"/>
  <c r="H58" i="36"/>
  <c r="I58" i="36" s="1"/>
  <c r="E58" i="36"/>
  <c r="F58" i="36" s="1"/>
  <c r="N57" i="36"/>
  <c r="O57" i="36" s="1"/>
  <c r="K57" i="36"/>
  <c r="L57" i="36" s="1"/>
  <c r="I57" i="36"/>
  <c r="H57" i="36"/>
  <c r="E57" i="36"/>
  <c r="F57" i="36" s="1"/>
  <c r="N56" i="36"/>
  <c r="O56" i="36" s="1"/>
  <c r="L56" i="36"/>
  <c r="K56" i="36"/>
  <c r="I56" i="36"/>
  <c r="H56" i="36"/>
  <c r="E56" i="36"/>
  <c r="F56" i="36" s="1"/>
  <c r="N55" i="36"/>
  <c r="O55" i="36" s="1"/>
  <c r="L55" i="36"/>
  <c r="K55" i="36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N53" i="36"/>
  <c r="O53" i="36" s="1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N49" i="36"/>
  <c r="O49" i="36" s="1"/>
  <c r="K49" i="36"/>
  <c r="L49" i="36" s="1"/>
  <c r="I49" i="36"/>
  <c r="H49" i="36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L47" i="36"/>
  <c r="K47" i="36"/>
  <c r="H47" i="36"/>
  <c r="I47" i="36" s="1"/>
  <c r="E47" i="36"/>
  <c r="F47" i="36" s="1"/>
  <c r="O46" i="36"/>
  <c r="N46" i="36"/>
  <c r="K46" i="36"/>
  <c r="L46" i="36" s="1"/>
  <c r="H46" i="36"/>
  <c r="I46" i="36" s="1"/>
  <c r="E46" i="36"/>
  <c r="F46" i="36" s="1"/>
  <c r="N45" i="36"/>
  <c r="O45" i="36" s="1"/>
  <c r="L45" i="36"/>
  <c r="K45" i="36"/>
  <c r="I45" i="36"/>
  <c r="H45" i="36"/>
  <c r="E45" i="36"/>
  <c r="F45" i="36" s="1"/>
  <c r="O44" i="36"/>
  <c r="N44" i="36"/>
  <c r="K44" i="36"/>
  <c r="K6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N179" i="35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F153" i="35"/>
  <c r="E153" i="35"/>
  <c r="O152" i="35"/>
  <c r="N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O143" i="35"/>
  <c r="N143" i="35"/>
  <c r="K143" i="35"/>
  <c r="L143" i="35" s="1"/>
  <c r="H143" i="35"/>
  <c r="I143" i="35" s="1"/>
  <c r="F143" i="35"/>
  <c r="E143" i="35"/>
  <c r="O142" i="35"/>
  <c r="N142" i="35"/>
  <c r="L142" i="35"/>
  <c r="K142" i="35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N140" i="35"/>
  <c r="O140" i="35" s="1"/>
  <c r="L140" i="35"/>
  <c r="K140" i="35"/>
  <c r="H140" i="35"/>
  <c r="I140" i="35" s="1"/>
  <c r="F140" i="35"/>
  <c r="E140" i="35"/>
  <c r="O139" i="35"/>
  <c r="N139" i="35"/>
  <c r="K139" i="35"/>
  <c r="L139" i="35" s="1"/>
  <c r="H139" i="35"/>
  <c r="I139" i="35" s="1"/>
  <c r="F139" i="35"/>
  <c r="E139" i="35"/>
  <c r="O138" i="35"/>
  <c r="N138" i="35"/>
  <c r="L138" i="35"/>
  <c r="K138" i="35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O134" i="35"/>
  <c r="N134" i="35"/>
  <c r="L134" i="35"/>
  <c r="K134" i="35"/>
  <c r="H134" i="35"/>
  <c r="I134" i="35" s="1"/>
  <c r="F134" i="35"/>
  <c r="E134" i="35"/>
  <c r="N133" i="35"/>
  <c r="O133" i="35" s="1"/>
  <c r="K133" i="35"/>
  <c r="L133" i="35" s="1"/>
  <c r="H133" i="35"/>
  <c r="I133" i="35" s="1"/>
  <c r="F133" i="35"/>
  <c r="E133" i="35"/>
  <c r="N132" i="35"/>
  <c r="O132" i="35" s="1"/>
  <c r="L132" i="35"/>
  <c r="K132" i="35"/>
  <c r="H132" i="35"/>
  <c r="I132" i="35" s="1"/>
  <c r="F132" i="35"/>
  <c r="E132" i="35"/>
  <c r="O131" i="35"/>
  <c r="N131" i="35"/>
  <c r="K131" i="35"/>
  <c r="L131" i="35" s="1"/>
  <c r="H131" i="35"/>
  <c r="I131" i="35" s="1"/>
  <c r="F131" i="35"/>
  <c r="E131" i="35"/>
  <c r="O130" i="35"/>
  <c r="N130" i="35"/>
  <c r="L130" i="35"/>
  <c r="K130" i="35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N128" i="35"/>
  <c r="O128" i="35" s="1"/>
  <c r="L128" i="35"/>
  <c r="K128" i="35"/>
  <c r="H128" i="35"/>
  <c r="I128" i="35" s="1"/>
  <c r="F128" i="35"/>
  <c r="E128" i="35"/>
  <c r="O127" i="35"/>
  <c r="N127" i="35"/>
  <c r="K127" i="35"/>
  <c r="L127" i="35" s="1"/>
  <c r="H127" i="35"/>
  <c r="I127" i="35" s="1"/>
  <c r="F127" i="35"/>
  <c r="E127" i="35"/>
  <c r="O126" i="35"/>
  <c r="N126" i="35"/>
  <c r="L126" i="35"/>
  <c r="K126" i="35"/>
  <c r="H126" i="35"/>
  <c r="I126" i="35" s="1"/>
  <c r="F126" i="35"/>
  <c r="E126" i="35"/>
  <c r="N125" i="35"/>
  <c r="N145" i="35" s="1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O113" i="35"/>
  <c r="N113" i="35"/>
  <c r="L113" i="35"/>
  <c r="K113" i="35"/>
  <c r="H113" i="35"/>
  <c r="I113" i="35" s="1"/>
  <c r="F113" i="35"/>
  <c r="E113" i="35"/>
  <c r="O112" i="35"/>
  <c r="N112" i="35"/>
  <c r="K112" i="35"/>
  <c r="L112" i="35" s="1"/>
  <c r="H112" i="35"/>
  <c r="I112" i="35" s="1"/>
  <c r="F112" i="35"/>
  <c r="E112" i="35"/>
  <c r="O111" i="35"/>
  <c r="N111" i="35"/>
  <c r="L111" i="35"/>
  <c r="K111" i="35"/>
  <c r="H111" i="35"/>
  <c r="I111" i="35" s="1"/>
  <c r="F111" i="35"/>
  <c r="E111" i="35"/>
  <c r="N110" i="35"/>
  <c r="O110" i="35" s="1"/>
  <c r="L110" i="35"/>
  <c r="K110" i="35"/>
  <c r="H110" i="35"/>
  <c r="I110" i="35" s="1"/>
  <c r="F110" i="35"/>
  <c r="E110" i="35"/>
  <c r="O109" i="35"/>
  <c r="N109" i="35"/>
  <c r="L109" i="35"/>
  <c r="K109" i="35"/>
  <c r="H109" i="35"/>
  <c r="I109" i="35" s="1"/>
  <c r="F109" i="35"/>
  <c r="E109" i="35"/>
  <c r="N108" i="35"/>
  <c r="O108" i="35" s="1"/>
  <c r="K108" i="35"/>
  <c r="L108" i="35" s="1"/>
  <c r="H108" i="35"/>
  <c r="I108" i="35" s="1"/>
  <c r="F108" i="35"/>
  <c r="E108" i="35"/>
  <c r="O107" i="35"/>
  <c r="N107" i="35"/>
  <c r="L107" i="35"/>
  <c r="K107" i="35"/>
  <c r="H107" i="35"/>
  <c r="I107" i="35" s="1"/>
  <c r="F107" i="35"/>
  <c r="E107" i="35"/>
  <c r="O106" i="35"/>
  <c r="N106" i="35"/>
  <c r="L106" i="35"/>
  <c r="K106" i="35"/>
  <c r="H106" i="35"/>
  <c r="I106" i="35" s="1"/>
  <c r="F106" i="35"/>
  <c r="E106" i="35"/>
  <c r="N105" i="35"/>
  <c r="O105" i="35" s="1"/>
  <c r="L105" i="35"/>
  <c r="K105" i="35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O103" i="35"/>
  <c r="N103" i="35"/>
  <c r="L103" i="35"/>
  <c r="K103" i="35"/>
  <c r="H103" i="35"/>
  <c r="I103" i="35" s="1"/>
  <c r="F103" i="35"/>
  <c r="E103" i="35"/>
  <c r="N102" i="35"/>
  <c r="O102" i="35" s="1"/>
  <c r="L102" i="35"/>
  <c r="K102" i="35"/>
  <c r="H102" i="35"/>
  <c r="I102" i="35" s="1"/>
  <c r="F102" i="35"/>
  <c r="E102" i="35"/>
  <c r="N101" i="35"/>
  <c r="O101" i="35" s="1"/>
  <c r="L101" i="35"/>
  <c r="K101" i="35"/>
  <c r="H101" i="35"/>
  <c r="I101" i="35" s="1"/>
  <c r="F101" i="35"/>
  <c r="E101" i="35"/>
  <c r="N100" i="35"/>
  <c r="O100" i="35" s="1"/>
  <c r="K100" i="35"/>
  <c r="L100" i="35" s="1"/>
  <c r="H100" i="35"/>
  <c r="I100" i="35" s="1"/>
  <c r="F100" i="35"/>
  <c r="E100" i="35"/>
  <c r="N99" i="35"/>
  <c r="O99" i="35" s="1"/>
  <c r="L99" i="35"/>
  <c r="K99" i="35"/>
  <c r="H99" i="35"/>
  <c r="I99" i="35" s="1"/>
  <c r="F99" i="35"/>
  <c r="E99" i="35"/>
  <c r="N98" i="35"/>
  <c r="L98" i="35"/>
  <c r="K98" i="35"/>
  <c r="H98" i="35"/>
  <c r="H118" i="35" s="1"/>
  <c r="F98" i="35"/>
  <c r="F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F71" i="35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H63" i="35"/>
  <c r="I63" i="35" s="1"/>
  <c r="F63" i="35"/>
  <c r="E63" i="35"/>
  <c r="O62" i="35"/>
  <c r="N62" i="35"/>
  <c r="K62" i="35"/>
  <c r="L62" i="35" s="1"/>
  <c r="I62" i="35"/>
  <c r="H62" i="35"/>
  <c r="F62" i="35"/>
  <c r="E62" i="35"/>
  <c r="N61" i="35"/>
  <c r="O61" i="35" s="1"/>
  <c r="K61" i="35"/>
  <c r="L61" i="35" s="1"/>
  <c r="I61" i="35"/>
  <c r="H61" i="35"/>
  <c r="F61" i="35"/>
  <c r="E61" i="35"/>
  <c r="N60" i="35"/>
  <c r="O60" i="35" s="1"/>
  <c r="K60" i="35"/>
  <c r="L60" i="35" s="1"/>
  <c r="I60" i="35"/>
  <c r="H60" i="35"/>
  <c r="F60" i="35"/>
  <c r="E60" i="35"/>
  <c r="N59" i="35"/>
  <c r="O59" i="35" s="1"/>
  <c r="K59" i="35"/>
  <c r="L59" i="35" s="1"/>
  <c r="I59" i="35"/>
  <c r="H59" i="35"/>
  <c r="F59" i="35"/>
  <c r="E59" i="35"/>
  <c r="O58" i="35"/>
  <c r="N58" i="35"/>
  <c r="K58" i="35"/>
  <c r="L58" i="35" s="1"/>
  <c r="I58" i="35"/>
  <c r="H58" i="35"/>
  <c r="F58" i="35"/>
  <c r="E58" i="35"/>
  <c r="N57" i="35"/>
  <c r="O57" i="35" s="1"/>
  <c r="K57" i="35"/>
  <c r="L57" i="35" s="1"/>
  <c r="I57" i="35"/>
  <c r="H57" i="35"/>
  <c r="F57" i="35"/>
  <c r="E57" i="35"/>
  <c r="N56" i="35"/>
  <c r="O56" i="35" s="1"/>
  <c r="K56" i="35"/>
  <c r="L56" i="35" s="1"/>
  <c r="I56" i="35"/>
  <c r="H56" i="35"/>
  <c r="F56" i="35"/>
  <c r="E56" i="35"/>
  <c r="N55" i="35"/>
  <c r="O55" i="35" s="1"/>
  <c r="K55" i="35"/>
  <c r="L55" i="35" s="1"/>
  <c r="I55" i="35"/>
  <c r="H55" i="35"/>
  <c r="F55" i="35"/>
  <c r="E55" i="35"/>
  <c r="O54" i="35"/>
  <c r="N54" i="35"/>
  <c r="K54" i="35"/>
  <c r="L54" i="35" s="1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N52" i="35"/>
  <c r="O52" i="35" s="1"/>
  <c r="K52" i="35"/>
  <c r="L52" i="35" s="1"/>
  <c r="I52" i="35"/>
  <c r="H52" i="35"/>
  <c r="F52" i="35"/>
  <c r="E52" i="35"/>
  <c r="N51" i="35"/>
  <c r="O51" i="35" s="1"/>
  <c r="K51" i="35"/>
  <c r="L51" i="35" s="1"/>
  <c r="I51" i="35"/>
  <c r="H51" i="35"/>
  <c r="F51" i="35"/>
  <c r="E51" i="35"/>
  <c r="O50" i="35"/>
  <c r="N50" i="35"/>
  <c r="K50" i="35"/>
  <c r="L50" i="35" s="1"/>
  <c r="I50" i="35"/>
  <c r="H50" i="35"/>
  <c r="F50" i="35"/>
  <c r="E50" i="35"/>
  <c r="N49" i="35"/>
  <c r="O49" i="35" s="1"/>
  <c r="K49" i="35"/>
  <c r="L49" i="35" s="1"/>
  <c r="I49" i="35"/>
  <c r="H49" i="35"/>
  <c r="F49" i="35"/>
  <c r="E49" i="35"/>
  <c r="N48" i="35"/>
  <c r="O48" i="35" s="1"/>
  <c r="K48" i="35"/>
  <c r="L48" i="35" s="1"/>
  <c r="I48" i="35"/>
  <c r="H48" i="35"/>
  <c r="F48" i="35"/>
  <c r="E48" i="35"/>
  <c r="N47" i="35"/>
  <c r="O47" i="35" s="1"/>
  <c r="K47" i="35"/>
  <c r="L47" i="35" s="1"/>
  <c r="I47" i="35"/>
  <c r="H47" i="35"/>
  <c r="F47" i="35"/>
  <c r="E47" i="35"/>
  <c r="O46" i="35"/>
  <c r="N46" i="35"/>
  <c r="K46" i="35"/>
  <c r="L46" i="35" s="1"/>
  <c r="I46" i="35"/>
  <c r="H46" i="35"/>
  <c r="F46" i="35"/>
  <c r="E46" i="35"/>
  <c r="N45" i="35"/>
  <c r="O45" i="35" s="1"/>
  <c r="K45" i="35"/>
  <c r="L45" i="35" s="1"/>
  <c r="I45" i="35"/>
  <c r="H45" i="35"/>
  <c r="F45" i="35"/>
  <c r="E45" i="35"/>
  <c r="N44" i="35"/>
  <c r="K44" i="35"/>
  <c r="K64" i="35" s="1"/>
  <c r="I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K164" i="34"/>
  <c r="L164" i="34" s="1"/>
  <c r="H164" i="34"/>
  <c r="I164" i="34" s="1"/>
  <c r="F164" i="34"/>
  <c r="E164" i="34"/>
  <c r="O163" i="34"/>
  <c r="N163" i="34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N161" i="34"/>
  <c r="O161" i="34" s="1"/>
  <c r="K161" i="34"/>
  <c r="L161" i="34" s="1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N158" i="34"/>
  <c r="O158" i="34" s="1"/>
  <c r="K158" i="34"/>
  <c r="L158" i="34" s="1"/>
  <c r="H158" i="34"/>
  <c r="I158" i="34" s="1"/>
  <c r="F158" i="34"/>
  <c r="E158" i="34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K142" i="34"/>
  <c r="L142" i="34" s="1"/>
  <c r="H142" i="34"/>
  <c r="I142" i="34" s="1"/>
  <c r="F142" i="34"/>
  <c r="E142" i="34"/>
  <c r="N141" i="34"/>
  <c r="O141" i="34" s="1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O139" i="34"/>
  <c r="N139" i="34"/>
  <c r="K139" i="34"/>
  <c r="L139" i="34" s="1"/>
  <c r="H139" i="34"/>
  <c r="I139" i="34" s="1"/>
  <c r="F139" i="34"/>
  <c r="E139" i="34"/>
  <c r="O138" i="34"/>
  <c r="N138" i="34"/>
  <c r="K138" i="34"/>
  <c r="L138" i="34" s="1"/>
  <c r="H138" i="34"/>
  <c r="I138" i="34" s="1"/>
  <c r="F138" i="34"/>
  <c r="E138" i="34"/>
  <c r="O137" i="34"/>
  <c r="N137" i="34"/>
  <c r="L137" i="34"/>
  <c r="K137" i="34"/>
  <c r="H137" i="34"/>
  <c r="I137" i="34" s="1"/>
  <c r="F137" i="34"/>
  <c r="E137" i="34"/>
  <c r="N136" i="34"/>
  <c r="O136" i="34" s="1"/>
  <c r="L136" i="34"/>
  <c r="K136" i="34"/>
  <c r="H136" i="34"/>
  <c r="I136" i="34" s="1"/>
  <c r="F136" i="34"/>
  <c r="E136" i="34"/>
  <c r="O135" i="34"/>
  <c r="N135" i="34"/>
  <c r="K135" i="34"/>
  <c r="L135" i="34" s="1"/>
  <c r="H135" i="34"/>
  <c r="I135" i="34" s="1"/>
  <c r="F135" i="34"/>
  <c r="E135" i="34"/>
  <c r="O134" i="34"/>
  <c r="N134" i="34"/>
  <c r="K134" i="34"/>
  <c r="L134" i="34" s="1"/>
  <c r="H134" i="34"/>
  <c r="I134" i="34" s="1"/>
  <c r="F134" i="34"/>
  <c r="E134" i="34"/>
  <c r="O133" i="34"/>
  <c r="N133" i="34"/>
  <c r="L133" i="34"/>
  <c r="K133" i="34"/>
  <c r="H133" i="34"/>
  <c r="I133" i="34" s="1"/>
  <c r="F133" i="34"/>
  <c r="E133" i="34"/>
  <c r="N132" i="34"/>
  <c r="O132" i="34" s="1"/>
  <c r="L132" i="34"/>
  <c r="K132" i="34"/>
  <c r="H132" i="34"/>
  <c r="I132" i="34" s="1"/>
  <c r="F132" i="34"/>
  <c r="E132" i="34"/>
  <c r="O131" i="34"/>
  <c r="N131" i="34"/>
  <c r="K131" i="34"/>
  <c r="L131" i="34" s="1"/>
  <c r="H131" i="34"/>
  <c r="I131" i="34" s="1"/>
  <c r="F131" i="34"/>
  <c r="E131" i="34"/>
  <c r="O130" i="34"/>
  <c r="N130" i="34"/>
  <c r="K130" i="34"/>
  <c r="L130" i="34" s="1"/>
  <c r="H130" i="34"/>
  <c r="I130" i="34" s="1"/>
  <c r="F130" i="34"/>
  <c r="E130" i="34"/>
  <c r="O129" i="34"/>
  <c r="N129" i="34"/>
  <c r="L129" i="34"/>
  <c r="K129" i="34"/>
  <c r="H129" i="34"/>
  <c r="I129" i="34" s="1"/>
  <c r="F129" i="34"/>
  <c r="E129" i="34"/>
  <c r="N128" i="34"/>
  <c r="O128" i="34" s="1"/>
  <c r="L128" i="34"/>
  <c r="K128" i="34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O126" i="34"/>
  <c r="N126" i="34"/>
  <c r="K126" i="34"/>
  <c r="L126" i="34" s="1"/>
  <c r="H126" i="34"/>
  <c r="I126" i="34" s="1"/>
  <c r="F126" i="34"/>
  <c r="E126" i="34"/>
  <c r="O125" i="34"/>
  <c r="N125" i="34"/>
  <c r="K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N115" i="34"/>
  <c r="O115" i="34" s="1"/>
  <c r="K115" i="34"/>
  <c r="L115" i="34" s="1"/>
  <c r="H115" i="34"/>
  <c r="I115" i="34" s="1"/>
  <c r="F115" i="34"/>
  <c r="E115" i="34"/>
  <c r="O114" i="34"/>
  <c r="N114" i="34"/>
  <c r="L114" i="34"/>
  <c r="K114" i="34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O109" i="34"/>
  <c r="N109" i="34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N107" i="34"/>
  <c r="O107" i="34" s="1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L105" i="34"/>
  <c r="K105" i="34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O102" i="34"/>
  <c r="N102" i="34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O86" i="34"/>
  <c r="N86" i="34"/>
  <c r="L86" i="34"/>
  <c r="K86" i="34"/>
  <c r="H86" i="34"/>
  <c r="I86" i="34" s="1"/>
  <c r="F86" i="34"/>
  <c r="E86" i="34"/>
  <c r="O85" i="34"/>
  <c r="N85" i="34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F84" i="34"/>
  <c r="E84" i="34"/>
  <c r="O83" i="34"/>
  <c r="N83" i="34"/>
  <c r="K83" i="34"/>
  <c r="L83" i="34" s="1"/>
  <c r="H83" i="34"/>
  <c r="I83" i="34" s="1"/>
  <c r="F83" i="34"/>
  <c r="E83" i="34"/>
  <c r="N82" i="34"/>
  <c r="O82" i="34" s="1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N77" i="34"/>
  <c r="O77" i="34" s="1"/>
  <c r="K77" i="34"/>
  <c r="L77" i="34" s="1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N75" i="34"/>
  <c r="O75" i="34" s="1"/>
  <c r="K75" i="34"/>
  <c r="L75" i="34" s="1"/>
  <c r="H75" i="34"/>
  <c r="I75" i="34" s="1"/>
  <c r="F75" i="34"/>
  <c r="E75" i="34"/>
  <c r="O74" i="34"/>
  <c r="N74" i="34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N71" i="34"/>
  <c r="N91" i="34" s="1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O62" i="34"/>
  <c r="N62" i="34"/>
  <c r="K62" i="34"/>
  <c r="L62" i="34" s="1"/>
  <c r="I62" i="34"/>
  <c r="H62" i="34"/>
  <c r="F62" i="34"/>
  <c r="E62" i="34"/>
  <c r="N61" i="34"/>
  <c r="O61" i="34" s="1"/>
  <c r="K61" i="34"/>
  <c r="L61" i="34" s="1"/>
  <c r="I61" i="34"/>
  <c r="H61" i="34"/>
  <c r="F61" i="34"/>
  <c r="E61" i="34"/>
  <c r="O60" i="34"/>
  <c r="N60" i="34"/>
  <c r="K60" i="34"/>
  <c r="L60" i="34" s="1"/>
  <c r="I60" i="34"/>
  <c r="H60" i="34"/>
  <c r="F60" i="34"/>
  <c r="E60" i="34"/>
  <c r="N59" i="34"/>
  <c r="O59" i="34" s="1"/>
  <c r="K59" i="34"/>
  <c r="L59" i="34" s="1"/>
  <c r="I59" i="34"/>
  <c r="H59" i="34"/>
  <c r="F59" i="34"/>
  <c r="E59" i="34"/>
  <c r="O58" i="34"/>
  <c r="N58" i="34"/>
  <c r="K58" i="34"/>
  <c r="L58" i="34" s="1"/>
  <c r="I58" i="34"/>
  <c r="H58" i="34"/>
  <c r="F58" i="34"/>
  <c r="E58" i="34"/>
  <c r="N57" i="34"/>
  <c r="O57" i="34" s="1"/>
  <c r="K57" i="34"/>
  <c r="L57" i="34" s="1"/>
  <c r="I57" i="34"/>
  <c r="H57" i="34"/>
  <c r="F57" i="34"/>
  <c r="E57" i="34"/>
  <c r="O56" i="34"/>
  <c r="N56" i="34"/>
  <c r="K56" i="34"/>
  <c r="L56" i="34" s="1"/>
  <c r="I56" i="34"/>
  <c r="H56" i="34"/>
  <c r="F56" i="34"/>
  <c r="E56" i="34"/>
  <c r="N55" i="34"/>
  <c r="O55" i="34" s="1"/>
  <c r="K55" i="34"/>
  <c r="L55" i="34" s="1"/>
  <c r="I55" i="34"/>
  <c r="H55" i="34"/>
  <c r="F55" i="34"/>
  <c r="E55" i="34"/>
  <c r="O54" i="34"/>
  <c r="N54" i="34"/>
  <c r="K54" i="34"/>
  <c r="L54" i="34" s="1"/>
  <c r="I54" i="34"/>
  <c r="H54" i="34"/>
  <c r="E54" i="34"/>
  <c r="F54" i="34" s="1"/>
  <c r="O53" i="34"/>
  <c r="N53" i="34"/>
  <c r="K53" i="34"/>
  <c r="L53" i="34" s="1"/>
  <c r="H53" i="34"/>
  <c r="I53" i="34" s="1"/>
  <c r="F53" i="34"/>
  <c r="E53" i="34"/>
  <c r="O52" i="34"/>
  <c r="N52" i="34"/>
  <c r="L52" i="34"/>
  <c r="K52" i="34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N48" i="34"/>
  <c r="O48" i="34" s="1"/>
  <c r="L48" i="34"/>
  <c r="K48" i="34"/>
  <c r="I48" i="34"/>
  <c r="H48" i="34"/>
  <c r="E48" i="34"/>
  <c r="F48" i="34" s="1"/>
  <c r="O47" i="34"/>
  <c r="N47" i="34"/>
  <c r="K47" i="34"/>
  <c r="L47" i="34" s="1"/>
  <c r="H47" i="34"/>
  <c r="I47" i="34" s="1"/>
  <c r="E47" i="34"/>
  <c r="F47" i="34" s="1"/>
  <c r="N46" i="34"/>
  <c r="O46" i="34" s="1"/>
  <c r="L46" i="34"/>
  <c r="K46" i="34"/>
  <c r="I46" i="34"/>
  <c r="H46" i="34"/>
  <c r="E46" i="34"/>
  <c r="F46" i="34" s="1"/>
  <c r="O45" i="34"/>
  <c r="N45" i="34"/>
  <c r="L45" i="34"/>
  <c r="K45" i="34"/>
  <c r="H45" i="34"/>
  <c r="I45" i="34" s="1"/>
  <c r="E45" i="34"/>
  <c r="F45" i="34" s="1"/>
  <c r="O44" i="34"/>
  <c r="N44" i="34"/>
  <c r="K44" i="34"/>
  <c r="I44" i="34"/>
  <c r="H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L196" i="33"/>
  <c r="K196" i="33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L192" i="33"/>
  <c r="K192" i="33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L188" i="33"/>
  <c r="K188" i="33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L184" i="33"/>
  <c r="K184" i="33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L180" i="33"/>
  <c r="K180" i="33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L169" i="33"/>
  <c r="K169" i="33"/>
  <c r="H169" i="33"/>
  <c r="I169" i="33" s="1"/>
  <c r="F169" i="33"/>
  <c r="E169" i="33"/>
  <c r="O168" i="33"/>
  <c r="N168" i="33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L165" i="33"/>
  <c r="K165" i="33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N162" i="33"/>
  <c r="O162" i="33" s="1"/>
  <c r="K162" i="33"/>
  <c r="L162" i="33" s="1"/>
  <c r="H162" i="33"/>
  <c r="I162" i="33" s="1"/>
  <c r="F162" i="33"/>
  <c r="E162" i="33"/>
  <c r="O161" i="33"/>
  <c r="N161" i="33"/>
  <c r="L161" i="33"/>
  <c r="K161" i="33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L157" i="33"/>
  <c r="K157" i="33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L153" i="33"/>
  <c r="K153" i="33"/>
  <c r="H153" i="33"/>
  <c r="I153" i="33" s="1"/>
  <c r="F153" i="33"/>
  <c r="E153" i="33"/>
  <c r="O152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N142" i="33"/>
  <c r="O142" i="33" s="1"/>
  <c r="L142" i="33"/>
  <c r="K142" i="33"/>
  <c r="H142" i="33"/>
  <c r="I142" i="33" s="1"/>
  <c r="F142" i="33"/>
  <c r="E142" i="33"/>
  <c r="N141" i="33"/>
  <c r="O141" i="33" s="1"/>
  <c r="K141" i="33"/>
  <c r="L141" i="33" s="1"/>
  <c r="H141" i="33"/>
  <c r="I141" i="33" s="1"/>
  <c r="F141" i="33"/>
  <c r="E141" i="33"/>
  <c r="O140" i="33"/>
  <c r="N140" i="33"/>
  <c r="L140" i="33"/>
  <c r="K140" i="33"/>
  <c r="H140" i="33"/>
  <c r="I140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O137" i="33"/>
  <c r="N137" i="33"/>
  <c r="K137" i="33"/>
  <c r="L137" i="33" s="1"/>
  <c r="I137" i="33"/>
  <c r="H137" i="33"/>
  <c r="F137" i="33"/>
  <c r="E137" i="33"/>
  <c r="N136" i="33"/>
  <c r="O136" i="33" s="1"/>
  <c r="K136" i="33"/>
  <c r="L136" i="33" s="1"/>
  <c r="I136" i="33"/>
  <c r="H136" i="33"/>
  <c r="F136" i="33"/>
  <c r="E136" i="33"/>
  <c r="N135" i="33"/>
  <c r="O135" i="33" s="1"/>
  <c r="K135" i="33"/>
  <c r="L135" i="33" s="1"/>
  <c r="I135" i="33"/>
  <c r="H135" i="33"/>
  <c r="F135" i="33"/>
  <c r="E135" i="33"/>
  <c r="N134" i="33"/>
  <c r="O134" i="33" s="1"/>
  <c r="K134" i="33"/>
  <c r="L134" i="33" s="1"/>
  <c r="I134" i="33"/>
  <c r="H134" i="33"/>
  <c r="F134" i="33"/>
  <c r="E134" i="33"/>
  <c r="O133" i="33"/>
  <c r="N133" i="33"/>
  <c r="K133" i="33"/>
  <c r="L133" i="33" s="1"/>
  <c r="I133" i="33"/>
  <c r="H133" i="33"/>
  <c r="F133" i="33"/>
  <c r="E133" i="33"/>
  <c r="N132" i="33"/>
  <c r="O132" i="33" s="1"/>
  <c r="K132" i="33"/>
  <c r="L132" i="33" s="1"/>
  <c r="I132" i="33"/>
  <c r="H132" i="33"/>
  <c r="F132" i="33"/>
  <c r="E132" i="33"/>
  <c r="N131" i="33"/>
  <c r="O131" i="33" s="1"/>
  <c r="K131" i="33"/>
  <c r="L131" i="33" s="1"/>
  <c r="I131" i="33"/>
  <c r="H131" i="33"/>
  <c r="F131" i="33"/>
  <c r="E131" i="33"/>
  <c r="N130" i="33"/>
  <c r="O130" i="33" s="1"/>
  <c r="K130" i="33"/>
  <c r="L130" i="33" s="1"/>
  <c r="I130" i="33"/>
  <c r="H130" i="33"/>
  <c r="F130" i="33"/>
  <c r="E130" i="33"/>
  <c r="O129" i="33"/>
  <c r="N129" i="33"/>
  <c r="K129" i="33"/>
  <c r="L129" i="33" s="1"/>
  <c r="I129" i="33"/>
  <c r="H129" i="33"/>
  <c r="F129" i="33"/>
  <c r="E129" i="33"/>
  <c r="N128" i="33"/>
  <c r="O128" i="33" s="1"/>
  <c r="K128" i="33"/>
  <c r="L128" i="33" s="1"/>
  <c r="I128" i="33"/>
  <c r="H128" i="33"/>
  <c r="F128" i="33"/>
  <c r="E128" i="33"/>
  <c r="N127" i="33"/>
  <c r="O127" i="33" s="1"/>
  <c r="K127" i="33"/>
  <c r="L127" i="33" s="1"/>
  <c r="I127" i="33"/>
  <c r="H127" i="33"/>
  <c r="F127" i="33"/>
  <c r="E127" i="33"/>
  <c r="N126" i="33"/>
  <c r="O126" i="33" s="1"/>
  <c r="K126" i="33"/>
  <c r="L126" i="33" s="1"/>
  <c r="I126" i="33"/>
  <c r="H126" i="33"/>
  <c r="F126" i="33"/>
  <c r="E126" i="33"/>
  <c r="O125" i="33"/>
  <c r="N125" i="33"/>
  <c r="K125" i="33"/>
  <c r="I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O115" i="33"/>
  <c r="N115" i="33"/>
  <c r="L115" i="33"/>
  <c r="K115" i="33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L112" i="33"/>
  <c r="K112" i="33"/>
  <c r="H112" i="33"/>
  <c r="I112" i="33" s="1"/>
  <c r="F112" i="33"/>
  <c r="E112" i="33"/>
  <c r="N111" i="33"/>
  <c r="O111" i="33" s="1"/>
  <c r="L111" i="33"/>
  <c r="K111" i="33"/>
  <c r="H111" i="33"/>
  <c r="I111" i="33" s="1"/>
  <c r="F111" i="33"/>
  <c r="E111" i="33"/>
  <c r="N110" i="33"/>
  <c r="O110" i="33" s="1"/>
  <c r="K110" i="33"/>
  <c r="L110" i="33" s="1"/>
  <c r="H110" i="33"/>
  <c r="I110" i="33" s="1"/>
  <c r="F110" i="33"/>
  <c r="E110" i="33"/>
  <c r="O109" i="33"/>
  <c r="N109" i="33"/>
  <c r="L109" i="33"/>
  <c r="K109" i="33"/>
  <c r="H109" i="33"/>
  <c r="I109" i="33" s="1"/>
  <c r="F109" i="33"/>
  <c r="E109" i="33"/>
  <c r="N108" i="33"/>
  <c r="O108" i="33" s="1"/>
  <c r="L108" i="33"/>
  <c r="K108" i="33"/>
  <c r="H108" i="33"/>
  <c r="I108" i="33" s="1"/>
  <c r="F108" i="33"/>
  <c r="E108" i="33"/>
  <c r="N107" i="33"/>
  <c r="O107" i="33" s="1"/>
  <c r="L107" i="33"/>
  <c r="K107" i="33"/>
  <c r="H107" i="33"/>
  <c r="I107" i="33" s="1"/>
  <c r="E107" i="33"/>
  <c r="F107" i="33" s="1"/>
  <c r="O106" i="33"/>
  <c r="N106" i="33"/>
  <c r="L106" i="33"/>
  <c r="K106" i="33"/>
  <c r="H106" i="33"/>
  <c r="I106" i="33" s="1"/>
  <c r="F106" i="33"/>
  <c r="E106" i="33"/>
  <c r="N105" i="33"/>
  <c r="O105" i="33" s="1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F104" i="33"/>
  <c r="E104" i="33"/>
  <c r="N103" i="33"/>
  <c r="O103" i="33" s="1"/>
  <c r="L103" i="33"/>
  <c r="K103" i="33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O100" i="33"/>
  <c r="N100" i="33"/>
  <c r="L100" i="33"/>
  <c r="K100" i="33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O98" i="33"/>
  <c r="N98" i="33"/>
  <c r="L98" i="33"/>
  <c r="K98" i="33"/>
  <c r="K11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H90" i="33"/>
  <c r="I90" i="33" s="1"/>
  <c r="E90" i="33"/>
  <c r="F90" i="33" s="1"/>
  <c r="N89" i="33"/>
  <c r="O89" i="33" s="1"/>
  <c r="K89" i="33"/>
  <c r="L89" i="33" s="1"/>
  <c r="H89" i="33"/>
  <c r="I89" i="33" s="1"/>
  <c r="F89" i="33"/>
  <c r="E89" i="33"/>
  <c r="N88" i="33"/>
  <c r="O88" i="33" s="1"/>
  <c r="L88" i="33"/>
  <c r="K88" i="33"/>
  <c r="H88" i="33"/>
  <c r="I88" i="33" s="1"/>
  <c r="F88" i="33"/>
  <c r="E88" i="33"/>
  <c r="N87" i="33"/>
  <c r="O87" i="33" s="1"/>
  <c r="L87" i="33"/>
  <c r="K87" i="33"/>
  <c r="H87" i="33"/>
  <c r="I87" i="33" s="1"/>
  <c r="F87" i="33"/>
  <c r="E87" i="33"/>
  <c r="N86" i="33"/>
  <c r="O86" i="33" s="1"/>
  <c r="K86" i="33"/>
  <c r="L86" i="33" s="1"/>
  <c r="H86" i="33"/>
  <c r="I86" i="33" s="1"/>
  <c r="F86" i="33"/>
  <c r="E86" i="33"/>
  <c r="N85" i="33"/>
  <c r="O85" i="33" s="1"/>
  <c r="K85" i="33"/>
  <c r="L85" i="33" s="1"/>
  <c r="H85" i="33"/>
  <c r="I85" i="33" s="1"/>
  <c r="F85" i="33"/>
  <c r="E85" i="33"/>
  <c r="N84" i="33"/>
  <c r="O84" i="33" s="1"/>
  <c r="K84" i="33"/>
  <c r="L84" i="33" s="1"/>
  <c r="H84" i="33"/>
  <c r="I84" i="33" s="1"/>
  <c r="F84" i="33"/>
  <c r="E84" i="33"/>
  <c r="N83" i="33"/>
  <c r="O83" i="33" s="1"/>
  <c r="L83" i="33"/>
  <c r="K83" i="33"/>
  <c r="H83" i="33"/>
  <c r="I83" i="33" s="1"/>
  <c r="F83" i="33"/>
  <c r="E83" i="33"/>
  <c r="N82" i="33"/>
  <c r="O82" i="33" s="1"/>
  <c r="K82" i="33"/>
  <c r="L82" i="33" s="1"/>
  <c r="H82" i="33"/>
  <c r="I82" i="33" s="1"/>
  <c r="F82" i="33"/>
  <c r="E82" i="33"/>
  <c r="O81" i="33"/>
  <c r="N81" i="33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O79" i="33"/>
  <c r="N79" i="33"/>
  <c r="L79" i="33"/>
  <c r="K79" i="33"/>
  <c r="H79" i="33"/>
  <c r="I79" i="33" s="1"/>
  <c r="F79" i="33"/>
  <c r="E79" i="33"/>
  <c r="N78" i="33"/>
  <c r="O78" i="33" s="1"/>
  <c r="K78" i="33"/>
  <c r="L78" i="33" s="1"/>
  <c r="H78" i="33"/>
  <c r="I78" i="33" s="1"/>
  <c r="F78" i="33"/>
  <c r="E78" i="33"/>
  <c r="N77" i="33"/>
  <c r="O77" i="33" s="1"/>
  <c r="K77" i="33"/>
  <c r="L77" i="33" s="1"/>
  <c r="H77" i="33"/>
  <c r="I77" i="33" s="1"/>
  <c r="F77" i="33"/>
  <c r="E77" i="33"/>
  <c r="N76" i="33"/>
  <c r="O76" i="33" s="1"/>
  <c r="K76" i="33"/>
  <c r="L76" i="33" s="1"/>
  <c r="H76" i="33"/>
  <c r="I76" i="33" s="1"/>
  <c r="F76" i="33"/>
  <c r="E76" i="33"/>
  <c r="N75" i="33"/>
  <c r="O75" i="33" s="1"/>
  <c r="L75" i="33"/>
  <c r="K75" i="33"/>
  <c r="H75" i="33"/>
  <c r="I75" i="33" s="1"/>
  <c r="F75" i="33"/>
  <c r="E75" i="33"/>
  <c r="O74" i="33"/>
  <c r="N74" i="33"/>
  <c r="K74" i="33"/>
  <c r="L74" i="33" s="1"/>
  <c r="H74" i="33"/>
  <c r="I74" i="33" s="1"/>
  <c r="F74" i="33"/>
  <c r="E74" i="33"/>
  <c r="N73" i="33"/>
  <c r="O73" i="33" s="1"/>
  <c r="K73" i="33"/>
  <c r="L73" i="33" s="1"/>
  <c r="H73" i="33"/>
  <c r="I73" i="33" s="1"/>
  <c r="F73" i="33"/>
  <c r="E73" i="33"/>
  <c r="O72" i="33"/>
  <c r="N72" i="33"/>
  <c r="K72" i="33"/>
  <c r="L72" i="33" s="1"/>
  <c r="H72" i="33"/>
  <c r="I72" i="33" s="1"/>
  <c r="F72" i="33"/>
  <c r="E72" i="33"/>
  <c r="N71" i="33"/>
  <c r="L71" i="33"/>
  <c r="K71" i="33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E62" i="33"/>
  <c r="F62" i="33" s="1"/>
  <c r="O61" i="33"/>
  <c r="N61" i="33"/>
  <c r="L61" i="33"/>
  <c r="K61" i="33"/>
  <c r="H61" i="33"/>
  <c r="I61" i="33" s="1"/>
  <c r="E61" i="33"/>
  <c r="F61" i="33" s="1"/>
  <c r="N60" i="33"/>
  <c r="O60" i="33" s="1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H58" i="33"/>
  <c r="I58" i="33" s="1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K55" i="33"/>
  <c r="L55" i="33" s="1"/>
  <c r="H55" i="33"/>
  <c r="I55" i="33" s="1"/>
  <c r="E55" i="33"/>
  <c r="F55" i="33" s="1"/>
  <c r="N54" i="33"/>
  <c r="O54" i="33" s="1"/>
  <c r="L54" i="33"/>
  <c r="K54" i="33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L51" i="33"/>
  <c r="K51" i="33"/>
  <c r="H51" i="33"/>
  <c r="I51" i="33" s="1"/>
  <c r="E51" i="33"/>
  <c r="F51" i="33" s="1"/>
  <c r="O50" i="33"/>
  <c r="N50" i="33"/>
  <c r="K50" i="33"/>
  <c r="L50" i="33" s="1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N48" i="33"/>
  <c r="O48" i="33" s="1"/>
  <c r="K48" i="33"/>
  <c r="L48" i="33" s="1"/>
  <c r="I48" i="33"/>
  <c r="H48" i="33"/>
  <c r="E48" i="33"/>
  <c r="F48" i="33" s="1"/>
  <c r="N47" i="33"/>
  <c r="O47" i="33" s="1"/>
  <c r="K47" i="33"/>
  <c r="L47" i="33" s="1"/>
  <c r="H47" i="33"/>
  <c r="I47" i="33" s="1"/>
  <c r="E47" i="33"/>
  <c r="F47" i="33" s="1"/>
  <c r="N46" i="33"/>
  <c r="O46" i="33" s="1"/>
  <c r="L46" i="33"/>
  <c r="K46" i="33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K44" i="33"/>
  <c r="L44" i="33" s="1"/>
  <c r="L6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L195" i="32"/>
  <c r="K195" i="32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N183" i="32"/>
  <c r="O183" i="32" s="1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O179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F144" i="32"/>
  <c r="E144" i="32"/>
  <c r="N143" i="32"/>
  <c r="O143" i="32" s="1"/>
  <c r="L143" i="32"/>
  <c r="K143" i="32"/>
  <c r="I143" i="32"/>
  <c r="H143" i="32"/>
  <c r="F143" i="32"/>
  <c r="E143" i="32"/>
  <c r="N142" i="32"/>
  <c r="O142" i="32" s="1"/>
  <c r="L142" i="32"/>
  <c r="K142" i="32"/>
  <c r="I142" i="32"/>
  <c r="H142" i="32"/>
  <c r="F142" i="32"/>
  <c r="E142" i="32"/>
  <c r="N141" i="32"/>
  <c r="O141" i="32" s="1"/>
  <c r="L141" i="32"/>
  <c r="K141" i="32"/>
  <c r="I141" i="32"/>
  <c r="H141" i="32"/>
  <c r="F141" i="32"/>
  <c r="E141" i="32"/>
  <c r="N140" i="32"/>
  <c r="O140" i="32" s="1"/>
  <c r="L140" i="32"/>
  <c r="K140" i="32"/>
  <c r="I140" i="32"/>
  <c r="H140" i="32"/>
  <c r="F140" i="32"/>
  <c r="E140" i="32"/>
  <c r="N139" i="32"/>
  <c r="O139" i="32" s="1"/>
  <c r="L139" i="32"/>
  <c r="K139" i="32"/>
  <c r="I139" i="32"/>
  <c r="H139" i="32"/>
  <c r="F139" i="32"/>
  <c r="E139" i="32"/>
  <c r="N138" i="32"/>
  <c r="O138" i="32" s="1"/>
  <c r="L138" i="32"/>
  <c r="K138" i="32"/>
  <c r="I138" i="32"/>
  <c r="H138" i="32"/>
  <c r="F138" i="32"/>
  <c r="E138" i="32"/>
  <c r="N137" i="32"/>
  <c r="O137" i="32" s="1"/>
  <c r="L137" i="32"/>
  <c r="K137" i="32"/>
  <c r="I137" i="32"/>
  <c r="H137" i="32"/>
  <c r="F137" i="32"/>
  <c r="E137" i="32"/>
  <c r="N136" i="32"/>
  <c r="O136" i="32" s="1"/>
  <c r="L136" i="32"/>
  <c r="K136" i="32"/>
  <c r="I136" i="32"/>
  <c r="H136" i="32"/>
  <c r="F136" i="32"/>
  <c r="E136" i="32"/>
  <c r="N135" i="32"/>
  <c r="O135" i="32" s="1"/>
  <c r="L135" i="32"/>
  <c r="K135" i="32"/>
  <c r="I135" i="32"/>
  <c r="H135" i="32"/>
  <c r="F135" i="32"/>
  <c r="E135" i="32"/>
  <c r="N134" i="32"/>
  <c r="O134" i="32" s="1"/>
  <c r="L134" i="32"/>
  <c r="K134" i="32"/>
  <c r="I134" i="32"/>
  <c r="H134" i="32"/>
  <c r="F134" i="32"/>
  <c r="E134" i="32"/>
  <c r="N133" i="32"/>
  <c r="O133" i="32" s="1"/>
  <c r="L133" i="32"/>
  <c r="K133" i="32"/>
  <c r="I133" i="32"/>
  <c r="H133" i="32"/>
  <c r="F133" i="32"/>
  <c r="E133" i="32"/>
  <c r="N132" i="32"/>
  <c r="O132" i="32" s="1"/>
  <c r="L132" i="32"/>
  <c r="K132" i="32"/>
  <c r="I132" i="32"/>
  <c r="H132" i="32"/>
  <c r="F132" i="32"/>
  <c r="E132" i="32"/>
  <c r="N131" i="32"/>
  <c r="O131" i="32" s="1"/>
  <c r="L131" i="32"/>
  <c r="K131" i="32"/>
  <c r="I131" i="32"/>
  <c r="H131" i="32"/>
  <c r="F131" i="32"/>
  <c r="E131" i="32"/>
  <c r="N130" i="32"/>
  <c r="O130" i="32" s="1"/>
  <c r="L130" i="32"/>
  <c r="K130" i="32"/>
  <c r="I130" i="32"/>
  <c r="H130" i="32"/>
  <c r="F130" i="32"/>
  <c r="E130" i="32"/>
  <c r="N129" i="32"/>
  <c r="O129" i="32" s="1"/>
  <c r="L129" i="32"/>
  <c r="K129" i="32"/>
  <c r="I129" i="32"/>
  <c r="H129" i="32"/>
  <c r="F129" i="32"/>
  <c r="E129" i="32"/>
  <c r="N128" i="32"/>
  <c r="O128" i="32" s="1"/>
  <c r="L128" i="32"/>
  <c r="K128" i="32"/>
  <c r="I128" i="32"/>
  <c r="H128" i="32"/>
  <c r="F128" i="32"/>
  <c r="E128" i="32"/>
  <c r="N127" i="32"/>
  <c r="O127" i="32" s="1"/>
  <c r="L127" i="32"/>
  <c r="K127" i="32"/>
  <c r="I127" i="32"/>
  <c r="H127" i="32"/>
  <c r="F127" i="32"/>
  <c r="E127" i="32"/>
  <c r="N126" i="32"/>
  <c r="O126" i="32" s="1"/>
  <c r="L126" i="32"/>
  <c r="K126" i="32"/>
  <c r="I126" i="32"/>
  <c r="H126" i="32"/>
  <c r="F126" i="32"/>
  <c r="E126" i="32"/>
  <c r="N125" i="32"/>
  <c r="N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F117" i="32"/>
  <c r="E117" i="32"/>
  <c r="O116" i="32"/>
  <c r="N116" i="32"/>
  <c r="K116" i="32"/>
  <c r="L116" i="32" s="1"/>
  <c r="H116" i="32"/>
  <c r="I116" i="32" s="1"/>
  <c r="F116" i="32"/>
  <c r="E116" i="32"/>
  <c r="N115" i="32"/>
  <c r="O115" i="32" s="1"/>
  <c r="K115" i="32"/>
  <c r="L115" i="32" s="1"/>
  <c r="H115" i="32"/>
  <c r="I115" i="32" s="1"/>
  <c r="F115" i="32"/>
  <c r="E115" i="32"/>
  <c r="O114" i="32"/>
  <c r="N114" i="32"/>
  <c r="K114" i="32"/>
  <c r="L114" i="32" s="1"/>
  <c r="H114" i="32"/>
  <c r="I114" i="32" s="1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K112" i="32"/>
  <c r="L112" i="32" s="1"/>
  <c r="H112" i="32"/>
  <c r="I112" i="32" s="1"/>
  <c r="F112" i="32"/>
  <c r="E112" i="32"/>
  <c r="N111" i="32"/>
  <c r="O111" i="32" s="1"/>
  <c r="K111" i="32"/>
  <c r="L111" i="32" s="1"/>
  <c r="H111" i="32"/>
  <c r="I111" i="32" s="1"/>
  <c r="F111" i="32"/>
  <c r="E111" i="32"/>
  <c r="N110" i="32"/>
  <c r="O110" i="32" s="1"/>
  <c r="K110" i="32"/>
  <c r="L110" i="32" s="1"/>
  <c r="H110" i="32"/>
  <c r="I110" i="32" s="1"/>
  <c r="F110" i="32"/>
  <c r="E110" i="32"/>
  <c r="N109" i="32"/>
  <c r="O109" i="32" s="1"/>
  <c r="L109" i="32"/>
  <c r="K109" i="32"/>
  <c r="H109" i="32"/>
  <c r="I109" i="32" s="1"/>
  <c r="F109" i="32"/>
  <c r="E109" i="32"/>
  <c r="N108" i="32"/>
  <c r="O108" i="32" s="1"/>
  <c r="K108" i="32"/>
  <c r="L108" i="32" s="1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N106" i="32"/>
  <c r="O106" i="32" s="1"/>
  <c r="K106" i="32"/>
  <c r="L106" i="32" s="1"/>
  <c r="H106" i="32"/>
  <c r="I106" i="32" s="1"/>
  <c r="F106" i="32"/>
  <c r="E106" i="32"/>
  <c r="O105" i="32"/>
  <c r="N105" i="32"/>
  <c r="L105" i="32"/>
  <c r="K105" i="32"/>
  <c r="H105" i="32"/>
  <c r="I105" i="32" s="1"/>
  <c r="F105" i="32"/>
  <c r="E105" i="32"/>
  <c r="N104" i="32"/>
  <c r="O104" i="32" s="1"/>
  <c r="K104" i="32"/>
  <c r="L104" i="32" s="1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N102" i="32"/>
  <c r="O102" i="32" s="1"/>
  <c r="K102" i="32"/>
  <c r="L102" i="32" s="1"/>
  <c r="H102" i="32"/>
  <c r="I102" i="32" s="1"/>
  <c r="F102" i="32"/>
  <c r="E102" i="32"/>
  <c r="N101" i="32"/>
  <c r="O101" i="32" s="1"/>
  <c r="L101" i="32"/>
  <c r="K101" i="32"/>
  <c r="H101" i="32"/>
  <c r="I101" i="32" s="1"/>
  <c r="F101" i="32"/>
  <c r="E101" i="32"/>
  <c r="O100" i="32"/>
  <c r="N100" i="32"/>
  <c r="K100" i="32"/>
  <c r="L100" i="32" s="1"/>
  <c r="H100" i="32"/>
  <c r="I100" i="32" s="1"/>
  <c r="F100" i="32"/>
  <c r="E100" i="32"/>
  <c r="N99" i="32"/>
  <c r="O99" i="32" s="1"/>
  <c r="L99" i="32"/>
  <c r="K99" i="32"/>
  <c r="H99" i="32"/>
  <c r="I99" i="32" s="1"/>
  <c r="F99" i="32"/>
  <c r="E99" i="32"/>
  <c r="N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K89" i="32"/>
  <c r="L89" i="32" s="1"/>
  <c r="H89" i="32"/>
  <c r="I89" i="32" s="1"/>
  <c r="F89" i="32"/>
  <c r="E89" i="32"/>
  <c r="O88" i="32"/>
  <c r="N88" i="32"/>
  <c r="K88" i="32"/>
  <c r="L88" i="32" s="1"/>
  <c r="H88" i="32"/>
  <c r="I88" i="32" s="1"/>
  <c r="F88" i="32"/>
  <c r="E88" i="32"/>
  <c r="N87" i="32"/>
  <c r="O87" i="32" s="1"/>
  <c r="K87" i="32"/>
  <c r="L87" i="32" s="1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O85" i="32"/>
  <c r="N85" i="32"/>
  <c r="K85" i="32"/>
  <c r="L85" i="32" s="1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O83" i="32"/>
  <c r="N83" i="32"/>
  <c r="K83" i="32"/>
  <c r="L83" i="32" s="1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K81" i="32"/>
  <c r="L81" i="32" s="1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N79" i="32"/>
  <c r="O79" i="32" s="1"/>
  <c r="K79" i="32"/>
  <c r="L79" i="32" s="1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K77" i="32"/>
  <c r="L77" i="32" s="1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L74" i="32"/>
  <c r="K74" i="32"/>
  <c r="H74" i="32"/>
  <c r="I74" i="32" s="1"/>
  <c r="F74" i="32"/>
  <c r="E74" i="32"/>
  <c r="N73" i="32"/>
  <c r="O73" i="32" s="1"/>
  <c r="K73" i="32"/>
  <c r="L73" i="32" s="1"/>
  <c r="H73" i="32"/>
  <c r="I73" i="32" s="1"/>
  <c r="F73" i="32"/>
  <c r="E73" i="32"/>
  <c r="N72" i="32"/>
  <c r="O72" i="32" s="1"/>
  <c r="K72" i="32"/>
  <c r="L72" i="32" s="1"/>
  <c r="H72" i="32"/>
  <c r="I72" i="32" s="1"/>
  <c r="F72" i="32"/>
  <c r="E72" i="32"/>
  <c r="N71" i="32"/>
  <c r="N91" i="32" s="1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H63" i="32"/>
  <c r="I63" i="32" s="1"/>
  <c r="F63" i="32"/>
  <c r="E63" i="32"/>
  <c r="N62" i="32"/>
  <c r="O62" i="32" s="1"/>
  <c r="K62" i="32"/>
  <c r="L62" i="32" s="1"/>
  <c r="H62" i="32"/>
  <c r="I62" i="32" s="1"/>
  <c r="F62" i="32"/>
  <c r="E62" i="32"/>
  <c r="O61" i="32"/>
  <c r="N61" i="32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K58" i="32"/>
  <c r="L58" i="32" s="1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K54" i="32"/>
  <c r="L54" i="32" s="1"/>
  <c r="H54" i="32"/>
  <c r="I54" i="32" s="1"/>
  <c r="F54" i="32"/>
  <c r="E54" i="32"/>
  <c r="N53" i="32"/>
  <c r="O53" i="32" s="1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K51" i="32"/>
  <c r="L51" i="32" s="1"/>
  <c r="H51" i="32"/>
  <c r="I51" i="32" s="1"/>
  <c r="F51" i="32"/>
  <c r="E51" i="32"/>
  <c r="O50" i="32"/>
  <c r="N50" i="32"/>
  <c r="K50" i="32"/>
  <c r="L50" i="32" s="1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K47" i="32"/>
  <c r="L47" i="32" s="1"/>
  <c r="H47" i="32"/>
  <c r="I47" i="32" s="1"/>
  <c r="F47" i="32"/>
  <c r="E47" i="32"/>
  <c r="O46" i="32"/>
  <c r="N46" i="32"/>
  <c r="K46" i="32"/>
  <c r="L46" i="32" s="1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O179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O134" i="31"/>
  <c r="N134" i="3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O126" i="31"/>
  <c r="N126" i="31"/>
  <c r="K126" i="31"/>
  <c r="L126" i="31" s="1"/>
  <c r="H126" i="31"/>
  <c r="I126" i="31" s="1"/>
  <c r="F126" i="31"/>
  <c r="E126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E117" i="31"/>
  <c r="F117" i="31" s="1"/>
  <c r="N116" i="31"/>
  <c r="O116" i="31" s="1"/>
  <c r="L116" i="31"/>
  <c r="K116" i="31"/>
  <c r="H116" i="31"/>
  <c r="I116" i="31" s="1"/>
  <c r="E116" i="31"/>
  <c r="F116" i="31" s="1"/>
  <c r="O115" i="31"/>
  <c r="N115" i="31"/>
  <c r="L115" i="31"/>
  <c r="K115" i="31"/>
  <c r="I115" i="31"/>
  <c r="H115" i="31"/>
  <c r="E115" i="31"/>
  <c r="F115" i="31" s="1"/>
  <c r="N114" i="31"/>
  <c r="O114" i="31" s="1"/>
  <c r="K114" i="31"/>
  <c r="L114" i="31" s="1"/>
  <c r="H114" i="31"/>
  <c r="I114" i="31" s="1"/>
  <c r="E114" i="31"/>
  <c r="F114" i="31" s="1"/>
  <c r="O113" i="31"/>
  <c r="N113" i="3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E112" i="31"/>
  <c r="F112" i="31" s="1"/>
  <c r="N111" i="31"/>
  <c r="O111" i="31" s="1"/>
  <c r="K111" i="31"/>
  <c r="L111" i="31" s="1"/>
  <c r="I111" i="31"/>
  <c r="H111" i="31"/>
  <c r="E111" i="31"/>
  <c r="F111" i="31" s="1"/>
  <c r="O110" i="31"/>
  <c r="N110" i="31"/>
  <c r="L110" i="31"/>
  <c r="K110" i="31"/>
  <c r="H110" i="31"/>
  <c r="I110" i="31" s="1"/>
  <c r="E110" i="31"/>
  <c r="F110" i="31" s="1"/>
  <c r="N109" i="31"/>
  <c r="O109" i="31" s="1"/>
  <c r="L109" i="31"/>
  <c r="K109" i="31"/>
  <c r="H109" i="31"/>
  <c r="I109" i="31" s="1"/>
  <c r="E109" i="31"/>
  <c r="F109" i="31" s="1"/>
  <c r="O108" i="31"/>
  <c r="N108" i="31"/>
  <c r="L108" i="31"/>
  <c r="K108" i="31"/>
  <c r="I108" i="31"/>
  <c r="H108" i="31"/>
  <c r="E108" i="31"/>
  <c r="F108" i="31" s="1"/>
  <c r="N107" i="31"/>
  <c r="O107" i="31" s="1"/>
  <c r="K107" i="31"/>
  <c r="L107" i="31" s="1"/>
  <c r="I107" i="31"/>
  <c r="H107" i="3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L105" i="31"/>
  <c r="K105" i="31"/>
  <c r="I105" i="31"/>
  <c r="H105" i="31"/>
  <c r="E105" i="31"/>
  <c r="F105" i="31" s="1"/>
  <c r="N104" i="31"/>
  <c r="O104" i="31" s="1"/>
  <c r="K104" i="31"/>
  <c r="L104" i="31" s="1"/>
  <c r="I104" i="31"/>
  <c r="H104" i="31"/>
  <c r="E104" i="31"/>
  <c r="F104" i="31" s="1"/>
  <c r="O103" i="31"/>
  <c r="N103" i="31"/>
  <c r="L103" i="31"/>
  <c r="K103" i="31"/>
  <c r="I103" i="31"/>
  <c r="H103" i="31"/>
  <c r="E103" i="31"/>
  <c r="F103" i="31" s="1"/>
  <c r="N102" i="31"/>
  <c r="O102" i="31" s="1"/>
  <c r="K102" i="31"/>
  <c r="L102" i="31" s="1"/>
  <c r="H102" i="31"/>
  <c r="I102" i="31" s="1"/>
  <c r="E102" i="31"/>
  <c r="F102" i="31" s="1"/>
  <c r="O101" i="31"/>
  <c r="N101" i="31"/>
  <c r="K101" i="31"/>
  <c r="L101" i="31" s="1"/>
  <c r="H101" i="31"/>
  <c r="I101" i="31" s="1"/>
  <c r="E101" i="31"/>
  <c r="F101" i="31" s="1"/>
  <c r="O100" i="31"/>
  <c r="N100" i="31"/>
  <c r="K100" i="31"/>
  <c r="L100" i="31" s="1"/>
  <c r="I100" i="31"/>
  <c r="H100" i="31"/>
  <c r="E100" i="31"/>
  <c r="F100" i="31" s="1"/>
  <c r="N99" i="31"/>
  <c r="O99" i="31" s="1"/>
  <c r="L99" i="31"/>
  <c r="K99" i="31"/>
  <c r="I99" i="31"/>
  <c r="H99" i="31"/>
  <c r="E99" i="31"/>
  <c r="F99" i="31" s="1"/>
  <c r="N98" i="31"/>
  <c r="K98" i="31"/>
  <c r="K118" i="31" s="1"/>
  <c r="H98" i="31"/>
  <c r="H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I88" i="31"/>
  <c r="H88" i="31"/>
  <c r="E88" i="31"/>
  <c r="F88" i="31" s="1"/>
  <c r="N87" i="31"/>
  <c r="O87" i="31" s="1"/>
  <c r="L87" i="31"/>
  <c r="K87" i="31"/>
  <c r="H87" i="31"/>
  <c r="I87" i="31" s="1"/>
  <c r="E87" i="31"/>
  <c r="F87" i="31" s="1"/>
  <c r="N86" i="31"/>
  <c r="O86" i="31" s="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I84" i="31"/>
  <c r="H84" i="31"/>
  <c r="E84" i="31"/>
  <c r="F84" i="31" s="1"/>
  <c r="O83" i="31"/>
  <c r="N83" i="31"/>
  <c r="L83" i="31"/>
  <c r="K83" i="31"/>
  <c r="H83" i="31"/>
  <c r="I83" i="31" s="1"/>
  <c r="E83" i="31"/>
  <c r="F83" i="31" s="1"/>
  <c r="O82" i="31"/>
  <c r="N82" i="31"/>
  <c r="K82" i="31"/>
  <c r="L82" i="31" s="1"/>
  <c r="H82" i="31"/>
  <c r="I82" i="31" s="1"/>
  <c r="E82" i="31"/>
  <c r="F82" i="31" s="1"/>
  <c r="N81" i="31"/>
  <c r="O81" i="31" s="1"/>
  <c r="L81" i="31"/>
  <c r="K81" i="31"/>
  <c r="H81" i="31"/>
  <c r="I81" i="31" s="1"/>
  <c r="E81" i="31"/>
  <c r="F81" i="31" s="1"/>
  <c r="N80" i="31"/>
  <c r="O80" i="31" s="1"/>
  <c r="K80" i="31"/>
  <c r="L80" i="31" s="1"/>
  <c r="I80" i="31"/>
  <c r="H80" i="31"/>
  <c r="E80" i="31"/>
  <c r="F80" i="31" s="1"/>
  <c r="N79" i="31"/>
  <c r="O79" i="31" s="1"/>
  <c r="L79" i="31"/>
  <c r="K79" i="31"/>
  <c r="H79" i="31"/>
  <c r="I79" i="31" s="1"/>
  <c r="E79" i="31"/>
  <c r="F79" i="31" s="1"/>
  <c r="N78" i="31"/>
  <c r="O78" i="31" s="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O76" i="31"/>
  <c r="N76" i="31"/>
  <c r="K76" i="31"/>
  <c r="L76" i="31" s="1"/>
  <c r="I76" i="31"/>
  <c r="H76" i="31"/>
  <c r="E76" i="31"/>
  <c r="F76" i="31" s="1"/>
  <c r="O75" i="31"/>
  <c r="N75" i="31"/>
  <c r="K75" i="31"/>
  <c r="L75" i="31" s="1"/>
  <c r="H75" i="31"/>
  <c r="I75" i="31" s="1"/>
  <c r="E75" i="31"/>
  <c r="F75" i="31" s="1"/>
  <c r="N74" i="31"/>
  <c r="O74" i="31" s="1"/>
  <c r="L74" i="31"/>
  <c r="K74" i="31"/>
  <c r="H74" i="31"/>
  <c r="I74" i="31" s="1"/>
  <c r="E74" i="31"/>
  <c r="F74" i="31" s="1"/>
  <c r="N73" i="31"/>
  <c r="O73" i="31" s="1"/>
  <c r="K73" i="31"/>
  <c r="L73" i="31" s="1"/>
  <c r="H73" i="31"/>
  <c r="I73" i="31" s="1"/>
  <c r="E73" i="31"/>
  <c r="F73" i="31" s="1"/>
  <c r="O72" i="31"/>
  <c r="N72" i="31"/>
  <c r="L72" i="31"/>
  <c r="K72" i="31"/>
  <c r="I72" i="31"/>
  <c r="H72" i="31"/>
  <c r="E72" i="31"/>
  <c r="F72" i="31" s="1"/>
  <c r="N71" i="31"/>
  <c r="N91" i="31" s="1"/>
  <c r="K71" i="31"/>
  <c r="H71" i="31"/>
  <c r="H91" i="31" s="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H63" i="31"/>
  <c r="I63" i="31" s="1"/>
  <c r="E63" i="31"/>
  <c r="F63" i="31" s="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K60" i="31"/>
  <c r="L60" i="31" s="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K58" i="31"/>
  <c r="L58" i="31" s="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K49" i="31"/>
  <c r="L49" i="31" s="1"/>
  <c r="H49" i="31"/>
  <c r="I49" i="31" s="1"/>
  <c r="F49" i="31"/>
  <c r="E49" i="31"/>
  <c r="N48" i="31"/>
  <c r="O48" i="31" s="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O46" i="31"/>
  <c r="N46" i="31"/>
  <c r="L46" i="31"/>
  <c r="K46" i="31"/>
  <c r="H46" i="31"/>
  <c r="I46" i="31" s="1"/>
  <c r="F46" i="31"/>
  <c r="E46" i="31"/>
  <c r="N45" i="31"/>
  <c r="O45" i="31" s="1"/>
  <c r="K45" i="31"/>
  <c r="L45" i="31" s="1"/>
  <c r="H45" i="31"/>
  <c r="I45" i="31" s="1"/>
  <c r="F45" i="31"/>
  <c r="E45" i="31"/>
  <c r="N44" i="31"/>
  <c r="L44" i="31"/>
  <c r="K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O188" i="30"/>
  <c r="N188" i="30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L169" i="30"/>
  <c r="K169" i="30"/>
  <c r="I169" i="30"/>
  <c r="H169" i="30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K167" i="30"/>
  <c r="L167" i="30" s="1"/>
  <c r="H167" i="30"/>
  <c r="I167" i="30" s="1"/>
  <c r="E167" i="30"/>
  <c r="F167" i="30" s="1"/>
  <c r="O166" i="30"/>
  <c r="N166" i="30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O164" i="30"/>
  <c r="N164" i="30"/>
  <c r="L164" i="30"/>
  <c r="K164" i="30"/>
  <c r="H164" i="30"/>
  <c r="I164" i="30" s="1"/>
  <c r="E164" i="30"/>
  <c r="F164" i="30" s="1"/>
  <c r="N163" i="30"/>
  <c r="O163" i="30" s="1"/>
  <c r="K163" i="30"/>
  <c r="L163" i="30" s="1"/>
  <c r="H163" i="30"/>
  <c r="I163" i="30" s="1"/>
  <c r="E163" i="30"/>
  <c r="F163" i="30" s="1"/>
  <c r="N162" i="30"/>
  <c r="O162" i="30" s="1"/>
  <c r="L162" i="30"/>
  <c r="K162" i="30"/>
  <c r="H162" i="30"/>
  <c r="I162" i="30" s="1"/>
  <c r="E162" i="30"/>
  <c r="F162" i="30" s="1"/>
  <c r="O161" i="30"/>
  <c r="N161" i="30"/>
  <c r="K161" i="30"/>
  <c r="L161" i="30" s="1"/>
  <c r="I161" i="30"/>
  <c r="H161" i="30"/>
  <c r="E161" i="30"/>
  <c r="F161" i="30" s="1"/>
  <c r="N160" i="30"/>
  <c r="O160" i="30" s="1"/>
  <c r="K160" i="30"/>
  <c r="L160" i="30" s="1"/>
  <c r="H160" i="30"/>
  <c r="I160" i="30" s="1"/>
  <c r="E160" i="30"/>
  <c r="F160" i="30" s="1"/>
  <c r="O159" i="30"/>
  <c r="N159" i="30"/>
  <c r="K159" i="30"/>
  <c r="L159" i="30" s="1"/>
  <c r="H159" i="30"/>
  <c r="I159" i="30" s="1"/>
  <c r="E159" i="30"/>
  <c r="F159" i="30" s="1"/>
  <c r="O158" i="30"/>
  <c r="N158" i="30"/>
  <c r="K158" i="30"/>
  <c r="L158" i="30" s="1"/>
  <c r="H158" i="30"/>
  <c r="I158" i="30" s="1"/>
  <c r="E158" i="30"/>
  <c r="F158" i="30" s="1"/>
  <c r="N157" i="30"/>
  <c r="O157" i="30" s="1"/>
  <c r="K157" i="30"/>
  <c r="L157" i="30" s="1"/>
  <c r="I157" i="30"/>
  <c r="H157" i="30"/>
  <c r="E157" i="30"/>
  <c r="F157" i="30" s="1"/>
  <c r="O156" i="30"/>
  <c r="N156" i="30"/>
  <c r="K156" i="30"/>
  <c r="L156" i="30" s="1"/>
  <c r="H156" i="30"/>
  <c r="I156" i="30" s="1"/>
  <c r="E156" i="30"/>
  <c r="F156" i="30" s="1"/>
  <c r="O155" i="30"/>
  <c r="N155" i="30"/>
  <c r="L155" i="30"/>
  <c r="K155" i="30"/>
  <c r="H155" i="30"/>
  <c r="I155" i="30" s="1"/>
  <c r="E155" i="30"/>
  <c r="F155" i="30" s="1"/>
  <c r="N154" i="30"/>
  <c r="O154" i="30" s="1"/>
  <c r="K154" i="30"/>
  <c r="L154" i="30" s="1"/>
  <c r="H154" i="30"/>
  <c r="I154" i="30" s="1"/>
  <c r="E154" i="30"/>
  <c r="F154" i="30" s="1"/>
  <c r="O153" i="30"/>
  <c r="N153" i="30"/>
  <c r="L153" i="30"/>
  <c r="K153" i="30"/>
  <c r="I153" i="30"/>
  <c r="H153" i="30"/>
  <c r="E153" i="30"/>
  <c r="F153" i="30" s="1"/>
  <c r="N152" i="30"/>
  <c r="N172" i="30" s="1"/>
  <c r="K152" i="30"/>
  <c r="K172" i="30" s="1"/>
  <c r="H152" i="30"/>
  <c r="H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K144" i="30"/>
  <c r="L144" i="30" s="1"/>
  <c r="H144" i="30"/>
  <c r="I144" i="30" s="1"/>
  <c r="E144" i="30"/>
  <c r="F144" i="30" s="1"/>
  <c r="N143" i="30"/>
  <c r="O143" i="30" s="1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N141" i="30"/>
  <c r="O141" i="30" s="1"/>
  <c r="L141" i="30"/>
  <c r="K141" i="30"/>
  <c r="H141" i="30"/>
  <c r="I141" i="30" s="1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L139" i="30"/>
  <c r="K139" i="30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O135" i="30"/>
  <c r="N135" i="30"/>
  <c r="K135" i="30"/>
  <c r="L135" i="30" s="1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L130" i="30"/>
  <c r="K130" i="30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K128" i="30"/>
  <c r="L128" i="30" s="1"/>
  <c r="H128" i="30"/>
  <c r="I128" i="30" s="1"/>
  <c r="E128" i="30"/>
  <c r="F128" i="30" s="1"/>
  <c r="O127" i="30"/>
  <c r="N127" i="30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O125" i="30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N116" i="30"/>
  <c r="O116" i="30" s="1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N111" i="30"/>
  <c r="K111" i="30"/>
  <c r="L111" i="30" s="1"/>
  <c r="I111" i="30"/>
  <c r="H111" i="30"/>
  <c r="E111" i="30"/>
  <c r="F111" i="30" s="1"/>
  <c r="O110" i="30"/>
  <c r="N110" i="30"/>
  <c r="K110" i="30"/>
  <c r="L110" i="30" s="1"/>
  <c r="H110" i="30"/>
  <c r="I110" i="30" s="1"/>
  <c r="E110" i="30"/>
  <c r="F110" i="30" s="1"/>
  <c r="N109" i="30"/>
  <c r="O109" i="30" s="1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L107" i="30"/>
  <c r="K107" i="30"/>
  <c r="I107" i="30"/>
  <c r="H107" i="30"/>
  <c r="E107" i="30"/>
  <c r="F107" i="30" s="1"/>
  <c r="N106" i="30"/>
  <c r="O106" i="30" s="1"/>
  <c r="K106" i="30"/>
  <c r="L106" i="30" s="1"/>
  <c r="H106" i="30"/>
  <c r="I106" i="30" s="1"/>
  <c r="E106" i="30"/>
  <c r="F106" i="30" s="1"/>
  <c r="O105" i="30"/>
  <c r="N105" i="30"/>
  <c r="K105" i="30"/>
  <c r="L105" i="30" s="1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O102" i="30"/>
  <c r="N102" i="30"/>
  <c r="L102" i="30"/>
  <c r="K102" i="30"/>
  <c r="H102" i="30"/>
  <c r="I102" i="30" s="1"/>
  <c r="E102" i="30"/>
  <c r="F102" i="30" s="1"/>
  <c r="O101" i="30"/>
  <c r="N101" i="30"/>
  <c r="K101" i="30"/>
  <c r="L101" i="30" s="1"/>
  <c r="H101" i="30"/>
  <c r="I101" i="30" s="1"/>
  <c r="E101" i="30"/>
  <c r="F101" i="30" s="1"/>
  <c r="N100" i="30"/>
  <c r="O100" i="30" s="1"/>
  <c r="L100" i="30"/>
  <c r="K100" i="30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O88" i="30"/>
  <c r="N88" i="30"/>
  <c r="K88" i="30"/>
  <c r="L88" i="30" s="1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L84" i="30"/>
  <c r="K84" i="30"/>
  <c r="I84" i="30"/>
  <c r="H84" i="30"/>
  <c r="E84" i="30"/>
  <c r="F84" i="30" s="1"/>
  <c r="N83" i="30"/>
  <c r="O83" i="30" s="1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K81" i="30"/>
  <c r="L81" i="30" s="1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L79" i="30"/>
  <c r="K79" i="30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K75" i="30"/>
  <c r="L75" i="30" s="1"/>
  <c r="H75" i="30"/>
  <c r="I75" i="30" s="1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K73" i="30"/>
  <c r="L73" i="30" s="1"/>
  <c r="I73" i="30"/>
  <c r="H73" i="30"/>
  <c r="E73" i="30"/>
  <c r="F73" i="30" s="1"/>
  <c r="N72" i="30"/>
  <c r="O72" i="30" s="1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L58" i="30"/>
  <c r="K58" i="30"/>
  <c r="I58" i="30"/>
  <c r="H58" i="30"/>
  <c r="E58" i="30"/>
  <c r="F58" i="30" s="1"/>
  <c r="N57" i="30"/>
  <c r="O57" i="30" s="1"/>
  <c r="K57" i="30"/>
  <c r="L57" i="30" s="1"/>
  <c r="H57" i="30"/>
  <c r="I57" i="30" s="1"/>
  <c r="E57" i="30"/>
  <c r="F57" i="30" s="1"/>
  <c r="N56" i="30"/>
  <c r="O56" i="30" s="1"/>
  <c r="L56" i="30"/>
  <c r="K56" i="30"/>
  <c r="H56" i="30"/>
  <c r="I56" i="30" s="1"/>
  <c r="E56" i="30"/>
  <c r="F56" i="30" s="1"/>
  <c r="N55" i="30"/>
  <c r="O55" i="30" s="1"/>
  <c r="K55" i="30"/>
  <c r="L55" i="30" s="1"/>
  <c r="I55" i="30"/>
  <c r="H55" i="30"/>
  <c r="E55" i="30"/>
  <c r="F55" i="30" s="1"/>
  <c r="N54" i="30"/>
  <c r="O54" i="30" s="1"/>
  <c r="K54" i="30"/>
  <c r="L54" i="30" s="1"/>
  <c r="I54" i="30"/>
  <c r="H54" i="30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L50" i="30"/>
  <c r="K50" i="30"/>
  <c r="I50" i="30"/>
  <c r="H50" i="30"/>
  <c r="E50" i="30"/>
  <c r="F50" i="30" s="1"/>
  <c r="N49" i="30"/>
  <c r="O49" i="30" s="1"/>
  <c r="K49" i="30"/>
  <c r="L49" i="30" s="1"/>
  <c r="H49" i="30"/>
  <c r="I49" i="30" s="1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K47" i="30"/>
  <c r="L47" i="30" s="1"/>
  <c r="I47" i="30"/>
  <c r="H47" i="30"/>
  <c r="E47" i="30"/>
  <c r="F47" i="30" s="1"/>
  <c r="N46" i="30"/>
  <c r="O46" i="30" s="1"/>
  <c r="K46" i="30"/>
  <c r="L46" i="30" s="1"/>
  <c r="I46" i="30"/>
  <c r="H46" i="30"/>
  <c r="E46" i="30"/>
  <c r="F46" i="30" s="1"/>
  <c r="N45" i="30"/>
  <c r="O45" i="30" s="1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O192" i="29"/>
  <c r="N192" i="29"/>
  <c r="L192" i="29"/>
  <c r="K192" i="29"/>
  <c r="H192" i="29"/>
  <c r="I192" i="29" s="1"/>
  <c r="F192" i="29"/>
  <c r="E192" i="29"/>
  <c r="O191" i="29"/>
  <c r="N191" i="29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L188" i="29"/>
  <c r="K188" i="29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L184" i="29"/>
  <c r="K184" i="29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N180" i="29"/>
  <c r="O180" i="29" s="1"/>
  <c r="L180" i="29"/>
  <c r="K180" i="29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L164" i="29"/>
  <c r="K164" i="29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L160" i="29"/>
  <c r="K160" i="29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L156" i="29"/>
  <c r="K156" i="29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N152" i="29"/>
  <c r="N172" i="29" s="1"/>
  <c r="L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O135" i="29"/>
  <c r="N135" i="29"/>
  <c r="K135" i="29"/>
  <c r="L135" i="29" s="1"/>
  <c r="H135" i="29"/>
  <c r="I135" i="29" s="1"/>
  <c r="F135" i="29"/>
  <c r="E135" i="29"/>
  <c r="N134" i="29"/>
  <c r="O134" i="29" s="1"/>
  <c r="K134" i="29"/>
  <c r="L134" i="29" s="1"/>
  <c r="H134" i="29"/>
  <c r="I134" i="29" s="1"/>
  <c r="F134" i="29"/>
  <c r="E134" i="29"/>
  <c r="O133" i="29"/>
  <c r="N133" i="29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N131" i="29"/>
  <c r="O131" i="29" s="1"/>
  <c r="K131" i="29"/>
  <c r="L131" i="29" s="1"/>
  <c r="H131" i="29"/>
  <c r="I131" i="29" s="1"/>
  <c r="F131" i="29"/>
  <c r="E131" i="29"/>
  <c r="O130" i="29"/>
  <c r="N130" i="29"/>
  <c r="K130" i="29"/>
  <c r="L130" i="29" s="1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L113" i="29"/>
  <c r="K113" i="29"/>
  <c r="H113" i="29"/>
  <c r="I113" i="29" s="1"/>
  <c r="E113" i="29"/>
  <c r="F113" i="29" s="1"/>
  <c r="O112" i="29"/>
  <c r="N112" i="29"/>
  <c r="L112" i="29"/>
  <c r="K112" i="29"/>
  <c r="H112" i="29"/>
  <c r="I112" i="29" s="1"/>
  <c r="E112" i="29"/>
  <c r="F112" i="29" s="1"/>
  <c r="O111" i="29"/>
  <c r="N111" i="29"/>
  <c r="L111" i="29"/>
  <c r="K111" i="29"/>
  <c r="H111" i="29"/>
  <c r="I111" i="29" s="1"/>
  <c r="E111" i="29"/>
  <c r="F111" i="29" s="1"/>
  <c r="O110" i="29"/>
  <c r="N110" i="29"/>
  <c r="L110" i="29"/>
  <c r="K110" i="29"/>
  <c r="I110" i="29"/>
  <c r="H110" i="29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L105" i="29"/>
  <c r="K105" i="29"/>
  <c r="H105" i="29"/>
  <c r="I105" i="29" s="1"/>
  <c r="E105" i="29"/>
  <c r="F105" i="29" s="1"/>
  <c r="O104" i="29"/>
  <c r="N104" i="29"/>
  <c r="L104" i="29"/>
  <c r="K104" i="29"/>
  <c r="H104" i="29"/>
  <c r="I104" i="29" s="1"/>
  <c r="E104" i="29"/>
  <c r="F104" i="29" s="1"/>
  <c r="O103" i="29"/>
  <c r="N103" i="29"/>
  <c r="L103" i="29"/>
  <c r="K103" i="29"/>
  <c r="H103" i="29"/>
  <c r="I103" i="29" s="1"/>
  <c r="E103" i="29"/>
  <c r="F103" i="29" s="1"/>
  <c r="O102" i="29"/>
  <c r="N102" i="29"/>
  <c r="L102" i="29"/>
  <c r="K102" i="29"/>
  <c r="I102" i="29"/>
  <c r="H102" i="29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N89" i="29"/>
  <c r="O89" i="29" s="1"/>
  <c r="L89" i="29"/>
  <c r="K89" i="29"/>
  <c r="H89" i="29"/>
  <c r="I89" i="29" s="1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L87" i="29"/>
  <c r="K87" i="29"/>
  <c r="I87" i="29"/>
  <c r="H87" i="29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L85" i="29"/>
  <c r="K85" i="29"/>
  <c r="H85" i="29"/>
  <c r="I85" i="29" s="1"/>
  <c r="E85" i="29"/>
  <c r="F85" i="29" s="1"/>
  <c r="O84" i="29"/>
  <c r="N84" i="29"/>
  <c r="K84" i="29"/>
  <c r="L84" i="29" s="1"/>
  <c r="I84" i="29"/>
  <c r="H84" i="29"/>
  <c r="E84" i="29"/>
  <c r="F84" i="29" s="1"/>
  <c r="N83" i="29"/>
  <c r="O83" i="29" s="1"/>
  <c r="K83" i="29"/>
  <c r="L83" i="29" s="1"/>
  <c r="I83" i="29"/>
  <c r="H83" i="29"/>
  <c r="E83" i="29"/>
  <c r="F83" i="29" s="1"/>
  <c r="O82" i="29"/>
  <c r="N82" i="29"/>
  <c r="L82" i="29"/>
  <c r="K82" i="29"/>
  <c r="H82" i="29"/>
  <c r="I82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O80" i="29" s="1"/>
  <c r="L80" i="29"/>
  <c r="K80" i="29"/>
  <c r="I80" i="29"/>
  <c r="H80" i="29"/>
  <c r="E80" i="29"/>
  <c r="F80" i="29" s="1"/>
  <c r="N79" i="29"/>
  <c r="O79" i="29" s="1"/>
  <c r="L79" i="29"/>
  <c r="K79" i="29"/>
  <c r="I79" i="29"/>
  <c r="H79" i="29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I75" i="29"/>
  <c r="H75" i="29"/>
  <c r="E75" i="29"/>
  <c r="F75" i="29" s="1"/>
  <c r="O74" i="29"/>
  <c r="N74" i="29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L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F62" i="29"/>
  <c r="E62" i="29"/>
  <c r="O61" i="29"/>
  <c r="N61" i="29"/>
  <c r="L61" i="29"/>
  <c r="K61" i="29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N59" i="29"/>
  <c r="O59" i="29" s="1"/>
  <c r="L59" i="29"/>
  <c r="K59" i="29"/>
  <c r="H59" i="29"/>
  <c r="I59" i="29" s="1"/>
  <c r="F59" i="29"/>
  <c r="E59" i="29"/>
  <c r="O58" i="29"/>
  <c r="N58" i="29"/>
  <c r="K58" i="29"/>
  <c r="L58" i="29" s="1"/>
  <c r="H58" i="29"/>
  <c r="I58" i="29" s="1"/>
  <c r="F58" i="29"/>
  <c r="E58" i="29"/>
  <c r="N57" i="29"/>
  <c r="O57" i="29" s="1"/>
  <c r="L57" i="29"/>
  <c r="K57" i="29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N54" i="29"/>
  <c r="O54" i="29" s="1"/>
  <c r="K54" i="29"/>
  <c r="L54" i="29" s="1"/>
  <c r="H54" i="29"/>
  <c r="I54" i="29" s="1"/>
  <c r="F54" i="29"/>
  <c r="E54" i="29"/>
  <c r="O53" i="29"/>
  <c r="N53" i="29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N45" i="29"/>
  <c r="O45" i="29" s="1"/>
  <c r="K45" i="29"/>
  <c r="L45" i="29" s="1"/>
  <c r="H45" i="29"/>
  <c r="I45" i="29" s="1"/>
  <c r="F45" i="29"/>
  <c r="E45" i="29"/>
  <c r="N44" i="29"/>
  <c r="K44" i="29"/>
  <c r="K64" i="29" s="1"/>
  <c r="H44" i="29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I193" i="28"/>
  <c r="H193" i="28"/>
  <c r="F193" i="28"/>
  <c r="E193" i="28"/>
  <c r="N192" i="28"/>
  <c r="O192" i="28" s="1"/>
  <c r="K192" i="28"/>
  <c r="L192" i="28" s="1"/>
  <c r="I192" i="28"/>
  <c r="H192" i="28"/>
  <c r="F192" i="28"/>
  <c r="E192" i="28"/>
  <c r="N191" i="28"/>
  <c r="O191" i="28" s="1"/>
  <c r="K191" i="28"/>
  <c r="L191" i="28" s="1"/>
  <c r="I191" i="28"/>
  <c r="H191" i="28"/>
  <c r="F191" i="28"/>
  <c r="E191" i="28"/>
  <c r="O190" i="28"/>
  <c r="N190" i="28"/>
  <c r="K190" i="28"/>
  <c r="L190" i="28" s="1"/>
  <c r="I190" i="28"/>
  <c r="H190" i="28"/>
  <c r="F190" i="28"/>
  <c r="E190" i="28"/>
  <c r="N189" i="28"/>
  <c r="O189" i="28" s="1"/>
  <c r="K189" i="28"/>
  <c r="L189" i="28" s="1"/>
  <c r="I189" i="28"/>
  <c r="H189" i="28"/>
  <c r="F189" i="28"/>
  <c r="E189" i="28"/>
  <c r="N188" i="28"/>
  <c r="O188" i="28" s="1"/>
  <c r="K188" i="28"/>
  <c r="L188" i="28" s="1"/>
  <c r="I188" i="28"/>
  <c r="H188" i="28"/>
  <c r="F188" i="28"/>
  <c r="E188" i="28"/>
  <c r="N187" i="28"/>
  <c r="O187" i="28" s="1"/>
  <c r="K187" i="28"/>
  <c r="L187" i="28" s="1"/>
  <c r="I187" i="28"/>
  <c r="H187" i="28"/>
  <c r="F187" i="28"/>
  <c r="E187" i="28"/>
  <c r="O186" i="28"/>
  <c r="N186" i="28"/>
  <c r="K186" i="28"/>
  <c r="L186" i="28" s="1"/>
  <c r="I186" i="28"/>
  <c r="H186" i="28"/>
  <c r="F186" i="28"/>
  <c r="E186" i="28"/>
  <c r="N185" i="28"/>
  <c r="O185" i="28" s="1"/>
  <c r="K185" i="28"/>
  <c r="L185" i="28" s="1"/>
  <c r="I185" i="28"/>
  <c r="H185" i="28"/>
  <c r="F185" i="28"/>
  <c r="E185" i="28"/>
  <c r="N184" i="28"/>
  <c r="O184" i="28" s="1"/>
  <c r="K184" i="28"/>
  <c r="L184" i="28" s="1"/>
  <c r="I184" i="28"/>
  <c r="H184" i="28"/>
  <c r="F184" i="28"/>
  <c r="E184" i="28"/>
  <c r="N183" i="28"/>
  <c r="O183" i="28" s="1"/>
  <c r="K183" i="28"/>
  <c r="L183" i="28" s="1"/>
  <c r="I183" i="28"/>
  <c r="H183" i="28"/>
  <c r="F183" i="28"/>
  <c r="E183" i="28"/>
  <c r="O182" i="28"/>
  <c r="N182" i="28"/>
  <c r="K182" i="28"/>
  <c r="L182" i="28" s="1"/>
  <c r="I182" i="28"/>
  <c r="H182" i="28"/>
  <c r="F182" i="28"/>
  <c r="E182" i="28"/>
  <c r="N181" i="28"/>
  <c r="O181" i="28" s="1"/>
  <c r="K181" i="28"/>
  <c r="L181" i="28" s="1"/>
  <c r="I181" i="28"/>
  <c r="H181" i="28"/>
  <c r="F181" i="28"/>
  <c r="E181" i="28"/>
  <c r="N180" i="28"/>
  <c r="O180" i="28" s="1"/>
  <c r="K180" i="28"/>
  <c r="L180" i="28" s="1"/>
  <c r="I180" i="28"/>
  <c r="H180" i="28"/>
  <c r="F180" i="28"/>
  <c r="E180" i="28"/>
  <c r="N179" i="28"/>
  <c r="K179" i="28"/>
  <c r="K199" i="28" s="1"/>
  <c r="I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N169" i="28"/>
  <c r="O169" i="28" s="1"/>
  <c r="L169" i="28"/>
  <c r="K169" i="28"/>
  <c r="I169" i="28"/>
  <c r="H169" i="28"/>
  <c r="E169" i="28"/>
  <c r="F169" i="28" s="1"/>
  <c r="N168" i="28"/>
  <c r="O168" i="28" s="1"/>
  <c r="K168" i="28"/>
  <c r="L168" i="28" s="1"/>
  <c r="I168" i="28"/>
  <c r="H168" i="28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L166" i="28"/>
  <c r="K166" i="28"/>
  <c r="H166" i="28"/>
  <c r="I166" i="28" s="1"/>
  <c r="E166" i="28"/>
  <c r="F166" i="28" s="1"/>
  <c r="N165" i="28"/>
  <c r="O165" i="28" s="1"/>
  <c r="K165" i="28"/>
  <c r="L165" i="28" s="1"/>
  <c r="I165" i="28"/>
  <c r="H165" i="28"/>
  <c r="E165" i="28"/>
  <c r="F165" i="28" s="1"/>
  <c r="O164" i="28"/>
  <c r="N164" i="28"/>
  <c r="K164" i="28"/>
  <c r="L164" i="28" s="1"/>
  <c r="I164" i="28"/>
  <c r="H164" i="28"/>
  <c r="E164" i="28"/>
  <c r="F164" i="28" s="1"/>
  <c r="N163" i="28"/>
  <c r="O163" i="28" s="1"/>
  <c r="L163" i="28"/>
  <c r="K163" i="28"/>
  <c r="H163" i="28"/>
  <c r="I163" i="28" s="1"/>
  <c r="E163" i="28"/>
  <c r="F163" i="28" s="1"/>
  <c r="N162" i="28"/>
  <c r="O162" i="28" s="1"/>
  <c r="K162" i="28"/>
  <c r="L162" i="28" s="1"/>
  <c r="H162" i="28"/>
  <c r="I162" i="28" s="1"/>
  <c r="E162" i="28"/>
  <c r="F162" i="28" s="1"/>
  <c r="O161" i="28"/>
  <c r="N161" i="28"/>
  <c r="L161" i="28"/>
  <c r="K161" i="28"/>
  <c r="I161" i="28"/>
  <c r="H161" i="28"/>
  <c r="E161" i="28"/>
  <c r="F161" i="28" s="1"/>
  <c r="N160" i="28"/>
  <c r="O160" i="28" s="1"/>
  <c r="K160" i="28"/>
  <c r="L160" i="28" s="1"/>
  <c r="I160" i="28"/>
  <c r="H160" i="28"/>
  <c r="E160" i="28"/>
  <c r="F160" i="28" s="1"/>
  <c r="N159" i="28"/>
  <c r="O159" i="28" s="1"/>
  <c r="K159" i="28"/>
  <c r="L159" i="28" s="1"/>
  <c r="H159" i="28"/>
  <c r="I159" i="28" s="1"/>
  <c r="E159" i="28"/>
  <c r="F159" i="28" s="1"/>
  <c r="O158" i="28"/>
  <c r="N158" i="28"/>
  <c r="L158" i="28"/>
  <c r="K158" i="28"/>
  <c r="H158" i="28"/>
  <c r="I158" i="28" s="1"/>
  <c r="E158" i="28"/>
  <c r="F158" i="28" s="1"/>
  <c r="N157" i="28"/>
  <c r="O157" i="28" s="1"/>
  <c r="K157" i="28"/>
  <c r="L157" i="28" s="1"/>
  <c r="I157" i="28"/>
  <c r="H157" i="28"/>
  <c r="E157" i="28"/>
  <c r="F157" i="28" s="1"/>
  <c r="O156" i="28"/>
  <c r="N156" i="28"/>
  <c r="K156" i="28"/>
  <c r="L156" i="28" s="1"/>
  <c r="I156" i="28"/>
  <c r="H156" i="28"/>
  <c r="E156" i="28"/>
  <c r="F156" i="28" s="1"/>
  <c r="N155" i="28"/>
  <c r="O155" i="28" s="1"/>
  <c r="L155" i="28"/>
  <c r="K155" i="28"/>
  <c r="H155" i="28"/>
  <c r="I155" i="28" s="1"/>
  <c r="E155" i="28"/>
  <c r="F155" i="28" s="1"/>
  <c r="O154" i="28"/>
  <c r="N154" i="28"/>
  <c r="K154" i="28"/>
  <c r="L154" i="28" s="1"/>
  <c r="H154" i="28"/>
  <c r="I154" i="28" s="1"/>
  <c r="E154" i="28"/>
  <c r="F154" i="28" s="1"/>
  <c r="O153" i="28"/>
  <c r="N153" i="28"/>
  <c r="L153" i="28"/>
  <c r="K153" i="28"/>
  <c r="I153" i="28"/>
  <c r="H153" i="28"/>
  <c r="E153" i="28"/>
  <c r="F153" i="28" s="1"/>
  <c r="O152" i="28"/>
  <c r="N152" i="28"/>
  <c r="K152" i="28"/>
  <c r="L152" i="28" s="1"/>
  <c r="I152" i="28"/>
  <c r="H152" i="28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K144" i="28"/>
  <c r="L144" i="28" s="1"/>
  <c r="H144" i="28"/>
  <c r="I144" i="28" s="1"/>
  <c r="E144" i="28"/>
  <c r="F144" i="28" s="1"/>
  <c r="N143" i="28"/>
  <c r="O143" i="28" s="1"/>
  <c r="L143" i="28"/>
  <c r="K143" i="28"/>
  <c r="I143" i="28"/>
  <c r="H143" i="28"/>
  <c r="E143" i="28"/>
  <c r="F143" i="28" s="1"/>
  <c r="N142" i="28"/>
  <c r="O142" i="28" s="1"/>
  <c r="K142" i="28"/>
  <c r="L142" i="28" s="1"/>
  <c r="H142" i="28"/>
  <c r="I142" i="28" s="1"/>
  <c r="E142" i="28"/>
  <c r="F142" i="28" s="1"/>
  <c r="N141" i="28"/>
  <c r="O141" i="28" s="1"/>
  <c r="K141" i="28"/>
  <c r="L141" i="28" s="1"/>
  <c r="I141" i="28"/>
  <c r="H141" i="28"/>
  <c r="E141" i="28"/>
  <c r="F141" i="28" s="1"/>
  <c r="N140" i="28"/>
  <c r="O140" i="28" s="1"/>
  <c r="L140" i="28"/>
  <c r="K140" i="28"/>
  <c r="H140" i="28"/>
  <c r="I140" i="28" s="1"/>
  <c r="E140" i="28"/>
  <c r="F140" i="28" s="1"/>
  <c r="N139" i="28"/>
  <c r="O139" i="28" s="1"/>
  <c r="K139" i="28"/>
  <c r="L139" i="28" s="1"/>
  <c r="I139" i="28"/>
  <c r="H139" i="28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K137" i="28"/>
  <c r="L137" i="28" s="1"/>
  <c r="I137" i="28"/>
  <c r="H137" i="28"/>
  <c r="E137" i="28"/>
  <c r="F137" i="28" s="1"/>
  <c r="O136" i="28"/>
  <c r="N136" i="28"/>
  <c r="K136" i="28"/>
  <c r="L136" i="28" s="1"/>
  <c r="H136" i="28"/>
  <c r="I136" i="28" s="1"/>
  <c r="E136" i="28"/>
  <c r="F136" i="28" s="1"/>
  <c r="N135" i="28"/>
  <c r="O135" i="28" s="1"/>
  <c r="L135" i="28"/>
  <c r="K135" i="28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K132" i="28"/>
  <c r="L132" i="28" s="1"/>
  <c r="H132" i="28"/>
  <c r="I132" i="28" s="1"/>
  <c r="E132" i="28"/>
  <c r="F132" i="28" s="1"/>
  <c r="O131" i="28"/>
  <c r="N131" i="28"/>
  <c r="K131" i="28"/>
  <c r="L131" i="28" s="1"/>
  <c r="H131" i="28"/>
  <c r="I131" i="28" s="1"/>
  <c r="E131" i="28"/>
  <c r="F131" i="28" s="1"/>
  <c r="O130" i="28"/>
  <c r="N130" i="28"/>
  <c r="K130" i="28"/>
  <c r="L130" i="28" s="1"/>
  <c r="H130" i="28"/>
  <c r="I130" i="28" s="1"/>
  <c r="E130" i="28"/>
  <c r="F130" i="28" s="1"/>
  <c r="N129" i="28"/>
  <c r="O129" i="28" s="1"/>
  <c r="K129" i="28"/>
  <c r="L129" i="28" s="1"/>
  <c r="I129" i="28"/>
  <c r="H129" i="28"/>
  <c r="E129" i="28"/>
  <c r="F129" i="28" s="1"/>
  <c r="O128" i="28"/>
  <c r="N128" i="28"/>
  <c r="L128" i="28"/>
  <c r="K128" i="28"/>
  <c r="H128" i="28"/>
  <c r="I128" i="28" s="1"/>
  <c r="E128" i="28"/>
  <c r="F128" i="28" s="1"/>
  <c r="N127" i="28"/>
  <c r="O127" i="28" s="1"/>
  <c r="K127" i="28"/>
  <c r="L127" i="28" s="1"/>
  <c r="H127" i="28"/>
  <c r="I127" i="28" s="1"/>
  <c r="E127" i="28"/>
  <c r="F127" i="28" s="1"/>
  <c r="N126" i="28"/>
  <c r="O126" i="28" s="1"/>
  <c r="L126" i="28"/>
  <c r="K126" i="28"/>
  <c r="H126" i="28"/>
  <c r="I126" i="28" s="1"/>
  <c r="E126" i="28"/>
  <c r="F126" i="28" s="1"/>
  <c r="N125" i="28"/>
  <c r="K125" i="28"/>
  <c r="L125" i="28" s="1"/>
  <c r="I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K117" i="28"/>
  <c r="L117" i="28" s="1"/>
  <c r="H117" i="28"/>
  <c r="I117" i="28" s="1"/>
  <c r="F117" i="28"/>
  <c r="E117" i="28"/>
  <c r="N116" i="28"/>
  <c r="O116" i="28" s="1"/>
  <c r="L116" i="28"/>
  <c r="K116" i="28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K113" i="28"/>
  <c r="L113" i="28" s="1"/>
  <c r="H113" i="28"/>
  <c r="I113" i="28" s="1"/>
  <c r="F113" i="28"/>
  <c r="E113" i="28"/>
  <c r="O112" i="28"/>
  <c r="N112" i="28"/>
  <c r="L112" i="28"/>
  <c r="K112" i="28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K109" i="28"/>
  <c r="L109" i="28" s="1"/>
  <c r="H109" i="28"/>
  <c r="I109" i="28" s="1"/>
  <c r="F109" i="28"/>
  <c r="E109" i="28"/>
  <c r="N108" i="28"/>
  <c r="O108" i="28" s="1"/>
  <c r="L108" i="28"/>
  <c r="K108" i="28"/>
  <c r="H108" i="28"/>
  <c r="I108" i="28" s="1"/>
  <c r="F108" i="28"/>
  <c r="E108" i="28"/>
  <c r="O107" i="28"/>
  <c r="N107" i="28"/>
  <c r="K107" i="28"/>
  <c r="L107" i="28" s="1"/>
  <c r="H107" i="28"/>
  <c r="I107" i="28" s="1"/>
  <c r="F107" i="28"/>
  <c r="E107" i="28"/>
  <c r="O106" i="28"/>
  <c r="N106" i="28"/>
  <c r="K106" i="28"/>
  <c r="L106" i="28" s="1"/>
  <c r="H106" i="28"/>
  <c r="I106" i="28" s="1"/>
  <c r="F106" i="28"/>
  <c r="E106" i="28"/>
  <c r="O105" i="28"/>
  <c r="N105" i="28"/>
  <c r="K105" i="28"/>
  <c r="L105" i="28" s="1"/>
  <c r="H105" i="28"/>
  <c r="I105" i="28" s="1"/>
  <c r="F105" i="28"/>
  <c r="E105" i="28"/>
  <c r="O104" i="28"/>
  <c r="N104" i="28"/>
  <c r="L104" i="28"/>
  <c r="K104" i="28"/>
  <c r="H104" i="28"/>
  <c r="I104" i="28" s="1"/>
  <c r="F104" i="28"/>
  <c r="E104" i="28"/>
  <c r="N103" i="28"/>
  <c r="O103" i="28" s="1"/>
  <c r="K103" i="28"/>
  <c r="L103" i="28" s="1"/>
  <c r="I103" i="28"/>
  <c r="H103" i="28"/>
  <c r="F103" i="28"/>
  <c r="E103" i="28"/>
  <c r="N102" i="28"/>
  <c r="O102" i="28" s="1"/>
  <c r="K102" i="28"/>
  <c r="L102" i="28" s="1"/>
  <c r="I102" i="28"/>
  <c r="H102" i="28"/>
  <c r="F102" i="28"/>
  <c r="E102" i="28"/>
  <c r="N101" i="28"/>
  <c r="O101" i="28" s="1"/>
  <c r="K101" i="28"/>
  <c r="L101" i="28" s="1"/>
  <c r="I101" i="28"/>
  <c r="H101" i="28"/>
  <c r="F101" i="28"/>
  <c r="E101" i="28"/>
  <c r="O100" i="28"/>
  <c r="N100" i="28"/>
  <c r="K100" i="28"/>
  <c r="L100" i="28" s="1"/>
  <c r="I100" i="28"/>
  <c r="H100" i="28"/>
  <c r="F100" i="28"/>
  <c r="E100" i="28"/>
  <c r="N99" i="28"/>
  <c r="O99" i="28" s="1"/>
  <c r="K99" i="28"/>
  <c r="L99" i="28" s="1"/>
  <c r="I99" i="28"/>
  <c r="H99" i="28"/>
  <c r="F99" i="28"/>
  <c r="E99" i="28"/>
  <c r="O98" i="28"/>
  <c r="N98" i="28"/>
  <c r="K98" i="28"/>
  <c r="K118" i="28" s="1"/>
  <c r="I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K89" i="28"/>
  <c r="L89" i="28" s="1"/>
  <c r="H89" i="28"/>
  <c r="I89" i="28" s="1"/>
  <c r="E89" i="28"/>
  <c r="F89" i="28" s="1"/>
  <c r="N88" i="28"/>
  <c r="O88" i="28" s="1"/>
  <c r="K88" i="28"/>
  <c r="L88" i="28" s="1"/>
  <c r="H88" i="28"/>
  <c r="I88" i="28" s="1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I83" i="28"/>
  <c r="H83" i="28"/>
  <c r="E83" i="28"/>
  <c r="F83" i="28" s="1"/>
  <c r="N82" i="28"/>
  <c r="O82" i="28" s="1"/>
  <c r="K82" i="28"/>
  <c r="L82" i="28" s="1"/>
  <c r="H82" i="28"/>
  <c r="I82" i="28" s="1"/>
  <c r="E82" i="28"/>
  <c r="F82" i="28" s="1"/>
  <c r="O81" i="28"/>
  <c r="N81" i="28"/>
  <c r="K81" i="28"/>
  <c r="L81" i="28" s="1"/>
  <c r="I81" i="28"/>
  <c r="H81" i="28"/>
  <c r="E81" i="28"/>
  <c r="F81" i="28" s="1"/>
  <c r="O80" i="28"/>
  <c r="N80" i="28"/>
  <c r="L80" i="28"/>
  <c r="K80" i="28"/>
  <c r="I80" i="28"/>
  <c r="H80" i="28"/>
  <c r="E80" i="28"/>
  <c r="F80" i="28" s="1"/>
  <c r="N79" i="28"/>
  <c r="O79" i="28" s="1"/>
  <c r="K79" i="28"/>
  <c r="L79" i="28" s="1"/>
  <c r="I79" i="28"/>
  <c r="H79" i="28"/>
  <c r="E79" i="28"/>
  <c r="F79" i="28" s="1"/>
  <c r="N78" i="28"/>
  <c r="O78" i="28" s="1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N76" i="28"/>
  <c r="O76" i="28" s="1"/>
  <c r="K76" i="28"/>
  <c r="L76" i="28" s="1"/>
  <c r="I76" i="28"/>
  <c r="H76" i="28"/>
  <c r="E76" i="28"/>
  <c r="F76" i="28" s="1"/>
  <c r="N75" i="28"/>
  <c r="O75" i="28" s="1"/>
  <c r="K75" i="28"/>
  <c r="L75" i="28" s="1"/>
  <c r="I75" i="28"/>
  <c r="H75" i="28"/>
  <c r="E75" i="28"/>
  <c r="F75" i="28" s="1"/>
  <c r="N74" i="28"/>
  <c r="O74" i="28" s="1"/>
  <c r="K74" i="28"/>
  <c r="L74" i="28" s="1"/>
  <c r="H74" i="28"/>
  <c r="I74" i="28" s="1"/>
  <c r="E74" i="28"/>
  <c r="F74" i="28" s="1"/>
  <c r="O73" i="28"/>
  <c r="N73" i="28"/>
  <c r="K73" i="28"/>
  <c r="L73" i="28" s="1"/>
  <c r="I73" i="28"/>
  <c r="H73" i="28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I71" i="28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H63" i="28"/>
  <c r="I63" i="28" s="1"/>
  <c r="E63" i="28"/>
  <c r="F63" i="28" s="1"/>
  <c r="N62" i="28"/>
  <c r="O62" i="28" s="1"/>
  <c r="K62" i="28"/>
  <c r="L62" i="28" s="1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N54" i="28"/>
  <c r="O54" i="28" s="1"/>
  <c r="K54" i="28"/>
  <c r="L54" i="28" s="1"/>
  <c r="H54" i="28"/>
  <c r="I54" i="28" s="1"/>
  <c r="F54" i="28"/>
  <c r="E54" i="28"/>
  <c r="N53" i="28"/>
  <c r="O53" i="28" s="1"/>
  <c r="L53" i="28"/>
  <c r="K53" i="28"/>
  <c r="H53" i="28"/>
  <c r="I53" i="28" s="1"/>
  <c r="F53" i="28"/>
  <c r="E53" i="28"/>
  <c r="N52" i="28"/>
  <c r="O52" i="28" s="1"/>
  <c r="K52" i="28"/>
  <c r="L52" i="28" s="1"/>
  <c r="H52" i="28"/>
  <c r="I52" i="28" s="1"/>
  <c r="F52" i="28"/>
  <c r="E52" i="28"/>
  <c r="O51" i="28"/>
  <c r="N51" i="28"/>
  <c r="L51" i="28"/>
  <c r="K51" i="28"/>
  <c r="H51" i="28"/>
  <c r="I51" i="28" s="1"/>
  <c r="F51" i="28"/>
  <c r="E51" i="28"/>
  <c r="N50" i="28"/>
  <c r="O50" i="28" s="1"/>
  <c r="K50" i="28"/>
  <c r="L50" i="28" s="1"/>
  <c r="H50" i="28"/>
  <c r="I50" i="28" s="1"/>
  <c r="F50" i="28"/>
  <c r="E50" i="28"/>
  <c r="N49" i="28"/>
  <c r="O49" i="28" s="1"/>
  <c r="L49" i="28"/>
  <c r="K49" i="28"/>
  <c r="H49" i="28"/>
  <c r="I49" i="28" s="1"/>
  <c r="F49" i="28"/>
  <c r="E49" i="28"/>
  <c r="O48" i="28"/>
  <c r="N48" i="28"/>
  <c r="K48" i="28"/>
  <c r="L48" i="28" s="1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N45" i="28"/>
  <c r="O45" i="28" s="1"/>
  <c r="L45" i="28"/>
  <c r="K45" i="28"/>
  <c r="H45" i="28"/>
  <c r="I45" i="28" s="1"/>
  <c r="F45" i="28"/>
  <c r="E45" i="28"/>
  <c r="N44" i="28"/>
  <c r="O44" i="28" s="1"/>
  <c r="K44" i="28"/>
  <c r="K64" i="28" s="1"/>
  <c r="H44" i="28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O190" i="27"/>
  <c r="N190" i="27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E171" i="27"/>
  <c r="F171" i="27" s="1"/>
  <c r="O170" i="27"/>
  <c r="N170" i="27"/>
  <c r="L170" i="27"/>
  <c r="K170" i="27"/>
  <c r="H170" i="27"/>
  <c r="I170" i="27" s="1"/>
  <c r="E170" i="27"/>
  <c r="F170" i="27" s="1"/>
  <c r="N169" i="27"/>
  <c r="O169" i="27" s="1"/>
  <c r="L169" i="27"/>
  <c r="K169" i="27"/>
  <c r="H169" i="27"/>
  <c r="I169" i="27" s="1"/>
  <c r="E169" i="27"/>
  <c r="F169" i="27" s="1"/>
  <c r="O168" i="27"/>
  <c r="N168" i="27"/>
  <c r="L168" i="27"/>
  <c r="K168" i="27"/>
  <c r="I168" i="27"/>
  <c r="H168" i="27"/>
  <c r="E168" i="27"/>
  <c r="F168" i="27" s="1"/>
  <c r="N167" i="27"/>
  <c r="O167" i="27" s="1"/>
  <c r="K167" i="27"/>
  <c r="L167" i="27" s="1"/>
  <c r="H167" i="27"/>
  <c r="I167" i="27" s="1"/>
  <c r="E167" i="27"/>
  <c r="F167" i="27" s="1"/>
  <c r="O166" i="27"/>
  <c r="N166" i="27"/>
  <c r="K166" i="27"/>
  <c r="L166" i="27" s="1"/>
  <c r="H166" i="27"/>
  <c r="I166" i="27" s="1"/>
  <c r="E166" i="27"/>
  <c r="F166" i="27" s="1"/>
  <c r="N165" i="27"/>
  <c r="O165" i="27" s="1"/>
  <c r="K165" i="27"/>
  <c r="L165" i="27" s="1"/>
  <c r="H165" i="27"/>
  <c r="I165" i="27" s="1"/>
  <c r="E165" i="27"/>
  <c r="F165" i="27" s="1"/>
  <c r="N164" i="27"/>
  <c r="O164" i="27" s="1"/>
  <c r="K164" i="27"/>
  <c r="L164" i="27" s="1"/>
  <c r="I164" i="27"/>
  <c r="H164" i="27"/>
  <c r="E164" i="27"/>
  <c r="F164" i="27" s="1"/>
  <c r="O163" i="27"/>
  <c r="N163" i="27"/>
  <c r="L163" i="27"/>
  <c r="K163" i="27"/>
  <c r="H163" i="27"/>
  <c r="I163" i="27" s="1"/>
  <c r="E163" i="27"/>
  <c r="F163" i="27" s="1"/>
  <c r="N162" i="27"/>
  <c r="O162" i="27" s="1"/>
  <c r="L162" i="27"/>
  <c r="K162" i="27"/>
  <c r="H162" i="27"/>
  <c r="I162" i="27" s="1"/>
  <c r="E162" i="27"/>
  <c r="F162" i="27" s="1"/>
  <c r="O161" i="27"/>
  <c r="N161" i="27"/>
  <c r="L161" i="27"/>
  <c r="K161" i="27"/>
  <c r="H161" i="27"/>
  <c r="I161" i="27" s="1"/>
  <c r="E161" i="27"/>
  <c r="F161" i="27" s="1"/>
  <c r="N160" i="27"/>
  <c r="O160" i="27" s="1"/>
  <c r="L160" i="27"/>
  <c r="K160" i="27"/>
  <c r="I160" i="27"/>
  <c r="H160" i="27"/>
  <c r="E160" i="27"/>
  <c r="F160" i="27" s="1"/>
  <c r="N159" i="27"/>
  <c r="O159" i="27" s="1"/>
  <c r="K159" i="27"/>
  <c r="L159" i="27" s="1"/>
  <c r="H159" i="27"/>
  <c r="I159" i="27" s="1"/>
  <c r="E159" i="27"/>
  <c r="F159" i="27" s="1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I157" i="27" s="1"/>
  <c r="E157" i="27"/>
  <c r="F157" i="27" s="1"/>
  <c r="O156" i="27"/>
  <c r="N156" i="27"/>
  <c r="K156" i="27"/>
  <c r="L156" i="27" s="1"/>
  <c r="I156" i="27"/>
  <c r="H156" i="27"/>
  <c r="E156" i="27"/>
  <c r="F156" i="27" s="1"/>
  <c r="N155" i="27"/>
  <c r="O155" i="27" s="1"/>
  <c r="L155" i="27"/>
  <c r="K155" i="27"/>
  <c r="H155" i="27"/>
  <c r="I155" i="27" s="1"/>
  <c r="E155" i="27"/>
  <c r="F155" i="27" s="1"/>
  <c r="O154" i="27"/>
  <c r="N154" i="27"/>
  <c r="L154" i="27"/>
  <c r="K154" i="27"/>
  <c r="H154" i="27"/>
  <c r="I154" i="27" s="1"/>
  <c r="E154" i="27"/>
  <c r="F154" i="27" s="1"/>
  <c r="N153" i="27"/>
  <c r="O153" i="27" s="1"/>
  <c r="L153" i="27"/>
  <c r="K153" i="27"/>
  <c r="H153" i="27"/>
  <c r="I153" i="27" s="1"/>
  <c r="F153" i="27"/>
  <c r="E153" i="27"/>
  <c r="N152" i="27"/>
  <c r="K152" i="27"/>
  <c r="K172" i="27" s="1"/>
  <c r="H152" i="27"/>
  <c r="F152" i="27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I144" i="27"/>
  <c r="H144" i="27"/>
  <c r="E144" i="27"/>
  <c r="F144" i="27" s="1"/>
  <c r="N143" i="27"/>
  <c r="O143" i="27" s="1"/>
  <c r="K143" i="27"/>
  <c r="L143" i="27" s="1"/>
  <c r="I143" i="27"/>
  <c r="H143" i="27"/>
  <c r="E143" i="27"/>
  <c r="F143" i="27" s="1"/>
  <c r="N142" i="27"/>
  <c r="O142" i="27" s="1"/>
  <c r="L142" i="27"/>
  <c r="K142" i="27"/>
  <c r="H142" i="27"/>
  <c r="I142" i="27" s="1"/>
  <c r="E142" i="27"/>
  <c r="F142" i="27" s="1"/>
  <c r="N141" i="27"/>
  <c r="O141" i="27" s="1"/>
  <c r="K141" i="27"/>
  <c r="L141" i="27" s="1"/>
  <c r="I141" i="27"/>
  <c r="H141" i="27"/>
  <c r="E141" i="27"/>
  <c r="F141" i="27" s="1"/>
  <c r="N140" i="27"/>
  <c r="O140" i="27" s="1"/>
  <c r="K140" i="27"/>
  <c r="L140" i="27" s="1"/>
  <c r="I140" i="27"/>
  <c r="H140" i="27"/>
  <c r="F140" i="27"/>
  <c r="E140" i="27"/>
  <c r="N139" i="27"/>
  <c r="O139" i="27" s="1"/>
  <c r="K139" i="27"/>
  <c r="L139" i="27" s="1"/>
  <c r="I139" i="27"/>
  <c r="H139" i="27"/>
  <c r="F139" i="27"/>
  <c r="E139" i="27"/>
  <c r="N138" i="27"/>
  <c r="O138" i="27" s="1"/>
  <c r="K138" i="27"/>
  <c r="L138" i="27" s="1"/>
  <c r="I138" i="27"/>
  <c r="H138" i="27"/>
  <c r="F138" i="27"/>
  <c r="E138" i="27"/>
  <c r="O137" i="27"/>
  <c r="N137" i="27"/>
  <c r="K137" i="27"/>
  <c r="L137" i="27" s="1"/>
  <c r="I137" i="27"/>
  <c r="H137" i="27"/>
  <c r="F137" i="27"/>
  <c r="E137" i="27"/>
  <c r="N136" i="27"/>
  <c r="O136" i="27" s="1"/>
  <c r="K136" i="27"/>
  <c r="L136" i="27" s="1"/>
  <c r="I136" i="27"/>
  <c r="H136" i="27"/>
  <c r="F136" i="27"/>
  <c r="E136" i="27"/>
  <c r="N135" i="27"/>
  <c r="O135" i="27" s="1"/>
  <c r="K135" i="27"/>
  <c r="L135" i="27" s="1"/>
  <c r="I135" i="27"/>
  <c r="H135" i="27"/>
  <c r="F135" i="27"/>
  <c r="E135" i="27"/>
  <c r="N134" i="27"/>
  <c r="O134" i="27" s="1"/>
  <c r="K134" i="27"/>
  <c r="L134" i="27" s="1"/>
  <c r="I134" i="27"/>
  <c r="H134" i="27"/>
  <c r="F134" i="27"/>
  <c r="E134" i="27"/>
  <c r="O133" i="27"/>
  <c r="N133" i="27"/>
  <c r="K133" i="27"/>
  <c r="L133" i="27" s="1"/>
  <c r="I133" i="27"/>
  <c r="H133" i="27"/>
  <c r="F133" i="27"/>
  <c r="E133" i="27"/>
  <c r="N132" i="27"/>
  <c r="O132" i="27" s="1"/>
  <c r="K132" i="27"/>
  <c r="L132" i="27" s="1"/>
  <c r="I132" i="27"/>
  <c r="H132" i="27"/>
  <c r="F132" i="27"/>
  <c r="E132" i="27"/>
  <c r="N131" i="27"/>
  <c r="O131" i="27" s="1"/>
  <c r="K131" i="27"/>
  <c r="L131" i="27" s="1"/>
  <c r="I131" i="27"/>
  <c r="H131" i="27"/>
  <c r="F131" i="27"/>
  <c r="E131" i="27"/>
  <c r="N130" i="27"/>
  <c r="O130" i="27" s="1"/>
  <c r="K130" i="27"/>
  <c r="L130" i="27" s="1"/>
  <c r="I130" i="27"/>
  <c r="H130" i="27"/>
  <c r="F130" i="27"/>
  <c r="E130" i="27"/>
  <c r="O129" i="27"/>
  <c r="N129" i="27"/>
  <c r="K129" i="27"/>
  <c r="L129" i="27" s="1"/>
  <c r="I129" i="27"/>
  <c r="H129" i="27"/>
  <c r="F129" i="27"/>
  <c r="E129" i="27"/>
  <c r="N128" i="27"/>
  <c r="O128" i="27" s="1"/>
  <c r="K128" i="27"/>
  <c r="L128" i="27" s="1"/>
  <c r="I128" i="27"/>
  <c r="H128" i="27"/>
  <c r="F128" i="27"/>
  <c r="E128" i="27"/>
  <c r="N127" i="27"/>
  <c r="O127" i="27" s="1"/>
  <c r="K127" i="27"/>
  <c r="L127" i="27" s="1"/>
  <c r="I127" i="27"/>
  <c r="H127" i="27"/>
  <c r="F127" i="27"/>
  <c r="E127" i="27"/>
  <c r="N126" i="27"/>
  <c r="O126" i="27" s="1"/>
  <c r="K126" i="27"/>
  <c r="L126" i="27" s="1"/>
  <c r="I126" i="27"/>
  <c r="H126" i="27"/>
  <c r="F126" i="27"/>
  <c r="E126" i="27"/>
  <c r="O125" i="27"/>
  <c r="N125" i="27"/>
  <c r="K125" i="27"/>
  <c r="I125" i="27"/>
  <c r="H125" i="27"/>
  <c r="F125" i="27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K118" i="27" s="1"/>
  <c r="I99" i="27"/>
  <c r="H99" i="27"/>
  <c r="E99" i="27"/>
  <c r="F99" i="27" s="1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E90" i="27"/>
  <c r="F90" i="27" s="1"/>
  <c r="N89" i="27"/>
  <c r="O89" i="27" s="1"/>
  <c r="K89" i="27"/>
  <c r="L89" i="27" s="1"/>
  <c r="I89" i="27"/>
  <c r="H89" i="27"/>
  <c r="E89" i="27"/>
  <c r="F89" i="27" s="1"/>
  <c r="N88" i="27"/>
  <c r="O88" i="27" s="1"/>
  <c r="L88" i="27"/>
  <c r="K88" i="27"/>
  <c r="I88" i="27"/>
  <c r="H88" i="27"/>
  <c r="E88" i="27"/>
  <c r="F88" i="27" s="1"/>
  <c r="N87" i="27"/>
  <c r="O87" i="27" s="1"/>
  <c r="L87" i="27"/>
  <c r="K87" i="27"/>
  <c r="H87" i="27"/>
  <c r="I87" i="27" s="1"/>
  <c r="E87" i="27"/>
  <c r="F87" i="27" s="1"/>
  <c r="O86" i="27"/>
  <c r="N86" i="27"/>
  <c r="K86" i="27"/>
  <c r="L86" i="27" s="1"/>
  <c r="H86" i="27"/>
  <c r="I86" i="27" s="1"/>
  <c r="E86" i="27"/>
  <c r="F86" i="27" s="1"/>
  <c r="N85" i="27"/>
  <c r="O85" i="27" s="1"/>
  <c r="L85" i="27"/>
  <c r="K85" i="27"/>
  <c r="I85" i="27"/>
  <c r="H85" i="27"/>
  <c r="E85" i="27"/>
  <c r="F85" i="27" s="1"/>
  <c r="O84" i="27"/>
  <c r="N84" i="27"/>
  <c r="K84" i="27"/>
  <c r="L84" i="27" s="1"/>
  <c r="I84" i="27"/>
  <c r="H84" i="27"/>
  <c r="E84" i="27"/>
  <c r="F84" i="27" s="1"/>
  <c r="O83" i="27"/>
  <c r="N83" i="27"/>
  <c r="K83" i="27"/>
  <c r="L83" i="27" s="1"/>
  <c r="H83" i="27"/>
  <c r="I83" i="27" s="1"/>
  <c r="E83" i="27"/>
  <c r="F83" i="27" s="1"/>
  <c r="N82" i="27"/>
  <c r="O82" i="27" s="1"/>
  <c r="L82" i="27"/>
  <c r="K82" i="27"/>
  <c r="H82" i="27"/>
  <c r="I82" i="27" s="1"/>
  <c r="E82" i="27"/>
  <c r="F82" i="27" s="1"/>
  <c r="N81" i="27"/>
  <c r="O81" i="27" s="1"/>
  <c r="K81" i="27"/>
  <c r="L81" i="27" s="1"/>
  <c r="I81" i="27"/>
  <c r="H81" i="27"/>
  <c r="E81" i="27"/>
  <c r="F81" i="27" s="1"/>
  <c r="N80" i="27"/>
  <c r="O80" i="27" s="1"/>
  <c r="L80" i="27"/>
  <c r="K80" i="27"/>
  <c r="I80" i="27"/>
  <c r="H80" i="27"/>
  <c r="E80" i="27"/>
  <c r="F80" i="27" s="1"/>
  <c r="N79" i="27"/>
  <c r="O79" i="27" s="1"/>
  <c r="L79" i="27"/>
  <c r="K79" i="27"/>
  <c r="H79" i="27"/>
  <c r="I79" i="27" s="1"/>
  <c r="E79" i="27"/>
  <c r="F79" i="27" s="1"/>
  <c r="O78" i="27"/>
  <c r="N78" i="27"/>
  <c r="K78" i="27"/>
  <c r="L78" i="27" s="1"/>
  <c r="H78" i="27"/>
  <c r="I78" i="27" s="1"/>
  <c r="E78" i="27"/>
  <c r="F78" i="27" s="1"/>
  <c r="N77" i="27"/>
  <c r="O77" i="27" s="1"/>
  <c r="L77" i="27"/>
  <c r="K77" i="27"/>
  <c r="I77" i="27"/>
  <c r="H77" i="27"/>
  <c r="E77" i="27"/>
  <c r="F77" i="27" s="1"/>
  <c r="O76" i="27"/>
  <c r="N76" i="27"/>
  <c r="K76" i="27"/>
  <c r="L76" i="27" s="1"/>
  <c r="I76" i="27"/>
  <c r="H76" i="27"/>
  <c r="E76" i="27"/>
  <c r="F76" i="27" s="1"/>
  <c r="O75" i="27"/>
  <c r="N75" i="27"/>
  <c r="K75" i="27"/>
  <c r="L75" i="27" s="1"/>
  <c r="H75" i="27"/>
  <c r="I75" i="27" s="1"/>
  <c r="E75" i="27"/>
  <c r="F75" i="27" s="1"/>
  <c r="N74" i="27"/>
  <c r="O74" i="27" s="1"/>
  <c r="L74" i="27"/>
  <c r="K74" i="27"/>
  <c r="H74" i="27"/>
  <c r="I74" i="27" s="1"/>
  <c r="E74" i="27"/>
  <c r="F74" i="27" s="1"/>
  <c r="N73" i="27"/>
  <c r="O73" i="27" s="1"/>
  <c r="K73" i="27"/>
  <c r="L73" i="27" s="1"/>
  <c r="I73" i="27"/>
  <c r="H73" i="27"/>
  <c r="E73" i="27"/>
  <c r="F73" i="27" s="1"/>
  <c r="N72" i="27"/>
  <c r="O72" i="27" s="1"/>
  <c r="L72" i="27"/>
  <c r="K72" i="27"/>
  <c r="I72" i="27"/>
  <c r="H72" i="27"/>
  <c r="E72" i="27"/>
  <c r="F72" i="27" s="1"/>
  <c r="N71" i="27"/>
  <c r="L71" i="27"/>
  <c r="K71" i="27"/>
  <c r="H71" i="27"/>
  <c r="H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F63" i="27"/>
  <c r="E63" i="27"/>
  <c r="N62" i="27"/>
  <c r="O62" i="27" s="1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N60" i="27"/>
  <c r="O60" i="27" s="1"/>
  <c r="L60" i="27"/>
  <c r="K60" i="27"/>
  <c r="H60" i="27"/>
  <c r="I60" i="27" s="1"/>
  <c r="F60" i="27"/>
  <c r="E60" i="27"/>
  <c r="N59" i="27"/>
  <c r="O59" i="27" s="1"/>
  <c r="K59" i="27"/>
  <c r="L59" i="27" s="1"/>
  <c r="H59" i="27"/>
  <c r="I59" i="27" s="1"/>
  <c r="F59" i="27"/>
  <c r="E59" i="27"/>
  <c r="O58" i="27"/>
  <c r="N58" i="27"/>
  <c r="K58" i="27"/>
  <c r="L58" i="27" s="1"/>
  <c r="H58" i="27"/>
  <c r="I58" i="27" s="1"/>
  <c r="F58" i="27"/>
  <c r="E58" i="27"/>
  <c r="N57" i="27"/>
  <c r="O57" i="27" s="1"/>
  <c r="K57" i="27"/>
  <c r="L57" i="27" s="1"/>
  <c r="H57" i="27"/>
  <c r="I57" i="27" s="1"/>
  <c r="F57" i="27"/>
  <c r="E57" i="27"/>
  <c r="O56" i="27"/>
  <c r="N56" i="27"/>
  <c r="L56" i="27"/>
  <c r="K56" i="27"/>
  <c r="H56" i="27"/>
  <c r="I56" i="27" s="1"/>
  <c r="F56" i="27"/>
  <c r="E56" i="27"/>
  <c r="N55" i="27"/>
  <c r="O55" i="27" s="1"/>
  <c r="K55" i="27"/>
  <c r="L55" i="27" s="1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N52" i="27"/>
  <c r="O52" i="27" s="1"/>
  <c r="L52" i="27"/>
  <c r="K52" i="27"/>
  <c r="H52" i="27"/>
  <c r="I52" i="27" s="1"/>
  <c r="F52" i="27"/>
  <c r="E52" i="27"/>
  <c r="O51" i="27"/>
  <c r="N51" i="27"/>
  <c r="K51" i="27"/>
  <c r="L51" i="27" s="1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N64" i="27" s="1"/>
  <c r="L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L138" i="26"/>
  <c r="K138" i="26"/>
  <c r="H138" i="26"/>
  <c r="I138" i="26" s="1"/>
  <c r="F138" i="26"/>
  <c r="E138" i="26"/>
  <c r="O137" i="26"/>
  <c r="N137" i="26"/>
  <c r="K137" i="26"/>
  <c r="L137" i="26" s="1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L134" i="26"/>
  <c r="K134" i="26"/>
  <c r="H134" i="26"/>
  <c r="I134" i="26" s="1"/>
  <c r="F134" i="26"/>
  <c r="E134" i="26"/>
  <c r="O133" i="26"/>
  <c r="N133" i="26"/>
  <c r="K133" i="26"/>
  <c r="L133" i="26" s="1"/>
  <c r="H133" i="26"/>
  <c r="I133" i="26" s="1"/>
  <c r="F133" i="26"/>
  <c r="E133" i="26"/>
  <c r="O132" i="26"/>
  <c r="N132" i="26"/>
  <c r="L132" i="26"/>
  <c r="K132" i="26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L130" i="26"/>
  <c r="K130" i="26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L126" i="26"/>
  <c r="K126" i="26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O116" i="26"/>
  <c r="N116" i="26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O111" i="26"/>
  <c r="N111" i="26"/>
  <c r="K111" i="26"/>
  <c r="L111" i="26" s="1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N118" i="26" s="1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N89" i="26"/>
  <c r="O89" i="26" s="1"/>
  <c r="K89" i="26"/>
  <c r="L89" i="26" s="1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O87" i="26"/>
  <c r="N87" i="26"/>
  <c r="K87" i="26"/>
  <c r="L87" i="26" s="1"/>
  <c r="I87" i="26"/>
  <c r="H87" i="26"/>
  <c r="E87" i="26"/>
  <c r="F87" i="26" s="1"/>
  <c r="N86" i="26"/>
  <c r="O86" i="26" s="1"/>
  <c r="L86" i="26"/>
  <c r="K86" i="26"/>
  <c r="H86" i="26"/>
  <c r="I86" i="26" s="1"/>
  <c r="E86" i="26"/>
  <c r="F86" i="26" s="1"/>
  <c r="O85" i="26"/>
  <c r="N85" i="26"/>
  <c r="L85" i="26"/>
  <c r="K85" i="26"/>
  <c r="H85" i="26"/>
  <c r="I85" i="26" s="1"/>
  <c r="E85" i="26"/>
  <c r="F85" i="26" s="1"/>
  <c r="N84" i="26"/>
  <c r="O84" i="26" s="1"/>
  <c r="L84" i="26"/>
  <c r="K84" i="26"/>
  <c r="H84" i="26"/>
  <c r="I84" i="26" s="1"/>
  <c r="E84" i="26"/>
  <c r="F84" i="26" s="1"/>
  <c r="O83" i="26"/>
  <c r="N83" i="26"/>
  <c r="L83" i="26"/>
  <c r="K83" i="26"/>
  <c r="I83" i="26"/>
  <c r="H83" i="26"/>
  <c r="E83" i="26"/>
  <c r="F83" i="26" s="1"/>
  <c r="N82" i="26"/>
  <c r="O82" i="26" s="1"/>
  <c r="K82" i="26"/>
  <c r="L82" i="26" s="1"/>
  <c r="H82" i="26"/>
  <c r="I82" i="26" s="1"/>
  <c r="E82" i="26"/>
  <c r="F82" i="26" s="1"/>
  <c r="O81" i="26"/>
  <c r="N81" i="26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E80" i="26"/>
  <c r="F80" i="26" s="1"/>
  <c r="N79" i="26"/>
  <c r="O79" i="26" s="1"/>
  <c r="K79" i="26"/>
  <c r="L79" i="26" s="1"/>
  <c r="I79" i="26"/>
  <c r="H79" i="26"/>
  <c r="E79" i="26"/>
  <c r="F79" i="26" s="1"/>
  <c r="O78" i="26"/>
  <c r="N78" i="26"/>
  <c r="L78" i="26"/>
  <c r="K78" i="26"/>
  <c r="H78" i="26"/>
  <c r="I78" i="26" s="1"/>
  <c r="E78" i="26"/>
  <c r="F78" i="26" s="1"/>
  <c r="N77" i="26"/>
  <c r="O77" i="26" s="1"/>
  <c r="L77" i="26"/>
  <c r="K77" i="26"/>
  <c r="H77" i="26"/>
  <c r="I77" i="26" s="1"/>
  <c r="E77" i="26"/>
  <c r="F77" i="26" s="1"/>
  <c r="O76" i="26"/>
  <c r="N76" i="26"/>
  <c r="L76" i="26"/>
  <c r="K76" i="26"/>
  <c r="H76" i="26"/>
  <c r="I76" i="26" s="1"/>
  <c r="E76" i="26"/>
  <c r="F76" i="26" s="1"/>
  <c r="N75" i="26"/>
  <c r="O75" i="26" s="1"/>
  <c r="L75" i="26"/>
  <c r="K75" i="26"/>
  <c r="I75" i="26"/>
  <c r="H75" i="26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K91" i="26" s="1"/>
  <c r="I71" i="26"/>
  <c r="H71" i="26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I63" i="26"/>
  <c r="H63" i="26"/>
  <c r="E63" i="26"/>
  <c r="F63" i="26" s="1"/>
  <c r="N62" i="26"/>
  <c r="O62" i="26" s="1"/>
  <c r="K62" i="26"/>
  <c r="L62" i="26" s="1"/>
  <c r="H62" i="26"/>
  <c r="I62" i="26" s="1"/>
  <c r="E62" i="26"/>
  <c r="F62" i="26" s="1"/>
  <c r="N61" i="26"/>
  <c r="O61" i="26" s="1"/>
  <c r="L61" i="26"/>
  <c r="K61" i="26"/>
  <c r="H61" i="26"/>
  <c r="I61" i="26" s="1"/>
  <c r="E61" i="26"/>
  <c r="F61" i="26" s="1"/>
  <c r="O60" i="26"/>
  <c r="N60" i="26"/>
  <c r="K60" i="26"/>
  <c r="L60" i="26" s="1"/>
  <c r="I60" i="26"/>
  <c r="H60" i="26"/>
  <c r="E60" i="26"/>
  <c r="F60" i="26" s="1"/>
  <c r="N59" i="26"/>
  <c r="O59" i="26" s="1"/>
  <c r="K59" i="26"/>
  <c r="L59" i="26" s="1"/>
  <c r="I59" i="26"/>
  <c r="H59" i="26"/>
  <c r="E59" i="26"/>
  <c r="F59" i="26" s="1"/>
  <c r="O58" i="26"/>
  <c r="N58" i="26"/>
  <c r="L58" i="26"/>
  <c r="K58" i="26"/>
  <c r="H58" i="26"/>
  <c r="I58" i="26" s="1"/>
  <c r="E58" i="26"/>
  <c r="F58" i="26" s="1"/>
  <c r="N57" i="26"/>
  <c r="O57" i="26" s="1"/>
  <c r="L57" i="26"/>
  <c r="K57" i="26"/>
  <c r="H57" i="26"/>
  <c r="I57" i="26" s="1"/>
  <c r="E57" i="26"/>
  <c r="F57" i="26" s="1"/>
  <c r="O56" i="26"/>
  <c r="N56" i="26"/>
  <c r="L56" i="26"/>
  <c r="K56" i="26"/>
  <c r="I56" i="26"/>
  <c r="H56" i="26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H54" i="26"/>
  <c r="I54" i="26" s="1"/>
  <c r="E54" i="26"/>
  <c r="F54" i="26" s="1"/>
  <c r="N53" i="26"/>
  <c r="O53" i="26" s="1"/>
  <c r="L53" i="26"/>
  <c r="K53" i="26"/>
  <c r="H53" i="26"/>
  <c r="I53" i="26" s="1"/>
  <c r="E53" i="26"/>
  <c r="F53" i="26" s="1"/>
  <c r="N52" i="26"/>
  <c r="O52" i="26" s="1"/>
  <c r="L52" i="26"/>
  <c r="K52" i="26"/>
  <c r="I52" i="26"/>
  <c r="H52" i="26"/>
  <c r="E52" i="26"/>
  <c r="F52" i="26" s="1"/>
  <c r="O51" i="26"/>
  <c r="N51" i="26"/>
  <c r="K51" i="26"/>
  <c r="L51" i="26" s="1"/>
  <c r="I51" i="26"/>
  <c r="H51" i="26"/>
  <c r="E51" i="26"/>
  <c r="F51" i="26" s="1"/>
  <c r="N50" i="26"/>
  <c r="O50" i="26" s="1"/>
  <c r="L50" i="26"/>
  <c r="K50" i="26"/>
  <c r="H50" i="26"/>
  <c r="I50" i="26" s="1"/>
  <c r="E50" i="26"/>
  <c r="F50" i="26" s="1"/>
  <c r="O49" i="26"/>
  <c r="N49" i="26"/>
  <c r="L49" i="26"/>
  <c r="K49" i="26"/>
  <c r="H49" i="26"/>
  <c r="I49" i="26" s="1"/>
  <c r="E49" i="26"/>
  <c r="F49" i="26" s="1"/>
  <c r="N48" i="26"/>
  <c r="O48" i="26" s="1"/>
  <c r="L48" i="26"/>
  <c r="K48" i="26"/>
  <c r="I48" i="26"/>
  <c r="H48" i="26"/>
  <c r="E48" i="26"/>
  <c r="F48" i="26" s="1"/>
  <c r="N47" i="26"/>
  <c r="O47" i="26" s="1"/>
  <c r="K47" i="26"/>
  <c r="L47" i="26" s="1"/>
  <c r="I47" i="26"/>
  <c r="H47" i="26"/>
  <c r="E47" i="26"/>
  <c r="F47" i="26" s="1"/>
  <c r="N46" i="26"/>
  <c r="O46" i="26" s="1"/>
  <c r="L46" i="26"/>
  <c r="K46" i="26"/>
  <c r="H46" i="26"/>
  <c r="I46" i="26" s="1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L44" i="26"/>
  <c r="K44" i="26"/>
  <c r="I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I198" i="25"/>
  <c r="H198" i="25"/>
  <c r="F198" i="25"/>
  <c r="E198" i="25"/>
  <c r="O197" i="25"/>
  <c r="N197" i="25"/>
  <c r="L197" i="25"/>
  <c r="K197" i="25"/>
  <c r="I197" i="25"/>
  <c r="H197" i="25"/>
  <c r="F197" i="25"/>
  <c r="E197" i="25"/>
  <c r="O196" i="25"/>
  <c r="N196" i="25"/>
  <c r="L196" i="25"/>
  <c r="K196" i="25"/>
  <c r="I196" i="25"/>
  <c r="H196" i="25"/>
  <c r="F196" i="25"/>
  <c r="E196" i="25"/>
  <c r="O195" i="25"/>
  <c r="N195" i="25"/>
  <c r="L195" i="25"/>
  <c r="K195" i="25"/>
  <c r="I195" i="25"/>
  <c r="H195" i="25"/>
  <c r="F195" i="25"/>
  <c r="E195" i="25"/>
  <c r="O194" i="25"/>
  <c r="N194" i="25"/>
  <c r="L194" i="25"/>
  <c r="K194" i="25"/>
  <c r="I194" i="25"/>
  <c r="H194" i="25"/>
  <c r="F194" i="25"/>
  <c r="E194" i="25"/>
  <c r="O193" i="25"/>
  <c r="N193" i="25"/>
  <c r="L193" i="25"/>
  <c r="K193" i="25"/>
  <c r="I193" i="25"/>
  <c r="H193" i="25"/>
  <c r="F193" i="25"/>
  <c r="E193" i="25"/>
  <c r="O192" i="25"/>
  <c r="N192" i="25"/>
  <c r="L192" i="25"/>
  <c r="K192" i="25"/>
  <c r="I192" i="25"/>
  <c r="H192" i="25"/>
  <c r="F192" i="25"/>
  <c r="E192" i="25"/>
  <c r="O191" i="25"/>
  <c r="N191" i="25"/>
  <c r="L191" i="25"/>
  <c r="K191" i="25"/>
  <c r="I191" i="25"/>
  <c r="H191" i="25"/>
  <c r="F191" i="25"/>
  <c r="E191" i="25"/>
  <c r="O190" i="25"/>
  <c r="N190" i="25"/>
  <c r="L190" i="25"/>
  <c r="K190" i="25"/>
  <c r="I190" i="25"/>
  <c r="H190" i="25"/>
  <c r="F190" i="25"/>
  <c r="E190" i="25"/>
  <c r="O189" i="25"/>
  <c r="N189" i="25"/>
  <c r="L189" i="25"/>
  <c r="K189" i="25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L181" i="25"/>
  <c r="K181" i="25"/>
  <c r="H181" i="25"/>
  <c r="I181" i="25" s="1"/>
  <c r="F181" i="25"/>
  <c r="E181" i="25"/>
  <c r="N180" i="25"/>
  <c r="O180" i="25" s="1"/>
  <c r="K180" i="25"/>
  <c r="L180" i="25" s="1"/>
  <c r="H180" i="25"/>
  <c r="I180" i="25" s="1"/>
  <c r="F180" i="25"/>
  <c r="E180" i="25"/>
  <c r="O179" i="25"/>
  <c r="N179" i="25"/>
  <c r="K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N170" i="25"/>
  <c r="O170" i="25" s="1"/>
  <c r="L170" i="25"/>
  <c r="K170" i="25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O167" i="25"/>
  <c r="N167" i="25"/>
  <c r="K167" i="25"/>
  <c r="L167" i="25" s="1"/>
  <c r="H167" i="25"/>
  <c r="I167" i="25" s="1"/>
  <c r="F167" i="25"/>
  <c r="E167" i="25"/>
  <c r="O166" i="25"/>
  <c r="N166" i="25"/>
  <c r="L166" i="25"/>
  <c r="K166" i="25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K163" i="25"/>
  <c r="L163" i="25" s="1"/>
  <c r="H163" i="25"/>
  <c r="I163" i="25" s="1"/>
  <c r="F163" i="25"/>
  <c r="E163" i="25"/>
  <c r="N162" i="25"/>
  <c r="O162" i="25" s="1"/>
  <c r="L162" i="25"/>
  <c r="K162" i="25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O160" i="25"/>
  <c r="N160" i="25"/>
  <c r="K160" i="25"/>
  <c r="L160" i="25" s="1"/>
  <c r="H160" i="25"/>
  <c r="I160" i="25" s="1"/>
  <c r="F160" i="25"/>
  <c r="E160" i="25"/>
  <c r="O159" i="25"/>
  <c r="N159" i="25"/>
  <c r="K159" i="25"/>
  <c r="L159" i="25" s="1"/>
  <c r="H159" i="25"/>
  <c r="I159" i="25" s="1"/>
  <c r="F159" i="25"/>
  <c r="E159" i="25"/>
  <c r="O158" i="25"/>
  <c r="N158" i="25"/>
  <c r="L158" i="25"/>
  <c r="K158" i="25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K155" i="25"/>
  <c r="L155" i="25" s="1"/>
  <c r="H155" i="25"/>
  <c r="I155" i="25" s="1"/>
  <c r="F155" i="25"/>
  <c r="E155" i="25"/>
  <c r="N154" i="25"/>
  <c r="O154" i="25" s="1"/>
  <c r="L154" i="25"/>
  <c r="K154" i="25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L140" i="25"/>
  <c r="K140" i="25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N137" i="25"/>
  <c r="O137" i="25" s="1"/>
  <c r="K137" i="25"/>
  <c r="L137" i="25" s="1"/>
  <c r="H137" i="25"/>
  <c r="I137" i="25" s="1"/>
  <c r="F137" i="25"/>
  <c r="E137" i="25"/>
  <c r="N136" i="25"/>
  <c r="O136" i="25" s="1"/>
  <c r="L136" i="25"/>
  <c r="K136" i="25"/>
  <c r="I136" i="25"/>
  <c r="H136" i="25"/>
  <c r="F136" i="25"/>
  <c r="E136" i="25"/>
  <c r="N135" i="25"/>
  <c r="O135" i="25" s="1"/>
  <c r="L135" i="25"/>
  <c r="K135" i="25"/>
  <c r="I135" i="25"/>
  <c r="H135" i="25"/>
  <c r="F135" i="25"/>
  <c r="E135" i="25"/>
  <c r="N134" i="25"/>
  <c r="O134" i="25" s="1"/>
  <c r="L134" i="25"/>
  <c r="K134" i="25"/>
  <c r="I134" i="25"/>
  <c r="H134" i="25"/>
  <c r="F134" i="25"/>
  <c r="E134" i="25"/>
  <c r="N133" i="25"/>
  <c r="O133" i="25" s="1"/>
  <c r="L133" i="25"/>
  <c r="K133" i="25"/>
  <c r="I133" i="25"/>
  <c r="H133" i="25"/>
  <c r="F133" i="25"/>
  <c r="E133" i="25"/>
  <c r="N132" i="25"/>
  <c r="O132" i="25" s="1"/>
  <c r="L132" i="25"/>
  <c r="K132" i="25"/>
  <c r="I132" i="25"/>
  <c r="H132" i="25"/>
  <c r="F132" i="25"/>
  <c r="E132" i="25"/>
  <c r="N131" i="25"/>
  <c r="O131" i="25" s="1"/>
  <c r="L131" i="25"/>
  <c r="K131" i="25"/>
  <c r="I131" i="25"/>
  <c r="H131" i="25"/>
  <c r="F131" i="25"/>
  <c r="E131" i="25"/>
  <c r="N130" i="25"/>
  <c r="O130" i="25" s="1"/>
  <c r="L130" i="25"/>
  <c r="K130" i="25"/>
  <c r="I130" i="25"/>
  <c r="H130" i="25"/>
  <c r="F130" i="25"/>
  <c r="E130" i="25"/>
  <c r="N129" i="25"/>
  <c r="O129" i="25" s="1"/>
  <c r="L129" i="25"/>
  <c r="K129" i="25"/>
  <c r="I129" i="25"/>
  <c r="H129" i="25"/>
  <c r="F129" i="25"/>
  <c r="E129" i="25"/>
  <c r="N128" i="25"/>
  <c r="O128" i="25" s="1"/>
  <c r="L128" i="25"/>
  <c r="K128" i="25"/>
  <c r="I128" i="25"/>
  <c r="H128" i="25"/>
  <c r="F128" i="25"/>
  <c r="E128" i="25"/>
  <c r="N127" i="25"/>
  <c r="O127" i="25" s="1"/>
  <c r="L127" i="25"/>
  <c r="K127" i="25"/>
  <c r="I127" i="25"/>
  <c r="H127" i="25"/>
  <c r="F127" i="25"/>
  <c r="E127" i="25"/>
  <c r="N126" i="25"/>
  <c r="O126" i="25" s="1"/>
  <c r="L126" i="25"/>
  <c r="K126" i="25"/>
  <c r="I126" i="25"/>
  <c r="H126" i="25"/>
  <c r="F126" i="25"/>
  <c r="E126" i="25"/>
  <c r="N125" i="25"/>
  <c r="L125" i="25"/>
  <c r="K125" i="25"/>
  <c r="I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F117" i="25"/>
  <c r="E117" i="25"/>
  <c r="N116" i="25"/>
  <c r="O116" i="25" s="1"/>
  <c r="L116" i="25"/>
  <c r="K116" i="25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O114" i="25"/>
  <c r="N114" i="25"/>
  <c r="K114" i="25"/>
  <c r="L114" i="25" s="1"/>
  <c r="H114" i="25"/>
  <c r="I114" i="25" s="1"/>
  <c r="F114" i="25"/>
  <c r="E114" i="25"/>
  <c r="O113" i="25"/>
  <c r="N113" i="25"/>
  <c r="K113" i="25"/>
  <c r="L113" i="25" s="1"/>
  <c r="H113" i="25"/>
  <c r="I113" i="25" s="1"/>
  <c r="F113" i="25"/>
  <c r="E113" i="25"/>
  <c r="O112" i="25"/>
  <c r="N112" i="25"/>
  <c r="L112" i="25"/>
  <c r="K112" i="25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K110" i="25"/>
  <c r="L110" i="25" s="1"/>
  <c r="H110" i="25"/>
  <c r="I110" i="25" s="1"/>
  <c r="F110" i="25"/>
  <c r="E110" i="25"/>
  <c r="N109" i="25"/>
  <c r="O109" i="25" s="1"/>
  <c r="K109" i="25"/>
  <c r="L109" i="25" s="1"/>
  <c r="H109" i="25"/>
  <c r="I109" i="25" s="1"/>
  <c r="F109" i="25"/>
  <c r="E109" i="25"/>
  <c r="N108" i="25"/>
  <c r="O108" i="25" s="1"/>
  <c r="L108" i="25"/>
  <c r="K108" i="25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O106" i="25"/>
  <c r="N106" i="25"/>
  <c r="K106" i="25"/>
  <c r="L106" i="25" s="1"/>
  <c r="H106" i="25"/>
  <c r="I106" i="25" s="1"/>
  <c r="F106" i="25"/>
  <c r="E106" i="25"/>
  <c r="O105" i="25"/>
  <c r="N105" i="25"/>
  <c r="K105" i="25"/>
  <c r="L105" i="25" s="1"/>
  <c r="H105" i="25"/>
  <c r="I105" i="25" s="1"/>
  <c r="F105" i="25"/>
  <c r="E105" i="25"/>
  <c r="N104" i="25"/>
  <c r="O104" i="25" s="1"/>
  <c r="L104" i="25"/>
  <c r="K104" i="25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K101" i="25"/>
  <c r="L101" i="25" s="1"/>
  <c r="H101" i="25"/>
  <c r="I101" i="25" s="1"/>
  <c r="F101" i="25"/>
  <c r="E101" i="25"/>
  <c r="N100" i="25"/>
  <c r="O100" i="25" s="1"/>
  <c r="L100" i="25"/>
  <c r="K100" i="25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F90" i="25"/>
  <c r="E90" i="25"/>
  <c r="O89" i="25"/>
  <c r="N89" i="25"/>
  <c r="L89" i="25"/>
  <c r="K89" i="25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L85" i="25"/>
  <c r="K85" i="25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K82" i="25"/>
  <c r="L82" i="25" s="1"/>
  <c r="H82" i="25"/>
  <c r="I82" i="25" s="1"/>
  <c r="F82" i="25"/>
  <c r="E82" i="25"/>
  <c r="O81" i="25"/>
  <c r="N81" i="25"/>
  <c r="L81" i="25"/>
  <c r="K81" i="25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O78" i="25"/>
  <c r="N78" i="25"/>
  <c r="K78" i="25"/>
  <c r="L78" i="25" s="1"/>
  <c r="H78" i="25"/>
  <c r="I78" i="25" s="1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K74" i="25"/>
  <c r="L74" i="25" s="1"/>
  <c r="H74" i="25"/>
  <c r="I74" i="25" s="1"/>
  <c r="F74" i="25"/>
  <c r="E74" i="25"/>
  <c r="O73" i="25"/>
  <c r="N73" i="25"/>
  <c r="L73" i="25"/>
  <c r="K73" i="25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N71" i="25"/>
  <c r="L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K63" i="25"/>
  <c r="L63" i="25" s="1"/>
  <c r="H63" i="25"/>
  <c r="I63" i="25" s="1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K59" i="25"/>
  <c r="L59" i="25" s="1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N52" i="25"/>
  <c r="O52" i="25" s="1"/>
  <c r="K52" i="25"/>
  <c r="L52" i="25" s="1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N47" i="25"/>
  <c r="O47" i="25" s="1"/>
  <c r="K47" i="25"/>
  <c r="L47" i="25" s="1"/>
  <c r="H47" i="25"/>
  <c r="I47" i="25" s="1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K199" i="37" l="1"/>
  <c r="L179" i="37"/>
  <c r="L199" i="37" s="1"/>
  <c r="K172" i="37"/>
  <c r="L152" i="37"/>
  <c r="L172" i="37" s="1"/>
  <c r="L125" i="37"/>
  <c r="L145" i="37" s="1"/>
  <c r="L98" i="37"/>
  <c r="L118" i="37" s="1"/>
  <c r="L91" i="37"/>
  <c r="K91" i="37"/>
  <c r="L44" i="37"/>
  <c r="L64" i="37" s="1"/>
  <c r="H199" i="37"/>
  <c r="I179" i="37"/>
  <c r="I199" i="37" s="1"/>
  <c r="G9" i="37" s="1"/>
  <c r="I152" i="37"/>
  <c r="I172" i="37" s="1"/>
  <c r="H145" i="37"/>
  <c r="I125" i="37"/>
  <c r="I145" i="37" s="1"/>
  <c r="H118" i="37"/>
  <c r="G3" i="37" s="1"/>
  <c r="I98" i="37"/>
  <c r="I118" i="37" s="1"/>
  <c r="H91" i="37"/>
  <c r="I71" i="37"/>
  <c r="I91" i="37" s="1"/>
  <c r="H64" i="37"/>
  <c r="I44" i="37"/>
  <c r="I64" i="37" s="1"/>
  <c r="E172" i="37"/>
  <c r="E145" i="37"/>
  <c r="F98" i="37"/>
  <c r="F118" i="37" s="1"/>
  <c r="E91" i="37"/>
  <c r="E64" i="37"/>
  <c r="F152" i="37"/>
  <c r="F172" i="37" s="1"/>
  <c r="F125" i="37"/>
  <c r="F145" i="37" s="1"/>
  <c r="F71" i="37"/>
  <c r="F91" i="37" s="1"/>
  <c r="F44" i="37"/>
  <c r="F64" i="37" s="1"/>
  <c r="K37" i="37"/>
  <c r="O37" i="37"/>
  <c r="H37" i="37"/>
  <c r="L37" i="37"/>
  <c r="E37" i="37"/>
  <c r="I37" i="37"/>
  <c r="F37" i="37"/>
  <c r="N37" i="37"/>
  <c r="G5" i="37"/>
  <c r="O199" i="36"/>
  <c r="N199" i="36"/>
  <c r="O172" i="36"/>
  <c r="N172" i="36"/>
  <c r="O125" i="36"/>
  <c r="O145" i="36" s="1"/>
  <c r="O98" i="36"/>
  <c r="O118" i="36" s="1"/>
  <c r="N91" i="36"/>
  <c r="O71" i="36"/>
  <c r="O91" i="36" s="1"/>
  <c r="O64" i="36"/>
  <c r="N64" i="36"/>
  <c r="K199" i="36"/>
  <c r="L179" i="36"/>
  <c r="L199" i="36" s="1"/>
  <c r="L152" i="36"/>
  <c r="L172" i="36" s="1"/>
  <c r="K145" i="36"/>
  <c r="L125" i="36"/>
  <c r="L145" i="36" s="1"/>
  <c r="K118" i="36"/>
  <c r="K91" i="36"/>
  <c r="L71" i="36"/>
  <c r="L91" i="36" s="1"/>
  <c r="L44" i="36"/>
  <c r="L64" i="36" s="1"/>
  <c r="I179" i="36"/>
  <c r="I199" i="36" s="1"/>
  <c r="I152" i="36"/>
  <c r="I172" i="36" s="1"/>
  <c r="I125" i="36"/>
  <c r="I145" i="36" s="1"/>
  <c r="I98" i="36"/>
  <c r="I118" i="36" s="1"/>
  <c r="I91" i="36"/>
  <c r="H91" i="36"/>
  <c r="G7" i="36" s="1"/>
  <c r="I64" i="36"/>
  <c r="H64" i="36"/>
  <c r="F152" i="36"/>
  <c r="F172" i="36" s="1"/>
  <c r="F125" i="36"/>
  <c r="F145" i="36" s="1"/>
  <c r="F71" i="36"/>
  <c r="F91" i="36" s="1"/>
  <c r="F44" i="36"/>
  <c r="F64" i="36" s="1"/>
  <c r="N199" i="35"/>
  <c r="O179" i="35"/>
  <c r="O199" i="35" s="1"/>
  <c r="O172" i="35"/>
  <c r="N172" i="35"/>
  <c r="O125" i="35"/>
  <c r="O145" i="35" s="1"/>
  <c r="N118" i="35"/>
  <c r="O98" i="35"/>
  <c r="O118" i="35" s="1"/>
  <c r="O71" i="35"/>
  <c r="O91" i="35" s="1"/>
  <c r="N64" i="35"/>
  <c r="O44" i="35"/>
  <c r="O64" i="35" s="1"/>
  <c r="E37" i="36"/>
  <c r="I37" i="36"/>
  <c r="H37" i="36"/>
  <c r="L37" i="36"/>
  <c r="F37" i="36"/>
  <c r="N37" i="36"/>
  <c r="K37" i="36"/>
  <c r="O37" i="36"/>
  <c r="G5" i="36"/>
  <c r="G9" i="36"/>
  <c r="G3" i="36"/>
  <c r="K199" i="35"/>
  <c r="L179" i="35"/>
  <c r="L199" i="35" s="1"/>
  <c r="K172" i="35"/>
  <c r="L152" i="35"/>
  <c r="L172" i="35" s="1"/>
  <c r="K145" i="35"/>
  <c r="L125" i="35"/>
  <c r="L145" i="35" s="1"/>
  <c r="K118" i="35"/>
  <c r="L118" i="35"/>
  <c r="L44" i="35"/>
  <c r="L64" i="35" s="1"/>
  <c r="I179" i="35"/>
  <c r="I199" i="35" s="1"/>
  <c r="I152" i="35"/>
  <c r="I172" i="35" s="1"/>
  <c r="I125" i="35"/>
  <c r="I145" i="35" s="1"/>
  <c r="I98" i="35"/>
  <c r="I118" i="35" s="1"/>
  <c r="I64" i="35"/>
  <c r="G5" i="35" s="1"/>
  <c r="K37" i="35"/>
  <c r="O37" i="35"/>
  <c r="F91" i="35"/>
  <c r="H37" i="35"/>
  <c r="L37" i="35"/>
  <c r="E37" i="35"/>
  <c r="I37" i="35"/>
  <c r="F37" i="35"/>
  <c r="N37" i="35"/>
  <c r="G9" i="35"/>
  <c r="G7" i="35"/>
  <c r="G3" i="35"/>
  <c r="N199" i="34"/>
  <c r="O179" i="34"/>
  <c r="O199" i="34" s="1"/>
  <c r="O172" i="34"/>
  <c r="N172" i="34"/>
  <c r="O145" i="34"/>
  <c r="N145" i="34"/>
  <c r="N118" i="34"/>
  <c r="O118" i="34"/>
  <c r="O71" i="34"/>
  <c r="O91" i="34" s="1"/>
  <c r="N64" i="34"/>
  <c r="O64" i="34"/>
  <c r="K199" i="34"/>
  <c r="L179" i="34"/>
  <c r="L199" i="34" s="1"/>
  <c r="K172" i="34"/>
  <c r="L152" i="34"/>
  <c r="L172" i="34" s="1"/>
  <c r="K145" i="34"/>
  <c r="L125" i="34"/>
  <c r="L145" i="34" s="1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125" i="34"/>
  <c r="I145" i="34" s="1"/>
  <c r="I98" i="34"/>
  <c r="I118" i="34" s="1"/>
  <c r="I71" i="34"/>
  <c r="I91" i="34" s="1"/>
  <c r="I64" i="34"/>
  <c r="H64" i="34"/>
  <c r="F44" i="34"/>
  <c r="F64" i="34" s="1"/>
  <c r="N199" i="33"/>
  <c r="O199" i="33"/>
  <c r="O172" i="33"/>
  <c r="N172" i="33"/>
  <c r="O145" i="33"/>
  <c r="N145" i="33"/>
  <c r="O118" i="33"/>
  <c r="N118" i="33"/>
  <c r="G3" i="33" s="1"/>
  <c r="N91" i="33"/>
  <c r="O71" i="33"/>
  <c r="O91" i="33" s="1"/>
  <c r="N64" i="33"/>
  <c r="O44" i="33"/>
  <c r="O64" i="33" s="1"/>
  <c r="H37" i="34"/>
  <c r="L37" i="34"/>
  <c r="E37" i="34"/>
  <c r="I37" i="34"/>
  <c r="F37" i="34"/>
  <c r="N37" i="34"/>
  <c r="K37" i="34"/>
  <c r="O37" i="34"/>
  <c r="G7" i="34"/>
  <c r="G3" i="34"/>
  <c r="G9" i="34"/>
  <c r="K199" i="33"/>
  <c r="L179" i="33"/>
  <c r="L199" i="33" s="1"/>
  <c r="K172" i="33"/>
  <c r="L152" i="33"/>
  <c r="L172" i="33" s="1"/>
  <c r="K145" i="33"/>
  <c r="L125" i="33"/>
  <c r="L145" i="33" s="1"/>
  <c r="L118" i="33"/>
  <c r="L91" i="33"/>
  <c r="K91" i="33"/>
  <c r="K64" i="33"/>
  <c r="I179" i="33"/>
  <c r="I199" i="33" s="1"/>
  <c r="I152" i="33"/>
  <c r="I172" i="33" s="1"/>
  <c r="I145" i="33"/>
  <c r="I118" i="33"/>
  <c r="H118" i="33"/>
  <c r="H91" i="33"/>
  <c r="I71" i="33"/>
  <c r="I91" i="33" s="1"/>
  <c r="I64" i="33"/>
  <c r="H64" i="33"/>
  <c r="F98" i="33"/>
  <c r="F118" i="33" s="1"/>
  <c r="F91" i="33"/>
  <c r="F44" i="33"/>
  <c r="F64" i="33" s="1"/>
  <c r="O199" i="32"/>
  <c r="N199" i="32"/>
  <c r="O172" i="32"/>
  <c r="N172" i="32"/>
  <c r="O125" i="32"/>
  <c r="O145" i="32" s="1"/>
  <c r="N118" i="32"/>
  <c r="O98" i="32"/>
  <c r="O118" i="32" s="1"/>
  <c r="O71" i="32"/>
  <c r="O91" i="32" s="1"/>
  <c r="N64" i="32"/>
  <c r="O44" i="32"/>
  <c r="O64" i="32" s="1"/>
  <c r="K37" i="33"/>
  <c r="O37" i="33"/>
  <c r="H37" i="33"/>
  <c r="L37" i="33"/>
  <c r="F37" i="33"/>
  <c r="N37" i="33"/>
  <c r="E37" i="33"/>
  <c r="I37" i="33"/>
  <c r="G7" i="33"/>
  <c r="G9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K91" i="32"/>
  <c r="L71" i="32"/>
  <c r="L91" i="32" s="1"/>
  <c r="L64" i="32"/>
  <c r="K64" i="32"/>
  <c r="I179" i="32"/>
  <c r="I199" i="32" s="1"/>
  <c r="I152" i="32"/>
  <c r="I172" i="32" s="1"/>
  <c r="I98" i="32"/>
  <c r="I118" i="32" s="1"/>
  <c r="I71" i="32"/>
  <c r="I91" i="32" s="1"/>
  <c r="I44" i="32"/>
  <c r="I64" i="32" s="1"/>
  <c r="G5" i="32" s="1"/>
  <c r="O37" i="32"/>
  <c r="O199" i="31"/>
  <c r="N199" i="31"/>
  <c r="N172" i="31"/>
  <c r="O152" i="31"/>
  <c r="O172" i="31" s="1"/>
  <c r="N145" i="31"/>
  <c r="O125" i="31"/>
  <c r="O145" i="31" s="1"/>
  <c r="N118" i="31"/>
  <c r="O98" i="31"/>
  <c r="O118" i="31" s="1"/>
  <c r="O71" i="31"/>
  <c r="O91" i="31" s="1"/>
  <c r="G7" i="31" s="1"/>
  <c r="N64" i="31"/>
  <c r="O44" i="31"/>
  <c r="O64" i="31" s="1"/>
  <c r="K37" i="32"/>
  <c r="E37" i="32"/>
  <c r="I37" i="32"/>
  <c r="G7" i="32"/>
  <c r="F37" i="32"/>
  <c r="N37" i="32"/>
  <c r="H37" i="32"/>
  <c r="L37" i="32"/>
  <c r="G3" i="32"/>
  <c r="G9" i="32"/>
  <c r="K199" i="31"/>
  <c r="L179" i="31"/>
  <c r="L199" i="31" s="1"/>
  <c r="K172" i="31"/>
  <c r="L152" i="31"/>
  <c r="L172" i="31" s="1"/>
  <c r="K145" i="31"/>
  <c r="L125" i="31"/>
  <c r="L145" i="31" s="1"/>
  <c r="L98" i="31"/>
  <c r="L118" i="31" s="1"/>
  <c r="K91" i="31"/>
  <c r="L71" i="31"/>
  <c r="L91" i="31" s="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98" i="31"/>
  <c r="F118" i="31" s="1"/>
  <c r="F71" i="31"/>
  <c r="F91" i="31" s="1"/>
  <c r="F64" i="31"/>
  <c r="N199" i="30"/>
  <c r="O199" i="30"/>
  <c r="G9" i="30" s="1"/>
  <c r="O152" i="30"/>
  <c r="O172" i="30" s="1"/>
  <c r="O145" i="30"/>
  <c r="N145" i="30"/>
  <c r="O98" i="30"/>
  <c r="O118" i="30" s="1"/>
  <c r="N91" i="30"/>
  <c r="O71" i="30"/>
  <c r="O91" i="30" s="1"/>
  <c r="G7" i="30" s="1"/>
  <c r="O44" i="30"/>
  <c r="O64" i="30" s="1"/>
  <c r="K37" i="31"/>
  <c r="O37" i="31"/>
  <c r="E37" i="31"/>
  <c r="I37" i="31"/>
  <c r="F37" i="31"/>
  <c r="N37" i="31"/>
  <c r="H37" i="31"/>
  <c r="L37" i="31"/>
  <c r="G5" i="31"/>
  <c r="G3" i="31"/>
  <c r="G9" i="31"/>
  <c r="K199" i="30"/>
  <c r="L179" i="30"/>
  <c r="L199" i="30" s="1"/>
  <c r="L152" i="30"/>
  <c r="L172" i="30" s="1"/>
  <c r="L145" i="30"/>
  <c r="K145" i="30"/>
  <c r="K118" i="30"/>
  <c r="L98" i="30"/>
  <c r="L118" i="30" s="1"/>
  <c r="L71" i="30"/>
  <c r="L91" i="30" s="1"/>
  <c r="L44" i="30"/>
  <c r="L64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H64" i="30"/>
  <c r="I44" i="30"/>
  <c r="I64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79" i="29"/>
  <c r="O199" i="29" s="1"/>
  <c r="O152" i="29"/>
  <c r="O172" i="29" s="1"/>
  <c r="O125" i="29"/>
  <c r="O145" i="29" s="1"/>
  <c r="O118" i="29"/>
  <c r="N118" i="29"/>
  <c r="G3" i="29" s="1"/>
  <c r="N91" i="29"/>
  <c r="O71" i="29"/>
  <c r="O91" i="29" s="1"/>
  <c r="G7" i="29" s="1"/>
  <c r="N64" i="29"/>
  <c r="O44" i="29"/>
  <c r="O64" i="29" s="1"/>
  <c r="E37" i="30"/>
  <c r="I37" i="30"/>
  <c r="H37" i="30"/>
  <c r="L37" i="30"/>
  <c r="K37" i="30"/>
  <c r="O37" i="30"/>
  <c r="F37" i="30"/>
  <c r="N37" i="30"/>
  <c r="G5" i="30"/>
  <c r="G3" i="30"/>
  <c r="K199" i="29"/>
  <c r="L179" i="29"/>
  <c r="L199" i="29" s="1"/>
  <c r="G9" i="29" s="1"/>
  <c r="K172" i="29"/>
  <c r="L172" i="29"/>
  <c r="K145" i="29"/>
  <c r="L125" i="29"/>
  <c r="L145" i="29" s="1"/>
  <c r="L98" i="29"/>
  <c r="L118" i="29" s="1"/>
  <c r="L91" i="29"/>
  <c r="K91" i="29"/>
  <c r="L44" i="29"/>
  <c r="L64" i="29" s="1"/>
  <c r="I179" i="29"/>
  <c r="I199" i="29" s="1"/>
  <c r="I152" i="29"/>
  <c r="I172" i="29" s="1"/>
  <c r="I125" i="29"/>
  <c r="I145" i="29" s="1"/>
  <c r="I118" i="29"/>
  <c r="H118" i="29"/>
  <c r="I91" i="29"/>
  <c r="H91" i="29"/>
  <c r="H64" i="29"/>
  <c r="I44" i="29"/>
  <c r="I64" i="29" s="1"/>
  <c r="G5" i="29" s="1"/>
  <c r="F98" i="29"/>
  <c r="F118" i="29" s="1"/>
  <c r="F71" i="29"/>
  <c r="F91" i="29" s="1"/>
  <c r="F64" i="29"/>
  <c r="N199" i="28"/>
  <c r="O179" i="28"/>
  <c r="O199" i="28" s="1"/>
  <c r="G9" i="28" s="1"/>
  <c r="O172" i="28"/>
  <c r="N172" i="28"/>
  <c r="N145" i="28"/>
  <c r="O125" i="28"/>
  <c r="O145" i="28" s="1"/>
  <c r="N118" i="28"/>
  <c r="G3" i="28" s="1"/>
  <c r="O118" i="28"/>
  <c r="O91" i="28"/>
  <c r="N91" i="28"/>
  <c r="O64" i="28"/>
  <c r="N64" i="28"/>
  <c r="E37" i="29"/>
  <c r="F37" i="29"/>
  <c r="N37" i="29"/>
  <c r="I37" i="29"/>
  <c r="K37" i="29"/>
  <c r="O37" i="29"/>
  <c r="H37" i="29"/>
  <c r="L37" i="29"/>
  <c r="L179" i="28"/>
  <c r="L199" i="28" s="1"/>
  <c r="L172" i="28"/>
  <c r="K172" i="28"/>
  <c r="L145" i="28"/>
  <c r="K145" i="28"/>
  <c r="L98" i="28"/>
  <c r="L118" i="28" s="1"/>
  <c r="K91" i="28"/>
  <c r="L71" i="28"/>
  <c r="L91" i="28" s="1"/>
  <c r="L44" i="28"/>
  <c r="L64" i="28" s="1"/>
  <c r="I199" i="28"/>
  <c r="I172" i="28"/>
  <c r="H172" i="28"/>
  <c r="I145" i="28"/>
  <c r="H145" i="28"/>
  <c r="I118" i="28"/>
  <c r="I91" i="28"/>
  <c r="H91" i="28"/>
  <c r="H64" i="28"/>
  <c r="I44" i="28"/>
  <c r="I64" i="28" s="1"/>
  <c r="G5" i="28" s="1"/>
  <c r="F152" i="28"/>
  <c r="F172" i="28" s="1"/>
  <c r="F125" i="28"/>
  <c r="F145" i="28" s="1"/>
  <c r="F71" i="28"/>
  <c r="F91" i="28" s="1"/>
  <c r="F64" i="28"/>
  <c r="K37" i="28"/>
  <c r="O199" i="27"/>
  <c r="N199" i="27"/>
  <c r="N172" i="27"/>
  <c r="O152" i="27"/>
  <c r="O172" i="27" s="1"/>
  <c r="O145" i="27"/>
  <c r="N145" i="27"/>
  <c r="N118" i="27"/>
  <c r="O98" i="27"/>
  <c r="O118" i="27" s="1"/>
  <c r="N91" i="27"/>
  <c r="O71" i="27"/>
  <c r="O91" i="27" s="1"/>
  <c r="O44" i="27"/>
  <c r="O64" i="27" s="1"/>
  <c r="O37" i="28"/>
  <c r="F37" i="28"/>
  <c r="N37" i="28"/>
  <c r="E37" i="28"/>
  <c r="I37" i="28"/>
  <c r="H37" i="28"/>
  <c r="L37" i="28"/>
  <c r="G7" i="28"/>
  <c r="K199" i="27"/>
  <c r="L179" i="27"/>
  <c r="L199" i="27" s="1"/>
  <c r="L152" i="27"/>
  <c r="L172" i="27" s="1"/>
  <c r="K145" i="27"/>
  <c r="L125" i="27"/>
  <c r="L145" i="27" s="1"/>
  <c r="L99" i="27"/>
  <c r="L118" i="27"/>
  <c r="L91" i="27"/>
  <c r="K91" i="27"/>
  <c r="L64" i="27"/>
  <c r="K64" i="27"/>
  <c r="I179" i="27"/>
  <c r="I199" i="27" s="1"/>
  <c r="H172" i="27"/>
  <c r="I152" i="27"/>
  <c r="I172" i="27" s="1"/>
  <c r="H145" i="27"/>
  <c r="I145" i="27"/>
  <c r="I98" i="27"/>
  <c r="I118" i="27" s="1"/>
  <c r="I71" i="27"/>
  <c r="I91" i="27" s="1"/>
  <c r="I44" i="27"/>
  <c r="I64" i="27" s="1"/>
  <c r="F199" i="27"/>
  <c r="F172" i="27"/>
  <c r="F145" i="27"/>
  <c r="F98" i="27"/>
  <c r="F118" i="27" s="1"/>
  <c r="G3" i="27" s="1"/>
  <c r="F71" i="27"/>
  <c r="F91" i="27" s="1"/>
  <c r="G7" i="27" s="1"/>
  <c r="O199" i="26"/>
  <c r="N199" i="26"/>
  <c r="N172" i="26"/>
  <c r="O172" i="26"/>
  <c r="O145" i="26"/>
  <c r="N145" i="26"/>
  <c r="O98" i="26"/>
  <c r="O118" i="26" s="1"/>
  <c r="O91" i="26"/>
  <c r="N91" i="26"/>
  <c r="O44" i="26"/>
  <c r="O64" i="26" s="1"/>
  <c r="K37" i="27"/>
  <c r="E37" i="27"/>
  <c r="I37" i="27"/>
  <c r="F37" i="27"/>
  <c r="N37" i="27"/>
  <c r="L37" i="27"/>
  <c r="O37" i="27"/>
  <c r="H37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91" i="26"/>
  <c r="H91" i="26"/>
  <c r="H64" i="26"/>
  <c r="I64" i="26"/>
  <c r="F71" i="26"/>
  <c r="F91" i="26" s="1"/>
  <c r="F44" i="26"/>
  <c r="F64" i="26" s="1"/>
  <c r="N199" i="25"/>
  <c r="O199" i="25"/>
  <c r="N172" i="25"/>
  <c r="O172" i="25"/>
  <c r="N145" i="25"/>
  <c r="O125" i="25"/>
  <c r="O145" i="25" s="1"/>
  <c r="O118" i="25"/>
  <c r="N118" i="25"/>
  <c r="N91" i="25"/>
  <c r="O71" i="25"/>
  <c r="O91" i="25" s="1"/>
  <c r="O64" i="25"/>
  <c r="N64" i="25"/>
  <c r="F37" i="26"/>
  <c r="N37" i="26"/>
  <c r="K37" i="26"/>
  <c r="E37" i="26"/>
  <c r="O37" i="26"/>
  <c r="H37" i="26"/>
  <c r="L37" i="26"/>
  <c r="I37" i="26"/>
  <c r="G5" i="26"/>
  <c r="K199" i="25"/>
  <c r="L179" i="25"/>
  <c r="L199" i="25" s="1"/>
  <c r="K172" i="25"/>
  <c r="L152" i="25"/>
  <c r="L172" i="25" s="1"/>
  <c r="K145" i="25"/>
  <c r="L145" i="25"/>
  <c r="K118" i="25"/>
  <c r="L98" i="25"/>
  <c r="L118" i="25" s="1"/>
  <c r="K91" i="25"/>
  <c r="L91" i="25"/>
  <c r="K64" i="25"/>
  <c r="L44" i="25"/>
  <c r="L64" i="25" s="1"/>
  <c r="I179" i="25"/>
  <c r="I199" i="25" s="1"/>
  <c r="I152" i="25"/>
  <c r="I172" i="25" s="1"/>
  <c r="I145" i="25"/>
  <c r="I98" i="25"/>
  <c r="I118" i="25" s="1"/>
  <c r="G3" i="25" s="1"/>
  <c r="I71" i="25"/>
  <c r="I91" i="25" s="1"/>
  <c r="H64" i="25"/>
  <c r="I44" i="25"/>
  <c r="I64" i="25" s="1"/>
  <c r="F199" i="25"/>
  <c r="F118" i="25"/>
  <c r="E37" i="25"/>
  <c r="I37" i="25"/>
  <c r="H37" i="25"/>
  <c r="L37" i="25"/>
  <c r="F37" i="25"/>
  <c r="N37" i="25"/>
  <c r="K37" i="25"/>
  <c r="O37" i="25"/>
  <c r="G9" i="25"/>
  <c r="G5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N195" i="24"/>
  <c r="O195" i="24" s="1"/>
  <c r="L195" i="24"/>
  <c r="K195" i="24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O189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N186" i="24"/>
  <c r="O186" i="24" s="1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F144" i="24"/>
  <c r="E144" i="24"/>
  <c r="N143" i="24"/>
  <c r="O143" i="24" s="1"/>
  <c r="K143" i="24"/>
  <c r="L143" i="24" s="1"/>
  <c r="I143" i="24"/>
  <c r="H143" i="24"/>
  <c r="F143" i="24"/>
  <c r="E143" i="24"/>
  <c r="O142" i="24"/>
  <c r="N142" i="24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O138" i="24"/>
  <c r="N138" i="24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O136" i="24"/>
  <c r="N136" i="24"/>
  <c r="K136" i="24"/>
  <c r="L136" i="24" s="1"/>
  <c r="H136" i="24"/>
  <c r="I136" i="24" s="1"/>
  <c r="F136" i="24"/>
  <c r="E136" i="24"/>
  <c r="O135" i="24"/>
  <c r="N135" i="24"/>
  <c r="K135" i="24"/>
  <c r="L135" i="24" s="1"/>
  <c r="H135" i="24"/>
  <c r="I135" i="24" s="1"/>
  <c r="F135" i="24"/>
  <c r="E135" i="24"/>
  <c r="O134" i="24"/>
  <c r="N134" i="24"/>
  <c r="L134" i="24"/>
  <c r="K134" i="24"/>
  <c r="H134" i="24"/>
  <c r="I134" i="24" s="1"/>
  <c r="F134" i="24"/>
  <c r="E134" i="24"/>
  <c r="N133" i="24"/>
  <c r="O133" i="24" s="1"/>
  <c r="L133" i="24"/>
  <c r="K133" i="24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O130" i="24"/>
  <c r="N130" i="24"/>
  <c r="L130" i="24"/>
  <c r="K130" i="24"/>
  <c r="H130" i="24"/>
  <c r="I130" i="24" s="1"/>
  <c r="F130" i="24"/>
  <c r="E130" i="24"/>
  <c r="N129" i="24"/>
  <c r="O129" i="24" s="1"/>
  <c r="L129" i="24"/>
  <c r="K129" i="24"/>
  <c r="H129" i="24"/>
  <c r="I129" i="24" s="1"/>
  <c r="F129" i="24"/>
  <c r="E129" i="24"/>
  <c r="O128" i="24"/>
  <c r="N128" i="24"/>
  <c r="K128" i="24"/>
  <c r="L128" i="24" s="1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O126" i="24"/>
  <c r="N126" i="24"/>
  <c r="L126" i="24"/>
  <c r="K126" i="24"/>
  <c r="H126" i="24"/>
  <c r="I126" i="24" s="1"/>
  <c r="F126" i="24"/>
  <c r="E126" i="24"/>
  <c r="N125" i="24"/>
  <c r="N145" i="24" s="1"/>
  <c r="L125" i="24"/>
  <c r="K125" i="24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L116" i="24"/>
  <c r="K116" i="24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O114" i="24"/>
  <c r="N114" i="24"/>
  <c r="L114" i="24"/>
  <c r="K114" i="24"/>
  <c r="H114" i="24"/>
  <c r="I114" i="24" s="1"/>
  <c r="F114" i="24"/>
  <c r="E114" i="24"/>
  <c r="O113" i="24"/>
  <c r="N113" i="24"/>
  <c r="K113" i="24"/>
  <c r="L113" i="24" s="1"/>
  <c r="H113" i="24"/>
  <c r="I113" i="24" s="1"/>
  <c r="F113" i="24"/>
  <c r="E113" i="24"/>
  <c r="N112" i="24"/>
  <c r="O112" i="24" s="1"/>
  <c r="L112" i="24"/>
  <c r="K112" i="24"/>
  <c r="H112" i="24"/>
  <c r="I112" i="24" s="1"/>
  <c r="F112" i="24"/>
  <c r="E112" i="24"/>
  <c r="O111" i="24"/>
  <c r="N111" i="24"/>
  <c r="K111" i="24"/>
  <c r="L111" i="24" s="1"/>
  <c r="H111" i="24"/>
  <c r="I111" i="24" s="1"/>
  <c r="F111" i="24"/>
  <c r="E111" i="24"/>
  <c r="N110" i="24"/>
  <c r="O110" i="24" s="1"/>
  <c r="L110" i="24"/>
  <c r="K110" i="24"/>
  <c r="H110" i="24"/>
  <c r="I110" i="24" s="1"/>
  <c r="F110" i="24"/>
  <c r="E110" i="24"/>
  <c r="N109" i="24"/>
  <c r="O109" i="24" s="1"/>
  <c r="K109" i="24"/>
  <c r="L109" i="24" s="1"/>
  <c r="H109" i="24"/>
  <c r="I109" i="24" s="1"/>
  <c r="F109" i="24"/>
  <c r="E109" i="24"/>
  <c r="O108" i="24"/>
  <c r="N108" i="24"/>
  <c r="L108" i="24"/>
  <c r="K108" i="24"/>
  <c r="H108" i="24"/>
  <c r="I108" i="24" s="1"/>
  <c r="F108" i="24"/>
  <c r="E108" i="24"/>
  <c r="N107" i="24"/>
  <c r="O107" i="24" s="1"/>
  <c r="K107" i="24"/>
  <c r="L107" i="24" s="1"/>
  <c r="H107" i="24"/>
  <c r="I107" i="24" s="1"/>
  <c r="F107" i="24"/>
  <c r="E107" i="24"/>
  <c r="O106" i="24"/>
  <c r="N106" i="24"/>
  <c r="L106" i="24"/>
  <c r="K106" i="24"/>
  <c r="H106" i="24"/>
  <c r="I106" i="24" s="1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O103" i="24"/>
  <c r="N103" i="24"/>
  <c r="K103" i="24"/>
  <c r="L103" i="24" s="1"/>
  <c r="H103" i="24"/>
  <c r="I103" i="24" s="1"/>
  <c r="F103" i="24"/>
  <c r="E103" i="24"/>
  <c r="N102" i="24"/>
  <c r="O102" i="24" s="1"/>
  <c r="L102" i="24"/>
  <c r="K102" i="24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L98" i="24"/>
  <c r="K98" i="24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E91" i="24"/>
  <c r="B91" i="24"/>
  <c r="N90" i="24"/>
  <c r="O90" i="24" s="1"/>
  <c r="L90" i="24"/>
  <c r="K90" i="24"/>
  <c r="H90" i="24"/>
  <c r="I90" i="24" s="1"/>
  <c r="F90" i="24"/>
  <c r="E90" i="24"/>
  <c r="N89" i="24"/>
  <c r="O89" i="24" s="1"/>
  <c r="K89" i="24"/>
  <c r="L89" i="24" s="1"/>
  <c r="H89" i="24"/>
  <c r="I89" i="24" s="1"/>
  <c r="F89" i="24"/>
  <c r="E89" i="24"/>
  <c r="O88" i="24"/>
  <c r="N88" i="24"/>
  <c r="K88" i="24"/>
  <c r="L88" i="24" s="1"/>
  <c r="H88" i="24"/>
  <c r="I88" i="24" s="1"/>
  <c r="F88" i="24"/>
  <c r="E88" i="24"/>
  <c r="N87" i="24"/>
  <c r="O87" i="24" s="1"/>
  <c r="L87" i="24"/>
  <c r="K87" i="24"/>
  <c r="H87" i="24"/>
  <c r="I87" i="24" s="1"/>
  <c r="F87" i="24"/>
  <c r="E87" i="24"/>
  <c r="N86" i="24"/>
  <c r="O86" i="24" s="1"/>
  <c r="L86" i="24"/>
  <c r="K86" i="24"/>
  <c r="H86" i="24"/>
  <c r="I86" i="24" s="1"/>
  <c r="F86" i="24"/>
  <c r="E86" i="24"/>
  <c r="O85" i="24"/>
  <c r="N85" i="24"/>
  <c r="K85" i="24"/>
  <c r="L85" i="24" s="1"/>
  <c r="H85" i="24"/>
  <c r="I85" i="24" s="1"/>
  <c r="F85" i="24"/>
  <c r="E85" i="24"/>
  <c r="N84" i="24"/>
  <c r="O84" i="24" s="1"/>
  <c r="K84" i="24"/>
  <c r="L84" i="24" s="1"/>
  <c r="H84" i="24"/>
  <c r="I84" i="24" s="1"/>
  <c r="F84" i="24"/>
  <c r="E84" i="24"/>
  <c r="O83" i="24"/>
  <c r="N83" i="24"/>
  <c r="L83" i="24"/>
  <c r="K83" i="24"/>
  <c r="H83" i="24"/>
  <c r="I83" i="24" s="1"/>
  <c r="F83" i="24"/>
  <c r="E83" i="24"/>
  <c r="N82" i="24"/>
  <c r="O82" i="24" s="1"/>
  <c r="L82" i="24"/>
  <c r="K82" i="24"/>
  <c r="H82" i="24"/>
  <c r="I82" i="24" s="1"/>
  <c r="F82" i="24"/>
  <c r="E82" i="24"/>
  <c r="N81" i="24"/>
  <c r="O81" i="24" s="1"/>
  <c r="K81" i="24"/>
  <c r="L81" i="24" s="1"/>
  <c r="H81" i="24"/>
  <c r="I81" i="24" s="1"/>
  <c r="F81" i="24"/>
  <c r="E81" i="24"/>
  <c r="O80" i="24"/>
  <c r="N80" i="24"/>
  <c r="K80" i="24"/>
  <c r="L80" i="24" s="1"/>
  <c r="H80" i="24"/>
  <c r="I80" i="24" s="1"/>
  <c r="F80" i="24"/>
  <c r="E80" i="24"/>
  <c r="N79" i="24"/>
  <c r="O79" i="24" s="1"/>
  <c r="L79" i="24"/>
  <c r="K79" i="24"/>
  <c r="H79" i="24"/>
  <c r="I79" i="24" s="1"/>
  <c r="F79" i="24"/>
  <c r="E79" i="24"/>
  <c r="N78" i="24"/>
  <c r="O78" i="24" s="1"/>
  <c r="L78" i="24"/>
  <c r="K78" i="24"/>
  <c r="H78" i="24"/>
  <c r="I78" i="24" s="1"/>
  <c r="F78" i="24"/>
  <c r="E78" i="24"/>
  <c r="O77" i="24"/>
  <c r="N77" i="24"/>
  <c r="K77" i="24"/>
  <c r="L77" i="24" s="1"/>
  <c r="H77" i="24"/>
  <c r="I77" i="24" s="1"/>
  <c r="F77" i="24"/>
  <c r="E77" i="24"/>
  <c r="N76" i="24"/>
  <c r="O76" i="24" s="1"/>
  <c r="K76" i="24"/>
  <c r="L76" i="24" s="1"/>
  <c r="H76" i="24"/>
  <c r="I76" i="24" s="1"/>
  <c r="F76" i="24"/>
  <c r="E76" i="24"/>
  <c r="O75" i="24"/>
  <c r="N75" i="24"/>
  <c r="L75" i="24"/>
  <c r="K75" i="24"/>
  <c r="H75" i="24"/>
  <c r="I75" i="24" s="1"/>
  <c r="F75" i="24"/>
  <c r="E75" i="24"/>
  <c r="N74" i="24"/>
  <c r="O74" i="24" s="1"/>
  <c r="L74" i="24"/>
  <c r="K74" i="24"/>
  <c r="H74" i="24"/>
  <c r="I74" i="24" s="1"/>
  <c r="F74" i="24"/>
  <c r="E74" i="24"/>
  <c r="N73" i="24"/>
  <c r="O73" i="24" s="1"/>
  <c r="K73" i="24"/>
  <c r="L73" i="24" s="1"/>
  <c r="H73" i="24"/>
  <c r="I73" i="24" s="1"/>
  <c r="F73" i="24"/>
  <c r="E73" i="24"/>
  <c r="O72" i="24"/>
  <c r="N72" i="24"/>
  <c r="K72" i="24"/>
  <c r="L72" i="24" s="1"/>
  <c r="H72" i="24"/>
  <c r="I72" i="24" s="1"/>
  <c r="F72" i="24"/>
  <c r="E72" i="24"/>
  <c r="N71" i="24"/>
  <c r="O71" i="24" s="1"/>
  <c r="L71" i="24"/>
  <c r="K71" i="24"/>
  <c r="H71" i="24"/>
  <c r="H91" i="24" s="1"/>
  <c r="F71" i="24"/>
  <c r="F91" i="24" s="1"/>
  <c r="E71" i="24"/>
  <c r="M69" i="24"/>
  <c r="J69" i="24"/>
  <c r="G69" i="24"/>
  <c r="D69" i="24"/>
  <c r="B69" i="24"/>
  <c r="M68" i="24"/>
  <c r="G68" i="24"/>
  <c r="B64" i="24"/>
  <c r="N63" i="24"/>
  <c r="O63" i="24" s="1"/>
  <c r="L63" i="24"/>
  <c r="K63" i="24"/>
  <c r="H63" i="24"/>
  <c r="I63" i="24" s="1"/>
  <c r="E63" i="24"/>
  <c r="F63" i="24" s="1"/>
  <c r="O62" i="24"/>
  <c r="N62" i="24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O58" i="24"/>
  <c r="N58" i="24"/>
  <c r="K58" i="24"/>
  <c r="L58" i="24" s="1"/>
  <c r="I58" i="24"/>
  <c r="H58" i="24"/>
  <c r="E58" i="24"/>
  <c r="F58" i="24" s="1"/>
  <c r="O57" i="24"/>
  <c r="N57" i="24"/>
  <c r="K57" i="24"/>
  <c r="L57" i="24" s="1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K54" i="24"/>
  <c r="L54" i="24" s="1"/>
  <c r="I54" i="24"/>
  <c r="H54" i="24"/>
  <c r="E54" i="24"/>
  <c r="F54" i="24" s="1"/>
  <c r="O53" i="24"/>
  <c r="N53" i="24"/>
  <c r="L53" i="24"/>
  <c r="K53" i="24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L51" i="24"/>
  <c r="K51" i="24"/>
  <c r="I51" i="24"/>
  <c r="H51" i="24"/>
  <c r="E51" i="24"/>
  <c r="F51" i="24" s="1"/>
  <c r="N50" i="24"/>
  <c r="O50" i="24" s="1"/>
  <c r="K50" i="24"/>
  <c r="L50" i="24" s="1"/>
  <c r="I50" i="24"/>
  <c r="H50" i="24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O47" i="24"/>
  <c r="N47" i="24"/>
  <c r="K47" i="24"/>
  <c r="L47" i="24" s="1"/>
  <c r="I47" i="24"/>
  <c r="H47" i="24"/>
  <c r="E47" i="24"/>
  <c r="F47" i="24" s="1"/>
  <c r="N46" i="24"/>
  <c r="O46" i="24" s="1"/>
  <c r="L46" i="24"/>
  <c r="K46" i="24"/>
  <c r="I46" i="24"/>
  <c r="H46" i="24"/>
  <c r="E46" i="24"/>
  <c r="F46" i="24" s="1"/>
  <c r="O45" i="24"/>
  <c r="N45" i="24"/>
  <c r="L45" i="24"/>
  <c r="K45" i="24"/>
  <c r="H45" i="24"/>
  <c r="I45" i="24" s="1"/>
  <c r="E45" i="24"/>
  <c r="F45" i="24" s="1"/>
  <c r="N44" i="24"/>
  <c r="N64" i="24" s="1"/>
  <c r="K44" i="24"/>
  <c r="H44" i="24"/>
  <c r="I4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G7" i="37" l="1"/>
  <c r="G11" i="37"/>
  <c r="G11" i="36"/>
  <c r="G11" i="35"/>
  <c r="G5" i="34"/>
  <c r="G5" i="33"/>
  <c r="G11" i="34"/>
  <c r="G11" i="33"/>
  <c r="G11" i="32"/>
  <c r="G11" i="31"/>
  <c r="G11" i="30"/>
  <c r="G11" i="29"/>
  <c r="G11" i="28"/>
  <c r="G9" i="27"/>
  <c r="G3" i="26"/>
  <c r="G11" i="27"/>
  <c r="G9" i="26"/>
  <c r="G7" i="26"/>
  <c r="G11" i="26"/>
  <c r="G7" i="25"/>
  <c r="N199" i="24"/>
  <c r="O179" i="24"/>
  <c r="O199" i="24" s="1"/>
  <c r="O125" i="24"/>
  <c r="O145" i="24" s="1"/>
  <c r="N118" i="24"/>
  <c r="O118" i="24"/>
  <c r="O91" i="24"/>
  <c r="N91" i="24"/>
  <c r="O44" i="24"/>
  <c r="O64" i="24" s="1"/>
  <c r="G5" i="24" s="1"/>
  <c r="G11" i="25"/>
  <c r="K199" i="24"/>
  <c r="L179" i="24"/>
  <c r="L199" i="24" s="1"/>
  <c r="L145" i="24"/>
  <c r="K145" i="24"/>
  <c r="L118" i="24"/>
  <c r="G3" i="24" s="1"/>
  <c r="K118" i="24"/>
  <c r="K91" i="24"/>
  <c r="L91" i="24"/>
  <c r="K64" i="24"/>
  <c r="L44" i="24"/>
  <c r="L64" i="24" s="1"/>
  <c r="I179" i="24"/>
  <c r="I199" i="24" s="1"/>
  <c r="I125" i="24"/>
  <c r="I145" i="24" s="1"/>
  <c r="I98" i="24"/>
  <c r="I118" i="24" s="1"/>
  <c r="I71" i="24"/>
  <c r="I91" i="24" s="1"/>
  <c r="I64" i="24"/>
  <c r="H64" i="24"/>
  <c r="F44" i="24"/>
  <c r="F64" i="24" s="1"/>
  <c r="F37" i="24"/>
  <c r="N37" i="24"/>
  <c r="E37" i="24"/>
  <c r="I37" i="24"/>
  <c r="K37" i="24"/>
  <c r="O37" i="24"/>
  <c r="L37" i="24"/>
  <c r="H37" i="24"/>
  <c r="G7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4" l="1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33" i="9"/>
  <c r="L258" i="9"/>
  <c r="O232" i="9"/>
  <c r="L124" i="9"/>
  <c r="O86" i="9"/>
  <c r="I180" i="9"/>
  <c r="C160" i="9"/>
  <c r="F256" i="9"/>
  <c r="I178" i="9"/>
  <c r="O270" i="9"/>
  <c r="N229" i="9"/>
  <c r="O113" i="9"/>
  <c r="O273" i="9"/>
  <c r="E273" i="9"/>
  <c r="I34" i="9"/>
  <c r="L144" i="9"/>
  <c r="C22" i="9"/>
  <c r="I224" i="9"/>
  <c r="L259" i="9"/>
  <c r="L42" i="9"/>
  <c r="C219" i="9"/>
  <c r="E274" i="9"/>
  <c r="F177" i="9"/>
  <c r="C121" i="9"/>
  <c r="F221" i="9"/>
  <c r="L218" i="9"/>
  <c r="O124" i="9"/>
  <c r="K274" i="9"/>
  <c r="H32" i="9"/>
  <c r="N52" i="9"/>
  <c r="I198" i="9"/>
  <c r="C140" i="9"/>
  <c r="N120" i="9"/>
  <c r="F255" i="9"/>
  <c r="H257" i="9"/>
  <c r="K227" i="9"/>
  <c r="I261" i="9"/>
  <c r="F165" i="9"/>
  <c r="F155" i="9"/>
  <c r="N186" i="9"/>
  <c r="E146" i="9"/>
  <c r="N160" i="9"/>
  <c r="O162" i="9"/>
  <c r="K11" i="5"/>
  <c r="L193" i="9"/>
  <c r="E84" i="9"/>
  <c r="G37" i="3"/>
  <c r="O119" i="9"/>
  <c r="O267" i="9"/>
  <c r="H136" i="9"/>
  <c r="K216" i="9"/>
  <c r="C272" i="9"/>
  <c r="L228" i="9"/>
  <c r="E41" i="9"/>
  <c r="O217" i="9"/>
  <c r="O35" i="3"/>
  <c r="F239" i="9"/>
  <c r="F69" i="9"/>
  <c r="F86" i="9"/>
  <c r="K110" i="9"/>
  <c r="K143" i="9"/>
  <c r="K62" i="9"/>
  <c r="O121" i="9"/>
  <c r="K63" i="3"/>
  <c r="H67" i="9"/>
  <c r="E275" i="9"/>
  <c r="N139" i="9"/>
  <c r="F203" i="9"/>
  <c r="E260" i="9"/>
  <c r="F42" i="9"/>
  <c r="F190" i="9"/>
  <c r="E234" i="9"/>
  <c r="H271" i="9"/>
  <c r="O79" i="9"/>
  <c r="K136" i="9"/>
  <c r="I165" i="9"/>
  <c r="O51" i="9"/>
  <c r="L204" i="9"/>
  <c r="L263" i="9"/>
  <c r="O214" i="9"/>
  <c r="F189" i="9"/>
  <c r="C217" i="9"/>
  <c r="N128" i="9"/>
  <c r="L109" i="9"/>
  <c r="K236" i="9"/>
  <c r="L121" i="9"/>
  <c r="N202" i="9"/>
  <c r="C76" i="9"/>
  <c r="H233" i="9"/>
  <c r="K24" i="9"/>
  <c r="F108" i="9"/>
  <c r="K50" i="3"/>
  <c r="I223" i="9"/>
  <c r="F127" i="9"/>
  <c r="F24" i="9"/>
  <c r="O155" i="9"/>
  <c r="C48" i="9"/>
  <c r="O72" i="3"/>
  <c r="N235" i="9"/>
  <c r="O192" i="9"/>
  <c r="K88" i="9"/>
  <c r="I52" i="9"/>
  <c r="I228" i="9"/>
  <c r="I156" i="9"/>
  <c r="F268" i="9"/>
  <c r="O31" i="3"/>
  <c r="I219" i="9"/>
  <c r="K182" i="9"/>
  <c r="L240" i="9"/>
  <c r="F234" i="9"/>
  <c r="K184" i="9"/>
  <c r="C204" i="9"/>
  <c r="F52" i="9"/>
  <c r="L203" i="9"/>
  <c r="L265" i="9"/>
  <c r="N90" i="9"/>
  <c r="N116" i="9"/>
  <c r="K22" i="9"/>
  <c r="I114" i="9"/>
  <c r="K58" i="3"/>
  <c r="H65" i="9"/>
  <c r="L125" i="9"/>
  <c r="E219" i="9"/>
  <c r="L77" i="9"/>
  <c r="H22" i="9"/>
  <c r="N182" i="9"/>
  <c r="C61" i="9"/>
  <c r="I78" i="9"/>
  <c r="H275" i="9"/>
  <c r="L215" i="9"/>
  <c r="N101" i="9"/>
  <c r="K251" i="9"/>
  <c r="I84" i="9"/>
  <c r="E22" i="9"/>
  <c r="O153" i="9"/>
  <c r="E255" i="9"/>
  <c r="N32" i="9"/>
  <c r="H175" i="9"/>
  <c r="K15" i="3"/>
  <c r="K234" i="9"/>
  <c r="K141" i="9"/>
  <c r="L40" i="9"/>
  <c r="K38" i="3"/>
  <c r="H137" i="9"/>
  <c r="H124" i="9"/>
  <c r="H212" i="9"/>
  <c r="O164" i="9"/>
  <c r="C75" i="9"/>
  <c r="I75" i="9"/>
  <c r="F272" i="9"/>
  <c r="E24" i="9"/>
  <c r="E215" i="9"/>
  <c r="L198" i="9"/>
  <c r="O197" i="9"/>
  <c r="O75" i="9"/>
  <c r="N181" i="9"/>
  <c r="I155" i="9"/>
  <c r="L187" i="9"/>
  <c r="L99" i="9"/>
  <c r="I146" i="9"/>
  <c r="E115" i="9"/>
  <c r="O196" i="9"/>
  <c r="L225" i="9"/>
  <c r="L250" i="9"/>
  <c r="L72" i="9"/>
  <c r="O38" i="3"/>
  <c r="K75" i="9"/>
  <c r="K70" i="9"/>
  <c r="K187" i="9"/>
  <c r="L38" i="9"/>
  <c r="C188" i="9"/>
  <c r="F193" i="9"/>
  <c r="F219" i="9"/>
  <c r="K57" i="3"/>
  <c r="K231" i="9"/>
  <c r="H197" i="9"/>
  <c r="F223" i="9"/>
  <c r="H222" i="9"/>
  <c r="E68" i="9"/>
  <c r="F254" i="9"/>
  <c r="C46" i="9"/>
  <c r="L104" i="9"/>
  <c r="H179" i="9"/>
  <c r="E204" i="9"/>
  <c r="H33" i="9"/>
  <c r="C80" i="9"/>
  <c r="I36" i="9"/>
  <c r="F179" i="9"/>
  <c r="N232" i="9"/>
  <c r="K72" i="9"/>
  <c r="C143" i="9"/>
  <c r="I176" i="9"/>
  <c r="I250" i="9"/>
  <c r="I222" i="9"/>
  <c r="F149" i="9"/>
  <c r="F63" i="9"/>
  <c r="H260" i="9"/>
  <c r="H159" i="9"/>
  <c r="H156" i="9"/>
  <c r="N259" i="9"/>
  <c r="H74" i="9"/>
  <c r="O255" i="9"/>
  <c r="O235" i="9"/>
  <c r="L61" i="9"/>
  <c r="K272" i="9"/>
  <c r="I85" i="9"/>
  <c r="C27" i="9"/>
  <c r="O201" i="9"/>
  <c r="O216" i="9"/>
  <c r="F45" i="9"/>
  <c r="I269" i="9"/>
  <c r="K34" i="3"/>
  <c r="O257" i="9"/>
  <c r="H77" i="9"/>
  <c r="L50" i="9"/>
  <c r="K8" i="5"/>
  <c r="H218" i="9"/>
  <c r="H79" i="9"/>
  <c r="H196" i="9"/>
  <c r="K147" i="9"/>
  <c r="H185" i="9"/>
  <c r="E264" i="9"/>
  <c r="K33" i="9"/>
  <c r="H80" i="9"/>
  <c r="K21" i="5"/>
  <c r="F111" i="9"/>
  <c r="H108" i="9"/>
  <c r="F101" i="9"/>
  <c r="F158" i="9"/>
  <c r="F252" i="9"/>
  <c r="I124" i="9"/>
  <c r="C192" i="9"/>
  <c r="I51" i="9"/>
  <c r="I273" i="9"/>
  <c r="I112" i="9"/>
  <c r="E141" i="9"/>
  <c r="F178" i="9"/>
  <c r="N38" i="9"/>
  <c r="C62" i="9"/>
  <c r="N150" i="9"/>
  <c r="O115" i="9"/>
  <c r="N22" i="9"/>
  <c r="C33" i="9"/>
  <c r="L138" i="9"/>
  <c r="N195" i="9"/>
  <c r="N106" i="9"/>
  <c r="F41" i="9"/>
  <c r="C227" i="9"/>
  <c r="K237" i="9"/>
  <c r="C65" i="9"/>
  <c r="N271" i="9"/>
  <c r="H68" i="9"/>
  <c r="K201" i="9"/>
  <c r="I256" i="9"/>
  <c r="O111" i="9"/>
  <c r="F147" i="9"/>
  <c r="N82" i="9"/>
  <c r="E25" i="9"/>
  <c r="C198" i="9"/>
  <c r="E268" i="9"/>
  <c r="H26" i="9"/>
  <c r="K83" i="9"/>
  <c r="H149" i="9"/>
  <c r="E227" i="9"/>
  <c r="E254" i="9"/>
  <c r="C189" i="9"/>
  <c r="H182" i="9"/>
  <c r="N84" i="9"/>
  <c r="K104" i="9"/>
  <c r="F257" i="9"/>
  <c r="E71" i="9"/>
  <c r="L152" i="9"/>
  <c r="F218" i="9"/>
  <c r="O56" i="3"/>
  <c r="L114" i="9"/>
  <c r="I44" i="9"/>
  <c r="H225" i="9"/>
  <c r="O36" i="9"/>
  <c r="N190" i="9"/>
  <c r="K25" i="5"/>
  <c r="H83" i="9"/>
  <c r="O44" i="3"/>
  <c r="O233" i="9"/>
  <c r="G71" i="3"/>
  <c r="K144" i="9"/>
  <c r="E70" i="9"/>
  <c r="L159" i="9"/>
  <c r="C144" i="9"/>
  <c r="E155" i="9"/>
  <c r="F280" i="9"/>
  <c r="K27" i="9"/>
  <c r="F186" i="9"/>
  <c r="H180" i="9"/>
  <c r="E87" i="9"/>
  <c r="C38" i="9"/>
  <c r="K23" i="5"/>
  <c r="C31" i="9"/>
  <c r="K252" i="9"/>
  <c r="K65" i="3"/>
  <c r="H200" i="9"/>
  <c r="C150" i="9"/>
  <c r="K22" i="5"/>
  <c r="C78" i="9"/>
  <c r="H204" i="9"/>
  <c r="F28" i="9"/>
  <c r="K271" i="9"/>
  <c r="L165" i="9"/>
  <c r="H142" i="9"/>
  <c r="O163" i="9"/>
  <c r="N149" i="9"/>
  <c r="F185" i="9"/>
  <c r="L161" i="9"/>
  <c r="I257" i="9"/>
  <c r="C261" i="9"/>
  <c r="H45" i="9"/>
  <c r="L63" i="9"/>
  <c r="O262" i="9"/>
  <c r="I231" i="9"/>
  <c r="N257" i="9"/>
  <c r="F258" i="9"/>
  <c r="G69" i="3"/>
  <c r="E77" i="9"/>
  <c r="F89" i="9"/>
  <c r="G35" i="3"/>
  <c r="I111" i="9"/>
  <c r="L277" i="9"/>
  <c r="K226" i="9"/>
  <c r="N46" i="9"/>
  <c r="E217" i="9"/>
  <c r="H144" i="9"/>
  <c r="I25" i="9"/>
  <c r="L276" i="9"/>
  <c r="F224" i="9"/>
  <c r="N86" i="9"/>
  <c r="O165" i="9"/>
  <c r="O234" i="9"/>
  <c r="O228" i="9"/>
  <c r="L217" i="9"/>
  <c r="O156" i="9"/>
  <c r="O28" i="9"/>
  <c r="O259" i="9"/>
  <c r="L115" i="9"/>
  <c r="K38" i="9"/>
  <c r="F145" i="9"/>
  <c r="N240" i="9"/>
  <c r="K68" i="9"/>
  <c r="K181" i="9"/>
  <c r="G63" i="3"/>
  <c r="O251" i="9"/>
  <c r="I276" i="9"/>
  <c r="H184" i="9"/>
  <c r="H276" i="9"/>
  <c r="I28" i="9"/>
  <c r="G33" i="3"/>
  <c r="K41" i="9"/>
  <c r="K121" i="9"/>
  <c r="N47" i="9"/>
  <c r="H279" i="9"/>
  <c r="H151" i="9"/>
  <c r="L201" i="9"/>
  <c r="F216" i="9"/>
  <c r="F25" i="9"/>
  <c r="K278" i="9"/>
  <c r="K220" i="9"/>
  <c r="K61" i="3"/>
  <c r="O34" i="9"/>
  <c r="I37" i="9"/>
  <c r="N37" i="9"/>
  <c r="O157" i="9"/>
  <c r="O76" i="9"/>
  <c r="K9" i="3"/>
  <c r="L128" i="9"/>
  <c r="L62" i="9"/>
  <c r="O175" i="9"/>
  <c r="C47" i="9"/>
  <c r="L197" i="9"/>
  <c r="I47" i="9"/>
  <c r="F204" i="9"/>
  <c r="L79" i="9"/>
  <c r="C174" i="9"/>
  <c r="I100" i="9"/>
  <c r="O116" i="9"/>
  <c r="L106" i="9"/>
  <c r="C276" i="9"/>
  <c r="O151" i="9"/>
  <c r="N109" i="9"/>
  <c r="K118" i="9"/>
  <c r="K138" i="9"/>
  <c r="G49" i="3"/>
  <c r="F153" i="9"/>
  <c r="F264" i="9"/>
  <c r="I225" i="9"/>
  <c r="L143" i="9"/>
  <c r="O49" i="3"/>
  <c r="F48" i="9"/>
  <c r="N44" i="9"/>
  <c r="C141" i="9"/>
  <c r="E27" i="9"/>
  <c r="E44" i="9"/>
  <c r="O274" i="9"/>
  <c r="L264" i="9"/>
  <c r="F105" i="9"/>
  <c r="C106" i="9"/>
  <c r="H228" i="9"/>
  <c r="C37" i="9"/>
  <c r="L22" i="9"/>
  <c r="I188" i="9"/>
  <c r="C268" i="9"/>
  <c r="C127" i="9"/>
  <c r="O43" i="3"/>
  <c r="H163" i="9"/>
  <c r="E195" i="9"/>
  <c r="L237" i="9"/>
  <c r="E42" i="9"/>
  <c r="E103" i="9"/>
  <c r="C118" i="9"/>
  <c r="K65" i="9"/>
  <c r="O63" i="3"/>
  <c r="N270" i="9"/>
  <c r="F259" i="9"/>
  <c r="H199" i="9"/>
  <c r="I142" i="9"/>
  <c r="L103" i="9"/>
  <c r="E175" i="9"/>
  <c r="L142" i="9"/>
  <c r="O26" i="9"/>
  <c r="O42" i="3"/>
  <c r="O238" i="9"/>
  <c r="F240" i="9"/>
  <c r="F265" i="9"/>
  <c r="I87" i="9"/>
  <c r="O219" i="9"/>
  <c r="I234" i="9"/>
  <c r="N219" i="9"/>
  <c r="C84" i="9"/>
  <c r="E225" i="9"/>
  <c r="H40" i="9"/>
  <c r="G48" i="3"/>
  <c r="O174" i="9"/>
  <c r="H261" i="9"/>
  <c r="E72" i="9"/>
  <c r="C251" i="9"/>
  <c r="K66" i="9"/>
  <c r="H44" i="9"/>
  <c r="K98" i="9"/>
  <c r="E67" i="9"/>
  <c r="O88" i="9"/>
  <c r="E251" i="9"/>
  <c r="L120" i="9"/>
  <c r="F213" i="9"/>
  <c r="F228" i="9"/>
  <c r="O101" i="9"/>
  <c r="N77" i="9"/>
  <c r="N162" i="9"/>
  <c r="N233" i="9"/>
  <c r="I214" i="9"/>
  <c r="F194" i="9"/>
  <c r="C230" i="9"/>
  <c r="E121" i="9"/>
  <c r="E113" i="9"/>
  <c r="O110" i="9"/>
  <c r="F199" i="9"/>
  <c r="K230" i="9"/>
  <c r="E110" i="9"/>
  <c r="H104" i="9"/>
  <c r="L122" i="9"/>
  <c r="F220" i="9"/>
  <c r="I236" i="9"/>
  <c r="I119" i="9"/>
  <c r="N98" i="9"/>
  <c r="N204" i="9"/>
  <c r="O117" i="9"/>
  <c r="I99" i="9"/>
  <c r="L269" i="9"/>
  <c r="K22" i="3"/>
  <c r="O242" i="9"/>
  <c r="O100" i="9"/>
  <c r="E193" i="9"/>
  <c r="F154" i="9"/>
  <c r="G40" i="3"/>
  <c r="C184" i="9"/>
  <c r="F196" i="9"/>
  <c r="K154" i="9"/>
  <c r="I251" i="9"/>
  <c r="F88" i="9"/>
  <c r="I242" i="9"/>
  <c r="H98" i="9"/>
  <c r="O154" i="9"/>
  <c r="O142" i="9"/>
  <c r="L257" i="9"/>
  <c r="K257" i="9"/>
  <c r="O35" i="9"/>
  <c r="N31" i="9"/>
  <c r="K67" i="9"/>
  <c r="F110" i="9"/>
  <c r="I70" i="9"/>
  <c r="L252" i="9"/>
  <c r="F260" i="9"/>
  <c r="O65" i="9"/>
  <c r="C28" i="9"/>
  <c r="N223" i="9"/>
  <c r="H213" i="9"/>
  <c r="E216" i="9"/>
  <c r="C270" i="9"/>
  <c r="H187" i="9"/>
  <c r="O225" i="9"/>
  <c r="I77" i="9"/>
  <c r="H177" i="9"/>
  <c r="K68" i="3"/>
  <c r="H262" i="9"/>
  <c r="I240" i="9"/>
  <c r="K35" i="3"/>
  <c r="K23" i="3"/>
  <c r="K51" i="9"/>
  <c r="L90" i="9"/>
  <c r="N256" i="9"/>
  <c r="C259" i="9"/>
  <c r="N39" i="9"/>
  <c r="O50" i="9"/>
  <c r="L178" i="9"/>
  <c r="E65" i="9"/>
  <c r="H195" i="9"/>
  <c r="C44" i="9"/>
  <c r="H125" i="9"/>
  <c r="I227" i="9"/>
  <c r="C194" i="9"/>
  <c r="C104" i="9"/>
  <c r="H28" i="9"/>
  <c r="E80" i="9"/>
  <c r="F113" i="9"/>
  <c r="H50" i="9"/>
  <c r="I197" i="9"/>
  <c r="C139" i="9"/>
  <c r="K32" i="9"/>
  <c r="E238" i="9"/>
  <c r="K23" i="9"/>
  <c r="F143" i="9"/>
  <c r="C158" i="9"/>
  <c r="I166" i="9"/>
  <c r="H47" i="9"/>
  <c r="K264" i="9"/>
  <c r="N79" i="9"/>
  <c r="C182" i="9"/>
  <c r="H30" i="9"/>
  <c r="O204" i="9"/>
  <c r="E60" i="9"/>
  <c r="K180" i="9"/>
  <c r="C225" i="9"/>
  <c r="G50" i="3"/>
  <c r="E75" i="9"/>
  <c r="I123" i="9"/>
  <c r="L235" i="9"/>
  <c r="N258" i="9"/>
  <c r="E199" i="9"/>
  <c r="K213" i="9"/>
  <c r="C218" i="9"/>
  <c r="H231" i="9"/>
  <c r="O263" i="9"/>
  <c r="N103" i="9"/>
  <c r="K127" i="9"/>
  <c r="H51" i="9"/>
  <c r="O102" i="9"/>
  <c r="C166" i="9"/>
  <c r="E47" i="9"/>
  <c r="C107" i="9"/>
  <c r="L196" i="9"/>
  <c r="K124" i="9"/>
  <c r="H191" i="9"/>
  <c r="K76" i="9"/>
  <c r="H107" i="9"/>
  <c r="O82" i="9"/>
  <c r="C98" i="9"/>
  <c r="H37" i="9"/>
  <c r="H66" i="9"/>
  <c r="E105" i="9"/>
  <c r="O46" i="9"/>
  <c r="I262" i="9"/>
  <c r="O254" i="9"/>
  <c r="H223" i="9"/>
  <c r="F156" i="9"/>
  <c r="N70" i="9"/>
  <c r="C68" i="9"/>
  <c r="C275" i="9"/>
  <c r="O279" i="9"/>
  <c r="I184" i="9"/>
  <c r="N251" i="9"/>
  <c r="F75" i="9"/>
  <c r="H189" i="9"/>
  <c r="K35" i="9"/>
  <c r="I271" i="9"/>
  <c r="E157" i="9"/>
  <c r="H160" i="9"/>
  <c r="L32" i="9"/>
  <c r="O271" i="9"/>
  <c r="F72" i="9"/>
  <c r="L221" i="9"/>
  <c r="K123" i="9"/>
  <c r="L46" i="9"/>
  <c r="N29" i="9"/>
  <c r="N74" i="9"/>
  <c r="L255" i="9"/>
  <c r="F22" i="9"/>
  <c r="O65" i="3"/>
  <c r="O72" i="9"/>
  <c r="K148" i="9"/>
  <c r="C85" i="9"/>
  <c r="O47" i="3"/>
  <c r="O64" i="9"/>
  <c r="K10" i="5"/>
  <c r="C111" i="9"/>
  <c r="O223" i="9"/>
  <c r="C267" i="9"/>
  <c r="I83" i="9"/>
  <c r="C117" i="9"/>
  <c r="E188" i="9"/>
  <c r="I159" i="9"/>
  <c r="E148" i="9"/>
  <c r="C242" i="9"/>
  <c r="L212" i="9"/>
  <c r="I141" i="9"/>
  <c r="L100" i="9"/>
  <c r="C201" i="9"/>
  <c r="L239" i="9"/>
  <c r="F275" i="9"/>
  <c r="H227" i="9"/>
  <c r="C72" i="9"/>
  <c r="G31" i="3"/>
  <c r="O69" i="3"/>
  <c r="K188" i="9"/>
  <c r="F212" i="9"/>
  <c r="C83" i="9"/>
  <c r="H24" i="9"/>
  <c r="E100" i="9"/>
  <c r="F128" i="9"/>
  <c r="K7" i="3"/>
  <c r="I218" i="9"/>
  <c r="K64" i="9"/>
  <c r="H61" i="9"/>
  <c r="N76" i="9"/>
  <c r="F116" i="9"/>
  <c r="C145" i="9"/>
  <c r="L175" i="9"/>
  <c r="I193" i="9"/>
  <c r="H48" i="9"/>
  <c r="F104" i="9"/>
  <c r="N230" i="9"/>
  <c r="H116" i="9"/>
  <c r="K56" i="3"/>
  <c r="I115" i="9"/>
  <c r="O152" i="9"/>
  <c r="K9" i="5"/>
  <c r="N264" i="9"/>
  <c r="F140" i="9"/>
  <c r="F37" i="9"/>
  <c r="H115" i="9"/>
  <c r="H253" i="9"/>
  <c r="L83" i="9"/>
  <c r="E37" i="9"/>
  <c r="I174" i="9"/>
  <c r="O98" i="9"/>
  <c r="K70" i="3"/>
  <c r="N242" i="9"/>
  <c r="L227" i="9"/>
  <c r="N122" i="9"/>
  <c r="O89" i="9"/>
  <c r="H188" i="9"/>
  <c r="K107" i="9"/>
  <c r="L78" i="9"/>
  <c r="H75" i="9"/>
  <c r="H240" i="9"/>
  <c r="H274" i="9"/>
  <c r="E159" i="9"/>
  <c r="O84" i="9"/>
  <c r="E30" i="9"/>
  <c r="L174" i="9"/>
  <c r="C142" i="9"/>
  <c r="N123" i="9"/>
  <c r="G73" i="3"/>
  <c r="O58" i="3"/>
  <c r="K67" i="3"/>
  <c r="N277" i="9"/>
  <c r="F100" i="9"/>
  <c r="O137" i="9"/>
  <c r="F276" i="9"/>
  <c r="C119" i="9"/>
  <c r="C260" i="9"/>
  <c r="O198" i="9"/>
  <c r="E252" i="9"/>
  <c r="F83" i="9"/>
  <c r="L146" i="9"/>
  <c r="C43" i="9"/>
  <c r="F65" i="9"/>
  <c r="I189" i="9"/>
  <c r="L268" i="9"/>
  <c r="E138" i="9"/>
  <c r="N115" i="9"/>
  <c r="C263" i="9"/>
  <c r="I82" i="9"/>
  <c r="K45" i="3"/>
  <c r="L24" i="9"/>
  <c r="I185" i="9"/>
  <c r="C241" i="9"/>
  <c r="F99" i="9"/>
  <c r="H64" i="9"/>
  <c r="N178" i="9"/>
  <c r="I232" i="9"/>
  <c r="K218" i="9"/>
  <c r="F117" i="9"/>
  <c r="F46" i="9"/>
  <c r="L139" i="9"/>
  <c r="O25" i="9"/>
  <c r="K183" i="9"/>
  <c r="K17" i="5"/>
  <c r="H110" i="9"/>
  <c r="L241" i="9"/>
  <c r="N159" i="9"/>
  <c r="K195" i="9"/>
  <c r="E263" i="9"/>
  <c r="E221" i="9"/>
  <c r="H121" i="9"/>
  <c r="O81" i="9"/>
  <c r="C164" i="9"/>
  <c r="L231" i="9"/>
  <c r="O22" i="9"/>
  <c r="L200" i="9"/>
  <c r="N145" i="9"/>
  <c r="N220" i="9"/>
  <c r="L116" i="9"/>
  <c r="K199" i="9"/>
  <c r="I183" i="9"/>
  <c r="O49" i="9"/>
  <c r="C255" i="9"/>
  <c r="C123" i="9"/>
  <c r="K156" i="9"/>
  <c r="F35" i="9"/>
  <c r="G43" i="3"/>
  <c r="I274" i="9"/>
  <c r="K52" i="9"/>
  <c r="N51" i="9"/>
  <c r="E198" i="9"/>
  <c r="H266" i="9"/>
  <c r="I29" i="9"/>
  <c r="E261" i="9"/>
  <c r="C99" i="9"/>
  <c r="I259" i="9"/>
  <c r="F137" i="9"/>
  <c r="I280" i="9"/>
  <c r="K253" i="9"/>
  <c r="I266" i="9"/>
  <c r="L260" i="9"/>
  <c r="E186" i="9"/>
  <c r="F242" i="9"/>
  <c r="L177" i="9"/>
  <c r="K72" i="3"/>
  <c r="E278" i="9"/>
  <c r="I50" i="9"/>
  <c r="C77" i="9"/>
  <c r="K6" i="3"/>
  <c r="E73" i="9"/>
  <c r="L108" i="9"/>
  <c r="G36" i="3"/>
  <c r="O139" i="9"/>
  <c r="N187" i="9"/>
  <c r="K37" i="9"/>
  <c r="K270" i="9"/>
  <c r="I76" i="9"/>
  <c r="H258" i="9"/>
  <c r="K239" i="9"/>
  <c r="O240" i="9"/>
  <c r="E140" i="9"/>
  <c r="C64" i="9"/>
  <c r="O241" i="9"/>
  <c r="N200" i="9"/>
  <c r="I122" i="9"/>
  <c r="H158" i="9"/>
  <c r="E158" i="9"/>
  <c r="I62" i="9"/>
  <c r="F214" i="9"/>
  <c r="K119" i="9"/>
  <c r="L274" i="9"/>
  <c r="E98" i="9"/>
  <c r="C81" i="9"/>
  <c r="E26" i="9"/>
  <c r="H236" i="9"/>
  <c r="L113" i="9"/>
  <c r="N196" i="9"/>
  <c r="F241" i="9"/>
  <c r="F146" i="9"/>
  <c r="G60" i="3"/>
  <c r="K34" i="9"/>
  <c r="H111" i="9"/>
  <c r="N48" i="9"/>
  <c r="E262" i="9"/>
  <c r="C71" i="9"/>
  <c r="C176" i="9"/>
  <c r="N265" i="9"/>
  <c r="C90" i="9"/>
  <c r="I86" i="9"/>
  <c r="N142" i="9"/>
  <c r="O40" i="3"/>
  <c r="C25" i="9"/>
  <c r="H140" i="9"/>
  <c r="O268" i="9"/>
  <c r="H119" i="9"/>
  <c r="G59" i="3"/>
  <c r="G74" i="3"/>
  <c r="L76" i="9"/>
  <c r="I213" i="9"/>
  <c r="I110" i="9"/>
  <c r="O183" i="9"/>
  <c r="I137" i="9"/>
  <c r="L36" i="9"/>
  <c r="F114" i="9"/>
  <c r="N164" i="9"/>
  <c r="H255" i="9"/>
  <c r="H203" i="9"/>
  <c r="K115" i="9"/>
  <c r="F226" i="9"/>
  <c r="E280" i="9"/>
  <c r="H230" i="9"/>
  <c r="O57" i="3"/>
  <c r="C179" i="9"/>
  <c r="E35" i="9"/>
  <c r="O269" i="9"/>
  <c r="F235" i="9"/>
  <c r="F261" i="9"/>
  <c r="F107" i="9"/>
  <c r="E82" i="9"/>
  <c r="O37" i="9"/>
  <c r="I22" i="9"/>
  <c r="L112" i="9"/>
  <c r="H270" i="9"/>
  <c r="I254" i="9"/>
  <c r="O39" i="3"/>
  <c r="N184" i="9"/>
  <c r="I190" i="9"/>
  <c r="H157" i="9"/>
  <c r="N239" i="9"/>
  <c r="E220" i="9"/>
  <c r="H239" i="9"/>
  <c r="N268" i="9"/>
  <c r="N188" i="9"/>
  <c r="C29" i="9"/>
  <c r="H88" i="9"/>
  <c r="I109" i="9"/>
  <c r="I204" i="9"/>
  <c r="K48" i="3"/>
  <c r="N25" i="9"/>
  <c r="C101" i="9"/>
  <c r="N141" i="9"/>
  <c r="E144" i="9"/>
  <c r="C110" i="9"/>
  <c r="H78" i="9"/>
  <c r="I182" i="9"/>
  <c r="E38" i="9"/>
  <c r="E111" i="9"/>
  <c r="E189" i="9"/>
  <c r="O144" i="9"/>
  <c r="L253" i="9"/>
  <c r="L223" i="9"/>
  <c r="H85" i="9"/>
  <c r="E117" i="9"/>
  <c r="C136" i="9"/>
  <c r="H193" i="9"/>
  <c r="E33" i="9"/>
  <c r="E237" i="9"/>
  <c r="K50" i="9"/>
  <c r="E202" i="9"/>
  <c r="F47" i="9"/>
  <c r="N104" i="9"/>
  <c r="K150" i="9"/>
  <c r="F175" i="9"/>
  <c r="O68" i="3"/>
  <c r="O74" i="9"/>
  <c r="O160" i="9"/>
  <c r="H264" i="9"/>
  <c r="H89" i="9"/>
  <c r="H139" i="9"/>
  <c r="E32" i="9"/>
  <c r="L242" i="9"/>
  <c r="O70" i="9"/>
  <c r="O120" i="9"/>
  <c r="I278" i="9"/>
  <c r="O203" i="9"/>
  <c r="I268" i="9"/>
  <c r="O39" i="9"/>
  <c r="K14" i="5"/>
  <c r="G38" i="3"/>
  <c r="N28" i="9"/>
  <c r="N193" i="9"/>
  <c r="I233" i="9"/>
  <c r="O195" i="9"/>
  <c r="H69" i="9"/>
  <c r="L155" i="9"/>
  <c r="K235" i="9"/>
  <c r="L47" i="9"/>
  <c r="C69" i="9"/>
  <c r="N156" i="9"/>
  <c r="N137" i="9"/>
  <c r="L140" i="9"/>
  <c r="E228" i="9"/>
  <c r="O227" i="9"/>
  <c r="C186" i="9"/>
  <c r="N278" i="9"/>
  <c r="N237" i="9"/>
  <c r="I237" i="9"/>
  <c r="K193" i="9"/>
  <c r="O47" i="9"/>
  <c r="H118" i="9"/>
  <c r="C108" i="9"/>
  <c r="N126" i="9"/>
  <c r="N236" i="9"/>
  <c r="K18" i="5"/>
  <c r="E109" i="9"/>
  <c r="N213" i="9"/>
  <c r="N127" i="9"/>
  <c r="E150" i="9"/>
  <c r="I38" i="9"/>
  <c r="C124" i="9"/>
  <c r="K262" i="9"/>
  <c r="H235" i="9"/>
  <c r="I252" i="9"/>
  <c r="O146" i="9"/>
  <c r="N72" i="9"/>
  <c r="O68" i="9"/>
  <c r="K268" i="9"/>
  <c r="K214" i="9"/>
  <c r="O166" i="9"/>
  <c r="N114" i="9"/>
  <c r="F225" i="9"/>
  <c r="I265" i="9"/>
  <c r="N228" i="9"/>
  <c r="H29" i="9"/>
  <c r="H112" i="9"/>
  <c r="K42" i="9"/>
  <c r="L86" i="9"/>
  <c r="E203" i="9"/>
  <c r="O104" i="9"/>
  <c r="F201" i="9"/>
  <c r="F181" i="9"/>
  <c r="L25" i="9"/>
  <c r="N158" i="9"/>
  <c r="E163" i="9"/>
  <c r="E149" i="9"/>
  <c r="F112" i="9"/>
  <c r="E112" i="9"/>
  <c r="L164" i="9"/>
  <c r="K80" i="9"/>
  <c r="K21" i="3"/>
  <c r="E180" i="9"/>
  <c r="N113" i="9"/>
  <c r="L162" i="9"/>
  <c r="O220" i="9"/>
  <c r="F68" i="9"/>
  <c r="L220" i="9"/>
  <c r="L64" i="9"/>
  <c r="I239" i="9"/>
  <c r="K46" i="3"/>
  <c r="H241" i="9"/>
  <c r="N112" i="9"/>
  <c r="N273" i="9"/>
  <c r="N45" i="9"/>
  <c r="L160" i="9"/>
  <c r="C250" i="9"/>
  <c r="O112" i="9"/>
  <c r="K117" i="9"/>
  <c r="C253" i="9"/>
  <c r="C39" i="9"/>
  <c r="K108" i="9"/>
  <c r="N34" i="9"/>
  <c r="O38" i="9"/>
  <c r="I258" i="9"/>
  <c r="F157" i="9"/>
  <c r="N194" i="9"/>
  <c r="L275" i="9"/>
  <c r="E46" i="9"/>
  <c r="I215" i="9"/>
  <c r="C34" i="9"/>
  <c r="N83" i="9"/>
  <c r="L216" i="9"/>
  <c r="K166" i="9"/>
  <c r="H252" i="9"/>
  <c r="I212" i="9"/>
  <c r="O253" i="9"/>
  <c r="K39" i="3"/>
  <c r="H84" i="9"/>
  <c r="I272" i="9"/>
  <c r="C229" i="9"/>
  <c r="N274" i="9"/>
  <c r="C24" i="9"/>
  <c r="O200" i="9"/>
  <c r="E99" i="9"/>
  <c r="F67" i="9"/>
  <c r="H214" i="9"/>
  <c r="N88" i="9"/>
  <c r="L149" i="9"/>
  <c r="K10" i="3"/>
  <c r="F161" i="9"/>
  <c r="L37" i="9"/>
  <c r="E106" i="9"/>
  <c r="O77" i="9"/>
  <c r="L82" i="9"/>
  <c r="O60" i="3"/>
  <c r="C100" i="9"/>
  <c r="N152" i="9"/>
  <c r="N153" i="9"/>
  <c r="O184" i="9"/>
  <c r="H43" i="9"/>
  <c r="I140" i="9"/>
  <c r="C161" i="9"/>
  <c r="C223" i="9"/>
  <c r="I26" i="9"/>
  <c r="C159" i="9"/>
  <c r="E137" i="9"/>
  <c r="C175" i="9"/>
  <c r="L280" i="9"/>
  <c r="C148" i="9"/>
  <c r="N238" i="9"/>
  <c r="O99" i="9"/>
  <c r="E127" i="9"/>
  <c r="I143" i="9"/>
  <c r="E214" i="9"/>
  <c r="K241" i="9"/>
  <c r="K277" i="9"/>
  <c r="K18" i="3"/>
  <c r="L26" i="9"/>
  <c r="I221" i="9"/>
  <c r="K177" i="9"/>
  <c r="O78" i="9"/>
  <c r="K43" i="3"/>
  <c r="E120" i="9"/>
  <c r="E86" i="9"/>
  <c r="I121" i="9"/>
  <c r="C181" i="9"/>
  <c r="C152" i="9"/>
  <c r="H99" i="9"/>
  <c r="E181" i="9"/>
  <c r="N199" i="9"/>
  <c r="I203" i="9"/>
  <c r="L279" i="9"/>
  <c r="G68" i="3"/>
  <c r="H234" i="9"/>
  <c r="O33" i="3"/>
  <c r="C178" i="9"/>
  <c r="E239" i="9"/>
  <c r="C147" i="9"/>
  <c r="L127" i="9"/>
  <c r="L147" i="9"/>
  <c r="F180" i="9"/>
  <c r="N105" i="9"/>
  <c r="C67" i="9"/>
  <c r="N185" i="9"/>
  <c r="F125" i="9"/>
  <c r="I72" i="9"/>
  <c r="E51" i="9"/>
  <c r="E39" i="9"/>
  <c r="F202" i="9"/>
  <c r="C235" i="9"/>
  <c r="O29" i="9"/>
  <c r="O73" i="9"/>
  <c r="I161" i="9"/>
  <c r="L126" i="9"/>
  <c r="C202" i="9"/>
  <c r="E88" i="9"/>
  <c r="F124" i="9"/>
  <c r="O41" i="9"/>
  <c r="C116" i="9"/>
  <c r="H192" i="9"/>
  <c r="I158" i="9"/>
  <c r="F200" i="9"/>
  <c r="C234" i="9"/>
  <c r="L81" i="9"/>
  <c r="H198" i="9"/>
  <c r="O250" i="9"/>
  <c r="F119" i="9"/>
  <c r="C89" i="9"/>
  <c r="F61" i="9"/>
  <c r="N222" i="9"/>
  <c r="G64" i="3"/>
  <c r="H148" i="9"/>
  <c r="K47" i="9"/>
  <c r="I71" i="9"/>
  <c r="I79" i="9"/>
  <c r="N216" i="9"/>
  <c r="H42" i="9"/>
  <c r="K163" i="9"/>
  <c r="F152" i="9"/>
  <c r="C113" i="9"/>
  <c r="I117" i="9"/>
  <c r="K191" i="9"/>
  <c r="E276" i="9"/>
  <c r="N174" i="9"/>
  <c r="E223" i="9"/>
  <c r="H232" i="9"/>
  <c r="E196" i="9"/>
  <c r="K153" i="9"/>
  <c r="F122" i="9"/>
  <c r="N118" i="9"/>
  <c r="H183" i="9"/>
  <c r="I187" i="9"/>
  <c r="C120" i="9"/>
  <c r="C86" i="9"/>
  <c r="K48" i="9"/>
  <c r="O276" i="9"/>
  <c r="H141" i="9"/>
  <c r="K44" i="9"/>
  <c r="N64" i="9"/>
  <c r="N180" i="9"/>
  <c r="N62" i="9"/>
  <c r="N198" i="9"/>
  <c r="I40" i="9"/>
  <c r="E256" i="9"/>
  <c r="K275" i="9"/>
  <c r="L191" i="9"/>
  <c r="O67" i="3"/>
  <c r="C280" i="9"/>
  <c r="I196" i="9"/>
  <c r="O67" i="9"/>
  <c r="E229" i="9"/>
  <c r="N65" i="9"/>
  <c r="L222" i="9"/>
  <c r="F232" i="9"/>
  <c r="F39" i="9"/>
  <c r="F279" i="9"/>
  <c r="I107" i="9"/>
  <c r="C146" i="9"/>
  <c r="L273" i="9"/>
  <c r="L41" i="9"/>
  <c r="K25" i="9"/>
  <c r="I199" i="9"/>
  <c r="N266" i="9"/>
  <c r="O123" i="9"/>
  <c r="O75" i="3"/>
  <c r="I275" i="9"/>
  <c r="H117" i="9"/>
  <c r="K106" i="9"/>
  <c r="F163" i="9"/>
  <c r="E102" i="9"/>
  <c r="C212" i="9"/>
  <c r="N148" i="9"/>
  <c r="O261" i="9"/>
  <c r="F30" i="9"/>
  <c r="O105" i="9"/>
  <c r="H217" i="9"/>
  <c r="K90" i="9"/>
  <c r="K31" i="3"/>
  <c r="G41" i="3"/>
  <c r="L67" i="9"/>
  <c r="F23" i="9"/>
  <c r="O221" i="9"/>
  <c r="O66" i="9"/>
  <c r="L29" i="9"/>
  <c r="C278" i="9"/>
  <c r="K204" i="9"/>
  <c r="F80" i="9"/>
  <c r="F191" i="9"/>
  <c r="E50" i="9"/>
  <c r="F215" i="9"/>
  <c r="O237" i="9"/>
  <c r="E212" i="9"/>
  <c r="N189" i="9"/>
  <c r="O103" i="9"/>
  <c r="L52" i="9"/>
  <c r="L74" i="9"/>
  <c r="H269" i="9"/>
  <c r="N254" i="9"/>
  <c r="G39" i="3"/>
  <c r="L199" i="9"/>
  <c r="F222" i="9"/>
  <c r="C60" i="9"/>
  <c r="O275" i="9"/>
  <c r="O143" i="9"/>
  <c r="L23" i="9"/>
  <c r="C252" i="9"/>
  <c r="H216" i="9"/>
  <c r="K71" i="3"/>
  <c r="N66" i="9"/>
  <c r="O74" i="3"/>
  <c r="K74" i="3"/>
  <c r="E83" i="9"/>
  <c r="L153" i="9"/>
  <c r="K105" i="9"/>
  <c r="O59" i="3"/>
  <c r="N165" i="9"/>
  <c r="E81" i="9"/>
  <c r="I279" i="9"/>
  <c r="O30" i="9"/>
  <c r="C103" i="9"/>
  <c r="E179" i="9"/>
  <c r="C236" i="9"/>
  <c r="C183" i="9"/>
  <c r="N30" i="9"/>
  <c r="K24" i="5"/>
  <c r="N27" i="9"/>
  <c r="L270" i="9"/>
  <c r="K128" i="9"/>
  <c r="C238" i="9"/>
  <c r="N138" i="9"/>
  <c r="K74" i="9"/>
  <c r="C258" i="9"/>
  <c r="I144" i="9"/>
  <c r="F141" i="9"/>
  <c r="I103" i="9"/>
  <c r="H73" i="9"/>
  <c r="K19" i="3"/>
  <c r="L123" i="9"/>
  <c r="I148" i="9"/>
  <c r="I105" i="9"/>
  <c r="O71" i="3"/>
  <c r="C63" i="9"/>
  <c r="F115" i="9"/>
  <c r="L34" i="9"/>
  <c r="O42" i="9"/>
  <c r="N276" i="9"/>
  <c r="C196" i="9"/>
  <c r="C215" i="9"/>
  <c r="O215" i="9"/>
  <c r="C220" i="9"/>
  <c r="E28" i="9"/>
  <c r="K269" i="9"/>
  <c r="E240" i="9"/>
  <c r="H263" i="9"/>
  <c r="N279" i="9"/>
  <c r="L150" i="9"/>
  <c r="H71" i="9"/>
  <c r="H109" i="9"/>
  <c r="H277" i="9"/>
  <c r="N269" i="9"/>
  <c r="I150" i="9"/>
  <c r="H23" i="9"/>
  <c r="G46" i="3"/>
  <c r="L181" i="9"/>
  <c r="H268" i="9"/>
  <c r="O45" i="9"/>
  <c r="F183" i="9"/>
  <c r="K217" i="9"/>
  <c r="K142" i="9"/>
  <c r="C224" i="9"/>
  <c r="K151" i="9"/>
  <c r="E231" i="9"/>
  <c r="L194" i="9"/>
  <c r="K162" i="9"/>
  <c r="C49" i="9"/>
  <c r="L166" i="9"/>
  <c r="I90" i="9"/>
  <c r="L84" i="9"/>
  <c r="N24" i="9"/>
  <c r="L51" i="9"/>
  <c r="E162" i="9"/>
  <c r="N75" i="9"/>
  <c r="H202" i="9"/>
  <c r="I217" i="9"/>
  <c r="F274" i="9"/>
  <c r="O236" i="9"/>
  <c r="L236" i="9"/>
  <c r="O128" i="9"/>
  <c r="C279" i="9"/>
  <c r="C66" i="9"/>
  <c r="C256" i="9"/>
  <c r="C52" i="9"/>
  <c r="H76" i="9"/>
  <c r="N35" i="9"/>
  <c r="F79" i="9"/>
  <c r="H229" i="9"/>
  <c r="I226" i="9"/>
  <c r="L195" i="9"/>
  <c r="E258" i="9"/>
  <c r="N49" i="9"/>
  <c r="N144" i="9"/>
  <c r="F174" i="9"/>
  <c r="O27" i="9"/>
  <c r="H152" i="9"/>
  <c r="I113" i="9"/>
  <c r="I126" i="9"/>
  <c r="O62" i="9"/>
  <c r="F198" i="9"/>
  <c r="H161" i="9"/>
  <c r="O280" i="9"/>
  <c r="L261" i="9"/>
  <c r="C153" i="9"/>
  <c r="H87" i="9"/>
  <c r="N214" i="9"/>
  <c r="H145" i="9"/>
  <c r="L66" i="9"/>
  <c r="K40" i="3"/>
  <c r="K198" i="9"/>
  <c r="F33" i="9"/>
  <c r="F159" i="9"/>
  <c r="N63" i="9"/>
  <c r="L30" i="9"/>
  <c r="C154" i="9"/>
  <c r="O218" i="9"/>
  <c r="I41" i="9"/>
  <c r="N177" i="9"/>
  <c r="I175" i="9"/>
  <c r="F29" i="9"/>
  <c r="E250" i="9"/>
  <c r="I30" i="9"/>
  <c r="H34" i="9"/>
  <c r="E89" i="9"/>
  <c r="E63" i="9"/>
  <c r="N41" i="9"/>
  <c r="O48" i="3"/>
  <c r="L88" i="9"/>
  <c r="F64" i="9"/>
  <c r="H186" i="9"/>
  <c r="N179" i="9"/>
  <c r="F74" i="9"/>
  <c r="K43" i="9"/>
  <c r="L27" i="9"/>
  <c r="N201" i="9"/>
  <c r="F26" i="9"/>
  <c r="O193" i="9"/>
  <c r="K126" i="9"/>
  <c r="F233" i="9"/>
  <c r="E184" i="9"/>
  <c r="E190" i="9"/>
  <c r="E85" i="9"/>
  <c r="I192" i="9"/>
  <c r="K194" i="9"/>
  <c r="K69" i="9"/>
  <c r="O277" i="9"/>
  <c r="E218" i="9"/>
  <c r="N42" i="9"/>
  <c r="L176" i="9"/>
  <c r="F162" i="9"/>
  <c r="H194" i="9"/>
  <c r="N26" i="9"/>
  <c r="I24" i="9"/>
  <c r="O147" i="9"/>
  <c r="O23" i="9"/>
  <c r="H143" i="9"/>
  <c r="E270" i="9"/>
  <c r="F278" i="9"/>
  <c r="K39" i="9"/>
  <c r="K103" i="9"/>
  <c r="K99" i="9"/>
  <c r="K60" i="3"/>
  <c r="K41" i="3"/>
  <c r="O108" i="9"/>
  <c r="K242" i="9"/>
  <c r="F50" i="9"/>
  <c r="F32" i="9"/>
  <c r="C41" i="9"/>
  <c r="F36" i="9"/>
  <c r="F71" i="9"/>
  <c r="F238" i="9"/>
  <c r="K145" i="9"/>
  <c r="K113" i="9"/>
  <c r="I157" i="9"/>
  <c r="L101" i="9"/>
  <c r="G61" i="3"/>
  <c r="H103" i="9"/>
  <c r="K11" i="3"/>
  <c r="H25" i="9"/>
  <c r="O45" i="3"/>
  <c r="F70" i="9"/>
  <c r="E271" i="9"/>
  <c r="H224" i="9"/>
  <c r="C180" i="9"/>
  <c r="H62" i="9"/>
  <c r="F277" i="9"/>
  <c r="K137" i="9"/>
  <c r="N124" i="9"/>
  <c r="H70" i="9"/>
  <c r="F151" i="9"/>
  <c r="K73" i="3"/>
  <c r="N157" i="9"/>
  <c r="F139" i="9"/>
  <c r="O31" i="9"/>
  <c r="L151" i="9"/>
  <c r="E66" i="9"/>
  <c r="I48" i="9"/>
  <c r="H63" i="9"/>
  <c r="C26" i="9"/>
  <c r="G57" i="3"/>
  <c r="N107" i="9"/>
  <c r="C109" i="9"/>
  <c r="L272" i="9"/>
  <c r="K111" i="9"/>
  <c r="L87" i="9"/>
  <c r="N272" i="9"/>
  <c r="F269" i="9"/>
  <c r="L251" i="9"/>
  <c r="C237" i="9"/>
  <c r="L202" i="9"/>
  <c r="I116" i="9"/>
  <c r="N253" i="9"/>
  <c r="C226" i="9"/>
  <c r="I160" i="9"/>
  <c r="E267" i="9"/>
  <c r="O252" i="9"/>
  <c r="O226" i="9"/>
  <c r="I120" i="9"/>
  <c r="E177" i="9"/>
  <c r="H146" i="9"/>
  <c r="N250" i="9"/>
  <c r="K69" i="3"/>
  <c r="C42" i="9"/>
  <c r="I194" i="9"/>
  <c r="K228" i="9"/>
  <c r="K190" i="9"/>
  <c r="E232" i="9"/>
  <c r="I98" i="9"/>
  <c r="I61" i="9"/>
  <c r="O159" i="9"/>
  <c r="K273" i="9"/>
  <c r="I108" i="9"/>
  <c r="L80" i="9"/>
  <c r="N192" i="9"/>
  <c r="O186" i="9"/>
  <c r="O125" i="9"/>
  <c r="L230" i="9"/>
  <c r="L49" i="9"/>
  <c r="G70" i="3"/>
  <c r="C195" i="9"/>
  <c r="K13" i="3"/>
  <c r="F160" i="9"/>
  <c r="E125" i="9"/>
  <c r="I220" i="9"/>
  <c r="K36" i="9"/>
  <c r="E156" i="9"/>
  <c r="I73" i="9"/>
  <c r="H153" i="9"/>
  <c r="E108" i="9"/>
  <c r="C271" i="9"/>
  <c r="N67" i="9"/>
  <c r="F250" i="9"/>
  <c r="E279" i="9"/>
  <c r="O231" i="9"/>
  <c r="L188" i="9"/>
  <c r="K33" i="3"/>
  <c r="F103" i="9"/>
  <c r="I181" i="9"/>
  <c r="H164" i="9"/>
  <c r="K73" i="9"/>
  <c r="E187" i="9"/>
  <c r="I39" i="9"/>
  <c r="G65" i="3"/>
  <c r="L224" i="9"/>
  <c r="G44" i="3"/>
  <c r="E147" i="9"/>
  <c r="H280" i="9"/>
  <c r="L141" i="9"/>
  <c r="O140" i="9"/>
  <c r="O149" i="9"/>
  <c r="N121" i="9"/>
  <c r="E183" i="9"/>
  <c r="O48" i="9"/>
  <c r="F184" i="9"/>
  <c r="F82" i="9"/>
  <c r="E152" i="9"/>
  <c r="N146" i="9"/>
  <c r="I139" i="9"/>
  <c r="N203" i="9"/>
  <c r="E166" i="9"/>
  <c r="N226" i="9"/>
  <c r="O46" i="3"/>
  <c r="F76" i="9"/>
  <c r="F236" i="9"/>
  <c r="E213" i="9"/>
  <c r="K6" i="5"/>
  <c r="E79" i="9"/>
  <c r="K20" i="3"/>
  <c r="K19" i="5"/>
  <c r="O106" i="9"/>
  <c r="I149" i="9"/>
  <c r="H127" i="9"/>
  <c r="K114" i="9"/>
  <c r="F49" i="9"/>
  <c r="O272" i="9"/>
  <c r="N85" i="9"/>
  <c r="I136" i="9"/>
  <c r="O61" i="9"/>
  <c r="K192" i="9"/>
  <c r="L28" i="9"/>
  <c r="O33" i="9"/>
  <c r="C156" i="9"/>
  <c r="E101" i="9"/>
  <c r="C273" i="9"/>
  <c r="L254" i="9"/>
  <c r="F73" i="9"/>
  <c r="L75" i="9"/>
  <c r="F263" i="9"/>
  <c r="N69" i="9"/>
  <c r="E143" i="9"/>
  <c r="L102" i="9"/>
  <c r="F34" i="9"/>
  <c r="N166" i="9"/>
  <c r="G66" i="3"/>
  <c r="O141" i="9"/>
  <c r="O85" i="9"/>
  <c r="N151" i="9"/>
  <c r="K71" i="9"/>
  <c r="H256" i="9"/>
  <c r="E124" i="9"/>
  <c r="O194" i="9"/>
  <c r="F102" i="9"/>
  <c r="L232" i="9"/>
  <c r="F176" i="9"/>
  <c r="C199" i="9"/>
  <c r="E253" i="9"/>
  <c r="K59" i="3"/>
  <c r="E123" i="9"/>
  <c r="N261" i="9"/>
  <c r="K44" i="3"/>
  <c r="F60" i="9"/>
  <c r="I235" i="9"/>
  <c r="K64" i="3"/>
  <c r="K197" i="9"/>
  <c r="H126" i="9"/>
  <c r="N267" i="9"/>
  <c r="E257" i="9"/>
  <c r="K279" i="9"/>
  <c r="I102" i="9"/>
  <c r="O266" i="9"/>
  <c r="L278" i="9"/>
  <c r="E90" i="9"/>
  <c r="K189" i="9"/>
  <c r="E36" i="9"/>
  <c r="C200" i="9"/>
  <c r="E224" i="9"/>
  <c r="C23" i="9"/>
  <c r="H178" i="9"/>
  <c r="F192" i="9"/>
  <c r="E128" i="9"/>
  <c r="I263" i="9"/>
  <c r="K165" i="9"/>
  <c r="I63" i="9"/>
  <c r="E266" i="9"/>
  <c r="K20" i="5"/>
  <c r="H250" i="9"/>
  <c r="O158" i="9"/>
  <c r="F66" i="9"/>
  <c r="K164" i="9"/>
  <c r="N68" i="9"/>
  <c r="K276" i="9"/>
  <c r="O199" i="9"/>
  <c r="K85" i="9"/>
  <c r="L267" i="9"/>
  <c r="F229" i="9"/>
  <c r="K202" i="9"/>
  <c r="I32" i="9"/>
  <c r="C82" i="9"/>
  <c r="I89" i="9"/>
  <c r="L233" i="9"/>
  <c r="H267" i="9"/>
  <c r="O222" i="9"/>
  <c r="F138" i="9"/>
  <c r="C269" i="9"/>
  <c r="L256" i="9"/>
  <c r="O202" i="9"/>
  <c r="O180" i="9"/>
  <c r="K89" i="9"/>
  <c r="H242" i="9"/>
  <c r="N183" i="9"/>
  <c r="L183" i="9"/>
  <c r="I241" i="9"/>
  <c r="K225" i="9"/>
  <c r="C40" i="9"/>
  <c r="O188" i="9"/>
  <c r="C228" i="9"/>
  <c r="L266" i="9"/>
  <c r="H72" i="9"/>
  <c r="K109" i="9"/>
  <c r="H27" i="9"/>
  <c r="C216" i="9"/>
  <c r="N217" i="9"/>
  <c r="H147" i="9"/>
  <c r="L185" i="9"/>
  <c r="L35" i="9"/>
  <c r="O60" i="9"/>
  <c r="N140" i="9"/>
  <c r="E197" i="9"/>
  <c r="K66" i="3"/>
  <c r="H220" i="9"/>
  <c r="O122" i="9"/>
  <c r="O150" i="9"/>
  <c r="K28" i="9"/>
  <c r="L107" i="9"/>
  <c r="K280" i="9"/>
  <c r="O71" i="9"/>
  <c r="I152" i="9"/>
  <c r="O34" i="3"/>
  <c r="I27" i="9"/>
  <c r="L33" i="9"/>
  <c r="F164" i="9"/>
  <c r="H221" i="9"/>
  <c r="I68" i="9"/>
  <c r="I33" i="9"/>
  <c r="H128" i="9"/>
  <c r="O239" i="9"/>
  <c r="F27" i="9"/>
  <c r="O80" i="9"/>
  <c r="K40" i="9"/>
  <c r="L271" i="9"/>
  <c r="F121" i="9"/>
  <c r="N99" i="9"/>
  <c r="C274" i="9"/>
  <c r="I35" i="9"/>
  <c r="K63" i="9"/>
  <c r="C112" i="9"/>
  <c r="F270" i="9"/>
  <c r="K233" i="9"/>
  <c r="K84" i="9"/>
  <c r="C126" i="9"/>
  <c r="N102" i="9"/>
  <c r="L156" i="9"/>
  <c r="N89" i="9"/>
  <c r="O264" i="9"/>
  <c r="L98" i="9"/>
  <c r="E139" i="9"/>
  <c r="O145" i="9"/>
  <c r="I270" i="9"/>
  <c r="K146" i="9"/>
  <c r="C221" i="9"/>
  <c r="H278" i="9"/>
  <c r="I177" i="9"/>
  <c r="K120" i="9"/>
  <c r="I69" i="9"/>
  <c r="N125" i="9"/>
  <c r="L73" i="9"/>
  <c r="K30" i="9"/>
  <c r="O265" i="9"/>
  <c r="K260" i="9"/>
  <c r="G62" i="3"/>
  <c r="E104" i="9"/>
  <c r="C70" i="9"/>
  <c r="F197" i="9"/>
  <c r="F118" i="9"/>
  <c r="O136" i="9"/>
  <c r="E116" i="9"/>
  <c r="O73" i="3"/>
  <c r="K267" i="9"/>
  <c r="H272" i="9"/>
  <c r="F123" i="9"/>
  <c r="E61" i="9"/>
  <c r="C191" i="9"/>
  <c r="F217" i="9"/>
  <c r="I163" i="9"/>
  <c r="N227" i="9"/>
  <c r="O114" i="9"/>
  <c r="F142" i="9"/>
  <c r="K87" i="9"/>
  <c r="E48" i="9"/>
  <c r="C32" i="9"/>
  <c r="I118" i="9"/>
  <c r="N61" i="9"/>
  <c r="H122" i="9"/>
  <c r="K60" i="9"/>
  <c r="C277" i="9"/>
  <c r="K24" i="3"/>
  <c r="O176" i="9"/>
  <c r="E29" i="9"/>
  <c r="C88" i="9"/>
  <c r="E23" i="9"/>
  <c r="K13" i="5"/>
  <c r="K158" i="9"/>
  <c r="H31" i="9"/>
  <c r="K265" i="9"/>
  <c r="C232" i="9"/>
  <c r="E145" i="9"/>
  <c r="O52" i="9"/>
  <c r="E236" i="9"/>
  <c r="E165" i="9"/>
  <c r="K152" i="9"/>
  <c r="K212" i="9"/>
  <c r="F231" i="9"/>
  <c r="L179" i="9"/>
  <c r="I145" i="9"/>
  <c r="H106" i="9"/>
  <c r="L186" i="9"/>
  <c r="K174" i="9"/>
  <c r="H38" i="9"/>
  <c r="L229" i="9"/>
  <c r="O36" i="3"/>
  <c r="K75" i="3"/>
  <c r="F273" i="9"/>
  <c r="E161" i="9"/>
  <c r="N71" i="9"/>
  <c r="E265" i="9"/>
  <c r="O179" i="9"/>
  <c r="O127" i="9"/>
  <c r="O161" i="9"/>
  <c r="H251" i="9"/>
  <c r="N262" i="9"/>
  <c r="C162" i="9"/>
  <c r="K229" i="9"/>
  <c r="C240" i="9"/>
  <c r="G67" i="3"/>
  <c r="O138" i="9"/>
  <c r="H219" i="9"/>
  <c r="F109" i="9"/>
  <c r="I191" i="9"/>
  <c r="I255" i="9"/>
  <c r="O32" i="9"/>
  <c r="C177" i="9"/>
  <c r="E118" i="9"/>
  <c r="I104" i="9"/>
  <c r="F150" i="9"/>
  <c r="O24" i="9"/>
  <c r="C266" i="9"/>
  <c r="O230" i="9"/>
  <c r="H113" i="9"/>
  <c r="I43" i="9"/>
  <c r="L48" i="9"/>
  <c r="I106" i="9"/>
  <c r="C122" i="9"/>
  <c r="K221" i="9"/>
  <c r="N176" i="9"/>
  <c r="E160" i="9"/>
  <c r="I80" i="9"/>
  <c r="K222" i="9"/>
  <c r="N147" i="9"/>
  <c r="I153" i="9"/>
  <c r="L184" i="9"/>
  <c r="K102" i="9"/>
  <c r="C163" i="9"/>
  <c r="C193" i="9"/>
  <c r="E176" i="9"/>
  <c r="O191" i="9"/>
  <c r="I164" i="9"/>
  <c r="I67" i="9"/>
  <c r="K232" i="9"/>
  <c r="C73" i="9"/>
  <c r="C264" i="9"/>
  <c r="E277" i="9"/>
  <c r="G58" i="3"/>
  <c r="K15" i="5"/>
  <c r="E235" i="9"/>
  <c r="L70" i="9"/>
  <c r="F230" i="9"/>
  <c r="H52" i="9"/>
  <c r="O70" i="3"/>
  <c r="F84" i="9"/>
  <c r="F44" i="9"/>
  <c r="O37" i="3"/>
  <c r="C187" i="9"/>
  <c r="N155" i="9"/>
  <c r="K219" i="9"/>
  <c r="L44" i="9"/>
  <c r="N78" i="9"/>
  <c r="E62" i="9"/>
  <c r="O185" i="9"/>
  <c r="O256" i="9"/>
  <c r="O187" i="9"/>
  <c r="I125" i="9"/>
  <c r="H101" i="9"/>
  <c r="C265" i="9"/>
  <c r="N50" i="9"/>
  <c r="L234" i="9"/>
  <c r="L110" i="9"/>
  <c r="E122" i="9"/>
  <c r="L85" i="9"/>
  <c r="N225" i="9"/>
  <c r="L119" i="9"/>
  <c r="N100" i="9"/>
  <c r="F195" i="9"/>
  <c r="K100" i="9"/>
  <c r="E153" i="9"/>
  <c r="L190" i="9"/>
  <c r="E242" i="9"/>
  <c r="L39" i="9"/>
  <c r="O90" i="9"/>
  <c r="E45" i="9"/>
  <c r="H114" i="9"/>
  <c r="E154" i="9"/>
  <c r="H138" i="9"/>
  <c r="H102" i="9"/>
  <c r="N40" i="9"/>
  <c r="L157" i="9"/>
  <c r="H215" i="9"/>
  <c r="H35" i="9"/>
  <c r="I45" i="9"/>
  <c r="N241" i="9"/>
  <c r="I42" i="9"/>
  <c r="I267" i="9"/>
  <c r="I23" i="9"/>
  <c r="O181" i="9"/>
  <c r="F120" i="9"/>
  <c r="H150" i="9"/>
  <c r="N73" i="9"/>
  <c r="K12" i="3"/>
  <c r="H100" i="9"/>
  <c r="H165" i="9"/>
  <c r="E226" i="9"/>
  <c r="L148" i="9"/>
  <c r="C138" i="9"/>
  <c r="E49" i="9"/>
  <c r="C30" i="9"/>
  <c r="H273" i="9"/>
  <c r="N252" i="9"/>
  <c r="O126" i="9"/>
  <c r="N110" i="9"/>
  <c r="G72" i="3"/>
  <c r="C74" i="9"/>
  <c r="O212" i="9"/>
  <c r="L89" i="9"/>
  <c r="F188" i="9"/>
  <c r="E76" i="9"/>
  <c r="C115" i="9"/>
  <c r="I81" i="9"/>
  <c r="O148" i="9"/>
  <c r="C45" i="9"/>
  <c r="E259" i="9"/>
  <c r="K159" i="9"/>
  <c r="C262" i="9"/>
  <c r="K149" i="9"/>
  <c r="H36" i="9"/>
  <c r="O177" i="9"/>
  <c r="L158" i="9"/>
  <c r="E178" i="9"/>
  <c r="K261" i="9"/>
  <c r="K122" i="9"/>
  <c r="C149" i="9"/>
  <c r="K17" i="3"/>
  <c r="E107" i="9"/>
  <c r="K26" i="9"/>
  <c r="C155" i="9"/>
  <c r="F182" i="9"/>
  <c r="E136" i="9"/>
  <c r="F267" i="9"/>
  <c r="F253" i="9"/>
  <c r="H166" i="9"/>
  <c r="N175" i="9"/>
  <c r="L43" i="9"/>
  <c r="E222" i="9"/>
  <c r="K125" i="9"/>
  <c r="H39" i="9"/>
  <c r="F144" i="9"/>
  <c r="L105" i="9"/>
  <c r="L182" i="9"/>
  <c r="K250" i="9"/>
  <c r="N234" i="9"/>
  <c r="O40" i="9"/>
  <c r="F266" i="9"/>
  <c r="K32" i="3"/>
  <c r="K49" i="9"/>
  <c r="O213" i="9"/>
  <c r="L226" i="9"/>
  <c r="K46" i="9"/>
  <c r="I31" i="9"/>
  <c r="E142" i="9"/>
  <c r="F78" i="9"/>
  <c r="K16" i="3"/>
  <c r="L136" i="9"/>
  <c r="H49" i="9"/>
  <c r="K14" i="3"/>
  <c r="K81" i="9"/>
  <c r="H190" i="9"/>
  <c r="L111" i="9"/>
  <c r="K140" i="9"/>
  <c r="N43" i="9"/>
  <c r="K224" i="9"/>
  <c r="K101" i="9"/>
  <c r="K258" i="9"/>
  <c r="F148" i="9"/>
  <c r="O32" i="3"/>
  <c r="F77" i="9"/>
  <c r="O109" i="9"/>
  <c r="N117" i="9"/>
  <c r="K186" i="9"/>
  <c r="I66" i="9"/>
  <c r="L45" i="9"/>
  <c r="E43" i="9"/>
  <c r="I202" i="9"/>
  <c r="L117" i="9"/>
  <c r="C105" i="9"/>
  <c r="K62" i="3"/>
  <c r="N23" i="9"/>
  <c r="H82" i="9"/>
  <c r="E114" i="9"/>
  <c r="C213" i="9"/>
  <c r="I74" i="9"/>
  <c r="N87" i="9"/>
  <c r="O178" i="9"/>
  <c r="L118" i="9"/>
  <c r="C35" i="9"/>
  <c r="N163" i="9"/>
  <c r="K178" i="9"/>
  <c r="L71" i="9"/>
  <c r="N255" i="9"/>
  <c r="H174" i="9"/>
  <c r="H46" i="9"/>
  <c r="E69" i="9"/>
  <c r="N60" i="9"/>
  <c r="I147" i="9"/>
  <c r="N224" i="9"/>
  <c r="O41" i="3"/>
  <c r="I60" i="9"/>
  <c r="K112" i="9"/>
  <c r="L214" i="9"/>
  <c r="C197" i="9"/>
  <c r="C190" i="9"/>
  <c r="E272" i="9"/>
  <c r="I216" i="9"/>
  <c r="K49" i="3"/>
  <c r="K47" i="3"/>
  <c r="N212" i="9"/>
  <c r="G47" i="3"/>
  <c r="C257" i="9"/>
  <c r="N80" i="9"/>
  <c r="N197" i="9"/>
  <c r="O189" i="9"/>
  <c r="E191" i="9"/>
  <c r="L238" i="9"/>
  <c r="H123" i="9"/>
  <c r="O190" i="9"/>
  <c r="K61" i="9"/>
  <c r="L145" i="9"/>
  <c r="H176" i="9"/>
  <c r="C50" i="9"/>
  <c r="I277" i="9"/>
  <c r="K79" i="9"/>
  <c r="N280" i="9"/>
  <c r="E64" i="9"/>
  <c r="F136" i="9"/>
  <c r="N111" i="9"/>
  <c r="O182" i="9"/>
  <c r="F51" i="9"/>
  <c r="O62" i="3"/>
  <c r="F98" i="9"/>
  <c r="K12" i="5"/>
  <c r="F251" i="9"/>
  <c r="I64" i="9"/>
  <c r="L137" i="9"/>
  <c r="K139" i="9"/>
  <c r="L31" i="9"/>
  <c r="O83" i="9"/>
  <c r="O258" i="9"/>
  <c r="F43" i="9"/>
  <c r="K255" i="9"/>
  <c r="H86" i="9"/>
  <c r="C203" i="9"/>
  <c r="K238" i="9"/>
  <c r="N218" i="9"/>
  <c r="O66" i="3"/>
  <c r="K77" i="9"/>
  <c r="F237" i="9"/>
  <c r="K263" i="9"/>
  <c r="N221" i="9"/>
  <c r="C165" i="9"/>
  <c r="N81" i="9"/>
  <c r="H259" i="9"/>
  <c r="I260" i="9"/>
  <c r="K256" i="9"/>
  <c r="C128" i="9"/>
  <c r="E164" i="9"/>
  <c r="K37" i="3"/>
  <c r="K175" i="9"/>
  <c r="L219" i="9"/>
  <c r="H265" i="9"/>
  <c r="N136" i="9"/>
  <c r="E126" i="9"/>
  <c r="K240" i="9"/>
  <c r="N36" i="9"/>
  <c r="H254" i="9"/>
  <c r="G56" i="3"/>
  <c r="H154" i="9"/>
  <c r="I162" i="9"/>
  <c r="O69" i="9"/>
  <c r="O63" i="9"/>
  <c r="K82" i="9"/>
  <c r="C87" i="9"/>
  <c r="F31" i="9"/>
  <c r="C214" i="9"/>
  <c r="K42" i="3"/>
  <c r="E201" i="9"/>
  <c r="E174" i="9"/>
  <c r="N231" i="9"/>
  <c r="O44" i="9"/>
  <c r="N161" i="9"/>
  <c r="E52" i="9"/>
  <c r="E78" i="9"/>
  <c r="K179" i="9"/>
  <c r="K160" i="9"/>
  <c r="H238" i="9"/>
  <c r="N33" i="9"/>
  <c r="G32" i="3"/>
  <c r="C114" i="9"/>
  <c r="I179" i="9"/>
  <c r="F85" i="9"/>
  <c r="L189" i="9"/>
  <c r="I127" i="9"/>
  <c r="I200" i="9"/>
  <c r="E241" i="9"/>
  <c r="F81" i="9"/>
  <c r="F106" i="9"/>
  <c r="O87" i="9"/>
  <c r="K8" i="3"/>
  <c r="I195" i="9"/>
  <c r="I238" i="9"/>
  <c r="K203" i="9"/>
  <c r="I154" i="9"/>
  <c r="K223" i="9"/>
  <c r="F271" i="9"/>
  <c r="K196" i="9"/>
  <c r="O50" i="3"/>
  <c r="I101" i="9"/>
  <c r="C185" i="9"/>
  <c r="F40" i="9"/>
  <c r="E185" i="9"/>
  <c r="C254" i="9"/>
  <c r="C157" i="9"/>
  <c r="O278" i="9"/>
  <c r="K185" i="9"/>
  <c r="K157" i="9"/>
  <c r="F227" i="9"/>
  <c r="C36" i="9"/>
  <c r="C233" i="9"/>
  <c r="K78" i="9"/>
  <c r="I229" i="9"/>
  <c r="K266" i="9"/>
  <c r="L68" i="9"/>
  <c r="I65" i="9"/>
  <c r="L180" i="9"/>
  <c r="L163" i="9"/>
  <c r="O224" i="9"/>
  <c r="C222" i="9"/>
  <c r="H90" i="9"/>
  <c r="E40" i="9"/>
  <c r="I46" i="9"/>
  <c r="L262" i="9"/>
  <c r="F62" i="9"/>
  <c r="N260" i="9"/>
  <c r="C125" i="9"/>
  <c r="K176" i="9"/>
  <c r="E119" i="9"/>
  <c r="F262" i="9"/>
  <c r="H201" i="9"/>
  <c r="I201" i="9"/>
  <c r="E31" i="9"/>
  <c r="H120" i="9"/>
  <c r="E151" i="9"/>
  <c r="I128" i="9"/>
  <c r="I230" i="9"/>
  <c r="C231" i="9"/>
  <c r="H162" i="9"/>
  <c r="O260" i="9"/>
  <c r="K254" i="9"/>
  <c r="G42" i="3"/>
  <c r="C79" i="9"/>
  <c r="N143" i="9"/>
  <c r="H181" i="9"/>
  <c r="K86" i="9"/>
  <c r="E230" i="9"/>
  <c r="L60" i="9"/>
  <c r="F187" i="9"/>
  <c r="H155" i="9"/>
  <c r="O43" i="9"/>
  <c r="K259" i="9"/>
  <c r="G45" i="3"/>
  <c r="L154" i="9"/>
  <c r="N108" i="9"/>
  <c r="H105" i="9"/>
  <c r="K25" i="3"/>
  <c r="K155" i="9"/>
  <c r="E192" i="9"/>
  <c r="N263" i="9"/>
  <c r="I186" i="9"/>
  <c r="H81" i="9"/>
  <c r="O61" i="3"/>
  <c r="I88" i="9"/>
  <c r="C102" i="9"/>
  <c r="I253" i="9"/>
  <c r="K7" i="5"/>
  <c r="I138" i="9"/>
  <c r="G34" i="3"/>
  <c r="G75" i="3"/>
  <c r="F87" i="9"/>
  <c r="K215" i="9"/>
  <c r="N119" i="9"/>
  <c r="I49" i="9"/>
  <c r="C239" i="9"/>
  <c r="N275" i="9"/>
  <c r="E269" i="9"/>
  <c r="N154" i="9"/>
  <c r="H60" i="9"/>
  <c r="O118" i="9"/>
  <c r="L213" i="9"/>
  <c r="F38" i="9"/>
  <c r="C51" i="9"/>
  <c r="C137" i="9"/>
  <c r="E200" i="9"/>
  <c r="N215" i="9"/>
  <c r="L65" i="9"/>
  <c r="E34" i="9"/>
  <c r="K200" i="9"/>
  <c r="F166" i="9"/>
  <c r="I151" i="9"/>
  <c r="H226" i="9"/>
  <c r="O229" i="9"/>
  <c r="C151" i="9"/>
  <c r="K45" i="9"/>
  <c r="F126" i="9"/>
  <c r="H237" i="9"/>
  <c r="L192" i="9"/>
  <c r="K116" i="9"/>
  <c r="K161" i="9"/>
  <c r="I264" i="9"/>
  <c r="E74" i="9"/>
  <c r="O64" i="3"/>
  <c r="E194" i="9"/>
  <c r="H41" i="9"/>
  <c r="F90" i="9"/>
  <c r="K36" i="3"/>
  <c r="O107" i="9"/>
  <c r="K31" i="9"/>
  <c r="K16" i="5"/>
  <c r="L69" i="9"/>
  <c r="E182" i="9"/>
  <c r="N191" i="9"/>
  <c r="K29" i="9"/>
  <c r="L16" i="5" l="1"/>
  <c r="M16" i="5"/>
  <c r="N16" i="5"/>
  <c r="L36" i="3"/>
  <c r="M36" i="3"/>
  <c r="N36" i="3"/>
  <c r="Q64" i="3"/>
  <c r="R64" i="3"/>
  <c r="P64" i="3"/>
  <c r="J151" i="9"/>
  <c r="G151" i="9"/>
  <c r="M151" i="9"/>
  <c r="D151" i="9"/>
  <c r="D137" i="9"/>
  <c r="G137" i="9"/>
  <c r="M137" i="9"/>
  <c r="J137" i="9"/>
  <c r="D51" i="9"/>
  <c r="J51" i="9"/>
  <c r="G51" i="9"/>
  <c r="M51" i="9"/>
  <c r="M239" i="9"/>
  <c r="J239" i="9"/>
  <c r="D239" i="9"/>
  <c r="G239" i="9"/>
  <c r="H75" i="3"/>
  <c r="I75" i="3"/>
  <c r="J75" i="3"/>
  <c r="H34" i="3"/>
  <c r="I34" i="3"/>
  <c r="J34" i="3"/>
  <c r="N7" i="5"/>
  <c r="L7" i="5"/>
  <c r="M7" i="5"/>
  <c r="M102" i="9"/>
  <c r="J102" i="9"/>
  <c r="D102" i="9"/>
  <c r="G102" i="9"/>
  <c r="R61" i="3"/>
  <c r="Q61" i="3"/>
  <c r="P61" i="3"/>
  <c r="N25" i="3"/>
  <c r="L25" i="3"/>
  <c r="M25" i="3"/>
  <c r="H45" i="3"/>
  <c r="I45" i="3"/>
  <c r="J45" i="3"/>
  <c r="L92" i="9"/>
  <c r="K92" i="9" s="1"/>
  <c r="J4" i="9" s="1"/>
  <c r="G79" i="9"/>
  <c r="M79" i="9"/>
  <c r="J79" i="9"/>
  <c r="D79" i="9"/>
  <c r="H42" i="3"/>
  <c r="I42" i="3"/>
  <c r="J42" i="3"/>
  <c r="J231" i="9"/>
  <c r="M231" i="9"/>
  <c r="D231" i="9"/>
  <c r="G231" i="9"/>
  <c r="M125" i="9"/>
  <c r="D125" i="9"/>
  <c r="J125" i="9"/>
  <c r="G125" i="9"/>
  <c r="D222" i="9"/>
  <c r="M222" i="9"/>
  <c r="G222" i="9"/>
  <c r="J222" i="9"/>
  <c r="D233" i="9"/>
  <c r="G233" i="9"/>
  <c r="J233" i="9"/>
  <c r="M233" i="9"/>
  <c r="D36" i="9"/>
  <c r="G36" i="9"/>
  <c r="M36" i="9"/>
  <c r="J36" i="9"/>
  <c r="D157" i="9"/>
  <c r="M157" i="9"/>
  <c r="G157" i="9"/>
  <c r="J157" i="9"/>
  <c r="M254" i="9"/>
  <c r="D254" i="9"/>
  <c r="J254" i="9"/>
  <c r="G254" i="9"/>
  <c r="J185" i="9"/>
  <c r="M185" i="9"/>
  <c r="D185" i="9"/>
  <c r="G185" i="9"/>
  <c r="R50" i="3"/>
  <c r="Q50" i="3"/>
  <c r="P50" i="3"/>
  <c r="M8" i="3"/>
  <c r="L8" i="3"/>
  <c r="N8" i="3"/>
  <c r="G114" i="9"/>
  <c r="M114" i="9"/>
  <c r="J114" i="9"/>
  <c r="D114" i="9"/>
  <c r="I32" i="3"/>
  <c r="J32" i="3"/>
  <c r="H32" i="3"/>
  <c r="L42" i="3"/>
  <c r="M42" i="3"/>
  <c r="N42" i="3"/>
  <c r="M214" i="9"/>
  <c r="D214" i="9"/>
  <c r="G214" i="9"/>
  <c r="J214" i="9"/>
  <c r="G87" i="9"/>
  <c r="M87" i="9"/>
  <c r="D87" i="9"/>
  <c r="J87" i="9"/>
  <c r="J56" i="3"/>
  <c r="I56" i="3"/>
  <c r="H56" i="3"/>
  <c r="M37" i="3"/>
  <c r="L37" i="3"/>
  <c r="N37" i="3"/>
  <c r="J128" i="9"/>
  <c r="M128" i="9"/>
  <c r="G128" i="9"/>
  <c r="D128" i="9"/>
  <c r="G165" i="9"/>
  <c r="M165" i="9"/>
  <c r="J165" i="9"/>
  <c r="D165" i="9"/>
  <c r="P66" i="3"/>
  <c r="R66" i="3"/>
  <c r="Q66" i="3"/>
  <c r="J203" i="9"/>
  <c r="M203" i="9"/>
  <c r="D203" i="9"/>
  <c r="G203" i="9"/>
  <c r="M12" i="5"/>
  <c r="N12" i="5"/>
  <c r="L12" i="5"/>
  <c r="F130" i="9"/>
  <c r="E130" i="9" s="1"/>
  <c r="D6" i="9" s="1"/>
  <c r="R62" i="3"/>
  <c r="P62" i="3"/>
  <c r="Q62" i="3"/>
  <c r="F168" i="9"/>
  <c r="E168" i="9" s="1"/>
  <c r="D12" i="9" s="1"/>
  <c r="M50" i="9"/>
  <c r="G50" i="9"/>
  <c r="D50" i="9"/>
  <c r="J50" i="9"/>
  <c r="D257" i="9"/>
  <c r="M257" i="9"/>
  <c r="J257" i="9"/>
  <c r="G257" i="9"/>
  <c r="I47" i="3"/>
  <c r="H47" i="3"/>
  <c r="J47" i="3"/>
  <c r="N47" i="3"/>
  <c r="L47" i="3"/>
  <c r="M47" i="3"/>
  <c r="N49" i="3"/>
  <c r="M49" i="3"/>
  <c r="L49" i="3"/>
  <c r="G190" i="9"/>
  <c r="M190" i="9"/>
  <c r="D190" i="9"/>
  <c r="J190" i="9"/>
  <c r="M197" i="9"/>
  <c r="G197" i="9"/>
  <c r="D197" i="9"/>
  <c r="J197" i="9"/>
  <c r="I92" i="9"/>
  <c r="H92" i="9" s="1"/>
  <c r="G4" i="9" s="1"/>
  <c r="P41" i="3"/>
  <c r="R41" i="3"/>
  <c r="Q41" i="3"/>
  <c r="G35" i="9"/>
  <c r="J35" i="9"/>
  <c r="D35" i="9"/>
  <c r="M35" i="9"/>
  <c r="D213" i="9"/>
  <c r="G213" i="9"/>
  <c r="J213" i="9"/>
  <c r="M213" i="9"/>
  <c r="M62" i="3"/>
  <c r="L62" i="3"/>
  <c r="N62" i="3"/>
  <c r="J105" i="9"/>
  <c r="D105" i="9"/>
  <c r="G105" i="9"/>
  <c r="M105" i="9"/>
  <c r="P32" i="3"/>
  <c r="Q32" i="3"/>
  <c r="R32" i="3"/>
  <c r="L14" i="3"/>
  <c r="N14" i="3"/>
  <c r="M14" i="3"/>
  <c r="L168" i="9"/>
  <c r="K168" i="9" s="1"/>
  <c r="J12" i="9" s="1"/>
  <c r="L16" i="3"/>
  <c r="N16" i="3"/>
  <c r="M16" i="3"/>
  <c r="L32" i="3"/>
  <c r="N32" i="3"/>
  <c r="M32" i="3"/>
  <c r="G155" i="9"/>
  <c r="J155" i="9"/>
  <c r="D155" i="9"/>
  <c r="M155" i="9"/>
  <c r="M17" i="3"/>
  <c r="L17" i="3"/>
  <c r="N17" i="3"/>
  <c r="G149" i="9"/>
  <c r="J149" i="9"/>
  <c r="D149" i="9"/>
  <c r="M149" i="9"/>
  <c r="J262" i="9"/>
  <c r="M262" i="9"/>
  <c r="D262" i="9"/>
  <c r="G262" i="9"/>
  <c r="M45" i="9"/>
  <c r="D45" i="9"/>
  <c r="J45" i="9"/>
  <c r="G45" i="9"/>
  <c r="D115" i="9"/>
  <c r="J115" i="9"/>
  <c r="M115" i="9"/>
  <c r="G115" i="9"/>
  <c r="O244" i="9"/>
  <c r="N244" i="9" s="1"/>
  <c r="M10" i="9" s="1"/>
  <c r="J74" i="9"/>
  <c r="D74" i="9"/>
  <c r="G74" i="9"/>
  <c r="M74" i="9"/>
  <c r="I72" i="3"/>
  <c r="J72" i="3"/>
  <c r="H72" i="3"/>
  <c r="M30" i="9"/>
  <c r="D30" i="9"/>
  <c r="J30" i="9"/>
  <c r="G30" i="9"/>
  <c r="M138" i="9"/>
  <c r="J138" i="9"/>
  <c r="G138" i="9"/>
  <c r="D138" i="9"/>
  <c r="M12" i="3"/>
  <c r="L12" i="3"/>
  <c r="N12" i="3"/>
  <c r="M265" i="9"/>
  <c r="D265" i="9"/>
  <c r="J265" i="9"/>
  <c r="G265" i="9"/>
  <c r="D187" i="9"/>
  <c r="M187" i="9"/>
  <c r="J187" i="9"/>
  <c r="G187" i="9"/>
  <c r="P37" i="3"/>
  <c r="R37" i="3"/>
  <c r="Q37" i="3"/>
  <c r="Q70" i="3"/>
  <c r="R70" i="3"/>
  <c r="P70" i="3"/>
  <c r="M15" i="5"/>
  <c r="L15" i="5"/>
  <c r="N15" i="5"/>
  <c r="I58" i="3"/>
  <c r="H58" i="3"/>
  <c r="J58" i="3"/>
  <c r="M264" i="9"/>
  <c r="J264" i="9"/>
  <c r="G264" i="9"/>
  <c r="D264" i="9"/>
  <c r="G73" i="9"/>
  <c r="J73" i="9"/>
  <c r="M73" i="9"/>
  <c r="D73" i="9"/>
  <c r="J193" i="9"/>
  <c r="M193" i="9"/>
  <c r="G193" i="9"/>
  <c r="D193" i="9"/>
  <c r="J163" i="9"/>
  <c r="D163" i="9"/>
  <c r="G163" i="9"/>
  <c r="M163" i="9"/>
  <c r="D122" i="9"/>
  <c r="M122" i="9"/>
  <c r="J122" i="9"/>
  <c r="G122" i="9"/>
  <c r="J266" i="9"/>
  <c r="D266" i="9"/>
  <c r="G266" i="9"/>
  <c r="M266" i="9"/>
  <c r="G177" i="9"/>
  <c r="J177" i="9"/>
  <c r="D177" i="9"/>
  <c r="M177" i="9"/>
  <c r="H67" i="3"/>
  <c r="J67" i="3"/>
  <c r="I67" i="3"/>
  <c r="G240" i="9"/>
  <c r="D240" i="9"/>
  <c r="M240" i="9"/>
  <c r="J240" i="9"/>
  <c r="D162" i="9"/>
  <c r="G162" i="9"/>
  <c r="M162" i="9"/>
  <c r="J162" i="9"/>
  <c r="N75" i="3"/>
  <c r="L75" i="3"/>
  <c r="M75" i="3"/>
  <c r="P36" i="3"/>
  <c r="Q36" i="3"/>
  <c r="R36" i="3"/>
  <c r="J232" i="9"/>
  <c r="M232" i="9"/>
  <c r="D232" i="9"/>
  <c r="G232" i="9"/>
  <c r="L13" i="5"/>
  <c r="N13" i="5"/>
  <c r="M13" i="5"/>
  <c r="D88" i="9"/>
  <c r="M88" i="9"/>
  <c r="G88" i="9"/>
  <c r="J88" i="9"/>
  <c r="N24" i="3"/>
  <c r="L24" i="3"/>
  <c r="M24" i="3"/>
  <c r="M277" i="9"/>
  <c r="D277" i="9"/>
  <c r="G277" i="9"/>
  <c r="J277" i="9"/>
  <c r="M32" i="9"/>
  <c r="D32" i="9"/>
  <c r="J32" i="9"/>
  <c r="G32" i="9"/>
  <c r="J191" i="9"/>
  <c r="D191" i="9"/>
  <c r="G191" i="9"/>
  <c r="M191" i="9"/>
  <c r="Q73" i="3"/>
  <c r="P73" i="3"/>
  <c r="R73" i="3"/>
  <c r="O168" i="9"/>
  <c r="N168" i="9" s="1"/>
  <c r="M12" i="9" s="1"/>
  <c r="G70" i="9"/>
  <c r="M70" i="9"/>
  <c r="J70" i="9"/>
  <c r="D70" i="9"/>
  <c r="J62" i="3"/>
  <c r="H62" i="3"/>
  <c r="I62" i="3"/>
  <c r="M221" i="9"/>
  <c r="D221" i="9"/>
  <c r="J221" i="9"/>
  <c r="G221" i="9"/>
  <c r="L130" i="9"/>
  <c r="K130" i="9" s="1"/>
  <c r="J6" i="9" s="1"/>
  <c r="G126" i="9"/>
  <c r="J126" i="9"/>
  <c r="M126" i="9"/>
  <c r="D126" i="9"/>
  <c r="G112" i="9"/>
  <c r="M112" i="9"/>
  <c r="J112" i="9"/>
  <c r="D112" i="9"/>
  <c r="J274" i="9"/>
  <c r="D274" i="9"/>
  <c r="M274" i="9"/>
  <c r="G274" i="9"/>
  <c r="Q34" i="3"/>
  <c r="R34" i="3"/>
  <c r="P34" i="3"/>
  <c r="N66" i="3"/>
  <c r="L66" i="3"/>
  <c r="M66" i="3"/>
  <c r="O92" i="9"/>
  <c r="N92" i="9" s="1"/>
  <c r="M4" i="9" s="1"/>
  <c r="J216" i="9"/>
  <c r="M216" i="9"/>
  <c r="D216" i="9"/>
  <c r="G216" i="9"/>
  <c r="D228" i="9"/>
  <c r="G228" i="9"/>
  <c r="J228" i="9"/>
  <c r="M228" i="9"/>
  <c r="G40" i="9"/>
  <c r="M40" i="9"/>
  <c r="J40" i="9"/>
  <c r="D40" i="9"/>
  <c r="M269" i="9"/>
  <c r="J269" i="9"/>
  <c r="D269" i="9"/>
  <c r="G269" i="9"/>
  <c r="D82" i="9"/>
  <c r="J82" i="9"/>
  <c r="G82" i="9"/>
  <c r="M82" i="9"/>
  <c r="M20" i="5"/>
  <c r="N20" i="5"/>
  <c r="L20" i="5"/>
  <c r="M23" i="9"/>
  <c r="D23" i="9"/>
  <c r="J23" i="9"/>
  <c r="G23" i="9"/>
  <c r="J200" i="9"/>
  <c r="M200" i="9"/>
  <c r="G200" i="9"/>
  <c r="D200" i="9"/>
  <c r="L64" i="3"/>
  <c r="M64" i="3"/>
  <c r="N64" i="3"/>
  <c r="F92" i="9"/>
  <c r="E92" i="9" s="1"/>
  <c r="D4" i="9" s="1"/>
  <c r="L44" i="3"/>
  <c r="N44" i="3"/>
  <c r="M44" i="3"/>
  <c r="M59" i="3"/>
  <c r="N59" i="3"/>
  <c r="L59" i="3"/>
  <c r="D199" i="9"/>
  <c r="M199" i="9"/>
  <c r="G199" i="9"/>
  <c r="J199" i="9"/>
  <c r="H66" i="3"/>
  <c r="J66" i="3"/>
  <c r="I66" i="3"/>
  <c r="M273" i="9"/>
  <c r="J273" i="9"/>
  <c r="D273" i="9"/>
  <c r="G273" i="9"/>
  <c r="M156" i="9"/>
  <c r="J156" i="9"/>
  <c r="G156" i="9"/>
  <c r="D156" i="9"/>
  <c r="I168" i="9"/>
  <c r="H168" i="9" s="1"/>
  <c r="G12" i="9" s="1"/>
  <c r="M19" i="5"/>
  <c r="N19" i="5"/>
  <c r="L19" i="5"/>
  <c r="L20" i="3"/>
  <c r="M20" i="3"/>
  <c r="N20" i="3"/>
  <c r="N6" i="5"/>
  <c r="L6" i="5"/>
  <c r="M6" i="5"/>
  <c r="R46" i="3"/>
  <c r="P46" i="3"/>
  <c r="Q46" i="3"/>
  <c r="I44" i="3"/>
  <c r="H44" i="3"/>
  <c r="J44" i="3"/>
  <c r="J65" i="3"/>
  <c r="I65" i="3"/>
  <c r="H65" i="3"/>
  <c r="M33" i="3"/>
  <c r="N33" i="3"/>
  <c r="L33" i="3"/>
  <c r="F282" i="9"/>
  <c r="E282" i="9" s="1"/>
  <c r="D14" i="9" s="1"/>
  <c r="J271" i="9"/>
  <c r="D271" i="9"/>
  <c r="M271" i="9"/>
  <c r="G271" i="9"/>
  <c r="L13" i="3"/>
  <c r="M13" i="3"/>
  <c r="N13" i="3"/>
  <c r="J195" i="9"/>
  <c r="D195" i="9"/>
  <c r="M195" i="9"/>
  <c r="G195" i="9"/>
  <c r="H70" i="3"/>
  <c r="J70" i="3"/>
  <c r="I70" i="3"/>
  <c r="I130" i="9"/>
  <c r="H130" i="9" s="1"/>
  <c r="G6" i="9" s="1"/>
  <c r="J42" i="9"/>
  <c r="G42" i="9"/>
  <c r="D42" i="9"/>
  <c r="M42" i="9"/>
  <c r="M69" i="3"/>
  <c r="L69" i="3"/>
  <c r="N69" i="3"/>
  <c r="J226" i="9"/>
  <c r="M226" i="9"/>
  <c r="D226" i="9"/>
  <c r="G226" i="9"/>
  <c r="D237" i="9"/>
  <c r="J237" i="9"/>
  <c r="M237" i="9"/>
  <c r="G237" i="9"/>
  <c r="J109" i="9"/>
  <c r="M109" i="9"/>
  <c r="D109" i="9"/>
  <c r="G109" i="9"/>
  <c r="H57" i="3"/>
  <c r="I57" i="3"/>
  <c r="J57" i="3"/>
  <c r="G26" i="9"/>
  <c r="D26" i="9"/>
  <c r="J26" i="9"/>
  <c r="M26" i="9"/>
  <c r="L73" i="3"/>
  <c r="M73" i="3"/>
  <c r="N73" i="3"/>
  <c r="M180" i="9"/>
  <c r="G180" i="9"/>
  <c r="J180" i="9"/>
  <c r="D180" i="9"/>
  <c r="P45" i="3"/>
  <c r="R45" i="3"/>
  <c r="Q45" i="3"/>
  <c r="M11" i="3"/>
  <c r="N11" i="3"/>
  <c r="L11" i="3"/>
  <c r="J61" i="3"/>
  <c r="I61" i="3"/>
  <c r="H61" i="3"/>
  <c r="D41" i="9"/>
  <c r="J41" i="9"/>
  <c r="M41" i="9"/>
  <c r="G41" i="9"/>
  <c r="N41" i="3"/>
  <c r="M41" i="3"/>
  <c r="L41" i="3"/>
  <c r="M60" i="3"/>
  <c r="N60" i="3"/>
  <c r="L60" i="3"/>
  <c r="P48" i="3"/>
  <c r="Q48" i="3"/>
  <c r="R48" i="3"/>
  <c r="J154" i="9"/>
  <c r="D154" i="9"/>
  <c r="G154" i="9"/>
  <c r="M154" i="9"/>
  <c r="N40" i="3"/>
  <c r="M40" i="3"/>
  <c r="L40" i="3"/>
  <c r="M153" i="9"/>
  <c r="G153" i="9"/>
  <c r="D153" i="9"/>
  <c r="J153" i="9"/>
  <c r="F206" i="9"/>
  <c r="E206" i="9" s="1"/>
  <c r="D8" i="9" s="1"/>
  <c r="J52" i="9"/>
  <c r="D52" i="9"/>
  <c r="M52" i="9"/>
  <c r="G52" i="9"/>
  <c r="G256" i="9"/>
  <c r="J256" i="9"/>
  <c r="D256" i="9"/>
  <c r="M256" i="9"/>
  <c r="G66" i="9"/>
  <c r="M66" i="9"/>
  <c r="D66" i="9"/>
  <c r="J66" i="9"/>
  <c r="M279" i="9"/>
  <c r="D279" i="9"/>
  <c r="G279" i="9"/>
  <c r="J279" i="9"/>
  <c r="G49" i="9"/>
  <c r="D49" i="9"/>
  <c r="M49" i="9"/>
  <c r="J49" i="9"/>
  <c r="D224" i="9"/>
  <c r="J224" i="9"/>
  <c r="G224" i="9"/>
  <c r="M224" i="9"/>
  <c r="J46" i="3"/>
  <c r="H46" i="3"/>
  <c r="I46" i="3"/>
  <c r="D220" i="9"/>
  <c r="M220" i="9"/>
  <c r="J220" i="9"/>
  <c r="G220" i="9"/>
  <c r="J215" i="9"/>
  <c r="M215" i="9"/>
  <c r="G215" i="9"/>
  <c r="D215" i="9"/>
  <c r="G196" i="9"/>
  <c r="D196" i="9"/>
  <c r="M196" i="9"/>
  <c r="J196" i="9"/>
  <c r="M63" i="9"/>
  <c r="G63" i="9"/>
  <c r="J63" i="9"/>
  <c r="D63" i="9"/>
  <c r="P71" i="3"/>
  <c r="R71" i="3"/>
  <c r="Q71" i="3"/>
  <c r="L19" i="3"/>
  <c r="M19" i="3"/>
  <c r="N19" i="3"/>
  <c r="D258" i="9"/>
  <c r="M258" i="9"/>
  <c r="G258" i="9"/>
  <c r="J258" i="9"/>
  <c r="D238" i="9"/>
  <c r="J238" i="9"/>
  <c r="G238" i="9"/>
  <c r="M238" i="9"/>
  <c r="N24" i="5"/>
  <c r="M24" i="5"/>
  <c r="L24" i="5"/>
  <c r="M183" i="9"/>
  <c r="G183" i="9"/>
  <c r="D183" i="9"/>
  <c r="J183" i="9"/>
  <c r="M236" i="9"/>
  <c r="G236" i="9"/>
  <c r="D236" i="9"/>
  <c r="J236" i="9"/>
  <c r="G103" i="9"/>
  <c r="D103" i="9"/>
  <c r="J103" i="9"/>
  <c r="M103" i="9"/>
  <c r="P59" i="3"/>
  <c r="R59" i="3"/>
  <c r="Q59" i="3"/>
  <c r="N74" i="3"/>
  <c r="L74" i="3"/>
  <c r="M74" i="3"/>
  <c r="R74" i="3"/>
  <c r="Q74" i="3"/>
  <c r="P74" i="3"/>
  <c r="N71" i="3"/>
  <c r="M71" i="3"/>
  <c r="L71" i="3"/>
  <c r="G252" i="9"/>
  <c r="J252" i="9"/>
  <c r="M252" i="9"/>
  <c r="D252" i="9"/>
  <c r="J60" i="9"/>
  <c r="D60" i="9"/>
  <c r="G60" i="9"/>
  <c r="M60" i="9"/>
  <c r="C92" i="9"/>
  <c r="J39" i="3"/>
  <c r="I39" i="3"/>
  <c r="H39" i="3"/>
  <c r="J278" i="9"/>
  <c r="M278" i="9"/>
  <c r="G278" i="9"/>
  <c r="D278" i="9"/>
  <c r="J41" i="3"/>
  <c r="H41" i="3"/>
  <c r="I41" i="3"/>
  <c r="N31" i="3"/>
  <c r="M31" i="3"/>
  <c r="L31" i="3"/>
  <c r="G212" i="9"/>
  <c r="M212" i="9"/>
  <c r="J212" i="9"/>
  <c r="C244" i="9"/>
  <c r="D212" i="9"/>
  <c r="R75" i="3"/>
  <c r="Q75" i="3"/>
  <c r="P75" i="3"/>
  <c r="J146" i="9"/>
  <c r="D146" i="9"/>
  <c r="M146" i="9"/>
  <c r="G146" i="9"/>
  <c r="J280" i="9"/>
  <c r="G280" i="9"/>
  <c r="M280" i="9"/>
  <c r="D280" i="9"/>
  <c r="P67" i="3"/>
  <c r="R67" i="3"/>
  <c r="Q67" i="3"/>
  <c r="D86" i="9"/>
  <c r="G86" i="9"/>
  <c r="J86" i="9"/>
  <c r="M86" i="9"/>
  <c r="G120" i="9"/>
  <c r="J120" i="9"/>
  <c r="D120" i="9"/>
  <c r="M120" i="9"/>
  <c r="D113" i="9"/>
  <c r="M113" i="9"/>
  <c r="G113" i="9"/>
  <c r="J113" i="9"/>
  <c r="I64" i="3"/>
  <c r="H64" i="3"/>
  <c r="J64" i="3"/>
  <c r="M89" i="9"/>
  <c r="D89" i="9"/>
  <c r="J89" i="9"/>
  <c r="G89" i="9"/>
  <c r="O282" i="9"/>
  <c r="N282" i="9" s="1"/>
  <c r="M14" i="9" s="1"/>
  <c r="D234" i="9"/>
  <c r="M234" i="9"/>
  <c r="J234" i="9"/>
  <c r="G234" i="9"/>
  <c r="G116" i="9"/>
  <c r="D116" i="9"/>
  <c r="J116" i="9"/>
  <c r="M116" i="9"/>
  <c r="G202" i="9"/>
  <c r="M202" i="9"/>
  <c r="D202" i="9"/>
  <c r="J202" i="9"/>
  <c r="J235" i="9"/>
  <c r="M235" i="9"/>
  <c r="G235" i="9"/>
  <c r="D235" i="9"/>
  <c r="G67" i="9"/>
  <c r="D67" i="9"/>
  <c r="J67" i="9"/>
  <c r="M67" i="9"/>
  <c r="G147" i="9"/>
  <c r="M147" i="9"/>
  <c r="J147" i="9"/>
  <c r="D147" i="9"/>
  <c r="G178" i="9"/>
  <c r="J178" i="9"/>
  <c r="D178" i="9"/>
  <c r="M178" i="9"/>
  <c r="Q33" i="3"/>
  <c r="R33" i="3"/>
  <c r="P33" i="3"/>
  <c r="I68" i="3"/>
  <c r="J68" i="3"/>
  <c r="H68" i="3"/>
  <c r="G152" i="9"/>
  <c r="J152" i="9"/>
  <c r="D152" i="9"/>
  <c r="M152" i="9"/>
  <c r="M181" i="9"/>
  <c r="J181" i="9"/>
  <c r="G181" i="9"/>
  <c r="D181" i="9"/>
  <c r="L43" i="3"/>
  <c r="N43" i="3"/>
  <c r="M43" i="3"/>
  <c r="M18" i="3"/>
  <c r="L18" i="3"/>
  <c r="N18" i="3"/>
  <c r="M148" i="9"/>
  <c r="D148" i="9"/>
  <c r="G148" i="9"/>
  <c r="J148" i="9"/>
  <c r="J175" i="9"/>
  <c r="G175" i="9"/>
  <c r="M175" i="9"/>
  <c r="D175" i="9"/>
  <c r="D159" i="9"/>
  <c r="J159" i="9"/>
  <c r="G159" i="9"/>
  <c r="M159" i="9"/>
  <c r="J223" i="9"/>
  <c r="M223" i="9"/>
  <c r="G223" i="9"/>
  <c r="D223" i="9"/>
  <c r="M161" i="9"/>
  <c r="J161" i="9"/>
  <c r="D161" i="9"/>
  <c r="G161" i="9"/>
  <c r="D100" i="9"/>
  <c r="M100" i="9"/>
  <c r="G100" i="9"/>
  <c r="J100" i="9"/>
  <c r="R60" i="3"/>
  <c r="Q60" i="3"/>
  <c r="P60" i="3"/>
  <c r="N10" i="3"/>
  <c r="L10" i="3"/>
  <c r="M10" i="3"/>
  <c r="D24" i="9"/>
  <c r="J24" i="9"/>
  <c r="G24" i="9"/>
  <c r="M24" i="9"/>
  <c r="M229" i="9"/>
  <c r="G229" i="9"/>
  <c r="J229" i="9"/>
  <c r="D229" i="9"/>
  <c r="M39" i="3"/>
  <c r="L39" i="3"/>
  <c r="N39" i="3"/>
  <c r="I244" i="9"/>
  <c r="H244" i="9" s="1"/>
  <c r="G10" i="9" s="1"/>
  <c r="M34" i="9"/>
  <c r="J34" i="9"/>
  <c r="D34" i="9"/>
  <c r="G34" i="9"/>
  <c r="M39" i="9"/>
  <c r="D39" i="9"/>
  <c r="J39" i="9"/>
  <c r="G39" i="9"/>
  <c r="D253" i="9"/>
  <c r="M253" i="9"/>
  <c r="J253" i="9"/>
  <c r="G253" i="9"/>
  <c r="D250" i="9"/>
  <c r="M250" i="9"/>
  <c r="G250" i="9"/>
  <c r="C282" i="9"/>
  <c r="J250" i="9"/>
  <c r="L46" i="3"/>
  <c r="M46" i="3"/>
  <c r="N46" i="3"/>
  <c r="N21" i="3"/>
  <c r="M21" i="3"/>
  <c r="L21" i="3"/>
  <c r="J124" i="9"/>
  <c r="M124" i="9"/>
  <c r="D124" i="9"/>
  <c r="G124" i="9"/>
  <c r="M18" i="5"/>
  <c r="N18" i="5"/>
  <c r="L18" i="5"/>
  <c r="M108" i="9"/>
  <c r="J108" i="9"/>
  <c r="D108" i="9"/>
  <c r="G108" i="9"/>
  <c r="J186" i="9"/>
  <c r="G186" i="9"/>
  <c r="D186" i="9"/>
  <c r="M186" i="9"/>
  <c r="J69" i="9"/>
  <c r="D69" i="9"/>
  <c r="G69" i="9"/>
  <c r="M69" i="9"/>
  <c r="I38" i="3"/>
  <c r="H38" i="3"/>
  <c r="J38" i="3"/>
  <c r="L14" i="5"/>
  <c r="M14" i="5"/>
  <c r="N14" i="5"/>
  <c r="P68" i="3"/>
  <c r="Q68" i="3"/>
  <c r="R68" i="3"/>
  <c r="J136" i="9"/>
  <c r="M136" i="9"/>
  <c r="G136" i="9"/>
  <c r="C168" i="9"/>
  <c r="D136" i="9"/>
  <c r="J110" i="9"/>
  <c r="G110" i="9"/>
  <c r="D110" i="9"/>
  <c r="M110" i="9"/>
  <c r="J101" i="9"/>
  <c r="D101" i="9"/>
  <c r="G101" i="9"/>
  <c r="M101" i="9"/>
  <c r="L48" i="3"/>
  <c r="M48" i="3"/>
  <c r="N48" i="3"/>
  <c r="G29" i="9"/>
  <c r="M29" i="9"/>
  <c r="D29" i="9"/>
  <c r="J29" i="9"/>
  <c r="Q39" i="3"/>
  <c r="P39" i="3"/>
  <c r="R39" i="3"/>
  <c r="I54" i="9"/>
  <c r="H54" i="9" s="1"/>
  <c r="G16" i="9" s="1"/>
  <c r="J179" i="9"/>
  <c r="D179" i="9"/>
  <c r="G179" i="9"/>
  <c r="M179" i="9"/>
  <c r="Q57" i="3"/>
  <c r="P57" i="3"/>
  <c r="R57" i="3"/>
  <c r="J74" i="3"/>
  <c r="H74" i="3"/>
  <c r="I74" i="3"/>
  <c r="J59" i="3"/>
  <c r="H59" i="3"/>
  <c r="I59" i="3"/>
  <c r="G25" i="9"/>
  <c r="M25" i="9"/>
  <c r="D25" i="9"/>
  <c r="J25" i="9"/>
  <c r="Q40" i="3"/>
  <c r="P40" i="3"/>
  <c r="R40" i="3"/>
  <c r="J90" i="9"/>
  <c r="G90" i="9"/>
  <c r="M90" i="9"/>
  <c r="D90" i="9"/>
  <c r="G176" i="9"/>
  <c r="J176" i="9"/>
  <c r="M176" i="9"/>
  <c r="D176" i="9"/>
  <c r="M71" i="9"/>
  <c r="G71" i="9"/>
  <c r="J71" i="9"/>
  <c r="D71" i="9"/>
  <c r="I60" i="3"/>
  <c r="H60" i="3"/>
  <c r="J60" i="3"/>
  <c r="G81" i="9"/>
  <c r="J81" i="9"/>
  <c r="M81" i="9"/>
  <c r="D81" i="9"/>
  <c r="G64" i="9"/>
  <c r="M64" i="9"/>
  <c r="J64" i="9"/>
  <c r="D64" i="9"/>
  <c r="H36" i="3"/>
  <c r="J36" i="3"/>
  <c r="I36" i="3"/>
  <c r="M6" i="3"/>
  <c r="L6" i="3"/>
  <c r="N6" i="3"/>
  <c r="D77" i="9"/>
  <c r="G77" i="9"/>
  <c r="M77" i="9"/>
  <c r="J77" i="9"/>
  <c r="L72" i="3"/>
  <c r="N72" i="3"/>
  <c r="M72" i="3"/>
  <c r="D99" i="9"/>
  <c r="J99" i="9"/>
  <c r="G99" i="9"/>
  <c r="M99" i="9"/>
  <c r="H43" i="3"/>
  <c r="J43" i="3"/>
  <c r="I43" i="3"/>
  <c r="G123" i="9"/>
  <c r="M123" i="9"/>
  <c r="D123" i="9"/>
  <c r="J123" i="9"/>
  <c r="D255" i="9"/>
  <c r="M255" i="9"/>
  <c r="G255" i="9"/>
  <c r="J255" i="9"/>
  <c r="O54" i="9"/>
  <c r="N54" i="9" s="1"/>
  <c r="M16" i="9" s="1"/>
  <c r="G164" i="9"/>
  <c r="J164" i="9"/>
  <c r="D164" i="9"/>
  <c r="M164" i="9"/>
  <c r="N17" i="5"/>
  <c r="M17" i="5"/>
  <c r="L17" i="5"/>
  <c r="M241" i="9"/>
  <c r="G241" i="9"/>
  <c r="J241" i="9"/>
  <c r="D241" i="9"/>
  <c r="L45" i="3"/>
  <c r="M45" i="3"/>
  <c r="N45" i="3"/>
  <c r="J263" i="9"/>
  <c r="G263" i="9"/>
  <c r="M263" i="9"/>
  <c r="D263" i="9"/>
  <c r="M43" i="9"/>
  <c r="J43" i="9"/>
  <c r="G43" i="9"/>
  <c r="D43" i="9"/>
  <c r="D260" i="9"/>
  <c r="G260" i="9"/>
  <c r="M260" i="9"/>
  <c r="J260" i="9"/>
  <c r="D119" i="9"/>
  <c r="J119" i="9"/>
  <c r="G119" i="9"/>
  <c r="M119" i="9"/>
  <c r="L67" i="3"/>
  <c r="M67" i="3"/>
  <c r="N67" i="3"/>
  <c r="Q58" i="3"/>
  <c r="R58" i="3"/>
  <c r="P58" i="3"/>
  <c r="H73" i="3"/>
  <c r="I73" i="3"/>
  <c r="J73" i="3"/>
  <c r="M142" i="9"/>
  <c r="G142" i="9"/>
  <c r="D142" i="9"/>
  <c r="J142" i="9"/>
  <c r="L206" i="9"/>
  <c r="K206" i="9" s="1"/>
  <c r="J8" i="9" s="1"/>
  <c r="N70" i="3"/>
  <c r="L70" i="3"/>
  <c r="M70" i="3"/>
  <c r="O130" i="9"/>
  <c r="N130" i="9" s="1"/>
  <c r="M6" i="9" s="1"/>
  <c r="I206" i="9"/>
  <c r="H206" i="9" s="1"/>
  <c r="G8" i="9" s="1"/>
  <c r="M9" i="5"/>
  <c r="N9" i="5"/>
  <c r="L9" i="5"/>
  <c r="M56" i="3"/>
  <c r="L56" i="3"/>
  <c r="N56" i="3"/>
  <c r="J145" i="9"/>
  <c r="M145" i="9"/>
  <c r="G145" i="9"/>
  <c r="D145" i="9"/>
  <c r="L7" i="3"/>
  <c r="N7" i="3"/>
  <c r="M7" i="3"/>
  <c r="G83" i="9"/>
  <c r="D83" i="9"/>
  <c r="J83" i="9"/>
  <c r="M83" i="9"/>
  <c r="F244" i="9"/>
  <c r="E244" i="9" s="1"/>
  <c r="D10" i="9" s="1"/>
  <c r="Q69" i="3"/>
  <c r="R69" i="3"/>
  <c r="P69" i="3"/>
  <c r="J31" i="3"/>
  <c r="I31" i="3"/>
  <c r="H31" i="3"/>
  <c r="D72" i="9"/>
  <c r="M72" i="9"/>
  <c r="J72" i="9"/>
  <c r="G72" i="9"/>
  <c r="J201" i="9"/>
  <c r="D201" i="9"/>
  <c r="G201" i="9"/>
  <c r="M201" i="9"/>
  <c r="L244" i="9"/>
  <c r="K244" i="9" s="1"/>
  <c r="J10" i="9" s="1"/>
  <c r="M242" i="9"/>
  <c r="J242" i="9"/>
  <c r="G242" i="9"/>
  <c r="D242" i="9"/>
  <c r="G117" i="9"/>
  <c r="D117" i="9"/>
  <c r="J117" i="9"/>
  <c r="M117" i="9"/>
  <c r="G267" i="9"/>
  <c r="J267" i="9"/>
  <c r="M267" i="9"/>
  <c r="D267" i="9"/>
  <c r="G111" i="9"/>
  <c r="M111" i="9"/>
  <c r="J111" i="9"/>
  <c r="D111" i="9"/>
  <c r="M10" i="5"/>
  <c r="L10" i="5"/>
  <c r="N10" i="5"/>
  <c r="P47" i="3"/>
  <c r="Q47" i="3"/>
  <c r="R47" i="3"/>
  <c r="D85" i="9"/>
  <c r="J85" i="9"/>
  <c r="G85" i="9"/>
  <c r="M85" i="9"/>
  <c r="P65" i="3"/>
  <c r="R65" i="3"/>
  <c r="Q65" i="3"/>
  <c r="F54" i="9"/>
  <c r="D275" i="9"/>
  <c r="J275" i="9"/>
  <c r="G275" i="9"/>
  <c r="M275" i="9"/>
  <c r="M68" i="9"/>
  <c r="G68" i="9"/>
  <c r="J68" i="9"/>
  <c r="D68" i="9"/>
  <c r="C130" i="9"/>
  <c r="J98" i="9"/>
  <c r="G98" i="9"/>
  <c r="D98" i="9"/>
  <c r="M98" i="9"/>
  <c r="J107" i="9"/>
  <c r="G107" i="9"/>
  <c r="M107" i="9"/>
  <c r="D107" i="9"/>
  <c r="D166" i="9"/>
  <c r="G166" i="9"/>
  <c r="J166" i="9"/>
  <c r="M166" i="9"/>
  <c r="J218" i="9"/>
  <c r="M218" i="9"/>
  <c r="D218" i="9"/>
  <c r="G218" i="9"/>
  <c r="H50" i="3"/>
  <c r="I50" i="3"/>
  <c r="J50" i="3"/>
  <c r="G225" i="9"/>
  <c r="J225" i="9"/>
  <c r="D225" i="9"/>
  <c r="M225" i="9"/>
  <c r="D182" i="9"/>
  <c r="M182" i="9"/>
  <c r="G182" i="9"/>
  <c r="J182" i="9"/>
  <c r="D158" i="9"/>
  <c r="G158" i="9"/>
  <c r="M158" i="9"/>
  <c r="J158" i="9"/>
  <c r="J139" i="9"/>
  <c r="M139" i="9"/>
  <c r="G139" i="9"/>
  <c r="D139" i="9"/>
  <c r="D104" i="9"/>
  <c r="M104" i="9"/>
  <c r="J104" i="9"/>
  <c r="G104" i="9"/>
  <c r="M194" i="9"/>
  <c r="D194" i="9"/>
  <c r="J194" i="9"/>
  <c r="G194" i="9"/>
  <c r="J44" i="9"/>
  <c r="D44" i="9"/>
  <c r="M44" i="9"/>
  <c r="G44" i="9"/>
  <c r="D259" i="9"/>
  <c r="J259" i="9"/>
  <c r="M259" i="9"/>
  <c r="G259" i="9"/>
  <c r="L23" i="3"/>
  <c r="N23" i="3"/>
  <c r="M23" i="3"/>
  <c r="L35" i="3"/>
  <c r="M35" i="3"/>
  <c r="N35" i="3"/>
  <c r="L68" i="3"/>
  <c r="N68" i="3"/>
  <c r="M68" i="3"/>
  <c r="M270" i="9"/>
  <c r="D270" i="9"/>
  <c r="J270" i="9"/>
  <c r="G270" i="9"/>
  <c r="D28" i="9"/>
  <c r="J28" i="9"/>
  <c r="G28" i="9"/>
  <c r="M28" i="9"/>
  <c r="J184" i="9"/>
  <c r="D184" i="9"/>
  <c r="M184" i="9"/>
  <c r="G184" i="9"/>
  <c r="I40" i="3"/>
  <c r="J40" i="3"/>
  <c r="H40" i="3"/>
  <c r="M22" i="3"/>
  <c r="L22" i="3"/>
  <c r="N22" i="3"/>
  <c r="J230" i="9"/>
  <c r="G230" i="9"/>
  <c r="D230" i="9"/>
  <c r="M230" i="9"/>
  <c r="G251" i="9"/>
  <c r="M251" i="9"/>
  <c r="D251" i="9"/>
  <c r="J251" i="9"/>
  <c r="O206" i="9"/>
  <c r="N206" i="9" s="1"/>
  <c r="M8" i="9" s="1"/>
  <c r="I48" i="3"/>
  <c r="H48" i="3"/>
  <c r="J48" i="3"/>
  <c r="D84" i="9"/>
  <c r="G84" i="9"/>
  <c r="J84" i="9"/>
  <c r="M84" i="9"/>
  <c r="P42" i="3"/>
  <c r="Q42" i="3"/>
  <c r="R42" i="3"/>
  <c r="P63" i="3"/>
  <c r="Q63" i="3"/>
  <c r="R63" i="3"/>
  <c r="J118" i="9"/>
  <c r="D118" i="9"/>
  <c r="G118" i="9"/>
  <c r="M118" i="9"/>
  <c r="R43" i="3"/>
  <c r="Q43" i="3"/>
  <c r="P43" i="3"/>
  <c r="D127" i="9"/>
  <c r="J127" i="9"/>
  <c r="M127" i="9"/>
  <c r="G127" i="9"/>
  <c r="D268" i="9"/>
  <c r="J268" i="9"/>
  <c r="M268" i="9"/>
  <c r="G268" i="9"/>
  <c r="L54" i="9"/>
  <c r="K54" i="9" s="1"/>
  <c r="J16" i="9" s="1"/>
  <c r="M37" i="9"/>
  <c r="J37" i="9"/>
  <c r="G37" i="9"/>
  <c r="D37" i="9"/>
  <c r="J106" i="9"/>
  <c r="M106" i="9"/>
  <c r="D106" i="9"/>
  <c r="G106" i="9"/>
  <c r="J141" i="9"/>
  <c r="G141" i="9"/>
  <c r="M141" i="9"/>
  <c r="D141" i="9"/>
  <c r="P49" i="3"/>
  <c r="R49" i="3"/>
  <c r="Q49" i="3"/>
  <c r="J49" i="3"/>
  <c r="H49" i="3"/>
  <c r="I49" i="3"/>
  <c r="M276" i="9"/>
  <c r="G276" i="9"/>
  <c r="D276" i="9"/>
  <c r="J276" i="9"/>
  <c r="M174" i="9"/>
  <c r="D174" i="9"/>
  <c r="C206" i="9"/>
  <c r="J174" i="9"/>
  <c r="G174" i="9"/>
  <c r="D47" i="9"/>
  <c r="J47" i="9"/>
  <c r="G47" i="9"/>
  <c r="M47" i="9"/>
  <c r="M9" i="3"/>
  <c r="N9" i="3"/>
  <c r="L9" i="3"/>
  <c r="N61" i="3"/>
  <c r="M61" i="3"/>
  <c r="L61" i="3"/>
  <c r="I33" i="3"/>
  <c r="H33" i="3"/>
  <c r="J33" i="3"/>
  <c r="J63" i="3"/>
  <c r="H63" i="3"/>
  <c r="I63" i="3"/>
  <c r="H35" i="3"/>
  <c r="J35" i="3"/>
  <c r="I35" i="3"/>
  <c r="J69" i="3"/>
  <c r="H69" i="3"/>
  <c r="I69" i="3"/>
  <c r="D261" i="9"/>
  <c r="M261" i="9"/>
  <c r="J261" i="9"/>
  <c r="G261" i="9"/>
  <c r="G78" i="9"/>
  <c r="M78" i="9"/>
  <c r="D78" i="9"/>
  <c r="J78" i="9"/>
  <c r="L22" i="5"/>
  <c r="N22" i="5"/>
  <c r="M22" i="5"/>
  <c r="D150" i="9"/>
  <c r="G150" i="9"/>
  <c r="M150" i="9"/>
  <c r="J150" i="9"/>
  <c r="L65" i="3"/>
  <c r="M65" i="3"/>
  <c r="N65" i="3"/>
  <c r="G31" i="9"/>
  <c r="D31" i="9"/>
  <c r="M31" i="9"/>
  <c r="J31" i="9"/>
  <c r="L23" i="5"/>
  <c r="M23" i="5"/>
  <c r="N23" i="5"/>
  <c r="G38" i="9"/>
  <c r="D38" i="9"/>
  <c r="J38" i="9"/>
  <c r="M38" i="9"/>
  <c r="J144" i="9"/>
  <c r="M144" i="9"/>
  <c r="G144" i="9"/>
  <c r="D144" i="9"/>
  <c r="I71" i="3"/>
  <c r="H71" i="3"/>
  <c r="J71" i="3"/>
  <c r="P44" i="3"/>
  <c r="R44" i="3"/>
  <c r="Q44" i="3"/>
  <c r="N25" i="5"/>
  <c r="L25" i="5"/>
  <c r="M25" i="5"/>
  <c r="R56" i="3"/>
  <c r="P56" i="3"/>
  <c r="Q56" i="3"/>
  <c r="M189" i="9"/>
  <c r="G189" i="9"/>
  <c r="D189" i="9"/>
  <c r="J189" i="9"/>
  <c r="G198" i="9"/>
  <c r="M198" i="9"/>
  <c r="J198" i="9"/>
  <c r="D198" i="9"/>
  <c r="G65" i="9"/>
  <c r="J65" i="9"/>
  <c r="D65" i="9"/>
  <c r="M65" i="9"/>
  <c r="D227" i="9"/>
  <c r="M227" i="9"/>
  <c r="J227" i="9"/>
  <c r="G227" i="9"/>
  <c r="G33" i="9"/>
  <c r="D33" i="9"/>
  <c r="J33" i="9"/>
  <c r="M33" i="9"/>
  <c r="G62" i="9"/>
  <c r="D62" i="9"/>
  <c r="M62" i="9"/>
  <c r="J62" i="9"/>
  <c r="D192" i="9"/>
  <c r="J192" i="9"/>
  <c r="M192" i="9"/>
  <c r="G192" i="9"/>
  <c r="M21" i="5"/>
  <c r="N21" i="5"/>
  <c r="L21" i="5"/>
  <c r="L8" i="5"/>
  <c r="N8" i="5"/>
  <c r="M8" i="5"/>
  <c r="L34" i="3"/>
  <c r="M34" i="3"/>
  <c r="N34" i="3"/>
  <c r="M27" i="9"/>
  <c r="J27" i="9"/>
  <c r="D27" i="9"/>
  <c r="G27" i="9"/>
  <c r="I282" i="9"/>
  <c r="H282" i="9" s="1"/>
  <c r="G14" i="9" s="1"/>
  <c r="D143" i="9"/>
  <c r="M143" i="9"/>
  <c r="G143" i="9"/>
  <c r="J143" i="9"/>
  <c r="G80" i="9"/>
  <c r="J80" i="9"/>
  <c r="M80" i="9"/>
  <c r="D80" i="9"/>
  <c r="G46" i="9"/>
  <c r="M46" i="9"/>
  <c r="J46" i="9"/>
  <c r="D46" i="9"/>
  <c r="N57" i="3"/>
  <c r="L57" i="3"/>
  <c r="M57" i="3"/>
  <c r="M188" i="9"/>
  <c r="D188" i="9"/>
  <c r="G188" i="9"/>
  <c r="J188" i="9"/>
  <c r="P38" i="3"/>
  <c r="R38" i="3"/>
  <c r="Q38" i="3"/>
  <c r="L282" i="9"/>
  <c r="K282" i="9" s="1"/>
  <c r="J14" i="9" s="1"/>
  <c r="M75" i="9"/>
  <c r="G75" i="9"/>
  <c r="J75" i="9"/>
  <c r="D75" i="9"/>
  <c r="L38" i="3"/>
  <c r="M38" i="3"/>
  <c r="N38" i="3"/>
  <c r="M15" i="3"/>
  <c r="L15" i="3"/>
  <c r="N15" i="3"/>
  <c r="M61" i="9"/>
  <c r="D61" i="9"/>
  <c r="G61" i="9"/>
  <c r="J61" i="9"/>
  <c r="N58" i="3"/>
  <c r="M58" i="3"/>
  <c r="L58" i="3"/>
  <c r="M204" i="9"/>
  <c r="D204" i="9"/>
  <c r="G204" i="9"/>
  <c r="J204" i="9"/>
  <c r="R31" i="3"/>
  <c r="P31" i="3"/>
  <c r="Q31" i="3"/>
  <c r="R72" i="3"/>
  <c r="Q72" i="3"/>
  <c r="P72" i="3"/>
  <c r="M48" i="9"/>
  <c r="G48" i="9"/>
  <c r="J48" i="9"/>
  <c r="D48" i="9"/>
  <c r="M50" i="3"/>
  <c r="N50" i="3"/>
  <c r="L50" i="3"/>
  <c r="G76" i="9"/>
  <c r="M76" i="9"/>
  <c r="J76" i="9"/>
  <c r="D76" i="9"/>
  <c r="G217" i="9"/>
  <c r="J217" i="9"/>
  <c r="M217" i="9"/>
  <c r="D217" i="9"/>
  <c r="M63" i="3"/>
  <c r="L63" i="3"/>
  <c r="N63" i="3"/>
  <c r="R35" i="3"/>
  <c r="Q35" i="3"/>
  <c r="P35" i="3"/>
  <c r="J272" i="9"/>
  <c r="D272" i="9"/>
  <c r="G272" i="9"/>
  <c r="M272" i="9"/>
  <c r="J37" i="3"/>
  <c r="H37" i="3"/>
  <c r="I37" i="3"/>
  <c r="L11" i="5"/>
  <c r="N11" i="5"/>
  <c r="M11" i="5"/>
  <c r="J140" i="9"/>
  <c r="M140" i="9"/>
  <c r="D140" i="9"/>
  <c r="G140" i="9"/>
  <c r="D121" i="9"/>
  <c r="G121" i="9"/>
  <c r="J121" i="9"/>
  <c r="M121" i="9"/>
  <c r="J219" i="9"/>
  <c r="M219" i="9"/>
  <c r="D219" i="9"/>
  <c r="G219" i="9"/>
  <c r="G22" i="9"/>
  <c r="C54" i="9"/>
  <c r="J22" i="9"/>
  <c r="M22" i="9"/>
  <c r="D22" i="9"/>
  <c r="J160" i="9"/>
  <c r="M160" i="9"/>
  <c r="G160" i="9"/>
  <c r="D160" i="9"/>
  <c r="G206" i="9" l="1"/>
  <c r="M206" i="9"/>
  <c r="D92" i="9"/>
  <c r="D54" i="9"/>
  <c r="G54" i="9"/>
  <c r="J206" i="9"/>
  <c r="G130" i="9"/>
  <c r="G168" i="9"/>
  <c r="M282" i="9"/>
  <c r="J244" i="9"/>
  <c r="J92" i="9"/>
  <c r="D130" i="9"/>
  <c r="E54" i="9"/>
  <c r="D16" i="9" s="1"/>
  <c r="B12" i="9" s="1"/>
  <c r="B14" i="9"/>
  <c r="B13" i="9"/>
  <c r="B11" i="9"/>
  <c r="B9" i="9"/>
  <c r="B7" i="9"/>
  <c r="B4" i="9"/>
  <c r="B8" i="9"/>
  <c r="G282" i="9"/>
  <c r="M54" i="9"/>
  <c r="J130" i="9"/>
  <c r="M168" i="9"/>
  <c r="J282" i="9"/>
  <c r="D282" i="9"/>
  <c r="M244" i="9"/>
  <c r="M92" i="9"/>
  <c r="J54" i="9"/>
  <c r="D206" i="9"/>
  <c r="M130" i="9"/>
  <c r="D168" i="9"/>
  <c r="J168" i="9"/>
  <c r="D244" i="9"/>
  <c r="G244" i="9"/>
  <c r="G92" i="9"/>
  <c r="B10" i="9" l="1"/>
  <c r="B6" i="9"/>
  <c r="B16" i="9"/>
  <c r="B15" i="9"/>
  <c r="B5" i="9"/>
  <c r="B3" i="9"/>
</calcChain>
</file>

<file path=xl/sharedStrings.xml><?xml version="1.0" encoding="utf-8"?>
<sst xmlns="http://schemas.openxmlformats.org/spreadsheetml/2006/main" count="6235" uniqueCount="354">
  <si>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</si>
  <si>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</si>
  <si>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</si>
  <si>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</si>
  <si>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</si>
  <si>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</si>
  <si>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</si>
  <si>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</si>
  <si>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</si>
  <si>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</si>
  <si>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</si>
  <si>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</si>
  <si>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</si>
  <si>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</si>
  <si>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</si>
  <si>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</si>
  <si>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</si>
  <si>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</si>
  <si>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</si>
  <si>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</si>
  <si>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</si>
  <si>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</si>
  <si>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</si>
  <si>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</si>
  <si>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</si>
  <si>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</si>
  <si>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</si>
  <si>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</si>
  <si>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</si>
  <si>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</si>
  <si>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</si>
  <si>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</si>
  <si>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</si>
  <si>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</si>
  <si>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</si>
  <si>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</si>
  <si>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</si>
  <si>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</si>
  <si>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</si>
  <si>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</si>
  <si>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</si>
  <si>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</si>
  <si>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</si>
  <si>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</si>
  <si>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</si>
  <si>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</si>
  <si>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</si>
  <si>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</si>
  <si>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</si>
  <si>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</si>
  <si>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</si>
  <si>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</si>
  <si>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</si>
  <si>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</si>
  <si>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</si>
  <si>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</si>
  <si>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</si>
  <si>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</si>
  <si>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</si>
  <si>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</si>
  <si>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</si>
  <si>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</si>
  <si>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</si>
  <si>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</si>
  <si>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</si>
  <si>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</si>
  <si>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</si>
  <si>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</si>
  <si>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</si>
  <si>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</si>
  <si>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</si>
  <si>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</si>
  <si>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</si>
  <si>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</si>
  <si>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</si>
  <si>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</si>
  <si>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</si>
  <si>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</si>
  <si>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</si>
  <si>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</si>
  <si>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</si>
  <si>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</si>
  <si>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</si>
  <si>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</si>
  <si>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</si>
  <si>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</si>
  <si>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</si>
  <si>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</si>
  <si>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</si>
  <si>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</si>
  <si>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</si>
  <si>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</si>
  <si>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</si>
  <si>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</si>
  <si>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</si>
  <si>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</si>
  <si>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</si>
  <si>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</si>
  <si>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</si>
  <si>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</si>
  <si>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</si>
  <si>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</si>
  <si>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</si>
  <si>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</si>
  <si>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</si>
  <si>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</si>
  <si>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</si>
  <si>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</si>
  <si>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</si>
  <si>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</si>
  <si>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</si>
  <si>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</si>
  <si>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</si>
  <si>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</si>
  <si>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</si>
  <si>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</si>
  <si>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</si>
  <si>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</si>
  <si>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</si>
  <si>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</si>
  <si>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</si>
  <si>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</si>
  <si>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</si>
  <si>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</si>
  <si>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</si>
  <si>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</si>
  <si>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</si>
  <si>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</si>
  <si>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</si>
  <si>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</si>
  <si>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</si>
  <si>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</si>
  <si>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</si>
  <si>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</si>
  <si>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</si>
  <si>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</si>
  <si>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</si>
  <si>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</si>
  <si>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</si>
  <si>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</si>
  <si>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</si>
  <si>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</si>
  <si>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</si>
  <si>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</si>
  <si>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</si>
  <si>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</si>
  <si>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</si>
  <si>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</si>
  <si>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</si>
  <si>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</si>
  <si>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</si>
  <si>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</si>
  <si>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</si>
  <si>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</si>
  <si>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</si>
  <si>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</si>
  <si>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</si>
  <si>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</si>
  <si>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</si>
  <si>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</si>
  <si>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</si>
  <si>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</si>
  <si>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</si>
  <si>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</si>
  <si>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</si>
  <si>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</si>
  <si>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</si>
  <si>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</si>
  <si>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</si>
  <si>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</si>
  <si>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</si>
  <si>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</si>
  <si>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</si>
  <si>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</si>
  <si>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</si>
  <si>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</si>
  <si>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</si>
  <si>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</si>
  <si>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</si>
  <si>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</si>
  <si>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</si>
  <si>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</si>
  <si>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</si>
  <si>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</si>
  <si>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</si>
  <si>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</si>
  <si>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</si>
  <si>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</si>
  <si>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</si>
  <si>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</si>
  <si>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</si>
  <si>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</si>
  <si>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</si>
  <si>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</si>
  <si>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</si>
  <si>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</si>
  <si>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</si>
  <si>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</si>
  <si>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</si>
  <si>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</si>
  <si>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</si>
  <si>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</si>
  <si>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</si>
  <si>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</si>
  <si>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</si>
  <si>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</si>
  <si>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</si>
  <si>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</si>
  <si>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</si>
  <si>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</si>
  <si>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</si>
  <si>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</si>
  <si>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</si>
  <si>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</si>
  <si>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</si>
  <si>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</si>
  <si>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</si>
  <si>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</si>
  <si>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</si>
  <si>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</si>
  <si>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</si>
  <si>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</si>
  <si>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</si>
  <si>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</si>
  <si>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</si>
  <si>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</si>
  <si>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</si>
  <si>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</si>
  <si>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</si>
  <si>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</si>
  <si>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</si>
  <si>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</si>
  <si>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</si>
  <si>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</si>
  <si>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</si>
  <si>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</si>
  <si>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</si>
  <si>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</si>
  <si>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</si>
  <si>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</si>
  <si>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</si>
  <si>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</si>
  <si>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</si>
  <si>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</si>
  <si>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</si>
  <si>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</si>
  <si>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</si>
  <si>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</si>
  <si>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</si>
  <si>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</si>
  <si>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</si>
  <si>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</si>
  <si>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</si>
  <si>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</si>
  <si>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</si>
  <si>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</si>
  <si>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</si>
  <si>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</si>
  <si>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</si>
  <si>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</si>
  <si>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</si>
  <si>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</si>
  <si>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</si>
  <si>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</si>
  <si>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</si>
  <si>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</si>
  <si>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</si>
  <si>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</si>
  <si>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</si>
  <si>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</si>
  <si>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</si>
  <si>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</si>
  <si>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</si>
  <si>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</si>
  <si>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</si>
  <si>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</si>
  <si>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</si>
  <si>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</si>
  <si>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</si>
  <si>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</si>
  <si>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</si>
  <si>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</si>
  <si>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</si>
  <si>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</si>
  <si>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</si>
  <si>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</si>
  <si>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</si>
  <si>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</si>
  <si>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</si>
  <si>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</si>
  <si>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</si>
  <si>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</si>
  <si>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</si>
  <si>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</si>
  <si>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</si>
  <si>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</si>
  <si>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</si>
  <si>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</si>
  <si>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</si>
  <si>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</si>
  <si>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</si>
  <si>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</si>
  <si>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</si>
  <si>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</si>
  <si>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</si>
  <si>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</si>
  <si>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</si>
  <si>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</si>
  <si>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</si>
  <si>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</si>
  <si>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</si>
  <si>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</si>
  <si>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</si>
  <si>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</si>
  <si>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</si>
  <si>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</si>
  <si>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</si>
  <si>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</si>
  <si>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</si>
  <si>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</si>
  <si>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</si>
  <si>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</si>
  <si>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</si>
  <si>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KRW-NEAR</t>
  </si>
  <si>
    <t>니어프로토콜</t>
  </si>
  <si>
    <t>KRW-CELO</t>
  </si>
  <si>
    <t>셀로</t>
  </si>
  <si>
    <t>KRW-MATIC</t>
  </si>
  <si>
    <t>폴리곤</t>
  </si>
  <si>
    <t>KRW-AAVE</t>
  </si>
  <si>
    <t>에이브</t>
  </si>
  <si>
    <t>크로노스</t>
  </si>
  <si>
    <t>KRW-T</t>
  </si>
  <si>
    <t>쓰레스홀드</t>
  </si>
  <si>
    <t>KRW-1INCH</t>
  </si>
  <si>
    <t>1인치네트워크</t>
  </si>
  <si>
    <t>헤데라</t>
  </si>
  <si>
    <t>KRW-NU</t>
  </si>
  <si>
    <t>누사이퍼</t>
  </si>
  <si>
    <t>KRW-XEC</t>
  </si>
  <si>
    <t>이캐시</t>
  </si>
  <si>
    <t>KRW-ALGO</t>
  </si>
  <si>
    <t>알고랜드</t>
  </si>
  <si>
    <t>솔라</t>
  </si>
  <si>
    <t>KRW-SOL</t>
  </si>
  <si>
    <t>솔라나</t>
  </si>
  <si>
    <t>썬더코어</t>
  </si>
  <si>
    <t>KRW-AVAX</t>
  </si>
  <si>
    <t>아발란체</t>
  </si>
  <si>
    <t>KRW-GMT</t>
  </si>
  <si>
    <t>스테픈</t>
  </si>
  <si>
    <t>KRW-WEMIX</t>
  </si>
  <si>
    <t>위믹스</t>
  </si>
  <si>
    <t>2022.06.14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</si>
</sst>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6EA7A78E-CD91-4EBC-92C7-9C1D4A615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2BA6A8D3-478D-4BFB-994F-0AF67E0F3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8F28D821-8BB0-4590-B4A2-01167F558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DA9D5D77-651E-4F12-864D-96B628162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909BE472-ECFD-4C24-A10D-AB4AD53BE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BD699D1F-34DC-482C-A4B5-05F401F3B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376C293D-3343-47C6-91CE-F9025D22A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445C90C3-613C-417E-BF3B-41C93DCCD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AF20FC54-8BBD-41DD-A058-4B2519B25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5219CE5-5C1B-4AD4-AEC6-0C64AADA2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96164C13-12A1-4A20-BEBB-E990DFB64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C0B6D63B-791C-4ED8-A579-F39DBBE0B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85CB259-4A51-42F2-ACDB-07FDB2376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EE606629-D4FA-4694-B132-337BFF22B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2C6797F3-118D-4E29-9626-EC5604972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EFD63CA7-62BB-4295-96BE-0B64201FA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ED0037F-5037-4B9D-9969-00FE92672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5D099BAF-E22E-42EC-8481-C6E2E1AC1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D010115C-6FE3-463D-8DC7-386803E57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DA76E599-9023-4ACE-839A-9A815BBD2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4163D4A8-29C0-499C-AEE5-C02A06022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13D58843-2CC4-4152-BECB-AABA8E4DC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BFABEC2D-3EC7-48A3-96B1-3BA8CEA68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483C1E0-5977-4214-904C-127BE1688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48CF39D-6D82-4A47-8E63-DADF59AA8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B5F35D17-5CA9-468E-868D-8BF13F0CB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E136FDFD-9DB1-4C71-838C-F74BF4703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BD980E16-3B57-4047-8627-494FE9862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4F0942B0-075D-4FC4-AFB3-4A4081E75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B3FD1396-23DE-4AA0-B18B-60D57DA91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7F05F00A-83DB-43CE-BF50-CC0DBAAEF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BB07E97F-0A73-4C46-81A7-EEEEEA7F2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4E66F927-7782-4BE9-9092-A3D353C3D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8548DB04-3D69-4FA4-99D3-6D52BFE78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D6CEC6AB-E95D-48C9-A2EF-DA3371645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B6512677-4BCD-4EEE-88AF-27758618E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F7E5DE90-AD21-4C19-8AEE-E87FF4AF7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4C97509-35CE-41C9-8190-A738F8CCA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FB8E8301-9AD1-4062-A19C-795DF90FF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10760BC9-6059-4747-8ED4-1377C0934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F4B5C271-727E-4B79-A545-566E2C249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777A2D9E-F1E9-40EF-93CA-F029C8DFA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C0C43EF9-2463-4396-A23D-130793B88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BFAD0CC0-0FF2-4D4F-AC88-8807FF106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123DCBAF-BA84-43D7-997F-18DF46BEE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EC1F5ED2-81B9-4EEB-9E91-9529D7E6D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175CB4F-4AF2-4F14-931A-DD061B5DA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7309AFB2-9675-4A84-AFE9-E07AC0007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567CB15C-5D28-4CB4-B3A5-9CCBB62ED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631A920C-CF77-4511-A350-5CF7322A6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64850443-98C5-4BDE-9653-CEF6FACA3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AC81FC97-B6AE-492D-99C2-935F0C159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194444A3-2042-4DF6-8C2E-FEFD9B6D7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A5E5710D-3475-4130-9150-264B6C7B4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67891818-422B-4B85-AF62-1F45D9AA75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F0799C7-F0BB-4A18-9306-B2FF1146A7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8C073B90-1078-4C3A-B43C-DDD0908F1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CE83F9AA-C7C0-4E64-917D-67541D44A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2AFD31C1-0BF8-4ABE-8298-2306316D6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A7304BF2-1010-42B1-8387-2C3C046A6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2186CA4B-767E-45EB-8641-5D5E169E7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854C7E-2779-44B2-B28F-A727A4030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94C0539E-6E1F-495F-97E9-071B5F97B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11911F5E-D007-40F1-9751-221B583DB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939A1D47-1D10-45CA-8514-10BE90C20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BE0AB025-DFEE-4E57-8CF3-A149C9463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441B59EA-0FD1-4EB7-BDBB-4E5E67611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29C73C-B523-487D-8782-A7991F6BF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C795A151-8290-4617-9ABE-827D4C7B6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F2E082B1-30B9-4CF3-9B8C-3D3A50CF4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3474E8B1-4DEF-4FE6-8C7F-1FA93AA57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EAC69EC4-CF4A-4ADE-BBA0-B9D5C3574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E13B3349-F93E-48E2-BAA3-8E138351C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F3262F49-4539-479B-A3DE-C8C1352D1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C16D5507-93DD-46F0-91C5-57932258C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589D4CE5-1145-4811-AF23-2F3660FCA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3B333678-3CBA-4090-9F92-890BE96AB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C1E5D953-6074-4B5C-AE9A-BB101B26D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F0D1968A-9087-4FED-B16F-46A2403DB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EAB2BBF4-530E-4B16-A44C-16C477E58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C9BFEDE3-B364-47CC-92F2-9502E2E80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E19D5321-9532-45D3-8153-D5BEA53CC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D8D0DA1C-0357-4456-92CC-5FFB0F182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50917C6C-BD93-43AB-B350-A0DFAECE2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1E1696D7-B362-41EC-B56F-6F66CC3DC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D7DF7606-2FB7-4EC8-85AB-1E825D33B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35840372-DCB9-446C-8C8C-DE64ABF99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CB1A5FA8-7D7D-4072-B23F-784B15260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DBBC28DE-35BF-4489-96DC-6CD0CEA7F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9F01B893-0D27-44C5-A03A-0C1120781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5472BF60-1E51-4224-943D-1A7FAB5DD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8B872FBD-C8D8-47A1-AE7D-3AD30BAD2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1A62AFE9-0BEA-4432-A3E8-92C973118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2E71604E-F9FD-4866-84E6-9B012CA2E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4D86E56C-9F5C-40D1-8B10-6E4364D4C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D906B2A6-D73E-42EE-B1F3-71A67C586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A555D9BB-D85B-40CA-9288-FAD01767D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4CEA76D5-30A0-4FFC-B84B-8F4E12617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CBB081A-B889-411D-8C32-3F0963155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12CDCFA7-2EEB-483C-A267-1B38BC82C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C0F2015B-D897-4A62-B7D4-DF145F543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BECE4149-C6D4-42F3-8DDD-1B46F699D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3FA19DE9-4136-487C-8559-D344BEFB5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4C540CA1-A90F-4F0C-A50D-572BA3D92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93F07ECD-35C9-4032-A50D-F7E8CE0EF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45336EFD-0137-448F-9CE2-13A2D30CD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279E8167-C0E3-4118-9A68-210E4E929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DACE24C7-A3F3-4B5A-8240-D1BC7BBEA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9F26F6EA-0043-4150-9FAF-EA2FAC126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48C48200-C2E1-4ACD-AA62-4F6063DD2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9277742A-1A11-4521-8A13-5B51E63A8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342AE89C-0B9F-412D-A8E8-A65FCD5F0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4C17CC56-BE2E-4783-8882-41DD5AF887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3A78DD9E-62C7-491E-99F4-AA4E3D48C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8A05AAC-F6F0-4993-84E9-9D033315D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288691B-AD59-4291-AE07-49A5CC5DF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CF054A01-4B83-4B06-88EC-41D17827E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975EBA5D-5950-45AA-B370-836F4EE01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D54DA374-74DF-4251-9975-2F407CE81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4B3B1143-DF50-4267-BCC1-FC122CC73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11C3C1A8-8F5C-4399-AE44-284A24C34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D44D2A4C-506C-4E8C-8502-934EFB0EA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4E9AFCD-A4AE-4EE8-B8E5-F322B0028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3C7672AE-0D03-4922-8A3A-029A0B530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3953F519-809D-46BE-BAB6-7321206D9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1FD993D8-4637-474C-A228-658525A4F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6F0CF1DB-87D4-4208-9C92-62598CE16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3B384C5D-1870-4762-AB7E-7629A3218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7C044690-0582-4556-9C22-EED1D910C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2FCA57E6-547B-422D-A0E0-B9DE35C0E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E9436F87-FF19-4C49-87D7-7F15CA1C2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AF6588A2-DD89-43BF-A0F1-A053D76D8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5BCE7F9A-5E32-416A-9B03-605DAA52E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27909734-1FED-4D83-BF15-25805359F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34B8D271-7BCA-49C0-9F44-3636ADED5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13CCE2AD-64E8-4AAF-B608-609875982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A78EAAE3-7431-42DA-9FAD-618ECACE6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4196625-1A4B-42C7-BCBE-54B4CDE9B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BA774FEB-4441-4CB7-B793-F4DF37436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DB549FD4-78A9-42B6-8BE4-78F9F104F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740FC741-24CA-4E38-B8A1-5ED64D12E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190037C4-A2F7-4156-9A68-8C08061A7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A7F4D994-7D8E-4226-8DDC-7E980917A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52BDF54F-3C71-41B1-AC36-8C7C8A2ED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77CDEEB0-1495-429E-A12A-6723AE12A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C7E63BF2-3C33-436F-BB44-2F392A2C0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2E009151-B26A-4869-A32C-572B597C6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754405DF-A52E-456E-80A4-19397CBDF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CCCA134A-F110-409F-B9AE-624BCF48F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91FBB4C7-7D9B-4E2D-B967-73907B841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A042ADB-F206-443B-BC71-E16748C5E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5759F600-EC82-4088-BD13-FCF728CD7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6F4CD5D7-41B6-4E2D-A792-6E0F63AC5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7741AAEF-2611-47A6-BFD1-8F0C56802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1AE0601C-3282-48B4-BA8D-D58B2FF47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32C7C129-3A75-4CE9-A6BA-600BA69AA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840AD42C-4185-4B25-9590-050524F21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68B952FB-C3ED-48EA-B77B-D9C60E49F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155127D2-96EB-481F-AB01-237C572E9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9342E4F2-DA93-422B-8570-F362BE28B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A1D3913B-0758-48F6-AEB4-72FB9EF33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94A88C01-2909-4400-B033-ED3A95495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BA3FB59-91FE-4D94-B31C-B48296C01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182598A6-31F3-4984-BC6F-9B9F9AC7B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9A435989-D24E-4547-BAD8-1CD343DB3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3AAEFDEE-C28E-4555-877E-D5136EE8D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F4E906E6-BB39-47A7-B2C8-96BE18B40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CDB29960-9E84-4C75-90B9-81C10F126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3EC9D7E4-C261-4FA2-A4E2-C39753FF0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E83DEF43-38DE-445E-8747-4CEBF0182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D0EEA8BE-62F7-4D24-AC53-474B2AACE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9C78021-FB2D-4ECA-9FCB-C5C198BDD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ACA6D432-0E58-4386-A4C6-CCFC75CF6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D1D2FD63-75C6-4ABB-93D5-875723923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5528A593-3520-440A-B5F8-8151412E6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967F0920-6270-48D7-AF95-DE189952C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D3915327-E5EA-4B19-92F6-41DDE0D35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D88EB183-C80D-423A-B498-480F5A0C5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7E7F3A74-3BD8-40A4-B6D0-CD90228C2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93ABAB11-C4E4-464E-A061-1AEF94726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F3264548-129E-41E4-92C2-29A91F299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88E56226-A06B-4E08-BBFD-A9B8549D4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3C309687-1646-43D2-B4B7-F3E1D07B5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867C2E65-3836-4AED-834C-0E35918AA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808BAF43-4AAB-479D-9149-0B4F025A6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95BE883C-BE5A-421D-B8A2-9955E9F4B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D667EB44-9248-401A-9BEE-B97920C83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B3FBC45-6D25-4A83-AFBD-D0E102CDE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563F34E8-7C55-4B33-B1F5-4205E2ACA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B157CAFA-AB76-45A7-93E7-DB2665C0F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46095F7C-ADC2-43AC-8BE3-70F40CA5E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36F822F3-9BC2-430F-B802-FDC853B11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ECFFC0D3-615D-44AA-B178-7B42E8D1F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95E826ED-0F20-4129-8982-5BF35B318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F67AC900-68EE-41A4-9CD6-5574EB0B1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BB612145-489C-470A-876D-8D00DD448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39637C87-F096-4B48-B980-3371BBBD2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4F7510E4-6C11-4BA0-B448-9999E79B5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5C218E9B-D949-4A31-BB42-8D29AD787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7186D6F-CDEB-4F83-AFC1-36A69C022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2002D36A-52CF-4889-BC01-2EFA83C58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BF1D985F-FA38-4DFC-8D16-9830DC74F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B0139106-F309-4D3B-A8C4-89F03C5D9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23476B95-3B68-4AEA-AF24-6A83289E8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449A9946-3498-46CB-964A-B32F5CECD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8F95CBFA-ADD1-4CDF-A64B-FB2150B3E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8A87F3A8-DC01-41FB-9F29-9394BCDC4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B195632A-85D7-4FD1-A323-3DAC0D0A6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C464B566-11C7-4991-8673-052D46A1D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91D5B6B7-4DDE-4CCF-843F-E8C1FD176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DAE2F3EE-33DC-48DA-8D5D-E46BF7143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6093DA47-992D-4CD0-B462-D32697FA3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AAD56AA4-0A7A-4CF1-AED8-01EE90D84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3425E78B-5F6C-4112-95EA-C2EAB5F22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49DD4C68-626E-4CF5-873C-D39F196D3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C7730B9F-81BE-49C5-A6BF-056E09579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126CEBC2-045B-4C62-92B4-FCBAB4DE1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1FD241B3-16CA-4D3A-A485-AF4F27067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4D1346E2-31D3-4480-BC68-85ED8FDD5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B3207C02-5DEE-4FE2-A4E7-8F2571FA2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E83A6FB1-881A-4A4F-8F3A-4C12B3A7F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247D3729-FA8A-4275-BFA7-A92F70137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BDBC6FCA-F6D2-45EC-ABA2-37DB425EC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C85E92F4-1232-4532-9C9C-E9FEBC472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3FEE8515-F1F2-4801-9C7F-7E6A45E3D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B6051945-88D2-4C64-AB50-E41FE0102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A3C98CF2-9E95-4748-9246-3984B2477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D8261494-FFAC-457B-AF5E-6C31E1041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A8B54EB9-40B8-499F-A2C6-C22AB6AD8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D5318870-4215-4ABD-BFE3-D2B0C88E4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1A581DD9-7E7F-49B1-8514-543A6A211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ACACE1DB-184A-41A9-ACA2-C09CE2A1B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9B82EEAD-1235-45AB-A91A-434EA6D7F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53AA1198-3EB5-4A02-951C-12E4FC2C7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B48C5492-2588-4AF9-B871-DE95B3CAE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9E695FF7-FFD5-4895-A499-04B2429F3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2F391154-A882-4EA0-BDA3-ABE6E6CE7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A5867F8C-A415-454D-B2D3-33EA916C2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82D6A208-2605-4902-A522-0728BF70F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9C162A93-9C93-497C-BBDB-64CBAEE68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4025C003-BDCA-4B1A-B4D0-E42F606F6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7643D402-E867-4EE2-8F1D-F1731C06D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B8C8ADBB-6C27-491F-A75B-D672BF8E0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6F1E37F4-02E8-4700-990D-10D766A4B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E20D4B1E-699F-4C42-93AC-66B043788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834A6501-3162-47F9-BC43-4C98CF7B2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AFC3F35C-4F3B-4643-8C60-AB95BC6D5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5D20DBBB-9C7B-4EDF-9EA6-C48533ABF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97D5AE7C-5B1D-433E-B97A-B0F8E2CA9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4854E281-440B-40DB-A244-D0DC14BE1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6046BC2E-7D95-4A4B-83E4-F6898A368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9249AAEA-AD36-4576-B80B-ECB529767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1AA3B50-7D88-42A1-B32B-7304014B1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CD44C27C-E096-46A8-BF02-CC0188410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833BAD23-5745-48ED-9137-44B306438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52391F50-F931-44DD-8FBF-718F9E78D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BB7CC2C9-1D60-4CC1-B18A-ADFAC6655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2508E6F9-CBB9-4C4A-BA98-AEDD73B3A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8712824D-8839-4F24-BF48-7E1297346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6F1013ED-39FF-4708-B734-A34D7C1BD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1753D522-E846-4EA0-A61A-F014DE1BF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8408B68A-589F-4ABD-9780-F7FAC0BF3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FC5437EF-3B6A-462E-A5D7-8F9B95612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6DED48C6-CC66-4C22-AD66-F3E103EB7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24FA407E-341E-49C5-9B9D-2632BCB29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7AEB9950-CC4E-4060-AECF-E2B3E03BE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98D1913F-FB1D-47FE-9423-85C306601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29415E31-FB4A-460A-B50A-CF16D6D81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4B77AD03-839A-49B8-A1F8-1D532114A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A2E69DCC-4E0C-48E3-BED9-1177A9512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4FF8D763-BD64-41C8-B27D-961065B26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8C15DA16-C5AA-44C4-B31E-353F5BD6A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607E7A58-2330-4F1F-98E5-8874FF22E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C5089B31-2B26-40D9-AB72-C0C945E9A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CB42911A-1DFC-4EB2-B826-58E139ADC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35ED701B-F836-4E8A-B72B-B97900BD3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1F7F039-EB70-416D-8469-9E0B98C70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B52D9B22-F566-4633-94AC-47CD9BB259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44571339-F6AB-4AE1-A5AF-1926F4744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9F9CE0F-B9BC-4280-A783-482D7DC80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44287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" t="s">
        <v>3</v>
      </c>
      <c r="B2" s="238" t="s">
        <v>4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5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6"/>
      <c r="I3" s="227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13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6"/>
      <c r="I5" s="227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6"/>
      <c r="I7" s="227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 t="s">
        <v>26</v>
      </c>
      <c r="L8" s="230"/>
      <c r="M8" s="230"/>
      <c r="N8" s="230"/>
      <c r="O8" s="231"/>
      <c r="Q8" s="204" t="s">
        <v>27</v>
      </c>
      <c r="R8" s="206"/>
    </row>
    <row r="9" spans="1:19" ht="17.25" thickBot="1">
      <c r="A9" s="4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6"/>
      <c r="I9" s="227"/>
      <c r="J9" s="4" t="s">
        <v>28</v>
      </c>
      <c r="K9" s="229" t="s">
        <v>257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22"/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/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11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28" t="s">
        <v>39</v>
      </c>
      <c r="B15" s="220" t="str">
        <f>TEXT($G$1, "[$-ko-KR]yyyy-mm-dd(ddd) ") &amp; "오전 00:00"</f>
        <v>2021-04-01(목) 오전 00:00</v>
      </c>
      <c r="C15" s="221"/>
      <c r="D15" s="217" t="str">
        <f>TEXT($G$1, "[$-ko-KR]yyyy-mm-dd(ddd) ") &amp; "오후 14:00"</f>
        <v>2021-04-01(목) 오후 14:00</v>
      </c>
      <c r="E15" s="218"/>
      <c r="F15" s="219"/>
      <c r="G15" s="217" t="str">
        <f>TEXT($G$1, "[$-ko-KR]yyyy-mm-dd(ddd) ") &amp; "오후 19:00"</f>
        <v>2021-04-01(목) 오후 19:00</v>
      </c>
      <c r="H15" s="218"/>
      <c r="I15" s="219"/>
      <c r="J15" s="217" t="str">
        <f>TEXT($G$1, "[$-ko-KR]yyyy-mm-dd(ddd) ") &amp; "오후 21:00"</f>
        <v>2021-04-01(목) 오후 21:00</v>
      </c>
      <c r="K15" s="218"/>
      <c r="L15" s="219"/>
      <c r="M15" s="217" t="str">
        <f>TEXT($G$1+1, "[$-ko-KR]yyyy-mm-dd(ddd) ") &amp; "오전 00:00"</f>
        <v>2021-04-02(금) 오전 00:00</v>
      </c>
      <c r="N15" s="218"/>
      <c r="O15" s="219"/>
      <c r="Q15" s="203"/>
      <c r="R15" s="203"/>
      <c r="S15" s="203"/>
    </row>
    <row r="16" spans="1:19" ht="17.25" customHeight="1" thickBot="1">
      <c r="A16" s="22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26" t="s">
        <v>42</v>
      </c>
      <c r="B37" s="191">
        <v>300000</v>
      </c>
      <c r="C37" s="19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11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13" t="s">
        <v>54</v>
      </c>
      <c r="B42" s="215" t="str">
        <f>TEXT($G$1, "[$-ko-KR]yyyy-mm-dd(ddd) ") &amp; "오전 00:00"</f>
        <v>2021-04-01(목) 오전 00:00</v>
      </c>
      <c r="C42" s="216"/>
      <c r="D42" s="217" t="str">
        <f>TEXT($G$1, "[$-ko-KR]yyyy-mm-dd(ddd) ") &amp; "오후 14:00"</f>
        <v>2021-04-01(목) 오후 14:00</v>
      </c>
      <c r="E42" s="218"/>
      <c r="F42" s="219"/>
      <c r="G42" s="217" t="str">
        <f>TEXT($G$1, "[$-ko-KR]yyyy-mm-dd(ddd) ") &amp; "오후 19:00"</f>
        <v>2021-04-01(목) 오후 19:00</v>
      </c>
      <c r="H42" s="218"/>
      <c r="I42" s="219"/>
      <c r="J42" s="217" t="str">
        <f>TEXT($G$1, "[$-ko-KR]yyyy-mm-dd(ddd) ") &amp; "오후 21:00"</f>
        <v>2021-04-01(목) 오후 21:00</v>
      </c>
      <c r="K42" s="218"/>
      <c r="L42" s="219"/>
      <c r="M42" s="217" t="str">
        <f>TEXT($G$1+1, "[$-ko-KR]yyyy-mm-dd(ddd) ") &amp; "오전 00:00"</f>
        <v>2021-04-02(금) 오전 00:00</v>
      </c>
      <c r="N42" s="218"/>
      <c r="O42" s="219"/>
      <c r="Q42" s="203"/>
      <c r="R42" s="203"/>
      <c r="S42" s="203"/>
    </row>
    <row r="43" spans="1:19" ht="17.25" customHeight="1" thickBot="1">
      <c r="A43" s="214"/>
      <c r="B43" s="2" t="s">
        <v>57</v>
      </c>
      <c r="C43" s="10" t="s">
        <v>58</v>
      </c>
      <c r="D43" s="2" t="s">
        <v>57</v>
      </c>
      <c r="E43" s="10" t="s">
        <v>262</v>
      </c>
      <c r="F43" s="11" t="s">
        <v>263</v>
      </c>
      <c r="G43" s="112" t="s">
        <v>57</v>
      </c>
      <c r="H43" s="113" t="s">
        <v>262</v>
      </c>
      <c r="I43" s="114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26" t="s">
        <v>264</v>
      </c>
      <c r="B64" s="191">
        <f>$B$37</f>
        <v>300000</v>
      </c>
      <c r="C64" s="192"/>
      <c r="D64" s="26" t="s">
        <v>265</v>
      </c>
      <c r="E64" s="27">
        <f>IF(COUNT(E44:E63), SUM(E44:E63) / COUNT(E44:E63), 0)</f>
        <v>0</v>
      </c>
      <c r="F64" s="28">
        <f>SUM(F44:F63)</f>
        <v>0</v>
      </c>
      <c r="G64" s="26" t="s">
        <v>265</v>
      </c>
      <c r="H64" s="27">
        <f>IF(COUNT(H44:H63), SUM(H44:H63) / COUNT(H44:H63), 0)</f>
        <v>0</v>
      </c>
      <c r="I64" s="28">
        <f>SUM(I44:I63)</f>
        <v>0</v>
      </c>
      <c r="J64" s="26" t="s">
        <v>265</v>
      </c>
      <c r="K64" s="27">
        <f>IF(COUNT(K44:K63), SUM(K44:K63) / COUNT(K44:K63), 0)</f>
        <v>0</v>
      </c>
      <c r="L64" s="28">
        <f>SUM(L44:L63)</f>
        <v>0</v>
      </c>
      <c r="M64" s="26" t="s">
        <v>265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11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13" t="s">
        <v>54</v>
      </c>
      <c r="B69" s="215" t="str">
        <f>TEXT($G$1, "[$-ko-KR]yyyy-mm-dd(ddd) ") &amp; "오전 00:00"</f>
        <v>2021-04-01(목) 오전 00:00</v>
      </c>
      <c r="C69" s="216"/>
      <c r="D69" s="217" t="str">
        <f>TEXT($G$1, "[$-ko-KR]yyyy-mm-dd(ddd) ") &amp; "오후 14:00"</f>
        <v>2021-04-01(목) 오후 14:00</v>
      </c>
      <c r="E69" s="218"/>
      <c r="F69" s="219"/>
      <c r="G69" s="217" t="str">
        <f>TEXT($G$1, "[$-ko-KR]yyyy-mm-dd(ddd) ") &amp; "오후 19:00"</f>
        <v>2021-04-01(목) 오후 19:00</v>
      </c>
      <c r="H69" s="218"/>
      <c r="I69" s="219"/>
      <c r="J69" s="217" t="str">
        <f>TEXT($G$1, "[$-ko-KR]yyyy-mm-dd(ddd) ") &amp; "오후 21:00"</f>
        <v>2021-04-01(목) 오후 21:00</v>
      </c>
      <c r="K69" s="218"/>
      <c r="L69" s="219"/>
      <c r="M69" s="217" t="str">
        <f>TEXT($G$1+1, "[$-ko-KR]yyyy-mm-dd(ddd) ") &amp; "오전 00:00"</f>
        <v>2021-04-02(금) 오전 00:00</v>
      </c>
      <c r="N69" s="218"/>
      <c r="O69" s="219"/>
      <c r="Q69" s="203"/>
      <c r="R69" s="203"/>
      <c r="S69" s="203"/>
    </row>
    <row r="70" spans="1:19" ht="17.25" thickBot="1">
      <c r="A70" s="214"/>
      <c r="B70" s="2" t="s">
        <v>57</v>
      </c>
      <c r="C70" s="10" t="s">
        <v>58</v>
      </c>
      <c r="D70" s="2" t="s">
        <v>57</v>
      </c>
      <c r="E70" s="10" t="s">
        <v>262</v>
      </c>
      <c r="F70" s="11" t="s">
        <v>263</v>
      </c>
      <c r="G70" s="112" t="s">
        <v>57</v>
      </c>
      <c r="H70" s="113" t="s">
        <v>262</v>
      </c>
      <c r="I70" s="114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26" t="s">
        <v>264</v>
      </c>
      <c r="B91" s="191">
        <f>$B$37</f>
        <v>300000</v>
      </c>
      <c r="C91" s="192"/>
      <c r="D91" s="26" t="s">
        <v>265</v>
      </c>
      <c r="E91" s="27">
        <f>IF(COUNT(E71:E90), SUM(E71:E90) / COUNT(E71:E90), 0)</f>
        <v>0</v>
      </c>
      <c r="F91" s="28">
        <f>SUM(F71:F90)</f>
        <v>0</v>
      </c>
      <c r="G91" s="26" t="s">
        <v>265</v>
      </c>
      <c r="H91" s="27">
        <f>IF(COUNT(H71:H90), SUM(H71:H90) / COUNT(H71:H90), 0)</f>
        <v>0</v>
      </c>
      <c r="I91" s="28">
        <f>SUM(I71:I90)</f>
        <v>0</v>
      </c>
      <c r="J91" s="26" t="s">
        <v>265</v>
      </c>
      <c r="K91" s="27">
        <f>IF(COUNT(K71:K90), SUM(K71:K90) / COUNT(K71:K90), 0)</f>
        <v>0</v>
      </c>
      <c r="L91" s="28">
        <f>SUM(L71:L90)</f>
        <v>0</v>
      </c>
      <c r="M91" s="26" t="s">
        <v>265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11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13" t="s">
        <v>54</v>
      </c>
      <c r="B96" s="215" t="str">
        <f>TEXT($G$1, "[$-ko-KR]yyyy-mm-dd(ddd) ") &amp; "오전 00:00"</f>
        <v>2021-04-01(목) 오전 00:00</v>
      </c>
      <c r="C96" s="216"/>
      <c r="D96" s="217" t="str">
        <f>TEXT($G$1, "[$-ko-KR]yyyy-mm-dd(ddd) ") &amp; "오후 14:00"</f>
        <v>2021-04-01(목) 오후 14:00</v>
      </c>
      <c r="E96" s="218"/>
      <c r="F96" s="219"/>
      <c r="G96" s="217" t="str">
        <f>TEXT($G$1, "[$-ko-KR]yyyy-mm-dd(ddd) ") &amp; "오후 19:00"</f>
        <v>2021-04-01(목) 오후 19:00</v>
      </c>
      <c r="H96" s="218"/>
      <c r="I96" s="219"/>
      <c r="J96" s="217" t="str">
        <f>TEXT($G$1, "[$-ko-KR]yyyy-mm-dd(ddd) ") &amp; "오후 21:00"</f>
        <v>2021-04-01(목) 오후 21:00</v>
      </c>
      <c r="K96" s="218"/>
      <c r="L96" s="219"/>
      <c r="M96" s="217" t="str">
        <f>TEXT($G$1+1, "[$-ko-KR]yyyy-mm-dd(ddd) ") &amp; "오전 00:00"</f>
        <v>2021-04-02(금) 오전 00:00</v>
      </c>
      <c r="N96" s="218"/>
      <c r="O96" s="219"/>
      <c r="Q96" s="203"/>
      <c r="R96" s="203"/>
      <c r="S96" s="203"/>
    </row>
    <row r="97" spans="1:19" ht="17.25" thickBot="1">
      <c r="A97" s="214"/>
      <c r="B97" s="2" t="s">
        <v>57</v>
      </c>
      <c r="C97" s="10" t="s">
        <v>58</v>
      </c>
      <c r="D97" s="2" t="s">
        <v>57</v>
      </c>
      <c r="E97" s="10" t="s">
        <v>262</v>
      </c>
      <c r="F97" s="11" t="s">
        <v>263</v>
      </c>
      <c r="G97" s="112" t="s">
        <v>57</v>
      </c>
      <c r="H97" s="113" t="s">
        <v>262</v>
      </c>
      <c r="I97" s="114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26" t="s">
        <v>264</v>
      </c>
      <c r="B118" s="191">
        <f>$B$37</f>
        <v>300000</v>
      </c>
      <c r="C118" s="192"/>
      <c r="D118" s="26" t="s">
        <v>265</v>
      </c>
      <c r="E118" s="27">
        <f>IF(COUNT(E98:E117), SUM(E98:E117) / COUNT(E98:E117), 0)</f>
        <v>0</v>
      </c>
      <c r="F118" s="28">
        <f>SUM(F98:F117)</f>
        <v>0</v>
      </c>
      <c r="G118" s="26" t="s">
        <v>265</v>
      </c>
      <c r="H118" s="27">
        <f>IF(COUNT(H98:H117), SUM(H98:H117) / COUNT(H98:H117), 0)</f>
        <v>0</v>
      </c>
      <c r="I118" s="28">
        <f>SUM(I98:I117)</f>
        <v>0</v>
      </c>
      <c r="J118" s="26" t="s">
        <v>265</v>
      </c>
      <c r="K118" s="27">
        <f>IF(COUNT(K98:K117), SUM(K98:K117) / COUNT(K98:K117), 0)</f>
        <v>0</v>
      </c>
      <c r="L118" s="28">
        <f>SUM(L98:L117)</f>
        <v>0</v>
      </c>
      <c r="M118" s="26" t="s">
        <v>265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11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13" t="s">
        <v>54</v>
      </c>
      <c r="B123" s="215" t="str">
        <f>TEXT($G$1, "[$-ko-KR]yyyy-mm-dd(ddd) ") &amp; "오전 00:00"</f>
        <v>2021-04-01(목) 오전 00:00</v>
      </c>
      <c r="C123" s="216"/>
      <c r="D123" s="217" t="str">
        <f>TEXT($G$1, "[$-ko-KR]yyyy-mm-dd(ddd) ") &amp; "오후 14:00"</f>
        <v>2021-04-01(목) 오후 14:00</v>
      </c>
      <c r="E123" s="218"/>
      <c r="F123" s="219"/>
      <c r="G123" s="217" t="str">
        <f>TEXT($G$1, "[$-ko-KR]yyyy-mm-dd(ddd) ") &amp; "오후 19:00"</f>
        <v>2021-04-01(목) 오후 19:00</v>
      </c>
      <c r="H123" s="218"/>
      <c r="I123" s="219"/>
      <c r="J123" s="217" t="str">
        <f>TEXT($G$1, "[$-ko-KR]yyyy-mm-dd(ddd) ") &amp; "오후 21:00"</f>
        <v>2021-04-01(목) 오후 21:00</v>
      </c>
      <c r="K123" s="218"/>
      <c r="L123" s="219"/>
      <c r="M123" s="217" t="str">
        <f>TEXT($G$1+1, "[$-ko-KR]yyyy-mm-dd(ddd) ") &amp; "오전 00:00"</f>
        <v>2021-04-02(금) 오전 00:00</v>
      </c>
      <c r="N123" s="218"/>
      <c r="O123" s="219"/>
      <c r="Q123" s="203"/>
      <c r="R123" s="203"/>
      <c r="S123" s="203"/>
    </row>
    <row r="124" spans="1:19" ht="17.25" thickBot="1">
      <c r="A124" s="214"/>
      <c r="B124" s="2" t="s">
        <v>57</v>
      </c>
      <c r="C124" s="10" t="s">
        <v>58</v>
      </c>
      <c r="D124" s="2" t="s">
        <v>57</v>
      </c>
      <c r="E124" s="10" t="s">
        <v>262</v>
      </c>
      <c r="F124" s="11" t="s">
        <v>263</v>
      </c>
      <c r="G124" s="112" t="s">
        <v>57</v>
      </c>
      <c r="H124" s="113" t="s">
        <v>262</v>
      </c>
      <c r="I124" s="114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26" t="s">
        <v>264</v>
      </c>
      <c r="B145" s="191">
        <f>$B$37</f>
        <v>300000</v>
      </c>
      <c r="C145" s="192"/>
      <c r="D145" s="26" t="s">
        <v>265</v>
      </c>
      <c r="E145" s="27">
        <f>IF(COUNT(E125:E144), SUM(E125:E144) / COUNT(E125:E144), 0)</f>
        <v>0</v>
      </c>
      <c r="F145" s="28">
        <f>SUM(F125:F144)</f>
        <v>0</v>
      </c>
      <c r="G145" s="26" t="s">
        <v>265</v>
      </c>
      <c r="H145" s="27">
        <f>IF(COUNT(H125:H144), SUM(H125:H144) / COUNT(H125:H144), 0)</f>
        <v>0</v>
      </c>
      <c r="I145" s="28">
        <f>SUM(I125:I144)</f>
        <v>0</v>
      </c>
      <c r="J145" s="26" t="s">
        <v>265</v>
      </c>
      <c r="K145" s="27">
        <f>IF(COUNT(K125:K144), SUM(K125:K144) / COUNT(K125:K144), 0)</f>
        <v>0</v>
      </c>
      <c r="L145" s="28">
        <f>SUM(L125:L144)</f>
        <v>0</v>
      </c>
      <c r="M145" s="26" t="s">
        <v>265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11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13" t="s">
        <v>54</v>
      </c>
      <c r="B150" s="215" t="str">
        <f>TEXT($G$1, "[$-ko-KR]yyyy-mm-dd(ddd) ") &amp; "오전 00:00"</f>
        <v>2021-04-01(목) 오전 00:00</v>
      </c>
      <c r="C150" s="216"/>
      <c r="D150" s="217" t="str">
        <f>TEXT($G$1, "[$-ko-KR]yyyy-mm-dd(ddd) ") &amp; "오후 14:00"</f>
        <v>2021-04-01(목) 오후 14:00</v>
      </c>
      <c r="E150" s="218"/>
      <c r="F150" s="219"/>
      <c r="G150" s="217" t="str">
        <f>TEXT($G$1, "[$-ko-KR]yyyy-mm-dd(ddd) ") &amp; "오후 19:00"</f>
        <v>2021-04-01(목) 오후 19:00</v>
      </c>
      <c r="H150" s="218"/>
      <c r="I150" s="219"/>
      <c r="J150" s="217" t="str">
        <f>TEXT($G$1, "[$-ko-KR]yyyy-mm-dd(ddd) ") &amp; "오후 21:00"</f>
        <v>2021-04-01(목) 오후 21:00</v>
      </c>
      <c r="K150" s="218"/>
      <c r="L150" s="219"/>
      <c r="M150" s="217" t="str">
        <f>TEXT($G$1+1, "[$-ko-KR]yyyy-mm-dd(ddd) ") &amp; "오전 00:00"</f>
        <v>2021-04-02(금) 오전 00:00</v>
      </c>
      <c r="N150" s="218"/>
      <c r="O150" s="219"/>
      <c r="Q150" s="203"/>
      <c r="R150" s="203"/>
      <c r="S150" s="203"/>
    </row>
    <row r="151" spans="1:19" ht="17.25" thickBot="1">
      <c r="A151" s="214"/>
      <c r="B151" s="2" t="s">
        <v>57</v>
      </c>
      <c r="C151" s="10" t="s">
        <v>58</v>
      </c>
      <c r="D151" s="2" t="s">
        <v>57</v>
      </c>
      <c r="E151" s="10" t="s">
        <v>262</v>
      </c>
      <c r="F151" s="11" t="s">
        <v>263</v>
      </c>
      <c r="G151" s="112" t="s">
        <v>57</v>
      </c>
      <c r="H151" s="113" t="s">
        <v>262</v>
      </c>
      <c r="I151" s="114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26" t="s">
        <v>264</v>
      </c>
      <c r="B172" s="191">
        <f>$B$37</f>
        <v>300000</v>
      </c>
      <c r="C172" s="192"/>
      <c r="D172" s="26" t="s">
        <v>265</v>
      </c>
      <c r="E172" s="27">
        <f>IF(COUNT(E152:E171), SUM(E152:E171) / COUNT(E152:E171), 0)</f>
        <v>0</v>
      </c>
      <c r="F172" s="28">
        <f>SUM(F152:F171)</f>
        <v>0</v>
      </c>
      <c r="G172" s="26" t="s">
        <v>265</v>
      </c>
      <c r="H172" s="27">
        <f>IF(COUNT(H152:H171), SUM(H152:H171) / COUNT(H152:H171), 0)</f>
        <v>0</v>
      </c>
      <c r="I172" s="28">
        <f>SUM(I152:I171)</f>
        <v>0</v>
      </c>
      <c r="J172" s="26" t="s">
        <v>265</v>
      </c>
      <c r="K172" s="27">
        <f>IF(COUNT(K152:K171), SUM(K152:K171) / COUNT(K152:K171), 0)</f>
        <v>0</v>
      </c>
      <c r="L172" s="28">
        <f>SUM(L152:L171)</f>
        <v>0</v>
      </c>
      <c r="M172" s="26" t="s">
        <v>265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11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13" t="s">
        <v>54</v>
      </c>
      <c r="B177" s="215" t="str">
        <f>TEXT($G$1, "[$-ko-KR]yyyy-mm-dd(ddd) ") &amp; "오전 00:00"</f>
        <v>2021-04-01(목) 오전 00:00</v>
      </c>
      <c r="C177" s="216"/>
      <c r="D177" s="217" t="str">
        <f>TEXT($G$1, "[$-ko-KR]yyyy-mm-dd(ddd) ") &amp; "오후 14:00"</f>
        <v>2021-04-01(목) 오후 14:00</v>
      </c>
      <c r="E177" s="218"/>
      <c r="F177" s="219"/>
      <c r="G177" s="217" t="str">
        <f>TEXT($G$1, "[$-ko-KR]yyyy-mm-dd(ddd) ") &amp; "오후 19:00"</f>
        <v>2021-04-01(목) 오후 19:00</v>
      </c>
      <c r="H177" s="218"/>
      <c r="I177" s="219"/>
      <c r="J177" s="217" t="str">
        <f>TEXT($G$1, "[$-ko-KR]yyyy-mm-dd(ddd) ") &amp; "오후 21:00"</f>
        <v>2021-04-01(목) 오후 21:00</v>
      </c>
      <c r="K177" s="218"/>
      <c r="L177" s="219"/>
      <c r="M177" s="217" t="str">
        <f>TEXT($G$1+1, "[$-ko-KR]yyyy-mm-dd(ddd) ") &amp; "오전 00:00"</f>
        <v>2021-04-02(금) 오전 00:00</v>
      </c>
      <c r="N177" s="218"/>
      <c r="O177" s="219"/>
      <c r="Q177" s="203"/>
      <c r="R177" s="203"/>
      <c r="S177" s="203"/>
    </row>
    <row r="178" spans="1:19" ht="17.25" thickBot="1">
      <c r="A178" s="214"/>
      <c r="B178" s="2" t="s">
        <v>57</v>
      </c>
      <c r="C178" s="10" t="s">
        <v>58</v>
      </c>
      <c r="D178" s="2" t="s">
        <v>57</v>
      </c>
      <c r="E178" s="10" t="s">
        <v>262</v>
      </c>
      <c r="F178" s="11" t="s">
        <v>263</v>
      </c>
      <c r="G178" s="112" t="s">
        <v>57</v>
      </c>
      <c r="H178" s="113" t="s">
        <v>262</v>
      </c>
      <c r="I178" s="114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26" t="s">
        <v>264</v>
      </c>
      <c r="B199" s="191">
        <f>$B$37</f>
        <v>300000</v>
      </c>
      <c r="C199" s="192"/>
      <c r="D199" s="26" t="s">
        <v>265</v>
      </c>
      <c r="E199" s="27">
        <f>IF(COUNT(E179:E198), SUM(E179:E198) / COUNT(E179:E198), 0)</f>
        <v>0</v>
      </c>
      <c r="F199" s="28">
        <f>SUM(F179:F198)</f>
        <v>0</v>
      </c>
      <c r="G199" s="26" t="s">
        <v>265</v>
      </c>
      <c r="H199" s="27">
        <f>IF(COUNT(H179:H198), SUM(H179:H198) / COUNT(H179:H198), 0)</f>
        <v>0</v>
      </c>
      <c r="I199" s="28">
        <f>SUM(I179:I198)</f>
        <v>0</v>
      </c>
      <c r="J199" s="26" t="s">
        <v>265</v>
      </c>
      <c r="K199" s="27">
        <f>IF(COUNT(K179:K198), SUM(K179:K198) / COUNT(K179:K198), 0)</f>
        <v>0</v>
      </c>
      <c r="L199" s="28">
        <f>SUM(L179:L198)</f>
        <v>0</v>
      </c>
      <c r="M199" s="26" t="s">
        <v>265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44713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16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2022-06-01(수) 오전 00:00</v>
      </c>
      <c r="C15" s="243"/>
      <c r="D15" s="217" t="str">
        <f>TEXT($G$1, "[$-ko-KR]yyyy-mm-dd(ddd) ") &amp; "오후 14:00"</f>
        <v>2022-06-01(수) 오후 14:00</v>
      </c>
      <c r="E15" s="218"/>
      <c r="F15" s="219"/>
      <c r="G15" s="217" t="str">
        <f>TEXT($G$1, "[$-ko-KR]yyyy-mm-dd(ddd) ") &amp; "오후 19:00"</f>
        <v>2022-06-01(수) 오후 19:00</v>
      </c>
      <c r="H15" s="218"/>
      <c r="I15" s="219"/>
      <c r="J15" s="217" t="str">
        <f>TEXT($G$1, "[$-ko-KR]yyyy-mm-dd(ddd) ") &amp; "오후 21:00"</f>
        <v>2022-06-01(수) 오후 21:00</v>
      </c>
      <c r="K15" s="218"/>
      <c r="L15" s="219"/>
      <c r="M15" s="217" t="str">
        <f>TEXT($G$1+1, "[$-ko-KR]yyyy-mm-dd(ddd) ") &amp; "오전 00:00"</f>
        <v>2022-06-02(목)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16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2022-06-01(수) 오전 00:00</v>
      </c>
      <c r="C42" s="245"/>
      <c r="D42" s="217" t="str">
        <f>TEXT($G$1, "[$-ko-KR]yyyy-mm-dd(ddd) ") &amp; "오후 14:00"</f>
        <v>2022-06-01(수) 오후 14:00</v>
      </c>
      <c r="E42" s="218"/>
      <c r="F42" s="219"/>
      <c r="G42" s="217" t="str">
        <f>TEXT($G$1, "[$-ko-KR]yyyy-mm-dd(ddd) ") &amp; "오후 19:00"</f>
        <v>2022-06-01(수) 오후 19:00</v>
      </c>
      <c r="H42" s="218"/>
      <c r="I42" s="219"/>
      <c r="J42" s="217" t="str">
        <f>TEXT($G$1, "[$-ko-KR]yyyy-mm-dd(ddd) ") &amp; "오후 21:00"</f>
        <v>2022-06-01(수) 오후 21:00</v>
      </c>
      <c r="K42" s="218"/>
      <c r="L42" s="219"/>
      <c r="M42" s="217" t="str">
        <f>TEXT($G$1+1, "[$-ko-KR]yyyy-mm-dd(ddd) ") &amp; "오전 00:00"</f>
        <v>2022-06-02(목)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12" t="s">
        <v>57</v>
      </c>
      <c r="H43" s="113" t="s">
        <v>262</v>
      </c>
      <c r="I43" s="114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0</v>
      </c>
      <c r="F64" s="28">
        <f>SUM(F44:F63)</f>
        <v>0</v>
      </c>
      <c r="G64" s="26" t="s">
        <v>265</v>
      </c>
      <c r="H64" s="27">
        <f>IF(COUNT(H44:H63), SUM(H44:H63) / COUNT(H44:H63), 0)</f>
        <v>0</v>
      </c>
      <c r="I64" s="28">
        <f>SUM(I44:I63)</f>
        <v>0</v>
      </c>
      <c r="J64" s="26" t="s">
        <v>265</v>
      </c>
      <c r="K64" s="27">
        <f>IF(COUNT(K44:K63), SUM(K44:K63) / COUNT(K44:K63), 0)</f>
        <v>0</v>
      </c>
      <c r="L64" s="28">
        <f>SUM(L44:L63)</f>
        <v>0</v>
      </c>
      <c r="M64" s="26" t="s">
        <v>265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16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2022-06-01(수) 오전 00:00</v>
      </c>
      <c r="C69" s="245"/>
      <c r="D69" s="217" t="str">
        <f>TEXT($G$1, "[$-ko-KR]yyyy-mm-dd(ddd) ") &amp; "오후 14:00"</f>
        <v>2022-06-01(수) 오후 14:00</v>
      </c>
      <c r="E69" s="218"/>
      <c r="F69" s="219"/>
      <c r="G69" s="217" t="str">
        <f>TEXT($G$1, "[$-ko-KR]yyyy-mm-dd(ddd) ") &amp; "오후 19:00"</f>
        <v>2022-06-01(수) 오후 19:00</v>
      </c>
      <c r="H69" s="218"/>
      <c r="I69" s="219"/>
      <c r="J69" s="217" t="str">
        <f>TEXT($G$1, "[$-ko-KR]yyyy-mm-dd(ddd) ") &amp; "오후 21:00"</f>
        <v>2022-06-01(수) 오후 21:00</v>
      </c>
      <c r="K69" s="218"/>
      <c r="L69" s="219"/>
      <c r="M69" s="217" t="str">
        <f>TEXT($G$1+1, "[$-ko-KR]yyyy-mm-dd(ddd) ") &amp; "오전 00:00"</f>
        <v>2022-06-02(목)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12" t="s">
        <v>57</v>
      </c>
      <c r="H70" s="113" t="s">
        <v>262</v>
      </c>
      <c r="I70" s="114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0</v>
      </c>
      <c r="F91" s="28">
        <f>SUM(F71:F90)</f>
        <v>0</v>
      </c>
      <c r="G91" s="26" t="s">
        <v>265</v>
      </c>
      <c r="H91" s="27">
        <f>IF(COUNT(H71:H90), SUM(H71:H90) / COUNT(H71:H90), 0)</f>
        <v>0</v>
      </c>
      <c r="I91" s="28">
        <f>SUM(I71:I90)</f>
        <v>0</v>
      </c>
      <c r="J91" s="26" t="s">
        <v>265</v>
      </c>
      <c r="K91" s="27">
        <f>IF(COUNT(K71:K90), SUM(K71:K90) / COUNT(K71:K90), 0)</f>
        <v>0</v>
      </c>
      <c r="L91" s="28">
        <f>SUM(L71:L90)</f>
        <v>0</v>
      </c>
      <c r="M91" s="26" t="s">
        <v>265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16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2022-06-01(수) 오전 00:00</v>
      </c>
      <c r="C96" s="245"/>
      <c r="D96" s="217" t="str">
        <f>TEXT($G$1, "[$-ko-KR]yyyy-mm-dd(ddd) ") &amp; "오후 14:00"</f>
        <v>2022-06-01(수) 오후 14:00</v>
      </c>
      <c r="E96" s="218"/>
      <c r="F96" s="219"/>
      <c r="G96" s="217" t="str">
        <f>TEXT($G$1, "[$-ko-KR]yyyy-mm-dd(ddd) ") &amp; "오후 19:00"</f>
        <v>2022-06-01(수) 오후 19:00</v>
      </c>
      <c r="H96" s="218"/>
      <c r="I96" s="219"/>
      <c r="J96" s="217" t="str">
        <f>TEXT($G$1, "[$-ko-KR]yyyy-mm-dd(ddd) ") &amp; "오후 21:00"</f>
        <v>2022-06-01(수) 오후 21:00</v>
      </c>
      <c r="K96" s="218"/>
      <c r="L96" s="219"/>
      <c r="M96" s="217" t="str">
        <f>TEXT($G$1+1, "[$-ko-KR]yyyy-mm-dd(ddd) ") &amp; "오전 00:00"</f>
        <v>2022-06-02(목)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12" t="s">
        <v>57</v>
      </c>
      <c r="H97" s="113" t="s">
        <v>262</v>
      </c>
      <c r="I97" s="114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0</v>
      </c>
      <c r="F118" s="28">
        <f>SUM(F98:F117)</f>
        <v>0</v>
      </c>
      <c r="G118" s="26" t="s">
        <v>265</v>
      </c>
      <c r="H118" s="27">
        <f>IF(COUNT(H98:H117), SUM(H98:H117) / COUNT(H98:H117), 0)</f>
        <v>0</v>
      </c>
      <c r="I118" s="28">
        <f>SUM(I98:I117)</f>
        <v>0</v>
      </c>
      <c r="J118" s="26" t="s">
        <v>265</v>
      </c>
      <c r="K118" s="27">
        <f>IF(COUNT(K98:K117), SUM(K98:K117) / COUNT(K98:K117), 0)</f>
        <v>0</v>
      </c>
      <c r="L118" s="28">
        <f>SUM(L98:L117)</f>
        <v>0</v>
      </c>
      <c r="M118" s="26" t="s">
        <v>265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16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2022-06-01(수) 오전 00:00</v>
      </c>
      <c r="C123" s="245"/>
      <c r="D123" s="217" t="str">
        <f>TEXT($G$1, "[$-ko-KR]yyyy-mm-dd(ddd) ") &amp; "오후 14:00"</f>
        <v>2022-06-01(수) 오후 14:00</v>
      </c>
      <c r="E123" s="218"/>
      <c r="F123" s="219"/>
      <c r="G123" s="217" t="str">
        <f>TEXT($G$1, "[$-ko-KR]yyyy-mm-dd(ddd) ") &amp; "오후 19:00"</f>
        <v>2022-06-01(수) 오후 19:00</v>
      </c>
      <c r="H123" s="218"/>
      <c r="I123" s="219"/>
      <c r="J123" s="217" t="str">
        <f>TEXT($G$1, "[$-ko-KR]yyyy-mm-dd(ddd) ") &amp; "오후 21:00"</f>
        <v>2022-06-01(수) 오후 21:00</v>
      </c>
      <c r="K123" s="218"/>
      <c r="L123" s="219"/>
      <c r="M123" s="217" t="str">
        <f>TEXT($G$1+1, "[$-ko-KR]yyyy-mm-dd(ddd) ") &amp; "오전 00:00"</f>
        <v>2022-06-02(목)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12" t="s">
        <v>57</v>
      </c>
      <c r="H124" s="113" t="s">
        <v>262</v>
      </c>
      <c r="I124" s="114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0</v>
      </c>
      <c r="F145" s="28">
        <f>SUM(F125:F144)</f>
        <v>0</v>
      </c>
      <c r="G145" s="26" t="s">
        <v>265</v>
      </c>
      <c r="H145" s="27">
        <f>IF(COUNT(H125:H144), SUM(H125:H144) / COUNT(H125:H144), 0)</f>
        <v>0</v>
      </c>
      <c r="I145" s="28">
        <f>SUM(I125:I144)</f>
        <v>0</v>
      </c>
      <c r="J145" s="26" t="s">
        <v>265</v>
      </c>
      <c r="K145" s="27">
        <f>IF(COUNT(K125:K144), SUM(K125:K144) / COUNT(K125:K144), 0)</f>
        <v>0</v>
      </c>
      <c r="L145" s="28">
        <f>SUM(L125:L144)</f>
        <v>0</v>
      </c>
      <c r="M145" s="26" t="s">
        <v>265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16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2022-06-01(수) 오전 00:00</v>
      </c>
      <c r="C150" s="245"/>
      <c r="D150" s="217" t="str">
        <f>TEXT($G$1, "[$-ko-KR]yyyy-mm-dd(ddd) ") &amp; "오후 14:00"</f>
        <v>2022-06-01(수) 오후 14:00</v>
      </c>
      <c r="E150" s="218"/>
      <c r="F150" s="219"/>
      <c r="G150" s="217" t="str">
        <f>TEXT($G$1, "[$-ko-KR]yyyy-mm-dd(ddd) ") &amp; "오후 19:00"</f>
        <v>2022-06-01(수) 오후 19:00</v>
      </c>
      <c r="H150" s="218"/>
      <c r="I150" s="219"/>
      <c r="J150" s="217" t="str">
        <f>TEXT($G$1, "[$-ko-KR]yyyy-mm-dd(ddd) ") &amp; "오후 21:00"</f>
        <v>2022-06-01(수) 오후 21:00</v>
      </c>
      <c r="K150" s="218"/>
      <c r="L150" s="219"/>
      <c r="M150" s="217" t="str">
        <f>TEXT($G$1+1, "[$-ko-KR]yyyy-mm-dd(ddd) ") &amp; "오전 00:00"</f>
        <v>2022-06-02(목)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12" t="s">
        <v>57</v>
      </c>
      <c r="H151" s="113" t="s">
        <v>262</v>
      </c>
      <c r="I151" s="114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0</v>
      </c>
      <c r="F172" s="28">
        <f>SUM(F152:F171)</f>
        <v>0</v>
      </c>
      <c r="G172" s="26" t="s">
        <v>265</v>
      </c>
      <c r="H172" s="27">
        <f>IF(COUNT(H152:H171), SUM(H152:H171) / COUNT(H152:H171), 0)</f>
        <v>0</v>
      </c>
      <c r="I172" s="28">
        <f>SUM(I152:I171)</f>
        <v>0</v>
      </c>
      <c r="J172" s="26" t="s">
        <v>265</v>
      </c>
      <c r="K172" s="27">
        <f>IF(COUNT(K152:K171), SUM(K152:K171) / COUNT(K152:K171), 0)</f>
        <v>0</v>
      </c>
      <c r="L172" s="28">
        <f>SUM(L152:L171)</f>
        <v>0</v>
      </c>
      <c r="M172" s="26" t="s">
        <v>265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16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2022-06-01(수) 오전 00:00</v>
      </c>
      <c r="C177" s="245"/>
      <c r="D177" s="217" t="str">
        <f>TEXT($G$1, "[$-ko-KR]yyyy-mm-dd(ddd) ") &amp; "오후 14:00"</f>
        <v>2022-06-01(수) 오후 14:00</v>
      </c>
      <c r="E177" s="218"/>
      <c r="F177" s="219"/>
      <c r="G177" s="217" t="str">
        <f>TEXT($G$1, "[$-ko-KR]yyyy-mm-dd(ddd) ") &amp; "오후 19:00"</f>
        <v>2022-06-01(수) 오후 19:00</v>
      </c>
      <c r="H177" s="218"/>
      <c r="I177" s="219"/>
      <c r="J177" s="217" t="str">
        <f>TEXT($G$1, "[$-ko-KR]yyyy-mm-dd(ddd) ") &amp; "오후 21:00"</f>
        <v>2022-06-01(수) 오후 21:00</v>
      </c>
      <c r="K177" s="218"/>
      <c r="L177" s="219"/>
      <c r="M177" s="217" t="str">
        <f>TEXT($G$1+1, "[$-ko-KR]yyyy-mm-dd(ddd) ") &amp; "오전 00:00"</f>
        <v>2022-06-02(목)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12" t="s">
        <v>57</v>
      </c>
      <c r="H178" s="113" t="s">
        <v>262</v>
      </c>
      <c r="I178" s="114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0</v>
      </c>
      <c r="F199" s="28">
        <f>SUM(F179:F198)</f>
        <v>0</v>
      </c>
      <c r="G199" s="26" t="s">
        <v>265</v>
      </c>
      <c r="H199" s="27">
        <f>IF(COUNT(H179:H198), SUM(H179:H198) / COUNT(H179:H198), 0)</f>
        <v>0</v>
      </c>
      <c r="I199" s="28">
        <f>SUM(I179:I198)</f>
        <v>0</v>
      </c>
      <c r="J199" s="26" t="s">
        <v>265</v>
      </c>
      <c r="K199" s="27">
        <f>IF(COUNT(K179:K198), SUM(K179:K198) / COUNT(K179:K198), 0)</f>
        <v>0</v>
      </c>
      <c r="L199" s="28">
        <f>SUM(L179:L198)</f>
        <v>0</v>
      </c>
      <c r="M199" s="26" t="s">
        <v>265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4" workbookViewId="0">
      <selection activeCell="A2" sqref="A2:E11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251</v>
      </c>
      <c r="B1" s="69" t="s">
        <v>39</v>
      </c>
      <c r="C1" s="68" t="s">
        <v>37</v>
      </c>
      <c r="D1" s="70" t="s">
        <v>38</v>
      </c>
      <c r="E1" s="91" t="s">
        <v>258</v>
      </c>
    </row>
    <row r="2" spans="1:18" ht="17.25" thickBot="1">
      <c r="A2" s="40" t="s">
        <v>86</v>
      </c>
      <c r="B2" s="11" t="s">
        <v>87</v>
      </c>
      <c r="C2" s="95">
        <v>66430</v>
      </c>
      <c r="D2" s="92">
        <v>0.1079052702</v>
      </c>
      <c r="E2" s="93">
        <v>1141701.60907691</v>
      </c>
      <c r="F2" s="35"/>
      <c r="G2" s="54"/>
      <c r="H2" s="35"/>
      <c r="I2" s="35"/>
    </row>
    <row r="3" spans="1:18" ht="17.25" thickBot="1">
      <c r="A3" s="40" t="s">
        <v>96</v>
      </c>
      <c r="B3" s="11" t="s">
        <v>97</v>
      </c>
      <c r="C3" s="95">
        <v>1.1000000000000001E-3</v>
      </c>
      <c r="D3" s="92">
        <v>0.1</v>
      </c>
      <c r="E3" s="93">
        <v>1559710021255.7214</v>
      </c>
      <c r="F3" s="35"/>
      <c r="G3" s="248" t="s">
        <v>254</v>
      </c>
      <c r="H3" s="260" t="s">
        <v>353</v>
      </c>
      <c r="I3" s="260"/>
      <c r="K3" s="204" t="s">
        <v>34</v>
      </c>
      <c r="L3" s="205"/>
      <c r="M3" s="205"/>
      <c r="N3" s="206"/>
      <c r="O3" s="204" t="s">
        <v>256</v>
      </c>
      <c r="P3" s="205"/>
      <c r="Q3" s="205"/>
      <c r="R3" s="206"/>
    </row>
    <row r="4" spans="1:18" ht="17.25" thickBot="1">
      <c r="A4" s="40" t="s">
        <v>349</v>
      </c>
      <c r="B4" s="11" t="s">
        <v>350</v>
      </c>
      <c r="C4" s="95">
        <v>808</v>
      </c>
      <c r="D4" s="92">
        <v>4.79896239E-2</v>
      </c>
      <c r="E4" s="93">
        <v>97593957.877578318</v>
      </c>
      <c r="F4" s="35"/>
      <c r="G4" s="249"/>
      <c r="H4" s="261"/>
      <c r="I4" s="261"/>
      <c r="K4" s="241" t="s">
        <v>54</v>
      </c>
      <c r="L4" s="257">
        <f ca="1">NOW()</f>
        <v>44726.894812615741</v>
      </c>
      <c r="M4" s="258"/>
      <c r="N4" s="259"/>
      <c r="O4" s="256" t="s">
        <v>54</v>
      </c>
      <c r="P4" s="257">
        <f ca="1">NOW()</f>
        <v>44726.894812615741</v>
      </c>
      <c r="Q4" s="258"/>
      <c r="R4" s="259"/>
    </row>
    <row r="5" spans="1:18" ht="17.25" thickBot="1">
      <c r="A5" s="40" t="s">
        <v>211</v>
      </c>
      <c r="B5" s="11" t="s">
        <v>212</v>
      </c>
      <c r="C5" s="95">
        <v>212</v>
      </c>
      <c r="D5" s="92">
        <v>3.9215686299999997E-2</v>
      </c>
      <c r="E5" s="93">
        <v>135904222.78946677</v>
      </c>
      <c r="F5" s="35"/>
      <c r="K5" s="249"/>
      <c r="L5" s="36" t="s">
        <v>57</v>
      </c>
      <c r="M5" s="73" t="s">
        <v>58</v>
      </c>
      <c r="N5" s="69" t="s">
        <v>258</v>
      </c>
      <c r="O5" s="249"/>
      <c r="P5" s="36" t="s">
        <v>57</v>
      </c>
      <c r="Q5" s="73" t="s">
        <v>58</v>
      </c>
      <c r="R5" s="69" t="s">
        <v>258</v>
      </c>
    </row>
    <row r="6" spans="1:18" ht="17.25" thickBot="1">
      <c r="A6" s="40" t="s">
        <v>148</v>
      </c>
      <c r="B6" s="11" t="s">
        <v>149</v>
      </c>
      <c r="C6" s="95">
        <v>18230</v>
      </c>
      <c r="D6" s="92">
        <v>3.75640296E-2</v>
      </c>
      <c r="E6" s="93">
        <v>3989549.6694257599</v>
      </c>
      <c r="F6" s="35"/>
      <c r="G6" s="204" t="s">
        <v>52</v>
      </c>
      <c r="H6" s="205"/>
      <c r="I6" s="20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비트코인에스브이</v>
      </c>
      <c r="P6" s="38">
        <f t="shared" ref="P6:P25" si="2">_xlfn.IFNA(VLOOKUP(O6, $B$2:$D$200, 2, FALSE), "")</f>
        <v>66430</v>
      </c>
      <c r="Q6" s="76">
        <f t="shared" ref="Q6:Q25" si="3">_xlfn.IFNA(VLOOKUP(O6, $B$2:$D$200, 3, FALSE), "")</f>
        <v>0.1079052702</v>
      </c>
      <c r="R6" s="85">
        <f>_xlfn.IFNA(VLOOKUP(O6, $B$2:$E$200, 4, FALSE), "")</f>
        <v>1141701.60907691</v>
      </c>
    </row>
    <row r="7" spans="1:18">
      <c r="A7" s="40" t="s">
        <v>229</v>
      </c>
      <c r="B7" s="11" t="s">
        <v>230</v>
      </c>
      <c r="C7" s="95">
        <v>251</v>
      </c>
      <c r="D7" s="92">
        <v>3.71900826E-2</v>
      </c>
      <c r="E7" s="93">
        <v>142156354.22527182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비트토렌트</v>
      </c>
      <c r="P7" s="39">
        <f t="shared" si="2"/>
        <v>1.1000000000000001E-3</v>
      </c>
      <c r="Q7" s="77">
        <f t="shared" si="3"/>
        <v>0.1</v>
      </c>
      <c r="R7" s="86">
        <f t="shared" ref="R7:R25" si="5">_xlfn.IFNA(VLOOKUP(O7, $B$2:$E$200, 4, FALSE), "")</f>
        <v>1559710021255.7214</v>
      </c>
    </row>
    <row r="8" spans="1:18" ht="17.25" thickBot="1">
      <c r="A8" s="40" t="s">
        <v>80</v>
      </c>
      <c r="B8" s="11" t="s">
        <v>81</v>
      </c>
      <c r="C8" s="95">
        <v>627</v>
      </c>
      <c r="D8" s="92">
        <v>3.6363636400000003E-2</v>
      </c>
      <c r="E8" s="93">
        <v>280644367.23577279</v>
      </c>
      <c r="F8" s="35"/>
      <c r="G8" s="225"/>
      <c r="H8" s="226"/>
      <c r="I8" s="22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스테픈</v>
      </c>
      <c r="P8" s="39">
        <f t="shared" si="2"/>
        <v>808</v>
      </c>
      <c r="Q8" s="77">
        <f t="shared" si="3"/>
        <v>4.79896239E-2</v>
      </c>
      <c r="R8" s="86">
        <f t="shared" si="5"/>
        <v>97593957.877578318</v>
      </c>
    </row>
    <row r="9" spans="1:18" ht="17.25" thickBot="1">
      <c r="A9" s="40" t="s">
        <v>90</v>
      </c>
      <c r="B9" s="11" t="s">
        <v>91</v>
      </c>
      <c r="C9" s="95">
        <v>20290</v>
      </c>
      <c r="D9" s="92">
        <v>3.0995934999999999E-2</v>
      </c>
      <c r="E9" s="93">
        <v>2138723.5278713601</v>
      </c>
      <c r="F9" s="35"/>
      <c r="G9" s="9" t="s">
        <v>38</v>
      </c>
      <c r="H9" s="205" t="s">
        <v>37</v>
      </c>
      <c r="I9" s="20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휴먼스케이프</v>
      </c>
      <c r="P9" s="39">
        <f t="shared" si="2"/>
        <v>212</v>
      </c>
      <c r="Q9" s="77">
        <f t="shared" si="3"/>
        <v>3.9215686299999997E-2</v>
      </c>
      <c r="R9" s="86">
        <f t="shared" si="5"/>
        <v>135904222.78946677</v>
      </c>
    </row>
    <row r="10" spans="1:18">
      <c r="A10" s="40" t="s">
        <v>150</v>
      </c>
      <c r="B10" s="11" t="s">
        <v>151</v>
      </c>
      <c r="C10" s="95">
        <v>601</v>
      </c>
      <c r="D10" s="92">
        <v>2.7350427399999998E-2</v>
      </c>
      <c r="E10" s="93">
        <v>23873898.568010509</v>
      </c>
      <c r="F10" s="35"/>
      <c r="G10" s="250">
        <f>_xlfn.IFNA(VLOOKUP(G7, $B$2:$D$200, 3, FALSE), "-")</f>
        <v>-3.2513958900000001E-2</v>
      </c>
      <c r="H10" s="252">
        <f>_xlfn.IFNA(VLOOKUP(G7, $B$2:$D$200, 2, FALSE), "-")</f>
        <v>28417000</v>
      </c>
      <c r="I10" s="25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18230</v>
      </c>
      <c r="Q10" s="77">
        <f t="shared" si="3"/>
        <v>3.75640296E-2</v>
      </c>
      <c r="R10" s="90">
        <f t="shared" si="5"/>
        <v>3989549.6694257599</v>
      </c>
    </row>
    <row r="11" spans="1:18" ht="17.25" thickBot="1">
      <c r="A11" s="40" t="s">
        <v>70</v>
      </c>
      <c r="B11" s="11" t="s">
        <v>71</v>
      </c>
      <c r="C11" s="95">
        <v>11.5</v>
      </c>
      <c r="D11" s="92">
        <v>2.6785714299999999E-2</v>
      </c>
      <c r="E11" s="93">
        <v>395213756.99599415</v>
      </c>
      <c r="F11" s="35"/>
      <c r="G11" s="251"/>
      <c r="H11" s="254"/>
      <c r="I11" s="25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스팀</v>
      </c>
      <c r="P11" s="45">
        <f t="shared" si="2"/>
        <v>251</v>
      </c>
      <c r="Q11" s="80">
        <f t="shared" si="3"/>
        <v>3.71900826E-2</v>
      </c>
      <c r="R11" s="99">
        <f t="shared" si="5"/>
        <v>142156354.22527182</v>
      </c>
    </row>
    <row r="12" spans="1:18" ht="17.25" thickBot="1">
      <c r="A12" s="40" t="s">
        <v>50</v>
      </c>
      <c r="B12" s="11" t="s">
        <v>51</v>
      </c>
      <c r="C12" s="95">
        <v>141</v>
      </c>
      <c r="D12" s="92">
        <v>1.43884892E-2</v>
      </c>
      <c r="E12" s="93">
        <v>46383358.980388969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에이다</v>
      </c>
      <c r="P12" s="39">
        <f t="shared" si="2"/>
        <v>627</v>
      </c>
      <c r="Q12" s="77">
        <f t="shared" si="3"/>
        <v>3.6363636400000003E-2</v>
      </c>
      <c r="R12" s="86">
        <f t="shared" si="5"/>
        <v>280644367.23577279</v>
      </c>
    </row>
    <row r="13" spans="1:18" ht="17.25" thickBot="1">
      <c r="A13" s="40" t="s">
        <v>74</v>
      </c>
      <c r="B13" s="11" t="s">
        <v>75</v>
      </c>
      <c r="C13" s="95">
        <v>7815</v>
      </c>
      <c r="D13" s="92">
        <v>1.0342598600000001E-2</v>
      </c>
      <c r="E13" s="93">
        <v>1820539.53306751</v>
      </c>
      <c r="F13" s="35"/>
      <c r="G13" s="204" t="s">
        <v>69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비트코인골드</v>
      </c>
      <c r="P13" s="39">
        <f t="shared" si="2"/>
        <v>20290</v>
      </c>
      <c r="Q13" s="77">
        <f t="shared" si="3"/>
        <v>3.0995934999999999E-2</v>
      </c>
      <c r="R13" s="86">
        <f t="shared" si="5"/>
        <v>2138723.5278713601</v>
      </c>
    </row>
    <row r="14" spans="1:18">
      <c r="A14" s="40" t="s">
        <v>125</v>
      </c>
      <c r="B14" s="11" t="s">
        <v>126</v>
      </c>
      <c r="C14" s="95">
        <v>50.1</v>
      </c>
      <c r="D14" s="92">
        <v>1.00806452E-2</v>
      </c>
      <c r="E14" s="93">
        <v>83040792.546130598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엔진코인</v>
      </c>
      <c r="P14" s="39">
        <f t="shared" si="2"/>
        <v>601</v>
      </c>
      <c r="Q14" s="77">
        <f t="shared" si="3"/>
        <v>2.7350427399999998E-2</v>
      </c>
      <c r="R14" s="86">
        <f t="shared" si="5"/>
        <v>23873898.568010509</v>
      </c>
    </row>
    <row r="15" spans="1:18" ht="17.25" thickBot="1">
      <c r="A15" s="40" t="s">
        <v>259</v>
      </c>
      <c r="B15" s="11" t="s">
        <v>260</v>
      </c>
      <c r="C15" s="95">
        <v>71.2</v>
      </c>
      <c r="D15" s="92">
        <v>8.4985835999999999E-3</v>
      </c>
      <c r="E15" s="93">
        <v>820318023.76316118</v>
      </c>
      <c r="F15" s="35"/>
      <c r="G15" s="225"/>
      <c r="H15" s="226"/>
      <c r="I15" s="22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쿼크체인</v>
      </c>
      <c r="P15" s="37">
        <f t="shared" si="2"/>
        <v>11.5</v>
      </c>
      <c r="Q15" s="79">
        <f t="shared" si="3"/>
        <v>2.6785714299999999E-2</v>
      </c>
      <c r="R15" s="87">
        <f t="shared" si="5"/>
        <v>395213756.99599415</v>
      </c>
    </row>
    <row r="16" spans="1:18" ht="17.25" thickBot="1">
      <c r="A16" s="40" t="s">
        <v>129</v>
      </c>
      <c r="B16" s="11" t="s">
        <v>130</v>
      </c>
      <c r="C16" s="95">
        <v>9245</v>
      </c>
      <c r="D16" s="92">
        <v>7.6294277999999997E-3</v>
      </c>
      <c r="E16" s="93">
        <v>1572233.35479275</v>
      </c>
      <c r="F16" s="35"/>
      <c r="G16" s="9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스텔라루멘</v>
      </c>
      <c r="P16" s="38">
        <f t="shared" si="2"/>
        <v>141</v>
      </c>
      <c r="Q16" s="76">
        <f t="shared" si="3"/>
        <v>1.43884892E-2</v>
      </c>
      <c r="R16" s="85">
        <f t="shared" si="5"/>
        <v>46383358.980388969</v>
      </c>
    </row>
    <row r="17" spans="1:18">
      <c r="A17" s="40" t="s">
        <v>67</v>
      </c>
      <c r="B17" s="11" t="s">
        <v>68</v>
      </c>
      <c r="C17" s="95">
        <v>1145</v>
      </c>
      <c r="D17" s="92">
        <v>0</v>
      </c>
      <c r="E17" s="93">
        <v>9783595.0621825997</v>
      </c>
      <c r="F17" s="35"/>
      <c r="G17" s="250">
        <f>_xlfn.IFNA(VLOOKUP(G14, $B$2:$D$200, 3, FALSE), "-")</f>
        <v>-3.2513958900000001E-2</v>
      </c>
      <c r="H17" s="252">
        <f>_xlfn.IFNA(VLOOKUP(G14, $B$2:$D$200, 2, FALSE), "-")</f>
        <v>28417000</v>
      </c>
      <c r="I17" s="25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체인링크</v>
      </c>
      <c r="P17" s="39">
        <f t="shared" si="2"/>
        <v>7815</v>
      </c>
      <c r="Q17" s="77">
        <f t="shared" si="3"/>
        <v>1.0342598600000001E-2</v>
      </c>
      <c r="R17" s="86">
        <f t="shared" si="5"/>
        <v>1820539.53306751</v>
      </c>
    </row>
    <row r="18" spans="1:18" ht="17.25" thickBot="1">
      <c r="A18" s="40" t="s">
        <v>110</v>
      </c>
      <c r="B18" s="11" t="s">
        <v>111</v>
      </c>
      <c r="C18" s="95">
        <v>1120</v>
      </c>
      <c r="D18" s="92">
        <v>0</v>
      </c>
      <c r="E18" s="93">
        <v>105190562.5369918</v>
      </c>
      <c r="F18" s="35"/>
      <c r="G18" s="251"/>
      <c r="H18" s="254"/>
      <c r="I18" s="25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오브스</v>
      </c>
      <c r="P18" s="39">
        <f t="shared" si="2"/>
        <v>50.1</v>
      </c>
      <c r="Q18" s="77">
        <f t="shared" si="3"/>
        <v>1.00806452E-2</v>
      </c>
      <c r="R18" s="86">
        <f t="shared" si="5"/>
        <v>83040792.546130598</v>
      </c>
    </row>
    <row r="19" spans="1:18" ht="17.25" thickBot="1">
      <c r="A19" s="40" t="s">
        <v>121</v>
      </c>
      <c r="B19" s="11" t="s">
        <v>122</v>
      </c>
      <c r="C19" s="95">
        <v>56620</v>
      </c>
      <c r="D19" s="92">
        <v>-1.765848E-4</v>
      </c>
      <c r="E19" s="93">
        <v>158213.84269849001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도지코인</v>
      </c>
      <c r="P19" s="39">
        <f t="shared" si="2"/>
        <v>71.2</v>
      </c>
      <c r="Q19" s="77">
        <f t="shared" si="3"/>
        <v>8.4985835999999999E-3</v>
      </c>
      <c r="R19" s="86">
        <f t="shared" si="5"/>
        <v>820318023.76316118</v>
      </c>
    </row>
    <row r="20" spans="1:18" ht="17.25" thickBot="1">
      <c r="A20" s="40" t="s">
        <v>88</v>
      </c>
      <c r="B20" s="11" t="s">
        <v>89</v>
      </c>
      <c r="C20" s="95">
        <v>404</v>
      </c>
      <c r="D20" s="92">
        <v>-2.4691358000000002E-3</v>
      </c>
      <c r="E20" s="93">
        <v>491631115.25106347</v>
      </c>
      <c r="F20" s="35"/>
      <c r="G20" s="204" t="s">
        <v>250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폴카닷</v>
      </c>
      <c r="P20" s="39">
        <f t="shared" si="2"/>
        <v>9245</v>
      </c>
      <c r="Q20" s="77">
        <f t="shared" si="3"/>
        <v>7.6294277999999997E-3</v>
      </c>
      <c r="R20" s="90">
        <f t="shared" si="5"/>
        <v>1572233.35479275</v>
      </c>
    </row>
    <row r="21" spans="1:18">
      <c r="A21" s="40" t="s">
        <v>344</v>
      </c>
      <c r="B21" s="11" t="s">
        <v>345</v>
      </c>
      <c r="C21" s="95">
        <v>37060</v>
      </c>
      <c r="D21" s="92">
        <v>-4.5662100000000002E-3</v>
      </c>
      <c r="E21" s="93">
        <v>2764935.9529401199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세럼</v>
      </c>
      <c r="P21" s="45">
        <f t="shared" si="2"/>
        <v>1145</v>
      </c>
      <c r="Q21" s="80">
        <f t="shared" si="3"/>
        <v>0</v>
      </c>
      <c r="R21" s="99">
        <f t="shared" si="5"/>
        <v>9783595.0621825997</v>
      </c>
    </row>
    <row r="22" spans="1:18" ht="17.25" thickBot="1">
      <c r="A22" s="40" t="s">
        <v>152</v>
      </c>
      <c r="B22" s="11" t="s">
        <v>153</v>
      </c>
      <c r="C22" s="95">
        <v>6230</v>
      </c>
      <c r="D22" s="92">
        <v>-6.3795852999999998E-3</v>
      </c>
      <c r="E22" s="93">
        <v>28001049.22298884</v>
      </c>
      <c r="F22" s="35"/>
      <c r="G22" s="225"/>
      <c r="H22" s="226"/>
      <c r="I22" s="22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세럼</v>
      </c>
      <c r="P22" s="39">
        <f t="shared" si="2"/>
        <v>1145</v>
      </c>
      <c r="Q22" s="77">
        <f t="shared" si="3"/>
        <v>0</v>
      </c>
      <c r="R22" s="86">
        <f t="shared" si="5"/>
        <v>9783595.0621825997</v>
      </c>
    </row>
    <row r="23" spans="1:18" ht="17.25" thickBot="1">
      <c r="A23" s="40" t="s">
        <v>82</v>
      </c>
      <c r="B23" s="11" t="s">
        <v>83</v>
      </c>
      <c r="C23" s="95">
        <v>1185</v>
      </c>
      <c r="D23" s="92">
        <v>-8.3682007999999995E-3</v>
      </c>
      <c r="E23" s="93">
        <v>11109873.01587186</v>
      </c>
      <c r="F23" s="35"/>
      <c r="G23" s="9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라이트코인</v>
      </c>
      <c r="P23" s="39">
        <f t="shared" si="2"/>
        <v>56620</v>
      </c>
      <c r="Q23" s="77">
        <f t="shared" si="3"/>
        <v>-1.765848E-4</v>
      </c>
      <c r="R23" s="86">
        <f t="shared" si="5"/>
        <v>158213.84269849001</v>
      </c>
    </row>
    <row r="24" spans="1:18">
      <c r="A24" s="40" t="s">
        <v>141</v>
      </c>
      <c r="B24" s="11" t="s">
        <v>343</v>
      </c>
      <c r="C24" s="95">
        <v>444</v>
      </c>
      <c r="D24" s="92">
        <v>-8.9285713999999999E-3</v>
      </c>
      <c r="E24" s="93">
        <v>19242066.634373389</v>
      </c>
      <c r="F24" s="35"/>
      <c r="G24" s="250">
        <f>_xlfn.IFNA(VLOOKUP(G21, $B$2:$D$200, 3, FALSE), "-")</f>
        <v>-3.2513958900000001E-2</v>
      </c>
      <c r="H24" s="252">
        <f>_xlfn.IFNA(VLOOKUP(G21, $B$2:$D$200, 2, FALSE), "-")</f>
        <v>28417000</v>
      </c>
      <c r="I24" s="25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리플</v>
      </c>
      <c r="P24" s="39">
        <f t="shared" si="2"/>
        <v>404</v>
      </c>
      <c r="Q24" s="77">
        <f t="shared" si="3"/>
        <v>-2.4691358000000002E-3</v>
      </c>
      <c r="R24" s="86">
        <f t="shared" si="5"/>
        <v>491631115.25106347</v>
      </c>
    </row>
    <row r="25" spans="1:18" ht="17.25" thickBot="1">
      <c r="A25" s="40" t="s">
        <v>347</v>
      </c>
      <c r="B25" s="11" t="s">
        <v>348</v>
      </c>
      <c r="C25" s="95">
        <v>20640</v>
      </c>
      <c r="D25" s="92">
        <v>-1.4797136000000001E-2</v>
      </c>
      <c r="E25" s="93">
        <v>505294.97850934003</v>
      </c>
      <c r="F25" s="35"/>
      <c r="G25" s="251"/>
      <c r="H25" s="254"/>
      <c r="I25" s="25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솔라나</v>
      </c>
      <c r="P25" s="37">
        <f t="shared" si="2"/>
        <v>37060</v>
      </c>
      <c r="Q25" s="79">
        <f t="shared" si="3"/>
        <v>-4.5662100000000002E-3</v>
      </c>
      <c r="R25" s="87">
        <f t="shared" si="5"/>
        <v>2764935.9529401199</v>
      </c>
    </row>
    <row r="26" spans="1:18">
      <c r="A26" s="40" t="s">
        <v>55</v>
      </c>
      <c r="B26" s="11" t="s">
        <v>56</v>
      </c>
      <c r="C26" s="95">
        <v>49.8</v>
      </c>
      <c r="D26" s="92">
        <v>-1.5810276700000001E-2</v>
      </c>
      <c r="E26" s="93">
        <v>36813434.705125533</v>
      </c>
      <c r="F26" s="35"/>
    </row>
    <row r="27" spans="1:18" ht="17.25" thickBot="1">
      <c r="A27" s="40" t="s">
        <v>223</v>
      </c>
      <c r="B27" s="11" t="s">
        <v>224</v>
      </c>
      <c r="C27" s="95">
        <v>106</v>
      </c>
      <c r="D27" s="92">
        <v>-1.8518518500000001E-2</v>
      </c>
      <c r="E27" s="93">
        <v>62654316.800015979</v>
      </c>
      <c r="F27" s="35"/>
    </row>
    <row r="28" spans="1:18" ht="17.25" thickBot="1">
      <c r="A28" s="40" t="s">
        <v>127</v>
      </c>
      <c r="B28" s="11" t="s">
        <v>128</v>
      </c>
      <c r="C28" s="95">
        <v>42.8</v>
      </c>
      <c r="D28" s="92">
        <v>-2.2831050200000001E-2</v>
      </c>
      <c r="E28" s="93">
        <v>649481625.06521618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160</v>
      </c>
      <c r="B29" s="11" t="s">
        <v>161</v>
      </c>
      <c r="C29" s="95">
        <v>333</v>
      </c>
      <c r="D29" s="92">
        <v>-2.3460410599999999E-2</v>
      </c>
      <c r="E29" s="93">
        <v>67796755.419871286</v>
      </c>
      <c r="F29" s="35"/>
      <c r="G29" s="241" t="s">
        <v>54</v>
      </c>
      <c r="H29" s="257">
        <f ca="1">NOW()</f>
        <v>44726.894812615741</v>
      </c>
      <c r="I29" s="258"/>
      <c r="J29" s="259"/>
      <c r="K29" s="256" t="s">
        <v>54</v>
      </c>
      <c r="L29" s="257">
        <f ca="1">NOW()</f>
        <v>44726.894812615741</v>
      </c>
      <c r="M29" s="258"/>
      <c r="N29" s="259"/>
      <c r="O29" s="256" t="s">
        <v>54</v>
      </c>
      <c r="P29" s="257">
        <f ca="1">NOW()</f>
        <v>44726.894812615741</v>
      </c>
      <c r="Q29" s="258"/>
      <c r="R29" s="259"/>
    </row>
    <row r="30" spans="1:18" ht="17.25" thickBot="1">
      <c r="A30" s="40" t="s">
        <v>142</v>
      </c>
      <c r="B30" s="11" t="s">
        <v>143</v>
      </c>
      <c r="C30" s="95">
        <v>4.55</v>
      </c>
      <c r="D30" s="92">
        <v>-2.3605150200000001E-2</v>
      </c>
      <c r="E30" s="93">
        <v>748158443.71317279</v>
      </c>
      <c r="F30" s="35"/>
      <c r="G30" s="249"/>
      <c r="H30" s="36" t="s">
        <v>57</v>
      </c>
      <c r="I30" s="73" t="s">
        <v>58</v>
      </c>
      <c r="J30" s="69" t="s">
        <v>258</v>
      </c>
      <c r="K30" s="249"/>
      <c r="L30" s="36" t="s">
        <v>57</v>
      </c>
      <c r="M30" s="73" t="s">
        <v>58</v>
      </c>
      <c r="N30" s="69" t="s">
        <v>258</v>
      </c>
      <c r="O30" s="249"/>
      <c r="P30" s="36" t="s">
        <v>57</v>
      </c>
      <c r="Q30" s="73" t="s">
        <v>58</v>
      </c>
      <c r="R30" s="69" t="s">
        <v>258</v>
      </c>
    </row>
    <row r="31" spans="1:18">
      <c r="A31" s="40" t="s">
        <v>170</v>
      </c>
      <c r="B31" s="11" t="s">
        <v>171</v>
      </c>
      <c r="C31" s="95">
        <v>327</v>
      </c>
      <c r="D31" s="92">
        <v>-2.3880597E-2</v>
      </c>
      <c r="E31" s="93">
        <v>4822410.6955476599</v>
      </c>
      <c r="F31" s="35"/>
      <c r="G31" s="55" t="str">
        <f ca="1">IFERROR(OFFSET(INDIRECT($H$3 &amp; "!A98"), 0, 0), "")</f>
        <v>비트코인에스브이</v>
      </c>
      <c r="H31" s="38">
        <f t="shared" ref="H31:H50" ca="1" si="7">_xlfn.IFNA(VLOOKUP(G31, $B$2:$D$200, 2, FALSE), "")</f>
        <v>66430</v>
      </c>
      <c r="I31" s="76">
        <f t="shared" ref="I31:I50" ca="1" si="8">_xlfn.IFNA(VLOOKUP(G31, $B$2:$D$200, 3, FALSE), "")</f>
        <v>0.1079052702</v>
      </c>
      <c r="J31" s="85">
        <f ca="1">_xlfn.IFNA(VLOOKUP(G31, $B$2:$E$200, 4, FALSE), "")</f>
        <v>1141701.60907691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1.1000000000000001E-3</v>
      </c>
      <c r="M31" s="76">
        <f t="shared" ref="M31:M50" ca="1" si="10">_xlfn.IFNA(VLOOKUP(K31, $B$2:$D$200, 3, FALSE), "")</f>
        <v>0.1</v>
      </c>
      <c r="N31" s="85">
        <f ca="1">_xlfn.IFNA(VLOOKUP(K31, $B$2:$E$200, 4, FALSE), "")</f>
        <v>1559710021255.7214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212</v>
      </c>
      <c r="Q31" s="76">
        <f t="shared" ref="Q31:Q50" ca="1" si="12">_xlfn.IFNA(VLOOKUP(O31, $B$2:$D$200, 3, FALSE), "")</f>
        <v>3.9215686299999997E-2</v>
      </c>
      <c r="R31" s="85">
        <f ca="1">_xlfn.IFNA(VLOOKUP(O31, $B$2:$E$200, 4, FALSE), "")</f>
        <v>135904222.78946677</v>
      </c>
    </row>
    <row r="32" spans="1:18">
      <c r="A32" s="40" t="s">
        <v>98</v>
      </c>
      <c r="B32" s="11" t="s">
        <v>99</v>
      </c>
      <c r="C32" s="95">
        <v>18360</v>
      </c>
      <c r="D32" s="92">
        <v>-2.3923445000000002E-2</v>
      </c>
      <c r="E32" s="93">
        <v>2237852.6992462799</v>
      </c>
      <c r="F32" s="35"/>
      <c r="G32" s="56" t="str">
        <f ca="1">IFERROR(OFFSET(INDIRECT($H$3 &amp; "!A98"), 1, 0), "")</f>
        <v>휴먼스케이프</v>
      </c>
      <c r="H32" s="39">
        <f t="shared" ca="1" si="7"/>
        <v>212</v>
      </c>
      <c r="I32" s="77">
        <f t="shared" ca="1" si="8"/>
        <v>3.9215686299999997E-2</v>
      </c>
      <c r="J32" s="86">
        <f t="shared" ref="J32:J50" ca="1" si="13">_xlfn.IFNA(VLOOKUP(G32, $B$2:$E$200, 4, FALSE), "")</f>
        <v>135904222.78946677</v>
      </c>
      <c r="K32" s="56" t="str">
        <f ca="1">IFERROR(OFFSET(INDIRECT($H$3 &amp; "!A44"), 1, 0), "")</f>
        <v>디카르고</v>
      </c>
      <c r="L32" s="39">
        <f t="shared" ca="1" si="9"/>
        <v>54.5</v>
      </c>
      <c r="M32" s="77">
        <f t="shared" ca="1" si="10"/>
        <v>-2.6785714299999999E-2</v>
      </c>
      <c r="N32" s="86">
        <f t="shared" ref="N32:N50" ca="1" si="14">_xlfn.IFNA(VLOOKUP(K32, $B$2:$E$200, 4, FALSE), "")</f>
        <v>70322959.71648787</v>
      </c>
      <c r="O32" s="56" t="str">
        <f ca="1">IFERROR(OFFSET(INDIRECT($H$3 &amp; "!A71"), 1, 0), "")</f>
        <v>스테픈</v>
      </c>
      <c r="P32" s="39">
        <f t="shared" ca="1" si="11"/>
        <v>808</v>
      </c>
      <c r="Q32" s="77">
        <f t="shared" ca="1" si="12"/>
        <v>4.79896239E-2</v>
      </c>
      <c r="R32" s="86">
        <f t="shared" ref="R32:R50" ca="1" si="15">_xlfn.IFNA(VLOOKUP(O32, $B$2:$E$200, 4, FALSE), "")</f>
        <v>97593957.877578318</v>
      </c>
    </row>
    <row r="33" spans="1:18">
      <c r="A33" s="40" t="s">
        <v>84</v>
      </c>
      <c r="B33" s="11" t="s">
        <v>85</v>
      </c>
      <c r="C33" s="95">
        <v>120</v>
      </c>
      <c r="D33" s="92">
        <v>-2.4390243900000001E-2</v>
      </c>
      <c r="E33" s="93">
        <v>57329206.617366567</v>
      </c>
      <c r="F33" s="35"/>
      <c r="G33" s="56" t="str">
        <f ca="1">IFERROR(OFFSET(INDIRECT($H$3 &amp; "!A98"), 2, 0), "")</f>
        <v>비트토렌트</v>
      </c>
      <c r="H33" s="39">
        <f t="shared" ca="1" si="7"/>
        <v>1.1000000000000001E-3</v>
      </c>
      <c r="I33" s="77">
        <f t="shared" ca="1" si="8"/>
        <v>0.1</v>
      </c>
      <c r="J33" s="86">
        <f t="shared" ca="1" si="13"/>
        <v>1559710021255.7214</v>
      </c>
      <c r="K33" s="56" t="str">
        <f ca="1">IFERROR(OFFSET(INDIRECT($H$3 &amp; "!A44"), 2, 0), "")</f>
        <v>오브스</v>
      </c>
      <c r="L33" s="39">
        <f t="shared" ca="1" si="9"/>
        <v>50.1</v>
      </c>
      <c r="M33" s="77">
        <f t="shared" ca="1" si="10"/>
        <v>1.00806452E-2</v>
      </c>
      <c r="N33" s="86">
        <f t="shared" ca="1" si="14"/>
        <v>83040792.546130598</v>
      </c>
      <c r="O33" s="56" t="str">
        <f ca="1">IFERROR(OFFSET(INDIRECT($H$3 &amp; "!A71"), 2, 0), "")</f>
        <v>스팀</v>
      </c>
      <c r="P33" s="39">
        <f t="shared" ca="1" si="11"/>
        <v>251</v>
      </c>
      <c r="Q33" s="77">
        <f t="shared" ca="1" si="12"/>
        <v>3.71900826E-2</v>
      </c>
      <c r="R33" s="86">
        <f t="shared" ca="1" si="15"/>
        <v>142156354.22527182</v>
      </c>
    </row>
    <row r="34" spans="1:18">
      <c r="A34" s="40" t="s">
        <v>158</v>
      </c>
      <c r="B34" s="11" t="s">
        <v>159</v>
      </c>
      <c r="C34" s="95">
        <v>157</v>
      </c>
      <c r="D34" s="92">
        <v>-2.48447205E-2</v>
      </c>
      <c r="E34" s="93">
        <v>29075176.771032821</v>
      </c>
      <c r="F34" s="35"/>
      <c r="G34" s="56" t="str">
        <f ca="1">IFERROR(OFFSET(INDIRECT($H$3 &amp; "!A98"), 3, 0), "")</f>
        <v>스테픈</v>
      </c>
      <c r="H34" s="39">
        <f t="shared" ca="1" si="7"/>
        <v>808</v>
      </c>
      <c r="I34" s="77">
        <f t="shared" ca="1" si="8"/>
        <v>4.79896239E-2</v>
      </c>
      <c r="J34" s="86">
        <f t="shared" ca="1" si="13"/>
        <v>97593957.877578318</v>
      </c>
      <c r="K34" s="56" t="str">
        <f ca="1">IFERROR(OFFSET(INDIRECT($H$3 &amp; "!A44"), 3, 0), "")</f>
        <v>메인프레임</v>
      </c>
      <c r="L34" s="39">
        <f t="shared" ca="1" si="9"/>
        <v>4.22</v>
      </c>
      <c r="M34" s="77">
        <f t="shared" ca="1" si="10"/>
        <v>-4.3083900199999997E-2</v>
      </c>
      <c r="N34" s="86">
        <f t="shared" ca="1" si="14"/>
        <v>810445916.46721888</v>
      </c>
      <c r="O34" s="56" t="str">
        <f ca="1">IFERROR(OFFSET(INDIRECT($H$3 &amp; "!A71"), 3, 0), "")</f>
        <v>에이다</v>
      </c>
      <c r="P34" s="39">
        <f t="shared" ca="1" si="11"/>
        <v>627</v>
      </c>
      <c r="Q34" s="77">
        <f t="shared" ca="1" si="12"/>
        <v>3.6363636400000003E-2</v>
      </c>
      <c r="R34" s="86">
        <f t="shared" ca="1" si="15"/>
        <v>280644367.23577279</v>
      </c>
    </row>
    <row r="35" spans="1:18">
      <c r="A35" s="40" t="s">
        <v>182</v>
      </c>
      <c r="B35" s="11" t="s">
        <v>346</v>
      </c>
      <c r="C35" s="95">
        <v>5.84</v>
      </c>
      <c r="D35" s="92">
        <v>-2.5041736200000001E-2</v>
      </c>
      <c r="E35" s="93">
        <v>475947535.50919783</v>
      </c>
      <c r="F35" s="35"/>
      <c r="G35" s="58" t="str">
        <f ca="1">IFERROR(OFFSET(INDIRECT($H$3 &amp; "!A98"), 4, 0), "")</f>
        <v>엑시인피니티</v>
      </c>
      <c r="H35" s="44">
        <f t="shared" ca="1" si="7"/>
        <v>18230</v>
      </c>
      <c r="I35" s="78">
        <f t="shared" ca="1" si="8"/>
        <v>3.75640296E-2</v>
      </c>
      <c r="J35" s="90">
        <f t="shared" ca="1" si="13"/>
        <v>3989549.6694257599</v>
      </c>
      <c r="K35" s="58" t="str">
        <f ca="1">IFERROR(OFFSET(INDIRECT($H$3 &amp; "!A44"), 4, 0), "")</f>
        <v>메디블록</v>
      </c>
      <c r="L35" s="44">
        <f t="shared" ca="1" si="9"/>
        <v>23.4</v>
      </c>
      <c r="M35" s="78">
        <f t="shared" ca="1" si="10"/>
        <v>-2.9045643199999999E-2</v>
      </c>
      <c r="N35" s="90">
        <f t="shared" ca="1" si="14"/>
        <v>177794054.07095274</v>
      </c>
      <c r="O35" s="58" t="str">
        <f ca="1">IFERROR(OFFSET(INDIRECT($H$3 &amp; "!A71"), 4, 0), "")</f>
        <v>리플</v>
      </c>
      <c r="P35" s="44">
        <f t="shared" ca="1" si="11"/>
        <v>404</v>
      </c>
      <c r="Q35" s="78">
        <f t="shared" ca="1" si="12"/>
        <v>-2.4691358000000002E-3</v>
      </c>
      <c r="R35" s="90">
        <f t="shared" ca="1" si="15"/>
        <v>491631115.25106347</v>
      </c>
    </row>
    <row r="36" spans="1:18">
      <c r="A36" s="40" t="s">
        <v>114</v>
      </c>
      <c r="B36" s="11" t="s">
        <v>331</v>
      </c>
      <c r="C36" s="95">
        <v>149</v>
      </c>
      <c r="D36" s="92">
        <v>-2.61437908E-2</v>
      </c>
      <c r="E36" s="93">
        <v>8917653.92509491</v>
      </c>
      <c r="F36" s="35"/>
      <c r="G36" s="56" t="str">
        <f ca="1">IFERROR(OFFSET(INDIRECT($H$3 &amp; "!A98"), 5, 0), "")</f>
        <v>스팀</v>
      </c>
      <c r="H36" s="39">
        <f t="shared" ca="1" si="7"/>
        <v>251</v>
      </c>
      <c r="I36" s="77">
        <f t="shared" ca="1" si="8"/>
        <v>3.71900826E-2</v>
      </c>
      <c r="J36" s="99">
        <f t="shared" ca="1" si="13"/>
        <v>142156354.22527182</v>
      </c>
      <c r="K36" s="56" t="str">
        <f ca="1">IFERROR(OFFSET(INDIRECT($H$3 &amp; "!A44"), 5, 0), "")</f>
        <v>쿼크체인</v>
      </c>
      <c r="L36" s="39">
        <f t="shared" ca="1" si="9"/>
        <v>11.5</v>
      </c>
      <c r="M36" s="77">
        <f t="shared" ca="1" si="10"/>
        <v>2.6785714299999999E-2</v>
      </c>
      <c r="N36" s="99">
        <f t="shared" ca="1" si="14"/>
        <v>395213756.99599415</v>
      </c>
      <c r="O36" s="56" t="str">
        <f ca="1">IFERROR(OFFSET(INDIRECT($H$3 &amp; "!A71"), 5, 0), "")</f>
        <v>엔진코인</v>
      </c>
      <c r="P36" s="39">
        <f t="shared" ca="1" si="11"/>
        <v>601</v>
      </c>
      <c r="Q36" s="77">
        <f t="shared" ca="1" si="12"/>
        <v>2.7350427399999998E-2</v>
      </c>
      <c r="R36" s="99">
        <f t="shared" ca="1" si="15"/>
        <v>23873898.568010509</v>
      </c>
    </row>
    <row r="37" spans="1:18">
      <c r="A37" s="40" t="s">
        <v>106</v>
      </c>
      <c r="B37" s="11" t="s">
        <v>107</v>
      </c>
      <c r="C37" s="95">
        <v>54.5</v>
      </c>
      <c r="D37" s="92">
        <v>-2.6785714299999999E-2</v>
      </c>
      <c r="E37" s="93">
        <v>70322959.71648787</v>
      </c>
      <c r="F37" s="35"/>
      <c r="G37" s="56" t="str">
        <f ca="1">IFERROR(OFFSET(INDIRECT($H$3 &amp; "!A98"), 6, 0), "")</f>
        <v>비트코인골드</v>
      </c>
      <c r="H37" s="39">
        <f t="shared" ca="1" si="7"/>
        <v>20290</v>
      </c>
      <c r="I37" s="77">
        <f t="shared" ca="1" si="8"/>
        <v>3.0995934999999999E-2</v>
      </c>
      <c r="J37" s="86">
        <f t="shared" ca="1" si="13"/>
        <v>2138723.5278713601</v>
      </c>
      <c r="K37" s="56" t="str">
        <f ca="1">IFERROR(OFFSET(INDIRECT($H$3 &amp; "!A44"), 6, 0), "")</f>
        <v>도지코인</v>
      </c>
      <c r="L37" s="39">
        <f t="shared" ca="1" si="9"/>
        <v>71.2</v>
      </c>
      <c r="M37" s="77">
        <f t="shared" ca="1" si="10"/>
        <v>8.4985835999999999E-3</v>
      </c>
      <c r="N37" s="86">
        <f t="shared" ca="1" si="14"/>
        <v>820318023.76316118</v>
      </c>
      <c r="O37" s="56" t="str">
        <f ca="1">IFERROR(OFFSET(INDIRECT($H$3 &amp; "!A71"), 6, 0), "")</f>
        <v>플레이댑</v>
      </c>
      <c r="P37" s="39">
        <f t="shared" ca="1" si="11"/>
        <v>422</v>
      </c>
      <c r="Q37" s="77">
        <f t="shared" ca="1" si="12"/>
        <v>-4.09090909E-2</v>
      </c>
      <c r="R37" s="86">
        <f t="shared" ca="1" si="15"/>
        <v>59251428.287929572</v>
      </c>
    </row>
    <row r="38" spans="1:18">
      <c r="A38" s="40" t="s">
        <v>59</v>
      </c>
      <c r="B38" s="11" t="s">
        <v>60</v>
      </c>
      <c r="C38" s="95">
        <v>1050</v>
      </c>
      <c r="D38" s="92">
        <v>-2.77777778E-2</v>
      </c>
      <c r="E38" s="93">
        <v>90254233.766782433</v>
      </c>
      <c r="F38" s="35"/>
      <c r="G38" s="56" t="str">
        <f ca="1">IFERROR(OFFSET(INDIRECT($H$3 &amp; "!A98"), 7, 0), "")</f>
        <v>샌드박스</v>
      </c>
      <c r="H38" s="39">
        <f t="shared" ca="1" si="7"/>
        <v>1120</v>
      </c>
      <c r="I38" s="77">
        <f t="shared" ca="1" si="8"/>
        <v>0</v>
      </c>
      <c r="J38" s="86">
        <f t="shared" ca="1" si="13"/>
        <v>105190562.5369918</v>
      </c>
      <c r="K38" s="56" t="str">
        <f ca="1">IFERROR(OFFSET(INDIRECT($H$3 &amp; "!A44"), 7, 0), "")</f>
        <v>메타디움</v>
      </c>
      <c r="L38" s="39">
        <f t="shared" ca="1" si="9"/>
        <v>39.4</v>
      </c>
      <c r="M38" s="77">
        <f t="shared" ca="1" si="10"/>
        <v>-4.8309178699999997E-2</v>
      </c>
      <c r="N38" s="86">
        <f t="shared" ca="1" si="14"/>
        <v>77604191.778009549</v>
      </c>
      <c r="O38" s="56" t="str">
        <f ca="1">IFERROR(OFFSET(INDIRECT($H$3 &amp; "!A71"), 7, 0), "")</f>
        <v>스텔라루멘</v>
      </c>
      <c r="P38" s="39">
        <f t="shared" ca="1" si="11"/>
        <v>141</v>
      </c>
      <c r="Q38" s="77">
        <f t="shared" ca="1" si="12"/>
        <v>1.43884892E-2</v>
      </c>
      <c r="R38" s="86">
        <f t="shared" ca="1" si="15"/>
        <v>46383358.980388969</v>
      </c>
    </row>
    <row r="39" spans="1:18">
      <c r="A39" s="40" t="s">
        <v>329</v>
      </c>
      <c r="B39" s="11" t="s">
        <v>330</v>
      </c>
      <c r="C39" s="95">
        <v>75750</v>
      </c>
      <c r="D39" s="92">
        <v>-2.88461538E-2</v>
      </c>
      <c r="E39" s="93">
        <v>135281.46142906</v>
      </c>
      <c r="F39" s="35"/>
      <c r="G39" s="56" t="str">
        <f ca="1">IFERROR(OFFSET(INDIRECT($H$3 &amp; "!A98"), 8, 0), "")</f>
        <v>디카르고</v>
      </c>
      <c r="H39" s="39">
        <f t="shared" ca="1" si="7"/>
        <v>54.5</v>
      </c>
      <c r="I39" s="77">
        <f t="shared" ca="1" si="8"/>
        <v>-2.6785714299999999E-2</v>
      </c>
      <c r="J39" s="86">
        <f t="shared" ca="1" si="13"/>
        <v>70322959.71648787</v>
      </c>
      <c r="K39" s="56" t="str">
        <f ca="1">IFERROR(OFFSET(INDIRECT($H$3 &amp; "!A44"), 8, 0), "")</f>
        <v>시아코인</v>
      </c>
      <c r="L39" s="39">
        <f t="shared" ca="1" si="9"/>
        <v>4.55</v>
      </c>
      <c r="M39" s="77">
        <f t="shared" ca="1" si="10"/>
        <v>-2.3605150200000001E-2</v>
      </c>
      <c r="N39" s="86">
        <f t="shared" ca="1" si="14"/>
        <v>748158443.71317279</v>
      </c>
      <c r="O39" s="56" t="str">
        <f ca="1">IFERROR(OFFSET(INDIRECT($H$3 &amp; "!A71"), 8, 0), "")</f>
        <v>왁스</v>
      </c>
      <c r="P39" s="39">
        <f t="shared" ca="1" si="11"/>
        <v>106</v>
      </c>
      <c r="Q39" s="77">
        <f t="shared" ca="1" si="12"/>
        <v>-1.8518518500000001E-2</v>
      </c>
      <c r="R39" s="86">
        <f t="shared" ca="1" si="15"/>
        <v>62654316.800015979</v>
      </c>
    </row>
    <row r="40" spans="1:18" ht="17.25" thickBot="1">
      <c r="A40" s="40" t="s">
        <v>123</v>
      </c>
      <c r="B40" s="11" t="s">
        <v>124</v>
      </c>
      <c r="C40" s="95">
        <v>30.1</v>
      </c>
      <c r="D40" s="92">
        <v>-2.90322581E-2</v>
      </c>
      <c r="E40" s="93">
        <v>438461398.85236096</v>
      </c>
      <c r="F40" s="35"/>
      <c r="G40" s="57" t="str">
        <f ca="1">IFERROR(OFFSET(INDIRECT($H$3 &amp; "!A98"), 9, 0), "")</f>
        <v>체인링크</v>
      </c>
      <c r="H40" s="37">
        <f t="shared" ca="1" si="7"/>
        <v>7815</v>
      </c>
      <c r="I40" s="79">
        <f t="shared" ca="1" si="8"/>
        <v>1.0342598600000001E-2</v>
      </c>
      <c r="J40" s="87">
        <f t="shared" ca="1" si="13"/>
        <v>1820539.53306751</v>
      </c>
      <c r="K40" s="57" t="str">
        <f ca="1">IFERROR(OFFSET(INDIRECT($H$3 &amp; "!A44"), 9, 0), "")</f>
        <v>넴</v>
      </c>
      <c r="L40" s="37">
        <f t="shared" ca="1" si="9"/>
        <v>49.8</v>
      </c>
      <c r="M40" s="79">
        <f t="shared" ca="1" si="10"/>
        <v>-1.5810276700000001E-2</v>
      </c>
      <c r="N40" s="87">
        <f t="shared" ca="1" si="14"/>
        <v>36813434.705125533</v>
      </c>
      <c r="O40" s="57" t="str">
        <f ca="1">IFERROR(OFFSET(INDIRECT($H$3 &amp; "!A71"), 9, 0), "")</f>
        <v>보라</v>
      </c>
      <c r="P40" s="37">
        <f t="shared" ca="1" si="11"/>
        <v>333</v>
      </c>
      <c r="Q40" s="79">
        <f t="shared" ca="1" si="12"/>
        <v>-2.3460410599999999E-2</v>
      </c>
      <c r="R40" s="87">
        <f t="shared" ca="1" si="15"/>
        <v>67796755.419871286</v>
      </c>
    </row>
    <row r="41" spans="1:18">
      <c r="A41" s="40" t="s">
        <v>195</v>
      </c>
      <c r="B41" s="11" t="s">
        <v>196</v>
      </c>
      <c r="C41" s="95">
        <v>23.4</v>
      </c>
      <c r="D41" s="92">
        <v>-2.9045643199999999E-2</v>
      </c>
      <c r="E41" s="93">
        <v>177794054.07095274</v>
      </c>
      <c r="F41" s="35"/>
      <c r="G41" s="59" t="str">
        <f ca="1">IFERROR(OFFSET(INDIRECT($H$3 &amp; "!A98"), 10, 0), "")</f>
        <v>오브스</v>
      </c>
      <c r="H41" s="38">
        <f t="shared" ca="1" si="7"/>
        <v>50.1</v>
      </c>
      <c r="I41" s="76">
        <f t="shared" ca="1" si="8"/>
        <v>1.00806452E-2</v>
      </c>
      <c r="J41" s="85">
        <f t="shared" ca="1" si="13"/>
        <v>83040792.546130598</v>
      </c>
      <c r="K41" s="55" t="str">
        <f ca="1">IFERROR(OFFSET(INDIRECT($H$3 &amp; "!A44"), 10, 0), "")</f>
        <v>질리카</v>
      </c>
      <c r="L41" s="38">
        <f t="shared" ca="1" si="9"/>
        <v>42.8</v>
      </c>
      <c r="M41" s="76">
        <f t="shared" ca="1" si="10"/>
        <v>-2.2831050200000001E-2</v>
      </c>
      <c r="N41" s="85">
        <f t="shared" ca="1" si="14"/>
        <v>649481625.06521618</v>
      </c>
      <c r="O41" s="55" t="str">
        <f ca="1">IFERROR(OFFSET(INDIRECT($H$3 &amp; "!A71"), 10, 0), "")</f>
        <v>솔라</v>
      </c>
      <c r="P41" s="38">
        <f t="shared" ca="1" si="11"/>
        <v>444</v>
      </c>
      <c r="Q41" s="76">
        <f t="shared" ca="1" si="12"/>
        <v>-8.9285713999999999E-3</v>
      </c>
      <c r="R41" s="85">
        <f t="shared" ca="1" si="15"/>
        <v>19242066.634373389</v>
      </c>
    </row>
    <row r="42" spans="1:18">
      <c r="A42" s="40" t="s">
        <v>205</v>
      </c>
      <c r="B42" s="11" t="s">
        <v>206</v>
      </c>
      <c r="C42" s="95">
        <v>434</v>
      </c>
      <c r="D42" s="92">
        <v>-2.9082773999999999E-2</v>
      </c>
      <c r="E42" s="93">
        <v>6442924.7947770702</v>
      </c>
      <c r="F42" s="35"/>
      <c r="G42" s="56" t="str">
        <f ca="1">IFERROR(OFFSET(INDIRECT($H$3 &amp; "!A98"), 11, 0), "")</f>
        <v>메인프레임</v>
      </c>
      <c r="H42" s="39">
        <f t="shared" ca="1" si="7"/>
        <v>4.22</v>
      </c>
      <c r="I42" s="77">
        <f t="shared" ca="1" si="8"/>
        <v>-4.3083900199999997E-2</v>
      </c>
      <c r="J42" s="86">
        <f t="shared" ca="1" si="13"/>
        <v>810445916.46721888</v>
      </c>
      <c r="K42" s="56" t="str">
        <f ca="1">IFERROR(OFFSET(INDIRECT($H$3 &amp; "!A44"), 11, 0), "")</f>
        <v>비체인</v>
      </c>
      <c r="L42" s="39">
        <f t="shared" ca="1" si="9"/>
        <v>30.1</v>
      </c>
      <c r="M42" s="77">
        <f t="shared" ca="1" si="10"/>
        <v>-2.90322581E-2</v>
      </c>
      <c r="N42" s="86">
        <f t="shared" ca="1" si="14"/>
        <v>438461398.85236096</v>
      </c>
      <c r="O42" s="56" t="str">
        <f ca="1">IFERROR(OFFSET(INDIRECT($H$3 &amp; "!A71"), 11, 0), "")</f>
        <v>아이오타</v>
      </c>
      <c r="P42" s="39">
        <f t="shared" ca="1" si="11"/>
        <v>327</v>
      </c>
      <c r="Q42" s="77">
        <f t="shared" ca="1" si="12"/>
        <v>-2.3880597E-2</v>
      </c>
      <c r="R42" s="86">
        <f t="shared" ca="1" si="15"/>
        <v>4822410.6955476599</v>
      </c>
    </row>
    <row r="43" spans="1:18">
      <c r="A43" s="40" t="s">
        <v>144</v>
      </c>
      <c r="B43" s="11" t="s">
        <v>145</v>
      </c>
      <c r="C43" s="95">
        <v>4.8099999999999996</v>
      </c>
      <c r="D43" s="92">
        <v>-3.0241935500000001E-2</v>
      </c>
      <c r="E43" s="93">
        <v>411194857.92983311</v>
      </c>
      <c r="F43" s="35"/>
      <c r="G43" s="56" t="str">
        <f ca="1">IFERROR(OFFSET(INDIRECT($H$3 &amp; "!A98"), 12, 0), "")</f>
        <v>메디블록</v>
      </c>
      <c r="H43" s="39">
        <f t="shared" ca="1" si="7"/>
        <v>23.4</v>
      </c>
      <c r="I43" s="77">
        <f t="shared" ca="1" si="8"/>
        <v>-2.9045643199999999E-2</v>
      </c>
      <c r="J43" s="86">
        <f t="shared" ca="1" si="13"/>
        <v>177794054.07095274</v>
      </c>
      <c r="K43" s="56" t="str">
        <f ca="1">IFERROR(OFFSET(INDIRECT($H$3 &amp; "!A44"), 12, 0), "")</f>
        <v>쎄타퓨엘</v>
      </c>
      <c r="L43" s="39">
        <f t="shared" ca="1" si="9"/>
        <v>54.5</v>
      </c>
      <c r="M43" s="77">
        <f t="shared" ca="1" si="10"/>
        <v>-3.8800705499999998E-2</v>
      </c>
      <c r="N43" s="86">
        <f t="shared" ca="1" si="14"/>
        <v>46552521.629634328</v>
      </c>
      <c r="O43" s="56" t="str">
        <f ca="1">IFERROR(OFFSET(INDIRECT($H$3 &amp; "!A71"), 12, 0), "")</f>
        <v>파워렛저</v>
      </c>
      <c r="P43" s="39">
        <f t="shared" ca="1" si="11"/>
        <v>243</v>
      </c>
      <c r="Q43" s="77">
        <f t="shared" ca="1" si="12"/>
        <v>-4.3307086600000003E-2</v>
      </c>
      <c r="R43" s="86">
        <f t="shared" ca="1" si="15"/>
        <v>27574304.682787299</v>
      </c>
    </row>
    <row r="44" spans="1:18">
      <c r="A44" s="40" t="s">
        <v>172</v>
      </c>
      <c r="B44" s="11" t="s">
        <v>173</v>
      </c>
      <c r="C44" s="95">
        <v>5.0999999999999996</v>
      </c>
      <c r="D44" s="92">
        <v>-3.0418251E-2</v>
      </c>
      <c r="E44" s="93">
        <v>357633771.54069549</v>
      </c>
      <c r="F44" s="35"/>
      <c r="G44" s="56" t="str">
        <f ca="1">IFERROR(OFFSET(INDIRECT($H$3 &amp; "!A98"), 13, 0), "")</f>
        <v>비트코인캐시</v>
      </c>
      <c r="H44" s="39">
        <f t="shared" ca="1" si="7"/>
        <v>159850</v>
      </c>
      <c r="I44" s="77">
        <f t="shared" ca="1" si="8"/>
        <v>-3.4430685599999997E-2</v>
      </c>
      <c r="J44" s="86">
        <f t="shared" ca="1" si="13"/>
        <v>111941.54168759</v>
      </c>
      <c r="K44" s="56" t="str">
        <f ca="1">IFERROR(OFFSET(INDIRECT($H$3 &amp; "!A44"), 13, 0), "")</f>
        <v>리퍼리움</v>
      </c>
      <c r="L44" s="39">
        <f t="shared" ca="1" si="9"/>
        <v>6.39</v>
      </c>
      <c r="M44" s="77">
        <f t="shared" ca="1" si="10"/>
        <v>-3.9097744400000002E-2</v>
      </c>
      <c r="N44" s="86">
        <f t="shared" ca="1" si="14"/>
        <v>877297262.69712281</v>
      </c>
      <c r="O44" s="56" t="str">
        <f ca="1">IFERROR(OFFSET(INDIRECT($H$3 &amp; "!A71"), 13, 0), "")</f>
        <v>알고랜드</v>
      </c>
      <c r="P44" s="39">
        <f t="shared" ca="1" si="11"/>
        <v>379</v>
      </c>
      <c r="Q44" s="77">
        <f t="shared" ca="1" si="12"/>
        <v>-4.2929292899999999E-2</v>
      </c>
      <c r="R44" s="86">
        <f t="shared" ca="1" si="15"/>
        <v>23979054.73045015</v>
      </c>
    </row>
    <row r="45" spans="1:18">
      <c r="A45" s="40" t="s">
        <v>180</v>
      </c>
      <c r="B45" s="11" t="s">
        <v>181</v>
      </c>
      <c r="C45" s="95">
        <v>2060</v>
      </c>
      <c r="D45" s="92">
        <v>-3.0588235299999999E-2</v>
      </c>
      <c r="E45" s="93">
        <v>1762846.1909713601</v>
      </c>
      <c r="F45" s="35"/>
      <c r="G45" s="58" t="str">
        <f ca="1">IFERROR(OFFSET(INDIRECT($H$3 &amp; "!A98"), 14, 0), "")</f>
        <v>폴카닷</v>
      </c>
      <c r="H45" s="44">
        <f t="shared" ca="1" si="7"/>
        <v>9245</v>
      </c>
      <c r="I45" s="78">
        <f t="shared" ca="1" si="8"/>
        <v>7.6294277999999997E-3</v>
      </c>
      <c r="J45" s="90">
        <f t="shared" ca="1" si="13"/>
        <v>1572233.35479275</v>
      </c>
      <c r="K45" s="58" t="str">
        <f ca="1">IFERROR(OFFSET(INDIRECT($H$3 &amp; "!A44"), 14, 0), "")</f>
        <v>아이오에스티</v>
      </c>
      <c r="L45" s="44">
        <f t="shared" ca="1" si="9"/>
        <v>17</v>
      </c>
      <c r="M45" s="78">
        <f t="shared" ca="1" si="10"/>
        <v>-3.9548022600000003E-2</v>
      </c>
      <c r="N45" s="90">
        <f t="shared" ca="1" si="14"/>
        <v>145517342.98392776</v>
      </c>
      <c r="O45" s="58" t="str">
        <f ca="1">IFERROR(OFFSET(INDIRECT($H$3 &amp; "!A71"), 14, 0), "")</f>
        <v>폴리곤</v>
      </c>
      <c r="P45" s="44">
        <f t="shared" ca="1" si="11"/>
        <v>534</v>
      </c>
      <c r="Q45" s="78">
        <f t="shared" ca="1" si="12"/>
        <v>-4.81283422E-2</v>
      </c>
      <c r="R45" s="90">
        <f t="shared" ca="1" si="15"/>
        <v>19571383.79354234</v>
      </c>
    </row>
    <row r="46" spans="1:18">
      <c r="A46" s="40" t="s">
        <v>48</v>
      </c>
      <c r="B46" s="11" t="s">
        <v>49</v>
      </c>
      <c r="C46" s="95">
        <v>28417000</v>
      </c>
      <c r="D46" s="92">
        <v>-3.2513958900000001E-2</v>
      </c>
      <c r="E46" s="93">
        <v>14863.05058974</v>
      </c>
      <c r="F46" s="35"/>
      <c r="G46" s="56" t="str">
        <f ca="1">IFERROR(OFFSET(INDIRECT($H$3 &amp; "!A98"), 15, 0), "")</f>
        <v>쿼크체인</v>
      </c>
      <c r="H46" s="39">
        <f t="shared" ca="1" si="7"/>
        <v>11.5</v>
      </c>
      <c r="I46" s="77">
        <f t="shared" ca="1" si="8"/>
        <v>2.6785714299999999E-2</v>
      </c>
      <c r="J46" s="99">
        <f t="shared" ca="1" si="13"/>
        <v>395213756.99599415</v>
      </c>
      <c r="K46" s="56" t="str">
        <f ca="1">IFERROR(OFFSET(INDIRECT($H$3 &amp; "!A44"), 15, 0), "")</f>
        <v>헤데라</v>
      </c>
      <c r="L46" s="39">
        <f t="shared" ca="1" si="9"/>
        <v>82.8</v>
      </c>
      <c r="M46" s="77">
        <f t="shared" ca="1" si="10"/>
        <v>-3.4965034999999998E-2</v>
      </c>
      <c r="N46" s="99">
        <f t="shared" ca="1" si="14"/>
        <v>33882130.975594968</v>
      </c>
      <c r="O46" s="56" t="str">
        <f ca="1">IFERROR(OFFSET(INDIRECT($H$3 &amp; "!A71"), 15, 0), "")</f>
        <v>온톨로지</v>
      </c>
      <c r="P46" s="39">
        <f t="shared" ca="1" si="11"/>
        <v>275</v>
      </c>
      <c r="Q46" s="77">
        <f t="shared" ca="1" si="12"/>
        <v>-5.1724137900000001E-2</v>
      </c>
      <c r="R46" s="99">
        <f t="shared" ca="1" si="15"/>
        <v>15075117.64734472</v>
      </c>
    </row>
    <row r="47" spans="1:18">
      <c r="A47" s="40" t="s">
        <v>217</v>
      </c>
      <c r="B47" s="11" t="s">
        <v>218</v>
      </c>
      <c r="C47" s="95">
        <v>1180</v>
      </c>
      <c r="D47" s="92">
        <v>-3.2786885199999997E-2</v>
      </c>
      <c r="E47" s="93">
        <v>2926893.9550514799</v>
      </c>
      <c r="F47" s="35"/>
      <c r="G47" s="56" t="str">
        <f ca="1">IFERROR(OFFSET(INDIRECT($H$3 &amp; "!A98"), 16, 0), "")</f>
        <v>도지코인</v>
      </c>
      <c r="H47" s="39">
        <f t="shared" ca="1" si="7"/>
        <v>71.2</v>
      </c>
      <c r="I47" s="77">
        <f t="shared" ca="1" si="8"/>
        <v>8.4985835999999999E-3</v>
      </c>
      <c r="J47" s="86">
        <f t="shared" ca="1" si="13"/>
        <v>820318023.76316118</v>
      </c>
      <c r="K47" s="56" t="str">
        <f ca="1">IFERROR(OFFSET(INDIRECT($H$3 &amp; "!A44"), 16, 0), "")</f>
        <v>이캐시</v>
      </c>
      <c r="L47" s="39">
        <f t="shared" ca="1" si="9"/>
        <v>4.7300000000000002E-2</v>
      </c>
      <c r="M47" s="77">
        <f t="shared" ca="1" si="10"/>
        <v>-4.8289738399999997E-2</v>
      </c>
      <c r="N47" s="86">
        <f t="shared" ca="1" si="14"/>
        <v>401358755062.45435</v>
      </c>
      <c r="O47" s="56" t="str">
        <f ca="1">IFERROR(OFFSET(INDIRECT($H$3 &amp; "!A71"), 16, 0), "")</f>
        <v>펀디엑스</v>
      </c>
      <c r="P47" s="39">
        <f t="shared" ca="1" si="11"/>
        <v>433</v>
      </c>
      <c r="Q47" s="77">
        <f t="shared" ca="1" si="12"/>
        <v>-3.7777777800000002E-2</v>
      </c>
      <c r="R47" s="86">
        <f t="shared" ca="1" si="15"/>
        <v>15410760.29042053</v>
      </c>
    </row>
    <row r="48" spans="1:18">
      <c r="A48" s="40" t="s">
        <v>94</v>
      </c>
      <c r="B48" s="11" t="s">
        <v>95</v>
      </c>
      <c r="C48" s="95">
        <v>1770</v>
      </c>
      <c r="D48" s="92">
        <v>-3.2786885199999997E-2</v>
      </c>
      <c r="E48" s="93">
        <v>3236850.76821644</v>
      </c>
      <c r="F48" s="35"/>
      <c r="G48" s="56" t="str">
        <f ca="1">IFERROR(OFFSET(INDIRECT($H$3 &amp; "!A98"), 17, 0), "")</f>
        <v>에이다</v>
      </c>
      <c r="H48" s="39">
        <f t="shared" ca="1" si="7"/>
        <v>627</v>
      </c>
      <c r="I48" s="77">
        <f t="shared" ca="1" si="8"/>
        <v>3.6363636400000003E-2</v>
      </c>
      <c r="J48" s="86">
        <f t="shared" ca="1" si="13"/>
        <v>280644367.23577279</v>
      </c>
      <c r="K48" s="56" t="str">
        <f ca="1">IFERROR(OFFSET(INDIRECT($H$3 &amp; "!A44"), 17, 0), "")</f>
        <v>캐리프로토콜</v>
      </c>
      <c r="L48" s="39">
        <f t="shared" ca="1" si="9"/>
        <v>4.8099999999999996</v>
      </c>
      <c r="M48" s="77">
        <f t="shared" ca="1" si="10"/>
        <v>-3.0241935500000001E-2</v>
      </c>
      <c r="N48" s="86">
        <f t="shared" ca="1" si="14"/>
        <v>411194857.92983311</v>
      </c>
      <c r="O48" s="56" t="str">
        <f ca="1">IFERROR(OFFSET(INDIRECT($H$3 &amp; "!A71"), 17, 0), "")</f>
        <v>모스코인</v>
      </c>
      <c r="P48" s="39">
        <f t="shared" ca="1" si="11"/>
        <v>98.9</v>
      </c>
      <c r="Q48" s="77">
        <f t="shared" ca="1" si="12"/>
        <v>-3.9805825199999999E-2</v>
      </c>
      <c r="R48" s="86">
        <f t="shared" ca="1" si="15"/>
        <v>64794696.507531129</v>
      </c>
    </row>
    <row r="49" spans="1:18">
      <c r="A49" s="40" t="s">
        <v>76</v>
      </c>
      <c r="B49" s="11" t="s">
        <v>77</v>
      </c>
      <c r="C49" s="95">
        <v>159850</v>
      </c>
      <c r="D49" s="92">
        <v>-3.4430685599999997E-2</v>
      </c>
      <c r="E49" s="93">
        <v>111941.54168759</v>
      </c>
      <c r="F49" s="35"/>
      <c r="G49" s="56" t="str">
        <f ca="1">IFERROR(OFFSET(INDIRECT($H$3 &amp; "!A98"), 18, 0), "")</f>
        <v>웨이브</v>
      </c>
      <c r="H49" s="39">
        <f t="shared" ca="1" si="7"/>
        <v>6230</v>
      </c>
      <c r="I49" s="77">
        <f t="shared" ca="1" si="8"/>
        <v>-6.3795852999999998E-3</v>
      </c>
      <c r="J49" s="86">
        <f t="shared" ca="1" si="13"/>
        <v>28001049.22298884</v>
      </c>
      <c r="K49" s="56" t="str">
        <f ca="1">IFERROR(OFFSET(INDIRECT($H$3 &amp; "!A44"), 18, 0), "")</f>
        <v>썸씽</v>
      </c>
      <c r="L49" s="39">
        <f t="shared" ca="1" si="9"/>
        <v>24.7</v>
      </c>
      <c r="M49" s="77">
        <f t="shared" ca="1" si="10"/>
        <v>-4.6332046299999999E-2</v>
      </c>
      <c r="N49" s="86">
        <f t="shared" ca="1" si="14"/>
        <v>93477826.978384838</v>
      </c>
      <c r="O49" s="56" t="str">
        <f ca="1">IFERROR(OFFSET(INDIRECT($H$3 &amp; "!A71"), 18, 0), "")</f>
        <v>크로노스</v>
      </c>
      <c r="P49" s="39">
        <f t="shared" ca="1" si="11"/>
        <v>149</v>
      </c>
      <c r="Q49" s="77">
        <f t="shared" ca="1" si="12"/>
        <v>-2.61437908E-2</v>
      </c>
      <c r="R49" s="86">
        <f t="shared" ca="1" si="15"/>
        <v>8917653.92509491</v>
      </c>
    </row>
    <row r="50" spans="1:18" ht="17.25" thickBot="1">
      <c r="A50" s="40" t="s">
        <v>72</v>
      </c>
      <c r="B50" s="11" t="s">
        <v>73</v>
      </c>
      <c r="C50" s="95">
        <v>8180</v>
      </c>
      <c r="D50" s="92">
        <v>-3.4808259600000002E-2</v>
      </c>
      <c r="E50" s="93">
        <v>1117641.2323195101</v>
      </c>
      <c r="F50" s="35"/>
      <c r="G50" s="57" t="str">
        <f ca="1">IFERROR(OFFSET(INDIRECT($H$3 &amp; "!A98"), 19, 0), "")</f>
        <v>디센트럴랜드</v>
      </c>
      <c r="H50" s="37">
        <f t="shared" ca="1" si="7"/>
        <v>1050</v>
      </c>
      <c r="I50" s="79">
        <f t="shared" ca="1" si="8"/>
        <v>-2.77777778E-2</v>
      </c>
      <c r="J50" s="87">
        <f t="shared" ca="1" si="13"/>
        <v>90254233.766782433</v>
      </c>
      <c r="K50" s="57" t="str">
        <f ca="1">IFERROR(OFFSET(INDIRECT($H$3 &amp; "!A44"), 19, 0), "")</f>
        <v>앵커</v>
      </c>
      <c r="L50" s="37">
        <f t="shared" ca="1" si="9"/>
        <v>32.9</v>
      </c>
      <c r="M50" s="79">
        <f t="shared" ca="1" si="10"/>
        <v>-5.7306590300000002E-2</v>
      </c>
      <c r="N50" s="87">
        <f t="shared" ca="1" si="14"/>
        <v>65693396.762376457</v>
      </c>
      <c r="O50" s="57" t="str">
        <f ca="1">IFERROR(OFFSET(INDIRECT($H$3 &amp; "!A71"), 19, 0), "")</f>
        <v>밀크</v>
      </c>
      <c r="P50" s="37">
        <f t="shared" ca="1" si="11"/>
        <v>434</v>
      </c>
      <c r="Q50" s="79">
        <f t="shared" ca="1" si="12"/>
        <v>-2.9082773999999999E-2</v>
      </c>
      <c r="R50" s="87">
        <f t="shared" ca="1" si="15"/>
        <v>6442924.7947770702</v>
      </c>
    </row>
    <row r="51" spans="1:18">
      <c r="A51" s="40" t="s">
        <v>53</v>
      </c>
      <c r="B51" s="11" t="s">
        <v>336</v>
      </c>
      <c r="C51" s="95">
        <v>82.8</v>
      </c>
      <c r="D51" s="92">
        <v>-3.4965034999999998E-2</v>
      </c>
      <c r="E51" s="93">
        <v>33882130.975594968</v>
      </c>
      <c r="F51" s="35"/>
    </row>
    <row r="52" spans="1:18" ht="17.25" thickBot="1">
      <c r="A52" s="40" t="s">
        <v>199</v>
      </c>
      <c r="B52" s="11" t="s">
        <v>200</v>
      </c>
      <c r="C52" s="95">
        <v>215</v>
      </c>
      <c r="D52" s="92">
        <v>-3.5874439500000001E-2</v>
      </c>
      <c r="E52" s="93">
        <v>15495120.92104972</v>
      </c>
      <c r="F52" s="35"/>
    </row>
    <row r="53" spans="1:18" ht="17.25" thickBot="1">
      <c r="A53" s="40" t="s">
        <v>213</v>
      </c>
      <c r="B53" s="11" t="s">
        <v>214</v>
      </c>
      <c r="C53" s="95">
        <v>71.3</v>
      </c>
      <c r="D53" s="92">
        <v>-3.6486486499999998E-2</v>
      </c>
      <c r="E53" s="93">
        <v>44678562.583405718</v>
      </c>
      <c r="F53" s="35"/>
      <c r="G53" s="204" t="s">
        <v>249</v>
      </c>
      <c r="H53" s="205"/>
      <c r="I53" s="205"/>
      <c r="J53" s="206"/>
      <c r="K53" s="204" t="s">
        <v>252</v>
      </c>
      <c r="L53" s="205"/>
      <c r="M53" s="205"/>
      <c r="N53" s="206"/>
      <c r="O53" s="204" t="s">
        <v>253</v>
      </c>
      <c r="P53" s="205"/>
      <c r="Q53" s="205"/>
      <c r="R53" s="206"/>
    </row>
    <row r="54" spans="1:18" ht="17.25" thickBot="1">
      <c r="A54" s="40" t="s">
        <v>219</v>
      </c>
      <c r="B54" s="11" t="s">
        <v>220</v>
      </c>
      <c r="C54" s="95">
        <v>433</v>
      </c>
      <c r="D54" s="92">
        <v>-3.7777777800000002E-2</v>
      </c>
      <c r="E54" s="93">
        <v>15410760.29042053</v>
      </c>
      <c r="F54" s="35"/>
      <c r="G54" s="241" t="s">
        <v>54</v>
      </c>
      <c r="H54" s="257">
        <f ca="1">NOW()</f>
        <v>44726.894812615741</v>
      </c>
      <c r="I54" s="258"/>
      <c r="J54" s="259"/>
      <c r="K54" s="256" t="s">
        <v>54</v>
      </c>
      <c r="L54" s="257">
        <f ca="1">NOW()</f>
        <v>44726.894812615741</v>
      </c>
      <c r="M54" s="258"/>
      <c r="N54" s="259"/>
      <c r="O54" s="256" t="s">
        <v>54</v>
      </c>
      <c r="P54" s="257">
        <f ca="1">NOW()</f>
        <v>44726.894812615741</v>
      </c>
      <c r="Q54" s="258"/>
      <c r="R54" s="259"/>
    </row>
    <row r="55" spans="1:18" ht="17.25" thickBot="1">
      <c r="A55" s="40" t="s">
        <v>164</v>
      </c>
      <c r="B55" s="11" t="s">
        <v>165</v>
      </c>
      <c r="C55" s="95">
        <v>8175</v>
      </c>
      <c r="D55" s="92">
        <v>-3.8235294099999997E-2</v>
      </c>
      <c r="E55" s="93">
        <v>613743.84003775998</v>
      </c>
      <c r="F55" s="35"/>
      <c r="G55" s="249"/>
      <c r="H55" s="36" t="s">
        <v>57</v>
      </c>
      <c r="I55" s="73" t="s">
        <v>58</v>
      </c>
      <c r="J55" s="69" t="s">
        <v>258</v>
      </c>
      <c r="K55" s="249"/>
      <c r="L55" s="36" t="s">
        <v>57</v>
      </c>
      <c r="M55" s="73" t="s">
        <v>58</v>
      </c>
      <c r="N55" s="69" t="s">
        <v>258</v>
      </c>
      <c r="O55" s="249"/>
      <c r="P55" s="36" t="s">
        <v>57</v>
      </c>
      <c r="Q55" s="73" t="s">
        <v>58</v>
      </c>
      <c r="R55" s="69" t="s">
        <v>258</v>
      </c>
    </row>
    <row r="56" spans="1:18">
      <c r="A56" s="40" t="s">
        <v>235</v>
      </c>
      <c r="B56" s="11" t="s">
        <v>236</v>
      </c>
      <c r="C56" s="95">
        <v>251</v>
      </c>
      <c r="D56" s="92">
        <v>-3.8314176200000001E-2</v>
      </c>
      <c r="E56" s="93">
        <v>12977842.747698929</v>
      </c>
      <c r="F56" s="35"/>
      <c r="G56" s="55" t="str">
        <f ca="1">IFERROR(OFFSET(INDIRECT($H$3 &amp; "!A179"), 0, 0), "")</f>
        <v>아하토큰</v>
      </c>
      <c r="H56" s="38">
        <f t="shared" ref="H56:H65" ca="1" si="16">_xlfn.IFNA(VLOOKUP(G56, $B$2:$D$200, 2, FALSE), "")</f>
        <v>6.09</v>
      </c>
      <c r="I56" s="76">
        <f t="shared" ref="I56:I65" ca="1" si="17">_xlfn.IFNA(VLOOKUP(G56, $B$2:$D$200, 3, FALSE), "")</f>
        <v>-6.4516129000000005E-2</v>
      </c>
      <c r="J56" s="85">
        <f ca="1">_xlfn.IFNA(VLOOKUP(G56, $B$2:$E$200, 4, FALSE), "")</f>
        <v>429772731.92308187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17</v>
      </c>
      <c r="M56" s="76">
        <f t="shared" ref="M56:M75" ca="1" si="19">_xlfn.IFNA(VLOOKUP(K56, $B$2:$D$200, 3, FALSE), "")</f>
        <v>-3.9548022600000003E-2</v>
      </c>
      <c r="N56" s="85">
        <f ca="1">_xlfn.IFNA(VLOOKUP(K56, $B$2:$E$200, 4, FALSE), "")</f>
        <v>145517342.98392776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120</v>
      </c>
      <c r="Q56" s="76">
        <f t="shared" ref="Q56:Q75" ca="1" si="21">_xlfn.IFNA(VLOOKUP(O56, $B$2:$D$200, 3, FALSE), "")</f>
        <v>-2.4390243900000001E-2</v>
      </c>
      <c r="R56" s="85">
        <f ca="1">_xlfn.IFNA(VLOOKUP(O56, $B$2:$E$200, 4, FALSE), "")</f>
        <v>57329206.617366567</v>
      </c>
    </row>
    <row r="57" spans="1:18">
      <c r="A57" s="40" t="s">
        <v>191</v>
      </c>
      <c r="B57" s="11" t="s">
        <v>192</v>
      </c>
      <c r="C57" s="95">
        <v>1995</v>
      </c>
      <c r="D57" s="92">
        <v>-3.85542169E-2</v>
      </c>
      <c r="E57" s="93">
        <v>12823501.09817316</v>
      </c>
      <c r="F57" s="35"/>
      <c r="G57" s="56" t="str">
        <f ca="1">IFERROR(OFFSET(INDIRECT($H$3 &amp; "!A179"), 1, 0), "")</f>
        <v>스톰엑스</v>
      </c>
      <c r="H57" s="39">
        <f t="shared" ca="1" si="16"/>
        <v>7.72</v>
      </c>
      <c r="I57" s="77">
        <f t="shared" ca="1" si="17"/>
        <v>-4.3370508100000003E-2</v>
      </c>
      <c r="J57" s="86">
        <f t="shared" ref="J57:J75" ca="1" si="22">_xlfn.IFNA(VLOOKUP(G57, $B$2:$E$200, 4, FALSE), "")</f>
        <v>573662501.16883171</v>
      </c>
      <c r="K57" s="56" t="str">
        <f ca="1">IFERROR(OFFSET(INDIRECT($H$3 &amp; "!A125"), 1, 0), "")</f>
        <v>헤데라</v>
      </c>
      <c r="L57" s="39">
        <f t="shared" ca="1" si="18"/>
        <v>82.8</v>
      </c>
      <c r="M57" s="77">
        <f t="shared" ca="1" si="19"/>
        <v>-3.4965034999999998E-2</v>
      </c>
      <c r="N57" s="86">
        <f t="shared" ref="N57:N75" ca="1" si="23">_xlfn.IFNA(VLOOKUP(K57, $B$2:$E$200, 4, FALSE), "")</f>
        <v>33882130.975594968</v>
      </c>
      <c r="O57" s="56" t="str">
        <f ca="1">IFERROR(OFFSET(INDIRECT($H$3 &amp; "!A152"), 1, 0), "")</f>
        <v>엘프</v>
      </c>
      <c r="P57" s="39">
        <f t="shared" ca="1" si="20"/>
        <v>157</v>
      </c>
      <c r="Q57" s="77">
        <f t="shared" ca="1" si="21"/>
        <v>-2.48447205E-2</v>
      </c>
      <c r="R57" s="86">
        <f t="shared" ref="R57:R75" ca="1" si="24">_xlfn.IFNA(VLOOKUP(O57, $B$2:$E$200, 4, FALSE), "")</f>
        <v>29075176.771032821</v>
      </c>
    </row>
    <row r="58" spans="1:18">
      <c r="A58" s="40" t="s">
        <v>133</v>
      </c>
      <c r="B58" s="11" t="s">
        <v>134</v>
      </c>
      <c r="C58" s="95">
        <v>54.5</v>
      </c>
      <c r="D58" s="92">
        <v>-3.8800705499999998E-2</v>
      </c>
      <c r="E58" s="93">
        <v>46552521.629634328</v>
      </c>
      <c r="F58" s="35"/>
      <c r="G58" s="56" t="str">
        <f ca="1">IFERROR(OFFSET(INDIRECT($H$3 &amp; "!A179"), 2, 0), "")</f>
        <v>던프로토콜</v>
      </c>
      <c r="H58" s="39">
        <f t="shared" ca="1" si="16"/>
        <v>987</v>
      </c>
      <c r="I58" s="77">
        <f t="shared" ca="1" si="17"/>
        <v>-4.17475728E-2</v>
      </c>
      <c r="J58" s="86">
        <f t="shared" ca="1" si="22"/>
        <v>3541524.3409283198</v>
      </c>
      <c r="K58" s="56" t="str">
        <f ca="1">IFERROR(OFFSET(INDIRECT($H$3 &amp; "!A125"), 2, 0), "")</f>
        <v>이캐시</v>
      </c>
      <c r="L58" s="39">
        <f t="shared" ca="1" si="18"/>
        <v>4.7300000000000002E-2</v>
      </c>
      <c r="M58" s="77">
        <f t="shared" ca="1" si="19"/>
        <v>-4.8289738399999997E-2</v>
      </c>
      <c r="N58" s="86">
        <f t="shared" ca="1" si="23"/>
        <v>401358755062.45435</v>
      </c>
      <c r="O58" s="56" t="str">
        <f ca="1">IFERROR(OFFSET(INDIRECT($H$3 &amp; "!A152"), 2, 0), "")</f>
        <v>헌트</v>
      </c>
      <c r="P58" s="39">
        <f t="shared" ca="1" si="20"/>
        <v>440</v>
      </c>
      <c r="Q58" s="77">
        <f t="shared" ca="1" si="21"/>
        <v>-3.9301309999999999E-2</v>
      </c>
      <c r="R58" s="86">
        <f t="shared" ca="1" si="24"/>
        <v>11187810.846084191</v>
      </c>
    </row>
    <row r="59" spans="1:18">
      <c r="A59" s="40" t="s">
        <v>197</v>
      </c>
      <c r="B59" s="11" t="s">
        <v>198</v>
      </c>
      <c r="C59" s="95">
        <v>6.39</v>
      </c>
      <c r="D59" s="92">
        <v>-3.9097744400000002E-2</v>
      </c>
      <c r="E59" s="93">
        <v>877297262.69712281</v>
      </c>
      <c r="F59" s="35"/>
      <c r="G59" s="56" t="str">
        <f ca="1">IFERROR(OFFSET(INDIRECT($H$3 &amp; "!A179"), 3, 0), "")</f>
        <v>누사이퍼</v>
      </c>
      <c r="H59" s="39">
        <f t="shared" ca="1" si="16"/>
        <v>194</v>
      </c>
      <c r="I59" s="77">
        <f t="shared" ca="1" si="17"/>
        <v>-4.9019607799999997E-2</v>
      </c>
      <c r="J59" s="86">
        <f t="shared" ca="1" si="22"/>
        <v>49117308.817205667</v>
      </c>
      <c r="K59" s="56" t="str">
        <f ca="1">IFERROR(OFFSET(INDIRECT($H$3 &amp; "!A125"), 3, 0), "")</f>
        <v>캐리프로토콜</v>
      </c>
      <c r="L59" s="39">
        <f t="shared" ca="1" si="18"/>
        <v>4.8099999999999996</v>
      </c>
      <c r="M59" s="77">
        <f t="shared" ca="1" si="19"/>
        <v>-3.0241935500000001E-2</v>
      </c>
      <c r="N59" s="86">
        <f t="shared" ca="1" si="23"/>
        <v>411194857.92983311</v>
      </c>
      <c r="O59" s="56" t="str">
        <f ca="1">IFERROR(OFFSET(INDIRECT($H$3 &amp; "!A152"), 3, 0), "")</f>
        <v>아이콘</v>
      </c>
      <c r="P59" s="39">
        <f t="shared" ca="1" si="20"/>
        <v>319</v>
      </c>
      <c r="Q59" s="77">
        <f t="shared" ca="1" si="21"/>
        <v>-5.0595238100000002E-2</v>
      </c>
      <c r="R59" s="86">
        <f t="shared" ca="1" si="24"/>
        <v>14401591.765402021</v>
      </c>
    </row>
    <row r="60" spans="1:18">
      <c r="A60" s="40" t="s">
        <v>221</v>
      </c>
      <c r="B60" s="11" t="s">
        <v>222</v>
      </c>
      <c r="C60" s="95">
        <v>440</v>
      </c>
      <c r="D60" s="92">
        <v>-3.9301309999999999E-2</v>
      </c>
      <c r="E60" s="93">
        <v>11187810.846084191</v>
      </c>
      <c r="F60" s="35"/>
      <c r="G60" s="56" t="str">
        <f ca="1">IFERROR(OFFSET(INDIRECT($H$3 &amp; "!A179"), 4, 0), "")</f>
        <v>스택스</v>
      </c>
      <c r="H60" s="39">
        <f t="shared" ca="1" si="16"/>
        <v>425</v>
      </c>
      <c r="I60" s="77">
        <f t="shared" ca="1" si="17"/>
        <v>-5.97345133E-2</v>
      </c>
      <c r="J60" s="90">
        <f t="shared" ca="1" si="22"/>
        <v>22556800.16626136</v>
      </c>
      <c r="K60" s="58" t="str">
        <f ca="1">IFERROR(OFFSET(INDIRECT($H$3 &amp; "!A125"), 4, 0), "")</f>
        <v>썸씽</v>
      </c>
      <c r="L60" s="44">
        <f t="shared" ca="1" si="18"/>
        <v>24.7</v>
      </c>
      <c r="M60" s="78">
        <f t="shared" ca="1" si="19"/>
        <v>-4.6332046299999999E-2</v>
      </c>
      <c r="N60" s="90">
        <f t="shared" ca="1" si="23"/>
        <v>93477826.978384838</v>
      </c>
      <c r="O60" s="58" t="str">
        <f ca="1">IFERROR(OFFSET(INDIRECT($H$3 &amp; "!A152"), 4, 0), "")</f>
        <v>1인치네트워크</v>
      </c>
      <c r="P60" s="44">
        <f t="shared" ca="1" si="20"/>
        <v>747</v>
      </c>
      <c r="Q60" s="78">
        <f t="shared" ca="1" si="21"/>
        <v>-4.1078305500000002E-2</v>
      </c>
      <c r="R60" s="90">
        <f t="shared" ca="1" si="24"/>
        <v>5673108.2767459601</v>
      </c>
    </row>
    <row r="61" spans="1:18">
      <c r="A61" s="40" t="s">
        <v>63</v>
      </c>
      <c r="B61" s="11" t="s">
        <v>64</v>
      </c>
      <c r="C61" s="95">
        <v>17</v>
      </c>
      <c r="D61" s="92">
        <v>-3.9548022600000003E-2</v>
      </c>
      <c r="E61" s="93">
        <v>145517342.98392776</v>
      </c>
      <c r="F61" s="35"/>
      <c r="G61" s="60" t="str">
        <f ca="1">IFERROR(OFFSET(INDIRECT($H$3 &amp; "!A179"), 5, 0), "")</f>
        <v>하이브</v>
      </c>
      <c r="H61" s="45">
        <f t="shared" ca="1" si="16"/>
        <v>441</v>
      </c>
      <c r="I61" s="80">
        <f t="shared" ca="1" si="17"/>
        <v>-6.1702127699999998E-2</v>
      </c>
      <c r="J61" s="99">
        <f t="shared" ca="1" si="22"/>
        <v>11027156.800086981</v>
      </c>
      <c r="K61" s="56" t="str">
        <f ca="1">IFERROR(OFFSET(INDIRECT($H$3 &amp; "!A125"), 5, 0), "")</f>
        <v>앵커</v>
      </c>
      <c r="L61" s="39">
        <f t="shared" ca="1" si="18"/>
        <v>32.9</v>
      </c>
      <c r="M61" s="77">
        <f t="shared" ca="1" si="19"/>
        <v>-5.7306590300000002E-2</v>
      </c>
      <c r="N61" s="99">
        <f t="shared" ca="1" si="23"/>
        <v>65693396.762376457</v>
      </c>
      <c r="O61" s="56" t="str">
        <f ca="1">IFERROR(OFFSET(INDIRECT($H$3 &amp; "!A152"), 5, 0), "")</f>
        <v>스토리지</v>
      </c>
      <c r="P61" s="39">
        <f t="shared" ca="1" si="20"/>
        <v>457</v>
      </c>
      <c r="Q61" s="77">
        <f t="shared" ca="1" si="21"/>
        <v>-5.1867219899999997E-2</v>
      </c>
      <c r="R61" s="99">
        <f t="shared" ca="1" si="24"/>
        <v>5175899.1081021996</v>
      </c>
    </row>
    <row r="62" spans="1:18">
      <c r="A62" s="40" t="s">
        <v>215</v>
      </c>
      <c r="B62" s="11" t="s">
        <v>216</v>
      </c>
      <c r="C62" s="95">
        <v>98.9</v>
      </c>
      <c r="D62" s="92">
        <v>-3.9805825199999999E-2</v>
      </c>
      <c r="E62" s="93">
        <v>64794696.507531129</v>
      </c>
      <c r="F62" s="35"/>
      <c r="G62" s="56" t="str">
        <f ca="1">IFERROR(OFFSET(INDIRECT($H$3 &amp; "!A179"), 6, 0), "")</f>
        <v>시빅</v>
      </c>
      <c r="H62" s="39">
        <f t="shared" ca="1" si="16"/>
        <v>158</v>
      </c>
      <c r="I62" s="77">
        <f t="shared" ca="1" si="17"/>
        <v>-5.3892215600000001E-2</v>
      </c>
      <c r="J62" s="86">
        <f t="shared" ca="1" si="22"/>
        <v>19232921.97729516</v>
      </c>
      <c r="K62" s="56" t="str">
        <f ca="1">IFERROR(OFFSET(INDIRECT($H$3 &amp; "!A125"), 6, 0), "")</f>
        <v>피르마체인</v>
      </c>
      <c r="L62" s="39">
        <f t="shared" ca="1" si="18"/>
        <v>65.5</v>
      </c>
      <c r="M62" s="77">
        <f t="shared" ca="1" si="19"/>
        <v>-4.0995607599999997E-2</v>
      </c>
      <c r="N62" s="86">
        <f t="shared" ca="1" si="23"/>
        <v>27085201.472373631</v>
      </c>
      <c r="O62" s="56" t="str">
        <f ca="1">IFERROR(OFFSET(INDIRECT($H$3 &amp; "!A152"), 6, 0), "")</f>
        <v>아르고</v>
      </c>
      <c r="P62" s="39">
        <f t="shared" ca="1" si="20"/>
        <v>128</v>
      </c>
      <c r="Q62" s="77">
        <f t="shared" ca="1" si="21"/>
        <v>-4.4776119400000002E-2</v>
      </c>
      <c r="R62" s="86">
        <f t="shared" ca="1" si="24"/>
        <v>36106019.044856787</v>
      </c>
    </row>
    <row r="63" spans="1:18">
      <c r="A63" s="40" t="s">
        <v>108</v>
      </c>
      <c r="B63" s="11" t="s">
        <v>109</v>
      </c>
      <c r="C63" s="95">
        <v>1445</v>
      </c>
      <c r="D63" s="92">
        <v>-3.9867109599999999E-2</v>
      </c>
      <c r="E63" s="93">
        <v>8026371.9026843701</v>
      </c>
      <c r="F63" s="35"/>
      <c r="G63" s="56" t="str">
        <f ca="1">IFERROR(OFFSET(INDIRECT($H$3 &amp; "!A179"), 7, 0), "")</f>
        <v>톤</v>
      </c>
      <c r="H63" s="39">
        <f t="shared" ca="1" si="16"/>
        <v>2060</v>
      </c>
      <c r="I63" s="77">
        <f t="shared" ca="1" si="17"/>
        <v>-3.0588235299999999E-2</v>
      </c>
      <c r="J63" s="86">
        <f t="shared" ca="1" si="22"/>
        <v>1762846.1909713601</v>
      </c>
      <c r="K63" s="56" t="str">
        <f ca="1">IFERROR(OFFSET(INDIRECT($H$3 &amp; "!A125"), 7, 0), "")</f>
        <v>에스티피</v>
      </c>
      <c r="L63" s="39">
        <f t="shared" ca="1" si="18"/>
        <v>47.7</v>
      </c>
      <c r="M63" s="77">
        <f t="shared" ca="1" si="19"/>
        <v>-7.5581395300000007E-2</v>
      </c>
      <c r="N63" s="86">
        <f t="shared" ca="1" si="23"/>
        <v>335271928.51423079</v>
      </c>
      <c r="O63" s="56" t="str">
        <f ca="1">IFERROR(OFFSET(INDIRECT($H$3 &amp; "!A152"), 7, 0), "")</f>
        <v>그로스톨코인</v>
      </c>
      <c r="P63" s="39">
        <f t="shared" ca="1" si="20"/>
        <v>394</v>
      </c>
      <c r="Q63" s="77">
        <f t="shared" ca="1" si="21"/>
        <v>-5.5155875299999997E-2</v>
      </c>
      <c r="R63" s="86">
        <f t="shared" ca="1" si="24"/>
        <v>5237650.4749332201</v>
      </c>
    </row>
    <row r="64" spans="1:18">
      <c r="A64" s="40" t="s">
        <v>325</v>
      </c>
      <c r="B64" s="11" t="s">
        <v>326</v>
      </c>
      <c r="C64" s="95">
        <v>1175</v>
      </c>
      <c r="D64" s="92">
        <v>-4.08163265E-2</v>
      </c>
      <c r="E64" s="93">
        <v>3111068.4773309901</v>
      </c>
      <c r="F64" s="35"/>
      <c r="G64" s="56" t="str">
        <f ca="1">IFERROR(OFFSET(INDIRECT($H$3 &amp; "!A179"), 8, 0), "")</f>
        <v>아더</v>
      </c>
      <c r="H64" s="39">
        <f t="shared" ca="1" si="16"/>
        <v>112</v>
      </c>
      <c r="I64" s="77">
        <f t="shared" ca="1" si="17"/>
        <v>-4.2735042700000003E-2</v>
      </c>
      <c r="J64" s="86">
        <f t="shared" ca="1" si="22"/>
        <v>38221124.31196472</v>
      </c>
      <c r="K64" s="56" t="str">
        <f ca="1">IFERROR(OFFSET(INDIRECT($H$3 &amp; "!A125"), 8, 0), "")</f>
        <v>썬더코어</v>
      </c>
      <c r="L64" s="39">
        <f t="shared" ca="1" si="18"/>
        <v>5.84</v>
      </c>
      <c r="M64" s="77">
        <f t="shared" ca="1" si="19"/>
        <v>-2.5041736200000001E-2</v>
      </c>
      <c r="N64" s="86">
        <f t="shared" ca="1" si="23"/>
        <v>475947535.50919783</v>
      </c>
      <c r="O64" s="56" t="str">
        <f ca="1">IFERROR(OFFSET(INDIRECT($H$3 &amp; "!A152"), 8, 0), "")</f>
        <v>폴리매쓰</v>
      </c>
      <c r="P64" s="39">
        <f t="shared" ca="1" si="20"/>
        <v>215</v>
      </c>
      <c r="Q64" s="77">
        <f t="shared" ca="1" si="21"/>
        <v>-3.5874439500000001E-2</v>
      </c>
      <c r="R64" s="86">
        <f t="shared" ca="1" si="24"/>
        <v>15495120.92104972</v>
      </c>
    </row>
    <row r="65" spans="1:18" ht="17.25" thickBot="1">
      <c r="A65" s="40" t="s">
        <v>207</v>
      </c>
      <c r="B65" s="11" t="s">
        <v>208</v>
      </c>
      <c r="C65" s="95">
        <v>422</v>
      </c>
      <c r="D65" s="92">
        <v>-4.09090909E-2</v>
      </c>
      <c r="E65" s="93">
        <v>59251428.287929572</v>
      </c>
      <c r="F65" s="35"/>
      <c r="G65" s="57" t="str">
        <f ca="1">IFERROR(OFFSET(INDIRECT($H$3 &amp; "!A179"), 9, 0), "")</f>
        <v>베이직어텐션토큰</v>
      </c>
      <c r="H65" s="37">
        <f t="shared" ca="1" si="16"/>
        <v>350</v>
      </c>
      <c r="I65" s="79">
        <f t="shared" ca="1" si="17"/>
        <v>-6.4171122999999997E-2</v>
      </c>
      <c r="J65" s="87">
        <f t="shared" ca="1" si="22"/>
        <v>17828072.557395101</v>
      </c>
      <c r="K65" s="57" t="str">
        <f ca="1">IFERROR(OFFSET(INDIRECT($H$3 &amp; "!A125"), 9, 0), "")</f>
        <v>센티넬프로토콜</v>
      </c>
      <c r="L65" s="37">
        <f t="shared" ca="1" si="18"/>
        <v>71.3</v>
      </c>
      <c r="M65" s="79">
        <f t="shared" ca="1" si="19"/>
        <v>-3.6486486499999998E-2</v>
      </c>
      <c r="N65" s="87">
        <f t="shared" ca="1" si="23"/>
        <v>44678562.583405718</v>
      </c>
      <c r="O65" s="57" t="str">
        <f ca="1">IFERROR(OFFSET(INDIRECT($H$3 &amp; "!A152"), 9, 0), "")</f>
        <v>스트라티스</v>
      </c>
      <c r="P65" s="37">
        <f t="shared" ca="1" si="20"/>
        <v>529</v>
      </c>
      <c r="Q65" s="79">
        <f t="shared" ca="1" si="21"/>
        <v>-4.8561151099999998E-2</v>
      </c>
      <c r="R65" s="87">
        <f t="shared" ca="1" si="24"/>
        <v>6142628.1599475704</v>
      </c>
    </row>
    <row r="66" spans="1:18">
      <c r="A66" s="40" t="s">
        <v>193</v>
      </c>
      <c r="B66" s="11" t="s">
        <v>194</v>
      </c>
      <c r="C66" s="95">
        <v>65.5</v>
      </c>
      <c r="D66" s="92">
        <v>-4.0995607599999997E-2</v>
      </c>
      <c r="E66" s="93">
        <v>27085201.472373631</v>
      </c>
      <c r="F66" s="35"/>
      <c r="G66" s="56" t="str">
        <f ca="1">IFERROR(OFFSET(INDIRECT($H$3 &amp; "!A179"), 10, 0), "")</f>
        <v>트론</v>
      </c>
      <c r="H66" s="38">
        <f t="shared" ref="H66:H75" ca="1" si="25">_xlfn.IFNA(VLOOKUP(G66, $B$2:$D$200, 2, FALSE), "")</f>
        <v>75.2</v>
      </c>
      <c r="I66" s="76">
        <f t="shared" ref="I66:I75" ca="1" si="26">_xlfn.IFNA(VLOOKUP(G66, $B$2:$D$200, 3, FALSE), "")</f>
        <v>-9.72388956E-2</v>
      </c>
      <c r="J66" s="85">
        <f t="shared" ca="1" si="22"/>
        <v>556426410.02307594</v>
      </c>
      <c r="K66" s="55" t="str">
        <f ca="1">IFERROR(OFFSET(INDIRECT($H$3 &amp; "!A125"), 10, 0), "")</f>
        <v>에브리피디아</v>
      </c>
      <c r="L66" s="38">
        <f t="shared" ca="1" si="18"/>
        <v>5.0999999999999996</v>
      </c>
      <c r="M66" s="76">
        <f t="shared" ca="1" si="19"/>
        <v>-3.0418251E-2</v>
      </c>
      <c r="N66" s="85">
        <f t="shared" ca="1" si="23"/>
        <v>357633771.54069549</v>
      </c>
      <c r="O66" s="55" t="str">
        <f ca="1">IFERROR(OFFSET(INDIRECT($H$3 &amp; "!A152"), 10, 0), "")</f>
        <v>아크</v>
      </c>
      <c r="P66" s="38">
        <f t="shared" ca="1" si="20"/>
        <v>484</v>
      </c>
      <c r="Q66" s="76">
        <f t="shared" ca="1" si="21"/>
        <v>-5.6530214400000001E-2</v>
      </c>
      <c r="R66" s="85">
        <f t="shared" ca="1" si="24"/>
        <v>3986110.0816545002</v>
      </c>
    </row>
    <row r="67" spans="1:18">
      <c r="A67" s="40" t="s">
        <v>334</v>
      </c>
      <c r="B67" s="11" t="s">
        <v>335</v>
      </c>
      <c r="C67" s="95">
        <v>747</v>
      </c>
      <c r="D67" s="92">
        <v>-4.1078305500000002E-2</v>
      </c>
      <c r="E67" s="93">
        <v>5673108.2767459601</v>
      </c>
      <c r="F67" s="35"/>
      <c r="G67" s="56" t="str">
        <f ca="1">IFERROR(OFFSET(INDIRECT($H$3 &amp; "!A179"), 11, 0), "")</f>
        <v>스트라이크</v>
      </c>
      <c r="H67" s="39">
        <f t="shared" ca="1" si="25"/>
        <v>21470</v>
      </c>
      <c r="I67" s="77">
        <f t="shared" ca="1" si="26"/>
        <v>-5.9158632799999999E-2</v>
      </c>
      <c r="J67" s="86">
        <f t="shared" ca="1" si="22"/>
        <v>362229.61778456997</v>
      </c>
      <c r="K67" s="56" t="str">
        <f ca="1">IFERROR(OFFSET(INDIRECT($H$3 &amp; "!A125"), 11, 0), "")</f>
        <v>룸네트워크</v>
      </c>
      <c r="L67" s="39">
        <f t="shared" ca="1" si="18"/>
        <v>45.2</v>
      </c>
      <c r="M67" s="77">
        <f t="shared" ca="1" si="19"/>
        <v>-4.4397462999999998E-2</v>
      </c>
      <c r="N67" s="86">
        <f t="shared" ca="1" si="23"/>
        <v>51531648.04372897</v>
      </c>
      <c r="O67" s="56" t="str">
        <f ca="1">IFERROR(OFFSET(INDIRECT($H$3 &amp; "!A152"), 11, 0), "")</f>
        <v>온톨로지가스</v>
      </c>
      <c r="P67" s="39">
        <f t="shared" ca="1" si="20"/>
        <v>409</v>
      </c>
      <c r="Q67" s="77">
        <f t="shared" ca="1" si="21"/>
        <v>-4.21545667E-2</v>
      </c>
      <c r="R67" s="86">
        <f t="shared" ca="1" si="24"/>
        <v>9223125.4876679294</v>
      </c>
    </row>
    <row r="68" spans="1:18">
      <c r="A68" s="40" t="s">
        <v>65</v>
      </c>
      <c r="B68" s="11" t="s">
        <v>66</v>
      </c>
      <c r="C68" s="95">
        <v>1035</v>
      </c>
      <c r="D68" s="92">
        <v>-4.16666667E-2</v>
      </c>
      <c r="E68" s="93">
        <v>2041148.8638438301</v>
      </c>
      <c r="F68" s="35"/>
      <c r="G68" s="56" t="str">
        <f ca="1">IFERROR(OFFSET(INDIRECT($H$3 &amp; "!A179"), 12, 0), "")</f>
        <v>엠블</v>
      </c>
      <c r="H68" s="39">
        <f t="shared" ca="1" si="25"/>
        <v>5.46</v>
      </c>
      <c r="I68" s="77">
        <f t="shared" ca="1" si="26"/>
        <v>-6.02409639E-2</v>
      </c>
      <c r="J68" s="86">
        <f t="shared" ca="1" si="22"/>
        <v>474865247.73879415</v>
      </c>
      <c r="K68" s="56" t="str">
        <f ca="1">IFERROR(OFFSET(INDIRECT($H$3 &amp; "!A125"), 12, 0), "")</f>
        <v>아하토큰</v>
      </c>
      <c r="L68" s="39">
        <f t="shared" ca="1" si="18"/>
        <v>6.09</v>
      </c>
      <c r="M68" s="77">
        <f t="shared" ca="1" si="19"/>
        <v>-6.4516129000000005E-2</v>
      </c>
      <c r="N68" s="86">
        <f t="shared" ca="1" si="23"/>
        <v>429772731.92308187</v>
      </c>
      <c r="O68" s="56" t="str">
        <f ca="1">IFERROR(OFFSET(INDIRECT($H$3 &amp; "!A152"), 12, 0), "")</f>
        <v>골렘</v>
      </c>
      <c r="P68" s="39">
        <f t="shared" ca="1" si="20"/>
        <v>251</v>
      </c>
      <c r="Q68" s="77">
        <f t="shared" ca="1" si="21"/>
        <v>-3.8314176200000001E-2</v>
      </c>
      <c r="R68" s="86">
        <f t="shared" ca="1" si="24"/>
        <v>12977842.747698929</v>
      </c>
    </row>
    <row r="69" spans="1:18">
      <c r="A69" s="40" t="s">
        <v>189</v>
      </c>
      <c r="B69" s="11" t="s">
        <v>190</v>
      </c>
      <c r="C69" s="95">
        <v>987</v>
      </c>
      <c r="D69" s="92">
        <v>-4.17475728E-2</v>
      </c>
      <c r="E69" s="93">
        <v>3541524.3409283198</v>
      </c>
      <c r="F69" s="35"/>
      <c r="G69" s="56" t="str">
        <f ca="1">IFERROR(OFFSET(INDIRECT($H$3 &amp; "!A179"), 13, 0), "")</f>
        <v>스팀달러</v>
      </c>
      <c r="H69" s="39">
        <f t="shared" ca="1" si="25"/>
        <v>3085</v>
      </c>
      <c r="I69" s="77">
        <f t="shared" ca="1" si="26"/>
        <v>-6.3732928699999997E-2</v>
      </c>
      <c r="J69" s="86">
        <f t="shared" ca="1" si="22"/>
        <v>6956145.31636333</v>
      </c>
      <c r="K69" s="56" t="str">
        <f ca="1">IFERROR(OFFSET(INDIRECT($H$3 &amp; "!A125"), 13, 0), "")</f>
        <v>스톰엑스</v>
      </c>
      <c r="L69" s="39">
        <f t="shared" ca="1" si="18"/>
        <v>7.72</v>
      </c>
      <c r="M69" s="77">
        <f t="shared" ca="1" si="19"/>
        <v>-4.3370508100000003E-2</v>
      </c>
      <c r="N69" s="86">
        <f t="shared" ca="1" si="23"/>
        <v>573662501.16883171</v>
      </c>
      <c r="O69" s="56" t="str">
        <f ca="1">IFERROR(OFFSET(INDIRECT($H$3 &amp; "!A152"), 13, 0), "")</f>
        <v>던프로토콜</v>
      </c>
      <c r="P69" s="39">
        <f t="shared" ca="1" si="20"/>
        <v>987</v>
      </c>
      <c r="Q69" s="77">
        <f t="shared" ca="1" si="21"/>
        <v>-4.17475728E-2</v>
      </c>
      <c r="R69" s="86">
        <f t="shared" ca="1" si="24"/>
        <v>3541524.3409283198</v>
      </c>
    </row>
    <row r="70" spans="1:18">
      <c r="A70" s="40" t="s">
        <v>92</v>
      </c>
      <c r="B70" s="11" t="s">
        <v>93</v>
      </c>
      <c r="C70" s="95">
        <v>1511500</v>
      </c>
      <c r="D70" s="92">
        <v>-4.18383518E-2</v>
      </c>
      <c r="E70" s="93">
        <v>221717.45688685999</v>
      </c>
      <c r="F70" s="35"/>
      <c r="G70" s="56" t="str">
        <f ca="1">IFERROR(OFFSET(INDIRECT($H$3 &amp; "!A179"), 14, 0), "")</f>
        <v>스테이터스네트워크토큰</v>
      </c>
      <c r="H70" s="39">
        <f t="shared" ca="1" si="25"/>
        <v>34.1</v>
      </c>
      <c r="I70" s="77">
        <f t="shared" ca="1" si="26"/>
        <v>-5.0139275800000001E-2</v>
      </c>
      <c r="J70" s="90">
        <f t="shared" ca="1" si="22"/>
        <v>162766365.55795059</v>
      </c>
      <c r="K70" s="58" t="str">
        <f ca="1">IFERROR(OFFSET(INDIRECT($H$3 &amp; "!A125"), 14, 0), "")</f>
        <v>트론</v>
      </c>
      <c r="L70" s="44">
        <f t="shared" ca="1" si="18"/>
        <v>75.2</v>
      </c>
      <c r="M70" s="78">
        <f t="shared" ca="1" si="19"/>
        <v>-9.72388956E-2</v>
      </c>
      <c r="N70" s="90">
        <f t="shared" ca="1" si="23"/>
        <v>556426410.02307594</v>
      </c>
      <c r="O70" s="58" t="str">
        <f ca="1">IFERROR(OFFSET(INDIRECT($H$3 &amp; "!A152"), 14, 0), "")</f>
        <v>누사이퍼</v>
      </c>
      <c r="P70" s="44">
        <f t="shared" ca="1" si="20"/>
        <v>194</v>
      </c>
      <c r="Q70" s="78">
        <f t="shared" ca="1" si="21"/>
        <v>-4.9019607799999997E-2</v>
      </c>
      <c r="R70" s="90">
        <f t="shared" ca="1" si="24"/>
        <v>49117308.817205667</v>
      </c>
    </row>
    <row r="71" spans="1:18">
      <c r="A71" s="40" t="s">
        <v>178</v>
      </c>
      <c r="B71" s="11" t="s">
        <v>179</v>
      </c>
      <c r="C71" s="95">
        <v>409</v>
      </c>
      <c r="D71" s="92">
        <v>-4.21545667E-2</v>
      </c>
      <c r="E71" s="93">
        <v>9223125.4876679294</v>
      </c>
      <c r="F71" s="35"/>
      <c r="G71" s="60" t="str">
        <f ca="1">IFERROR(OFFSET(INDIRECT($H$3 &amp; "!A179"), 15, 0), "")</f>
        <v>카바</v>
      </c>
      <c r="H71" s="45">
        <f t="shared" ca="1" si="25"/>
        <v>2125</v>
      </c>
      <c r="I71" s="80">
        <f t="shared" ca="1" si="26"/>
        <v>-6.3876652000000006E-2</v>
      </c>
      <c r="J71" s="99">
        <f t="shared" ca="1" si="22"/>
        <v>2053014.9103765001</v>
      </c>
      <c r="K71" s="56" t="str">
        <f ca="1">IFERROR(OFFSET(INDIRECT($H$3 &amp; "!A125"), 15, 0), "")</f>
        <v>엠블</v>
      </c>
      <c r="L71" s="39">
        <f t="shared" ca="1" si="18"/>
        <v>5.46</v>
      </c>
      <c r="M71" s="77">
        <f t="shared" ca="1" si="19"/>
        <v>-6.02409639E-2</v>
      </c>
      <c r="N71" s="99">
        <f t="shared" ca="1" si="23"/>
        <v>474865247.73879415</v>
      </c>
      <c r="O71" s="56" t="str">
        <f ca="1">IFERROR(OFFSET(INDIRECT($H$3 &amp; "!A152"), 15, 0), "")</f>
        <v>스택스</v>
      </c>
      <c r="P71" s="39">
        <f t="shared" ca="1" si="20"/>
        <v>425</v>
      </c>
      <c r="Q71" s="77">
        <f t="shared" ca="1" si="21"/>
        <v>-5.97345133E-2</v>
      </c>
      <c r="R71" s="99">
        <f t="shared" ca="1" si="24"/>
        <v>22556800.16626136</v>
      </c>
    </row>
    <row r="72" spans="1:18">
      <c r="A72" s="40" t="s">
        <v>247</v>
      </c>
      <c r="B72" s="11" t="s">
        <v>248</v>
      </c>
      <c r="C72" s="95">
        <v>112</v>
      </c>
      <c r="D72" s="92">
        <v>-4.2735042700000003E-2</v>
      </c>
      <c r="E72" s="93">
        <v>38221124.31196472</v>
      </c>
      <c r="F72" s="35"/>
      <c r="G72" s="56" t="str">
        <f ca="1">IFERROR(OFFSET(INDIRECT($H$3 &amp; "!A179"), 16, 0), "")</f>
        <v>저스트</v>
      </c>
      <c r="H72" s="39">
        <f t="shared" ca="1" si="25"/>
        <v>35.200000000000003</v>
      </c>
      <c r="I72" s="77">
        <f t="shared" ca="1" si="26"/>
        <v>-8.5714285700000004E-2</v>
      </c>
      <c r="J72" s="86">
        <f t="shared" ca="1" si="22"/>
        <v>178799364.9970642</v>
      </c>
      <c r="K72" s="56" t="str">
        <f ca="1">IFERROR(OFFSET(INDIRECT($H$3 &amp; "!A125"), 16, 0), "")</f>
        <v>스테이터스네트워크토큰</v>
      </c>
      <c r="L72" s="39">
        <f t="shared" ca="1" si="18"/>
        <v>34.1</v>
      </c>
      <c r="M72" s="77">
        <f t="shared" ca="1" si="19"/>
        <v>-5.0139275800000001E-2</v>
      </c>
      <c r="N72" s="86">
        <f t="shared" ca="1" si="23"/>
        <v>162766365.55795059</v>
      </c>
      <c r="O72" s="56" t="str">
        <f ca="1">IFERROR(OFFSET(INDIRECT($H$3 &amp; "!A152"), 16, 0), "")</f>
        <v>하이브</v>
      </c>
      <c r="P72" s="39">
        <f t="shared" ca="1" si="20"/>
        <v>441</v>
      </c>
      <c r="Q72" s="77">
        <f t="shared" ca="1" si="21"/>
        <v>-6.1702127699999998E-2</v>
      </c>
      <c r="R72" s="86">
        <f t="shared" ca="1" si="24"/>
        <v>11027156.800086981</v>
      </c>
    </row>
    <row r="73" spans="1:18">
      <c r="A73" s="40" t="s">
        <v>341</v>
      </c>
      <c r="B73" s="11" t="s">
        <v>342</v>
      </c>
      <c r="C73" s="95">
        <v>379</v>
      </c>
      <c r="D73" s="92">
        <v>-4.2929292899999999E-2</v>
      </c>
      <c r="E73" s="93">
        <v>23979054.73045015</v>
      </c>
      <c r="F73" s="35"/>
      <c r="G73" s="56" t="str">
        <f ca="1">IFERROR(OFFSET(INDIRECT($H$3 &amp; "!A179"), 17, 0), "")</f>
        <v>가스</v>
      </c>
      <c r="H73" s="39">
        <f t="shared" ca="1" si="25"/>
        <v>3010</v>
      </c>
      <c r="I73" s="77">
        <f t="shared" ca="1" si="26"/>
        <v>-5.64263323E-2</v>
      </c>
      <c r="J73" s="86">
        <f t="shared" ca="1" si="22"/>
        <v>2729417.5070919902</v>
      </c>
      <c r="K73" s="56" t="str">
        <f ca="1">IFERROR(OFFSET(INDIRECT($H$3 &amp; "!A125"), 17, 0), "")</f>
        <v>저스트</v>
      </c>
      <c r="L73" s="39">
        <f t="shared" ca="1" si="18"/>
        <v>35.200000000000003</v>
      </c>
      <c r="M73" s="77">
        <f t="shared" ca="1" si="19"/>
        <v>-8.5714285700000004E-2</v>
      </c>
      <c r="N73" s="86">
        <f t="shared" ca="1" si="23"/>
        <v>178799364.9970642</v>
      </c>
      <c r="O73" s="56" t="str">
        <f ca="1">IFERROR(OFFSET(INDIRECT($H$3 &amp; "!A152"), 17, 0), "")</f>
        <v>시빅</v>
      </c>
      <c r="P73" s="39">
        <f t="shared" ca="1" si="20"/>
        <v>158</v>
      </c>
      <c r="Q73" s="77">
        <f t="shared" ca="1" si="21"/>
        <v>-5.3892215600000001E-2</v>
      </c>
      <c r="R73" s="86">
        <f t="shared" ca="1" si="24"/>
        <v>19232921.97729516</v>
      </c>
    </row>
    <row r="74" spans="1:18">
      <c r="A74" s="40" t="s">
        <v>201</v>
      </c>
      <c r="B74" s="11" t="s">
        <v>202</v>
      </c>
      <c r="C74" s="95">
        <v>4.22</v>
      </c>
      <c r="D74" s="92">
        <v>-4.3083900199999997E-2</v>
      </c>
      <c r="E74" s="93">
        <v>810445916.46721888</v>
      </c>
      <c r="F74" s="35"/>
      <c r="G74" s="56" t="str">
        <f ca="1">IFERROR(OFFSET(INDIRECT($H$3 &amp; "!A179"), 18, 0), "")</f>
        <v>쓰레스홀드</v>
      </c>
      <c r="H74" s="39">
        <f t="shared" ca="1" si="25"/>
        <v>44.5</v>
      </c>
      <c r="I74" s="77">
        <f t="shared" ca="1" si="26"/>
        <v>-6.5126050399999996E-2</v>
      </c>
      <c r="J74" s="86">
        <f t="shared" ca="1" si="22"/>
        <v>307480259.81606102</v>
      </c>
      <c r="K74" s="56" t="str">
        <f ca="1">IFERROR(OFFSET(INDIRECT($H$3 &amp; "!A125"), 18, 0), "")</f>
        <v>쓰레스홀드</v>
      </c>
      <c r="L74" s="39">
        <f t="shared" ca="1" si="18"/>
        <v>44.5</v>
      </c>
      <c r="M74" s="77">
        <f t="shared" ca="1" si="19"/>
        <v>-6.5126050399999996E-2</v>
      </c>
      <c r="N74" s="86">
        <f t="shared" ca="1" si="23"/>
        <v>307480259.81606102</v>
      </c>
      <c r="O74" s="56" t="str">
        <f ca="1">IFERROR(OFFSET(INDIRECT($H$3 &amp; "!A152"), 18, 0), "")</f>
        <v>아더</v>
      </c>
      <c r="P74" s="39">
        <f t="shared" ca="1" si="20"/>
        <v>112</v>
      </c>
      <c r="Q74" s="77">
        <f t="shared" ca="1" si="21"/>
        <v>-4.2735042700000003E-2</v>
      </c>
      <c r="R74" s="86">
        <f t="shared" ca="1" si="24"/>
        <v>38221124.31196472</v>
      </c>
    </row>
    <row r="75" spans="1:18" ht="17.25" thickBot="1">
      <c r="A75" s="40" t="s">
        <v>168</v>
      </c>
      <c r="B75" s="11" t="s">
        <v>169</v>
      </c>
      <c r="C75" s="95">
        <v>243</v>
      </c>
      <c r="D75" s="92">
        <v>-4.3307086600000003E-2</v>
      </c>
      <c r="E75" s="93">
        <v>27574304.682787299</v>
      </c>
      <c r="F75" s="35"/>
      <c r="G75" s="57" t="str">
        <f ca="1">IFERROR(OFFSET(INDIRECT($H$3 &amp; "!A179"), 19, 0), "")</f>
        <v>무비블록</v>
      </c>
      <c r="H75" s="37">
        <f t="shared" ca="1" si="25"/>
        <v>3.39</v>
      </c>
      <c r="I75" s="79">
        <f t="shared" ca="1" si="26"/>
        <v>-8.1300813E-2</v>
      </c>
      <c r="J75" s="87">
        <f t="shared" ca="1" si="22"/>
        <v>5326559275.7491026</v>
      </c>
      <c r="K75" s="57" t="str">
        <f ca="1">IFERROR(OFFSET(INDIRECT($H$3 &amp; "!A125"), 19, 0), "")</f>
        <v>무비블록</v>
      </c>
      <c r="L75" s="37">
        <f t="shared" ca="1" si="18"/>
        <v>3.39</v>
      </c>
      <c r="M75" s="79">
        <f t="shared" ca="1" si="19"/>
        <v>-8.1300813E-2</v>
      </c>
      <c r="N75" s="87">
        <f t="shared" ca="1" si="23"/>
        <v>5326559275.7491026</v>
      </c>
      <c r="O75" s="57" t="str">
        <f ca="1">IFERROR(OFFSET(INDIRECT($H$3 &amp; "!A152"), 19, 0), "")</f>
        <v>베이직어텐션토큰</v>
      </c>
      <c r="P75" s="37">
        <f t="shared" ca="1" si="20"/>
        <v>350</v>
      </c>
      <c r="Q75" s="79">
        <f t="shared" ca="1" si="21"/>
        <v>-6.4171122999999997E-2</v>
      </c>
      <c r="R75" s="87">
        <f t="shared" ca="1" si="24"/>
        <v>17828072.557395101</v>
      </c>
    </row>
    <row r="76" spans="1:18">
      <c r="A76" s="40" t="s">
        <v>131</v>
      </c>
      <c r="B76" s="11" t="s">
        <v>132</v>
      </c>
      <c r="C76" s="95">
        <v>1545</v>
      </c>
      <c r="D76" s="92">
        <v>-4.33436533E-2</v>
      </c>
      <c r="E76" s="93">
        <v>11469773.87212367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7.72</v>
      </c>
      <c r="D77" s="92">
        <v>-4.3370508100000003E-2</v>
      </c>
      <c r="E77" s="93">
        <v>573662501.16883171</v>
      </c>
      <c r="F77" s="35"/>
      <c r="G77" s="35"/>
      <c r="H77" s="35"/>
      <c r="I77" s="35"/>
    </row>
    <row r="78" spans="1:18">
      <c r="A78" s="40" t="s">
        <v>351</v>
      </c>
      <c r="B78" s="11" t="s">
        <v>352</v>
      </c>
      <c r="C78" s="95">
        <v>3730</v>
      </c>
      <c r="D78" s="92">
        <v>-4.3589743600000001E-2</v>
      </c>
      <c r="E78" s="93">
        <v>64492959.429952919</v>
      </c>
      <c r="F78" s="35"/>
      <c r="G78" s="35"/>
      <c r="H78" s="35"/>
      <c r="I78" s="35"/>
    </row>
    <row r="79" spans="1:18">
      <c r="A79" s="40" t="s">
        <v>231</v>
      </c>
      <c r="B79" s="11" t="s">
        <v>232</v>
      </c>
      <c r="C79" s="95">
        <v>45.2</v>
      </c>
      <c r="D79" s="92">
        <v>-4.4397462999999998E-2</v>
      </c>
      <c r="E79" s="93">
        <v>51531648.04372897</v>
      </c>
      <c r="F79" s="35"/>
      <c r="G79" s="35"/>
      <c r="H79" s="35"/>
      <c r="I79" s="35"/>
    </row>
    <row r="80" spans="1:18">
      <c r="A80" s="40" t="s">
        <v>185</v>
      </c>
      <c r="B80" s="11" t="s">
        <v>186</v>
      </c>
      <c r="C80" s="95">
        <v>128</v>
      </c>
      <c r="D80" s="92">
        <v>-4.4776119400000002E-2</v>
      </c>
      <c r="E80" s="93">
        <v>36106019.044856787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24.7</v>
      </c>
      <c r="D81" s="92">
        <v>-4.6332046299999999E-2</v>
      </c>
      <c r="E81" s="93">
        <v>93477826.978384838</v>
      </c>
      <c r="F81" s="35"/>
      <c r="G81" s="35"/>
      <c r="H81" s="35"/>
      <c r="I81" s="35"/>
    </row>
    <row r="82" spans="1:9">
      <c r="A82" s="40" t="s">
        <v>327</v>
      </c>
      <c r="B82" s="11" t="s">
        <v>328</v>
      </c>
      <c r="C82" s="95">
        <v>534</v>
      </c>
      <c r="D82" s="92">
        <v>-4.81283422E-2</v>
      </c>
      <c r="E82" s="93">
        <v>19571383.79354234</v>
      </c>
      <c r="F82" s="35"/>
      <c r="G82" s="35"/>
      <c r="H82" s="35"/>
      <c r="I82" s="35"/>
    </row>
    <row r="83" spans="1:9">
      <c r="A83" s="40" t="s">
        <v>339</v>
      </c>
      <c r="B83" s="11" t="s">
        <v>340</v>
      </c>
      <c r="C83" s="95">
        <v>4.7300000000000002E-2</v>
      </c>
      <c r="D83" s="92">
        <v>-4.8289738399999997E-2</v>
      </c>
      <c r="E83" s="93">
        <v>401358755062.45435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95">
        <v>39.4</v>
      </c>
      <c r="D84" s="92">
        <v>-4.8309178699999997E-2</v>
      </c>
      <c r="E84" s="93">
        <v>77604191.778009549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529</v>
      </c>
      <c r="D85" s="92">
        <v>-4.8561151099999998E-2</v>
      </c>
      <c r="E85" s="93">
        <v>6142628.1599475704</v>
      </c>
      <c r="F85" s="35"/>
      <c r="G85" s="35"/>
      <c r="H85" s="35"/>
      <c r="I85" s="35"/>
    </row>
    <row r="86" spans="1:9">
      <c r="A86" s="40" t="s">
        <v>337</v>
      </c>
      <c r="B86" s="11" t="s">
        <v>338</v>
      </c>
      <c r="C86" s="95">
        <v>194</v>
      </c>
      <c r="D86" s="92">
        <v>-4.9019607799999997E-2</v>
      </c>
      <c r="E86" s="93">
        <v>49117308.817205667</v>
      </c>
      <c r="F86" s="35"/>
      <c r="G86" s="35"/>
      <c r="H86" s="35"/>
      <c r="I86" s="35"/>
    </row>
    <row r="87" spans="1:9">
      <c r="A87" s="40" t="s">
        <v>156</v>
      </c>
      <c r="B87" s="11" t="s">
        <v>157</v>
      </c>
      <c r="C87" s="95">
        <v>34.1</v>
      </c>
      <c r="D87" s="92">
        <v>-5.0139275800000001E-2</v>
      </c>
      <c r="E87" s="93">
        <v>162766365.55795059</v>
      </c>
      <c r="F87" s="35"/>
      <c r="G87" s="35"/>
      <c r="H87" s="35"/>
      <c r="I87" s="35"/>
    </row>
    <row r="88" spans="1:9">
      <c r="A88" s="40" t="s">
        <v>104</v>
      </c>
      <c r="B88" s="11" t="s">
        <v>105</v>
      </c>
      <c r="C88" s="95">
        <v>319</v>
      </c>
      <c r="D88" s="92">
        <v>-5.0595238100000002E-2</v>
      </c>
      <c r="E88" s="93">
        <v>14401591.765402021</v>
      </c>
      <c r="F88" s="35"/>
      <c r="G88" s="35"/>
      <c r="H88" s="35"/>
      <c r="I88" s="35"/>
    </row>
    <row r="89" spans="1:9">
      <c r="A89" s="40" t="s">
        <v>61</v>
      </c>
      <c r="B89" s="11" t="s">
        <v>62</v>
      </c>
      <c r="C89" s="95">
        <v>12180</v>
      </c>
      <c r="D89" s="92">
        <v>-5.1401869199999999E-2</v>
      </c>
      <c r="E89" s="93">
        <v>1332062.73341452</v>
      </c>
      <c r="F89" s="35"/>
      <c r="G89" s="35"/>
      <c r="H89" s="35"/>
      <c r="I89" s="35"/>
    </row>
    <row r="90" spans="1:9">
      <c r="A90" s="40" t="s">
        <v>100</v>
      </c>
      <c r="B90" s="11" t="s">
        <v>101</v>
      </c>
      <c r="C90" s="95">
        <v>275</v>
      </c>
      <c r="D90" s="92">
        <v>-5.1724137900000001E-2</v>
      </c>
      <c r="E90" s="93">
        <v>15075117.64734472</v>
      </c>
      <c r="F90" s="35"/>
      <c r="G90" s="35"/>
      <c r="H90" s="35"/>
      <c r="I90" s="35"/>
    </row>
    <row r="91" spans="1:9">
      <c r="A91" s="40" t="s">
        <v>102</v>
      </c>
      <c r="B91" s="11" t="s">
        <v>103</v>
      </c>
      <c r="C91" s="95">
        <v>311</v>
      </c>
      <c r="D91" s="92">
        <v>-5.1829268300000002E-2</v>
      </c>
      <c r="E91" s="93">
        <v>17741540.50972401</v>
      </c>
      <c r="F91" s="35"/>
      <c r="G91" s="35"/>
      <c r="H91" s="35"/>
      <c r="I91" s="35"/>
    </row>
    <row r="92" spans="1:9">
      <c r="A92" s="40" t="s">
        <v>154</v>
      </c>
      <c r="B92" s="11" t="s">
        <v>155</v>
      </c>
      <c r="C92" s="95">
        <v>457</v>
      </c>
      <c r="D92" s="92">
        <v>-5.1867219899999997E-2</v>
      </c>
      <c r="E92" s="93">
        <v>5175899.1081021996</v>
      </c>
      <c r="F92" s="35"/>
      <c r="G92" s="35"/>
      <c r="H92" s="35"/>
      <c r="I92" s="35"/>
    </row>
    <row r="93" spans="1:9">
      <c r="A93" s="40" t="s">
        <v>135</v>
      </c>
      <c r="B93" s="11" t="s">
        <v>136</v>
      </c>
      <c r="C93" s="95">
        <v>2360</v>
      </c>
      <c r="D93" s="92">
        <v>-5.2208835299999999E-2</v>
      </c>
      <c r="E93" s="93">
        <v>1394690.8239528099</v>
      </c>
      <c r="F93" s="35"/>
      <c r="G93" s="35"/>
      <c r="H93" s="35"/>
      <c r="I93" s="35"/>
    </row>
    <row r="94" spans="1:9">
      <c r="A94" s="40" t="s">
        <v>174</v>
      </c>
      <c r="B94" s="11" t="s">
        <v>175</v>
      </c>
      <c r="C94" s="95">
        <v>3430</v>
      </c>
      <c r="D94" s="92">
        <v>-5.24861878E-2</v>
      </c>
      <c r="E94" s="93">
        <v>1998234.9955648901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1410</v>
      </c>
      <c r="D95" s="92">
        <v>-5.3691275199999999E-2</v>
      </c>
      <c r="E95" s="93">
        <v>2645375.21228527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158</v>
      </c>
      <c r="D96" s="92">
        <v>-5.3892215600000001E-2</v>
      </c>
      <c r="E96" s="93">
        <v>19232921.97729516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5">
        <v>394</v>
      </c>
      <c r="D97" s="92">
        <v>-5.5155875299999997E-2</v>
      </c>
      <c r="E97" s="93">
        <v>5237650.4749332201</v>
      </c>
      <c r="F97" s="35"/>
      <c r="G97" s="35"/>
      <c r="H97" s="35"/>
      <c r="I97" s="35"/>
    </row>
    <row r="98" spans="1:9">
      <c r="A98" s="40" t="s">
        <v>323</v>
      </c>
      <c r="B98" s="11" t="s">
        <v>324</v>
      </c>
      <c r="C98" s="95">
        <v>4320</v>
      </c>
      <c r="D98" s="92">
        <v>-5.5737704899999997E-2</v>
      </c>
      <c r="E98" s="93">
        <v>3155715.2859968999</v>
      </c>
      <c r="F98" s="35"/>
      <c r="G98" s="35"/>
      <c r="H98" s="35"/>
      <c r="I98" s="35"/>
    </row>
    <row r="99" spans="1:9">
      <c r="A99" s="40" t="s">
        <v>137</v>
      </c>
      <c r="B99" s="11" t="s">
        <v>138</v>
      </c>
      <c r="C99" s="95">
        <v>3010</v>
      </c>
      <c r="D99" s="92">
        <v>-5.64263323E-2</v>
      </c>
      <c r="E99" s="93">
        <v>2729417.5070919902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484</v>
      </c>
      <c r="D100" s="92">
        <v>-5.6530214400000001E-2</v>
      </c>
      <c r="E100" s="93">
        <v>3986110.0816545002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32.9</v>
      </c>
      <c r="D101" s="92">
        <v>-5.7306590300000002E-2</v>
      </c>
      <c r="E101" s="93">
        <v>65693396.762376457</v>
      </c>
      <c r="F101" s="35"/>
      <c r="G101" s="35"/>
      <c r="H101" s="35"/>
      <c r="I101" s="35"/>
    </row>
    <row r="102" spans="1:9">
      <c r="A102" s="40" t="s">
        <v>176</v>
      </c>
      <c r="B102" s="11" t="s">
        <v>177</v>
      </c>
      <c r="C102" s="95">
        <v>21470</v>
      </c>
      <c r="D102" s="92">
        <v>-5.9158632799999999E-2</v>
      </c>
      <c r="E102" s="93">
        <v>362229.61778456997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425</v>
      </c>
      <c r="D103" s="92">
        <v>-5.97345133E-2</v>
      </c>
      <c r="E103" s="93">
        <v>22556800.16626136</v>
      </c>
      <c r="F103" s="35"/>
      <c r="G103" s="35"/>
      <c r="H103" s="35"/>
      <c r="I103" s="35"/>
    </row>
    <row r="104" spans="1:9">
      <c r="A104" s="40" t="s">
        <v>183</v>
      </c>
      <c r="B104" s="11" t="s">
        <v>184</v>
      </c>
      <c r="C104" s="95">
        <v>5.46</v>
      </c>
      <c r="D104" s="92">
        <v>-6.02409639E-2</v>
      </c>
      <c r="E104" s="93">
        <v>474865247.73879415</v>
      </c>
      <c r="F104" s="35"/>
      <c r="G104" s="35"/>
      <c r="H104" s="35"/>
      <c r="I104" s="35"/>
    </row>
    <row r="105" spans="1:9">
      <c r="A105" s="40" t="s">
        <v>225</v>
      </c>
      <c r="B105" s="11" t="s">
        <v>226</v>
      </c>
      <c r="C105" s="95">
        <v>441</v>
      </c>
      <c r="D105" s="92">
        <v>-6.1702127699999998E-2</v>
      </c>
      <c r="E105" s="93">
        <v>11027156.800086981</v>
      </c>
      <c r="F105" s="35"/>
      <c r="G105" s="35"/>
      <c r="H105" s="35"/>
      <c r="I105" s="35"/>
    </row>
    <row r="106" spans="1:9">
      <c r="A106" s="40" t="s">
        <v>239</v>
      </c>
      <c r="B106" s="11" t="s">
        <v>240</v>
      </c>
      <c r="C106" s="95">
        <v>3085</v>
      </c>
      <c r="D106" s="92">
        <v>-6.3732928699999997E-2</v>
      </c>
      <c r="E106" s="93">
        <v>6956145.31636333</v>
      </c>
      <c r="F106" s="35"/>
      <c r="G106" s="35"/>
      <c r="H106" s="35"/>
      <c r="I106" s="35"/>
    </row>
    <row r="107" spans="1:9">
      <c r="A107" s="40" t="s">
        <v>112</v>
      </c>
      <c r="B107" s="11" t="s">
        <v>113</v>
      </c>
      <c r="C107" s="95">
        <v>2125</v>
      </c>
      <c r="D107" s="92">
        <v>-6.3876652000000006E-2</v>
      </c>
      <c r="E107" s="93">
        <v>2053014.9103765001</v>
      </c>
      <c r="F107" s="35"/>
      <c r="G107" s="35"/>
      <c r="H107" s="35"/>
      <c r="I107" s="35"/>
    </row>
    <row r="108" spans="1:9">
      <c r="A108" s="40" t="s">
        <v>78</v>
      </c>
      <c r="B108" s="11" t="s">
        <v>79</v>
      </c>
      <c r="C108" s="95">
        <v>350</v>
      </c>
      <c r="D108" s="92">
        <v>-6.4171122999999997E-2</v>
      </c>
      <c r="E108" s="93">
        <v>17828072.557395101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5">
        <v>6.09</v>
      </c>
      <c r="D109" s="92">
        <v>-6.4516129000000005E-2</v>
      </c>
      <c r="E109" s="41">
        <v>429772731.92308187</v>
      </c>
    </row>
    <row r="110" spans="1:9">
      <c r="A110" s="40" t="s">
        <v>332</v>
      </c>
      <c r="B110" s="11" t="s">
        <v>333</v>
      </c>
      <c r="C110" s="95">
        <v>44.5</v>
      </c>
      <c r="D110" s="92">
        <v>-6.5126050399999996E-2</v>
      </c>
      <c r="E110" s="41">
        <v>307480259.81606102</v>
      </c>
    </row>
    <row r="111" spans="1:9">
      <c r="A111" s="40" t="s">
        <v>166</v>
      </c>
      <c r="B111" s="11" t="s">
        <v>167</v>
      </c>
      <c r="C111" s="95">
        <v>1770</v>
      </c>
      <c r="D111" s="92">
        <v>-6.5963060700000006E-2</v>
      </c>
      <c r="E111" s="41">
        <v>48655274.737835482</v>
      </c>
    </row>
    <row r="112" spans="1:9">
      <c r="A112" s="40" t="s">
        <v>233</v>
      </c>
      <c r="B112" s="11" t="s">
        <v>234</v>
      </c>
      <c r="C112" s="95">
        <v>47.7</v>
      </c>
      <c r="D112" s="92">
        <v>-7.5581395300000007E-2</v>
      </c>
      <c r="E112" s="41">
        <v>335271928.51423079</v>
      </c>
    </row>
    <row r="113" spans="1:5">
      <c r="A113" s="40" t="s">
        <v>209</v>
      </c>
      <c r="B113" s="11" t="s">
        <v>210</v>
      </c>
      <c r="C113" s="95">
        <v>3.39</v>
      </c>
      <c r="D113" s="92">
        <v>-8.1300813E-2</v>
      </c>
      <c r="E113" s="41">
        <v>5326559275.7491026</v>
      </c>
    </row>
    <row r="114" spans="1:5">
      <c r="A114" s="40" t="s">
        <v>243</v>
      </c>
      <c r="B114" s="11" t="s">
        <v>244</v>
      </c>
      <c r="C114" s="95">
        <v>35.200000000000003</v>
      </c>
      <c r="D114" s="92">
        <v>-8.5714285700000004E-2</v>
      </c>
      <c r="E114" s="41">
        <v>178799364.9970642</v>
      </c>
    </row>
    <row r="115" spans="1:5">
      <c r="A115" s="40" t="s">
        <v>146</v>
      </c>
      <c r="B115" s="11" t="s">
        <v>147</v>
      </c>
      <c r="C115" s="95">
        <v>75.2</v>
      </c>
      <c r="D115" s="92">
        <v>-9.72388956E-2</v>
      </c>
      <c r="E115" s="41">
        <v>556426410.02307594</v>
      </c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251</v>
      </c>
      <c r="B1" s="69" t="s">
        <v>39</v>
      </c>
      <c r="C1" s="68" t="s">
        <v>37</v>
      </c>
      <c r="D1" s="70" t="s">
        <v>38</v>
      </c>
      <c r="E1" s="91" t="s">
        <v>258</v>
      </c>
    </row>
    <row r="2" spans="1:18" ht="17.25" thickBot="1">
      <c r="A2" s="40" t="s">
        <v>86</v>
      </c>
      <c r="B2" s="11" t="s">
        <v>87</v>
      </c>
      <c r="C2" s="95">
        <v>66430</v>
      </c>
      <c r="D2" s="92">
        <v>0.1079052702</v>
      </c>
      <c r="E2" s="93">
        <v>1141701.60907691</v>
      </c>
      <c r="F2" s="35"/>
      <c r="G2" s="54"/>
      <c r="H2" s="35"/>
      <c r="I2" s="35"/>
    </row>
    <row r="3" spans="1:18" ht="17.25" thickBot="1">
      <c r="A3" s="40" t="s">
        <v>96</v>
      </c>
      <c r="B3" s="11" t="s">
        <v>97</v>
      </c>
      <c r="C3" s="95">
        <v>1.1000000000000001E-3</v>
      </c>
      <c r="D3" s="92">
        <v>0.1</v>
      </c>
      <c r="E3" s="93">
        <v>1559710021255.7214</v>
      </c>
      <c r="F3" s="35"/>
      <c r="G3" s="248" t="s">
        <v>254</v>
      </c>
      <c r="H3" s="260" t="s">
        <v>353</v>
      </c>
      <c r="I3" s="260"/>
      <c r="K3" s="204" t="s">
        <v>34</v>
      </c>
      <c r="L3" s="205"/>
      <c r="M3" s="205"/>
      <c r="N3" s="206"/>
      <c r="O3" s="204" t="s">
        <v>255</v>
      </c>
      <c r="P3" s="205"/>
      <c r="Q3" s="205"/>
      <c r="R3" s="206"/>
    </row>
    <row r="4" spans="1:18" ht="17.25" thickBot="1">
      <c r="A4" s="40" t="s">
        <v>349</v>
      </c>
      <c r="B4" s="11" t="s">
        <v>350</v>
      </c>
      <c r="C4" s="95">
        <v>808</v>
      </c>
      <c r="D4" s="92">
        <v>4.79896239E-2</v>
      </c>
      <c r="E4" s="93">
        <v>97593957.877578318</v>
      </c>
      <c r="F4" s="35"/>
      <c r="G4" s="249"/>
      <c r="H4" s="261"/>
      <c r="I4" s="261"/>
      <c r="K4" s="241" t="s">
        <v>54</v>
      </c>
      <c r="L4" s="257">
        <f ca="1">NOW()</f>
        <v>44726.894812615741</v>
      </c>
      <c r="M4" s="258"/>
      <c r="N4" s="259"/>
      <c r="O4" s="256" t="s">
        <v>54</v>
      </c>
      <c r="P4" s="257">
        <f ca="1">NOW()</f>
        <v>44726.894812615741</v>
      </c>
      <c r="Q4" s="258"/>
      <c r="R4" s="259"/>
    </row>
    <row r="5" spans="1:18" ht="17.25" thickBot="1">
      <c r="A5" s="40" t="s">
        <v>211</v>
      </c>
      <c r="B5" s="11" t="s">
        <v>212</v>
      </c>
      <c r="C5" s="95">
        <v>212</v>
      </c>
      <c r="D5" s="92">
        <v>3.9215686299999997E-2</v>
      </c>
      <c r="E5" s="93">
        <v>135904222.78946677</v>
      </c>
      <c r="F5" s="35"/>
      <c r="K5" s="249"/>
      <c r="L5" s="51" t="s">
        <v>57</v>
      </c>
      <c r="M5" s="73" t="s">
        <v>58</v>
      </c>
      <c r="N5" s="69" t="s">
        <v>258</v>
      </c>
      <c r="O5" s="227"/>
      <c r="P5" s="51" t="s">
        <v>57</v>
      </c>
      <c r="Q5" s="73" t="s">
        <v>58</v>
      </c>
      <c r="R5" s="91" t="s">
        <v>258</v>
      </c>
    </row>
    <row r="6" spans="1:18" ht="17.25" thickBot="1">
      <c r="A6" s="40" t="s">
        <v>148</v>
      </c>
      <c r="B6" s="11" t="s">
        <v>149</v>
      </c>
      <c r="C6" s="95">
        <v>18230</v>
      </c>
      <c r="D6" s="92">
        <v>3.75640296E-2</v>
      </c>
      <c r="E6" s="93">
        <v>3989549.6694257599</v>
      </c>
      <c r="F6" s="35"/>
      <c r="G6" s="204" t="s">
        <v>52</v>
      </c>
      <c r="H6" s="205"/>
      <c r="I6" s="206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87</v>
      </c>
      <c r="P6" s="38">
        <f t="shared" ref="P6:P25" si="2">_xlfn.IFNA(VLOOKUP(O6, $B$2:$D$200, 2, FALSE), "")</f>
        <v>66430</v>
      </c>
      <c r="Q6" s="76">
        <f t="shared" ref="Q6:Q25" si="3">_xlfn.IFNA(VLOOKUP(O6, $B$2:$D$200, 3, FALSE), "")</f>
        <v>0.1079052702</v>
      </c>
      <c r="R6" s="85">
        <f>_xlfn.IFNA(VLOOKUP(O6, $B$2:$E$200, 4, FALSE), "")</f>
        <v>1141701.60907691</v>
      </c>
    </row>
    <row r="7" spans="1:18">
      <c r="A7" s="40" t="s">
        <v>229</v>
      </c>
      <c r="B7" s="11" t="s">
        <v>230</v>
      </c>
      <c r="C7" s="95">
        <v>251</v>
      </c>
      <c r="D7" s="92">
        <v>3.71900826E-2</v>
      </c>
      <c r="E7" s="93">
        <v>142156354.22527182</v>
      </c>
      <c r="F7" s="35"/>
      <c r="G7" s="232" t="s">
        <v>36</v>
      </c>
      <c r="H7" s="233"/>
      <c r="I7" s="23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97</v>
      </c>
      <c r="P7" s="39">
        <f t="shared" si="2"/>
        <v>1.1000000000000001E-3</v>
      </c>
      <c r="Q7" s="77">
        <f t="shared" si="3"/>
        <v>0.1</v>
      </c>
      <c r="R7" s="86">
        <f t="shared" ref="R7:R25" si="5">_xlfn.IFNA(VLOOKUP(O7, $B$2:$E$200, 4, FALSE), "")</f>
        <v>1559710021255.7214</v>
      </c>
    </row>
    <row r="8" spans="1:18" ht="17.25" thickBot="1">
      <c r="A8" s="40" t="s">
        <v>80</v>
      </c>
      <c r="B8" s="11" t="s">
        <v>81</v>
      </c>
      <c r="C8" s="95">
        <v>627</v>
      </c>
      <c r="D8" s="92">
        <v>3.6363636400000003E-2</v>
      </c>
      <c r="E8" s="93">
        <v>280644367.23577279</v>
      </c>
      <c r="F8" s="35"/>
      <c r="G8" s="225"/>
      <c r="H8" s="226"/>
      <c r="I8" s="22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350</v>
      </c>
      <c r="P8" s="39">
        <f t="shared" si="2"/>
        <v>808</v>
      </c>
      <c r="Q8" s="77">
        <f t="shared" si="3"/>
        <v>4.79896239E-2</v>
      </c>
      <c r="R8" s="86">
        <f t="shared" si="5"/>
        <v>97593957.877578318</v>
      </c>
    </row>
    <row r="9" spans="1:18" ht="17.25" thickBot="1">
      <c r="A9" s="40" t="s">
        <v>90</v>
      </c>
      <c r="B9" s="11" t="s">
        <v>91</v>
      </c>
      <c r="C9" s="95">
        <v>20290</v>
      </c>
      <c r="D9" s="92">
        <v>3.0995934999999999E-2</v>
      </c>
      <c r="E9" s="93">
        <v>2138723.5278713601</v>
      </c>
      <c r="F9" s="35"/>
      <c r="G9" s="50" t="s">
        <v>38</v>
      </c>
      <c r="H9" s="205" t="s">
        <v>37</v>
      </c>
      <c r="I9" s="20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212</v>
      </c>
      <c r="P9" s="39">
        <f t="shared" si="2"/>
        <v>212</v>
      </c>
      <c r="Q9" s="77">
        <f t="shared" si="3"/>
        <v>3.9215686299999997E-2</v>
      </c>
      <c r="R9" s="86">
        <f t="shared" si="5"/>
        <v>135904222.78946677</v>
      </c>
    </row>
    <row r="10" spans="1:18">
      <c r="A10" s="40" t="s">
        <v>150</v>
      </c>
      <c r="B10" s="11" t="s">
        <v>151</v>
      </c>
      <c r="C10" s="95">
        <v>601</v>
      </c>
      <c r="D10" s="92">
        <v>2.7350427399999998E-2</v>
      </c>
      <c r="E10" s="93">
        <v>23873898.568010509</v>
      </c>
      <c r="F10" s="35"/>
      <c r="G10" s="250">
        <f>_xlfn.IFNA(VLOOKUP(G7, $B$2:$D$200, 3, FALSE), "-")</f>
        <v>-3.2513958900000001E-2</v>
      </c>
      <c r="H10" s="252">
        <f>_xlfn.IFNA(VLOOKUP(G7, $B$2:$D$200, 2, FALSE), "-")</f>
        <v>28417000</v>
      </c>
      <c r="I10" s="25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149</v>
      </c>
      <c r="P10" s="39">
        <f t="shared" si="2"/>
        <v>18230</v>
      </c>
      <c r="Q10" s="77">
        <f t="shared" si="3"/>
        <v>3.75640296E-2</v>
      </c>
      <c r="R10" s="90">
        <f t="shared" si="5"/>
        <v>3989549.6694257599</v>
      </c>
    </row>
    <row r="11" spans="1:18" ht="17.25" thickBot="1">
      <c r="A11" s="40" t="s">
        <v>70</v>
      </c>
      <c r="B11" s="11" t="s">
        <v>71</v>
      </c>
      <c r="C11" s="95">
        <v>11.5</v>
      </c>
      <c r="D11" s="92">
        <v>2.6785714299999999E-2</v>
      </c>
      <c r="E11" s="93">
        <v>395213756.99599415</v>
      </c>
      <c r="F11" s="35"/>
      <c r="G11" s="251"/>
      <c r="H11" s="254"/>
      <c r="I11" s="25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230</v>
      </c>
      <c r="P11" s="45">
        <f t="shared" si="2"/>
        <v>251</v>
      </c>
      <c r="Q11" s="80">
        <f t="shared" si="3"/>
        <v>3.71900826E-2</v>
      </c>
      <c r="R11" s="99">
        <f t="shared" si="5"/>
        <v>142156354.22527182</v>
      </c>
    </row>
    <row r="12" spans="1:18" ht="17.25" thickBot="1">
      <c r="A12" s="40" t="s">
        <v>50</v>
      </c>
      <c r="B12" s="11" t="s">
        <v>51</v>
      </c>
      <c r="C12" s="95">
        <v>141</v>
      </c>
      <c r="D12" s="92">
        <v>1.43884892E-2</v>
      </c>
      <c r="E12" s="93">
        <v>46383358.980388969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81</v>
      </c>
      <c r="P12" s="39">
        <f t="shared" si="2"/>
        <v>627</v>
      </c>
      <c r="Q12" s="77">
        <f t="shared" si="3"/>
        <v>3.6363636400000003E-2</v>
      </c>
      <c r="R12" s="86">
        <f t="shared" si="5"/>
        <v>280644367.23577279</v>
      </c>
    </row>
    <row r="13" spans="1:18" ht="17.25" thickBot="1">
      <c r="A13" s="40" t="s">
        <v>74</v>
      </c>
      <c r="B13" s="11" t="s">
        <v>75</v>
      </c>
      <c r="C13" s="95">
        <v>7815</v>
      </c>
      <c r="D13" s="92">
        <v>1.0342598600000001E-2</v>
      </c>
      <c r="E13" s="93">
        <v>1820539.53306751</v>
      </c>
      <c r="F13" s="35"/>
      <c r="G13" s="204" t="s">
        <v>69</v>
      </c>
      <c r="H13" s="205"/>
      <c r="I13" s="20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91</v>
      </c>
      <c r="P13" s="39">
        <f t="shared" si="2"/>
        <v>20290</v>
      </c>
      <c r="Q13" s="77">
        <f t="shared" si="3"/>
        <v>3.0995934999999999E-2</v>
      </c>
      <c r="R13" s="86">
        <f t="shared" si="5"/>
        <v>2138723.5278713601</v>
      </c>
    </row>
    <row r="14" spans="1:18">
      <c r="A14" s="40" t="s">
        <v>125</v>
      </c>
      <c r="B14" s="11" t="s">
        <v>126</v>
      </c>
      <c r="C14" s="95">
        <v>50.1</v>
      </c>
      <c r="D14" s="92">
        <v>1.00806452E-2</v>
      </c>
      <c r="E14" s="93">
        <v>83040792.546130598</v>
      </c>
      <c r="F14" s="35"/>
      <c r="G14" s="232" t="s">
        <v>36</v>
      </c>
      <c r="H14" s="233"/>
      <c r="I14" s="23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151</v>
      </c>
      <c r="P14" s="39">
        <f t="shared" si="2"/>
        <v>601</v>
      </c>
      <c r="Q14" s="77">
        <f t="shared" si="3"/>
        <v>2.7350427399999998E-2</v>
      </c>
      <c r="R14" s="86">
        <f t="shared" si="5"/>
        <v>23873898.568010509</v>
      </c>
    </row>
    <row r="15" spans="1:18" ht="17.25" thickBot="1">
      <c r="A15" s="40" t="s">
        <v>259</v>
      </c>
      <c r="B15" s="11" t="s">
        <v>260</v>
      </c>
      <c r="C15" s="95">
        <v>71.2</v>
      </c>
      <c r="D15" s="92">
        <v>8.4985835999999999E-3</v>
      </c>
      <c r="E15" s="93">
        <v>820318023.76316118</v>
      </c>
      <c r="F15" s="35"/>
      <c r="G15" s="225"/>
      <c r="H15" s="226"/>
      <c r="I15" s="22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71</v>
      </c>
      <c r="P15" s="37">
        <f t="shared" si="2"/>
        <v>11.5</v>
      </c>
      <c r="Q15" s="79">
        <f t="shared" si="3"/>
        <v>2.6785714299999999E-2</v>
      </c>
      <c r="R15" s="87">
        <f t="shared" si="5"/>
        <v>395213756.99599415</v>
      </c>
    </row>
    <row r="16" spans="1:18" ht="17.25" thickBot="1">
      <c r="A16" s="40" t="s">
        <v>129</v>
      </c>
      <c r="B16" s="11" t="s">
        <v>130</v>
      </c>
      <c r="C16" s="95">
        <v>9245</v>
      </c>
      <c r="D16" s="92">
        <v>7.6294277999999997E-3</v>
      </c>
      <c r="E16" s="93">
        <v>1572233.35479275</v>
      </c>
      <c r="F16" s="35"/>
      <c r="G16" s="50" t="s">
        <v>38</v>
      </c>
      <c r="H16" s="205" t="s">
        <v>37</v>
      </c>
      <c r="I16" s="20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51</v>
      </c>
      <c r="P16" s="38">
        <f t="shared" si="2"/>
        <v>141</v>
      </c>
      <c r="Q16" s="76">
        <f t="shared" si="3"/>
        <v>1.43884892E-2</v>
      </c>
      <c r="R16" s="85">
        <f t="shared" si="5"/>
        <v>46383358.980388969</v>
      </c>
    </row>
    <row r="17" spans="1:18">
      <c r="A17" s="40" t="s">
        <v>67</v>
      </c>
      <c r="B17" s="11" t="s">
        <v>68</v>
      </c>
      <c r="C17" s="95">
        <v>1145</v>
      </c>
      <c r="D17" s="92">
        <v>0</v>
      </c>
      <c r="E17" s="93">
        <v>9783595.0621825997</v>
      </c>
      <c r="F17" s="35"/>
      <c r="G17" s="250">
        <f>_xlfn.IFNA(VLOOKUP(G14, $B$2:$D$200, 3, FALSE), "-")</f>
        <v>-3.2513958900000001E-2</v>
      </c>
      <c r="H17" s="252">
        <f>_xlfn.IFNA(VLOOKUP(G14, $B$2:$D$200, 2, FALSE), "-")</f>
        <v>28417000</v>
      </c>
      <c r="I17" s="25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75</v>
      </c>
      <c r="P17" s="39">
        <f t="shared" si="2"/>
        <v>7815</v>
      </c>
      <c r="Q17" s="77">
        <f t="shared" si="3"/>
        <v>1.0342598600000001E-2</v>
      </c>
      <c r="R17" s="86">
        <f t="shared" si="5"/>
        <v>1820539.53306751</v>
      </c>
    </row>
    <row r="18" spans="1:18" ht="17.25" thickBot="1">
      <c r="A18" s="40" t="s">
        <v>110</v>
      </c>
      <c r="B18" s="11" t="s">
        <v>111</v>
      </c>
      <c r="C18" s="95">
        <v>1120</v>
      </c>
      <c r="D18" s="92">
        <v>0</v>
      </c>
      <c r="E18" s="93">
        <v>105190562.5369918</v>
      </c>
      <c r="F18" s="35"/>
      <c r="G18" s="251"/>
      <c r="H18" s="254"/>
      <c r="I18" s="25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126</v>
      </c>
      <c r="P18" s="39">
        <f t="shared" si="2"/>
        <v>50.1</v>
      </c>
      <c r="Q18" s="77">
        <f t="shared" si="3"/>
        <v>1.00806452E-2</v>
      </c>
      <c r="R18" s="86">
        <f t="shared" si="5"/>
        <v>83040792.546130598</v>
      </c>
    </row>
    <row r="19" spans="1:18" ht="17.25" thickBot="1">
      <c r="A19" s="40" t="s">
        <v>121</v>
      </c>
      <c r="B19" s="11" t="s">
        <v>122</v>
      </c>
      <c r="C19" s="95">
        <v>56620</v>
      </c>
      <c r="D19" s="92">
        <v>-1.765848E-4</v>
      </c>
      <c r="E19" s="93">
        <v>158213.84269849001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260</v>
      </c>
      <c r="P19" s="39">
        <f t="shared" si="2"/>
        <v>71.2</v>
      </c>
      <c r="Q19" s="77">
        <f t="shared" si="3"/>
        <v>8.4985835999999999E-3</v>
      </c>
      <c r="R19" s="86">
        <f t="shared" si="5"/>
        <v>820318023.76316118</v>
      </c>
    </row>
    <row r="20" spans="1:18" ht="17.25" thickBot="1">
      <c r="A20" s="40" t="s">
        <v>88</v>
      </c>
      <c r="B20" s="11" t="s">
        <v>89</v>
      </c>
      <c r="C20" s="95">
        <v>404</v>
      </c>
      <c r="D20" s="92">
        <v>-2.4691358000000002E-3</v>
      </c>
      <c r="E20" s="93">
        <v>491631115.25106347</v>
      </c>
      <c r="F20" s="35"/>
      <c r="G20" s="204" t="s">
        <v>250</v>
      </c>
      <c r="H20" s="205"/>
      <c r="I20" s="20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130</v>
      </c>
      <c r="P20" s="39">
        <f t="shared" si="2"/>
        <v>9245</v>
      </c>
      <c r="Q20" s="77">
        <f t="shared" si="3"/>
        <v>7.6294277999999997E-3</v>
      </c>
      <c r="R20" s="90">
        <f t="shared" si="5"/>
        <v>1572233.35479275</v>
      </c>
    </row>
    <row r="21" spans="1:18">
      <c r="A21" s="40" t="s">
        <v>344</v>
      </c>
      <c r="B21" s="11" t="s">
        <v>345</v>
      </c>
      <c r="C21" s="95">
        <v>37060</v>
      </c>
      <c r="D21" s="92">
        <v>-4.5662100000000002E-3</v>
      </c>
      <c r="E21" s="93">
        <v>2764935.9529401199</v>
      </c>
      <c r="F21" s="35"/>
      <c r="G21" s="232" t="s">
        <v>36</v>
      </c>
      <c r="H21" s="233"/>
      <c r="I21" s="23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68</v>
      </c>
      <c r="P21" s="45">
        <f t="shared" si="2"/>
        <v>1145</v>
      </c>
      <c r="Q21" s="80">
        <f t="shared" si="3"/>
        <v>0</v>
      </c>
      <c r="R21" s="99">
        <f t="shared" si="5"/>
        <v>9783595.0621825997</v>
      </c>
    </row>
    <row r="22" spans="1:18" ht="17.25" thickBot="1">
      <c r="A22" s="40" t="s">
        <v>152</v>
      </c>
      <c r="B22" s="11" t="s">
        <v>153</v>
      </c>
      <c r="C22" s="95">
        <v>6230</v>
      </c>
      <c r="D22" s="92">
        <v>-6.3795852999999998E-3</v>
      </c>
      <c r="E22" s="93">
        <v>28001049.22298884</v>
      </c>
      <c r="F22" s="35"/>
      <c r="G22" s="225"/>
      <c r="H22" s="226"/>
      <c r="I22" s="22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111</v>
      </c>
      <c r="P22" s="39">
        <f t="shared" si="2"/>
        <v>1120</v>
      </c>
      <c r="Q22" s="77">
        <f t="shared" si="3"/>
        <v>0</v>
      </c>
      <c r="R22" s="86">
        <f t="shared" si="5"/>
        <v>105190562.5369918</v>
      </c>
    </row>
    <row r="23" spans="1:18" ht="17.25" thickBot="1">
      <c r="A23" s="40" t="s">
        <v>82</v>
      </c>
      <c r="B23" s="11" t="s">
        <v>83</v>
      </c>
      <c r="C23" s="95">
        <v>1185</v>
      </c>
      <c r="D23" s="92">
        <v>-8.3682007999999995E-3</v>
      </c>
      <c r="E23" s="93">
        <v>11109873.01587186</v>
      </c>
      <c r="F23" s="35"/>
      <c r="G23" s="50" t="s">
        <v>38</v>
      </c>
      <c r="H23" s="205" t="s">
        <v>37</v>
      </c>
      <c r="I23" s="20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122</v>
      </c>
      <c r="P23" s="39">
        <f t="shared" si="2"/>
        <v>56620</v>
      </c>
      <c r="Q23" s="77">
        <f t="shared" si="3"/>
        <v>-1.765848E-4</v>
      </c>
      <c r="R23" s="86">
        <f t="shared" si="5"/>
        <v>158213.84269849001</v>
      </c>
    </row>
    <row r="24" spans="1:18">
      <c r="A24" s="40" t="s">
        <v>141</v>
      </c>
      <c r="B24" s="11" t="s">
        <v>343</v>
      </c>
      <c r="C24" s="95">
        <v>444</v>
      </c>
      <c r="D24" s="92">
        <v>-8.9285713999999999E-3</v>
      </c>
      <c r="E24" s="93">
        <v>19242066.634373389</v>
      </c>
      <c r="F24" s="35"/>
      <c r="G24" s="250">
        <f>_xlfn.IFNA(VLOOKUP(G21, $B$2:$D$200, 3, FALSE), "-")</f>
        <v>-3.2513958900000001E-2</v>
      </c>
      <c r="H24" s="252">
        <f>_xlfn.IFNA(VLOOKUP(G21, $B$2:$D$200, 2, FALSE), "-")</f>
        <v>28417000</v>
      </c>
      <c r="I24" s="25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89</v>
      </c>
      <c r="P24" s="39">
        <f t="shared" si="2"/>
        <v>404</v>
      </c>
      <c r="Q24" s="77">
        <f t="shared" si="3"/>
        <v>-2.4691358000000002E-3</v>
      </c>
      <c r="R24" s="86">
        <f t="shared" si="5"/>
        <v>491631115.25106347</v>
      </c>
    </row>
    <row r="25" spans="1:18" ht="17.25" thickBot="1">
      <c r="A25" s="40" t="s">
        <v>347</v>
      </c>
      <c r="B25" s="11" t="s">
        <v>348</v>
      </c>
      <c r="C25" s="95">
        <v>20640</v>
      </c>
      <c r="D25" s="92">
        <v>-1.4797136000000001E-2</v>
      </c>
      <c r="E25" s="93">
        <v>505294.97850934003</v>
      </c>
      <c r="F25" s="35"/>
      <c r="G25" s="251"/>
      <c r="H25" s="254"/>
      <c r="I25" s="25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345</v>
      </c>
      <c r="P25" s="37">
        <f t="shared" si="2"/>
        <v>37060</v>
      </c>
      <c r="Q25" s="79">
        <f t="shared" si="3"/>
        <v>-4.5662100000000002E-3</v>
      </c>
      <c r="R25" s="87">
        <f t="shared" si="5"/>
        <v>2764935.9529401199</v>
      </c>
    </row>
    <row r="26" spans="1:18">
      <c r="A26" s="40" t="s">
        <v>55</v>
      </c>
      <c r="B26" s="11" t="s">
        <v>56</v>
      </c>
      <c r="C26" s="95">
        <v>49.8</v>
      </c>
      <c r="D26" s="92">
        <v>-1.5810276700000001E-2</v>
      </c>
      <c r="E26" s="93">
        <v>36813434.705125533</v>
      </c>
      <c r="F26" s="35"/>
    </row>
    <row r="27" spans="1:18" ht="17.25" thickBot="1">
      <c r="A27" s="40" t="s">
        <v>223</v>
      </c>
      <c r="B27" s="11" t="s">
        <v>224</v>
      </c>
      <c r="C27" s="95">
        <v>106</v>
      </c>
      <c r="D27" s="92">
        <v>-1.8518518500000001E-2</v>
      </c>
      <c r="E27" s="93">
        <v>62654316.800015979</v>
      </c>
      <c r="F27" s="35"/>
    </row>
    <row r="28" spans="1:18" ht="17.25" thickBot="1">
      <c r="A28" s="40" t="s">
        <v>127</v>
      </c>
      <c r="B28" s="11" t="s">
        <v>128</v>
      </c>
      <c r="C28" s="95">
        <v>42.8</v>
      </c>
      <c r="D28" s="92">
        <v>-2.2831050200000001E-2</v>
      </c>
      <c r="E28" s="93">
        <v>649481625.06521618</v>
      </c>
      <c r="F28" s="35"/>
      <c r="G28" s="204" t="s">
        <v>46</v>
      </c>
      <c r="H28" s="205"/>
      <c r="I28" s="205"/>
      <c r="J28" s="206"/>
      <c r="K28" s="204" t="s">
        <v>44</v>
      </c>
      <c r="L28" s="205"/>
      <c r="M28" s="205"/>
      <c r="N28" s="206"/>
      <c r="O28" s="204" t="s">
        <v>45</v>
      </c>
      <c r="P28" s="205"/>
      <c r="Q28" s="205"/>
      <c r="R28" s="206"/>
    </row>
    <row r="29" spans="1:18" ht="17.25" thickBot="1">
      <c r="A29" s="40" t="s">
        <v>160</v>
      </c>
      <c r="B29" s="11" t="s">
        <v>161</v>
      </c>
      <c r="C29" s="95">
        <v>333</v>
      </c>
      <c r="D29" s="92">
        <v>-2.3460410599999999E-2</v>
      </c>
      <c r="E29" s="93">
        <v>67796755.419871286</v>
      </c>
      <c r="F29" s="35"/>
      <c r="G29" s="241" t="s">
        <v>54</v>
      </c>
      <c r="H29" s="257">
        <f ca="1">NOW()</f>
        <v>44726.894812615741</v>
      </c>
      <c r="I29" s="258"/>
      <c r="J29" s="259"/>
      <c r="K29" s="256" t="s">
        <v>54</v>
      </c>
      <c r="L29" s="257">
        <f ca="1">NOW()</f>
        <v>44726.894812615741</v>
      </c>
      <c r="M29" s="258"/>
      <c r="N29" s="259"/>
      <c r="O29" s="256" t="s">
        <v>54</v>
      </c>
      <c r="P29" s="257">
        <f ca="1">NOW()</f>
        <v>44726.894812615741</v>
      </c>
      <c r="Q29" s="258"/>
      <c r="R29" s="259"/>
    </row>
    <row r="30" spans="1:18" ht="17.25" thickBot="1">
      <c r="A30" s="40" t="s">
        <v>142</v>
      </c>
      <c r="B30" s="11" t="s">
        <v>143</v>
      </c>
      <c r="C30" s="95">
        <v>4.55</v>
      </c>
      <c r="D30" s="92">
        <v>-2.3605150200000001E-2</v>
      </c>
      <c r="E30" s="93">
        <v>748158443.71317279</v>
      </c>
      <c r="F30" s="35"/>
      <c r="G30" s="249"/>
      <c r="H30" s="51" t="s">
        <v>57</v>
      </c>
      <c r="I30" s="73" t="s">
        <v>58</v>
      </c>
      <c r="J30" s="69" t="s">
        <v>258</v>
      </c>
      <c r="K30" s="227"/>
      <c r="L30" s="51" t="s">
        <v>57</v>
      </c>
      <c r="M30" s="73" t="s">
        <v>58</v>
      </c>
      <c r="N30" s="91" t="s">
        <v>258</v>
      </c>
      <c r="O30" s="227"/>
      <c r="P30" s="51" t="s">
        <v>57</v>
      </c>
      <c r="Q30" s="73" t="s">
        <v>58</v>
      </c>
      <c r="R30" s="91" t="s">
        <v>258</v>
      </c>
    </row>
    <row r="31" spans="1:18">
      <c r="A31" s="40" t="s">
        <v>170</v>
      </c>
      <c r="B31" s="11" t="s">
        <v>171</v>
      </c>
      <c r="C31" s="95">
        <v>327</v>
      </c>
      <c r="D31" s="92">
        <v>-2.3880597E-2</v>
      </c>
      <c r="E31" s="93">
        <v>4822410.6955476599</v>
      </c>
      <c r="F31" s="35"/>
      <c r="G31" s="52" t="s">
        <v>87</v>
      </c>
      <c r="H31" s="38">
        <f t="shared" ref="H31:H50" si="6">_xlfn.IFNA(VLOOKUP(G31, $B$2:$D$200, 2, FALSE), "")</f>
        <v>66430</v>
      </c>
      <c r="I31" s="76">
        <f t="shared" ref="I31:I50" si="7">_xlfn.IFNA(VLOOKUP(G31, $B$2:$D$200, 3, FALSE), "")</f>
        <v>0.1079052702</v>
      </c>
      <c r="J31" s="85">
        <f>_xlfn.IFNA(VLOOKUP(G31, $B$2:$E$200, 4, FALSE), "")</f>
        <v>1141701.60907691</v>
      </c>
      <c r="K31" s="81" t="s">
        <v>97</v>
      </c>
      <c r="L31" s="38">
        <f t="shared" ref="L31:L50" si="8">_xlfn.IFNA(VLOOKUP(K31, $B$2:$D$200, 2, FALSE), "")</f>
        <v>1.1000000000000001E-3</v>
      </c>
      <c r="M31" s="76">
        <f t="shared" ref="M31:M50" si="9">_xlfn.IFNA(VLOOKUP(K31, $B$2:$D$200, 3, FALSE), "")</f>
        <v>0.1</v>
      </c>
      <c r="N31" s="85">
        <f>_xlfn.IFNA(VLOOKUP(K31, $B$2:$E$200, 4, FALSE), "")</f>
        <v>1559710021255.7214</v>
      </c>
      <c r="O31" s="81" t="s">
        <v>350</v>
      </c>
      <c r="P31" s="38">
        <f t="shared" ref="P31:P50" si="10">_xlfn.IFNA(VLOOKUP(O31, $B$2:$D$200, 2, FALSE), "")</f>
        <v>808</v>
      </c>
      <c r="Q31" s="76">
        <f t="shared" ref="Q31:Q50" si="11">_xlfn.IFNA(VLOOKUP(O31, $B$2:$D$200, 3, FALSE), "")</f>
        <v>4.79896239E-2</v>
      </c>
      <c r="R31" s="85">
        <f>_xlfn.IFNA(VLOOKUP(O31, $B$2:$E$200, 4, FALSE), "")</f>
        <v>97593957.877578318</v>
      </c>
    </row>
    <row r="32" spans="1:18">
      <c r="A32" s="40" t="s">
        <v>98</v>
      </c>
      <c r="B32" s="11" t="s">
        <v>99</v>
      </c>
      <c r="C32" s="95">
        <v>18360</v>
      </c>
      <c r="D32" s="92">
        <v>-2.3923445000000002E-2</v>
      </c>
      <c r="E32" s="93">
        <v>2237852.6992462799</v>
      </c>
      <c r="F32" s="35"/>
      <c r="G32" s="47" t="s">
        <v>97</v>
      </c>
      <c r="H32" s="39">
        <f t="shared" si="6"/>
        <v>1.1000000000000001E-3</v>
      </c>
      <c r="I32" s="77">
        <f t="shared" si="7"/>
        <v>0.1</v>
      </c>
      <c r="J32" s="86">
        <f t="shared" ref="J32:J50" si="12">_xlfn.IFNA(VLOOKUP(G32, $B$2:$E$200, 4, FALSE), "")</f>
        <v>1559710021255.7214</v>
      </c>
      <c r="K32" s="82" t="s">
        <v>71</v>
      </c>
      <c r="L32" s="39">
        <f t="shared" si="8"/>
        <v>11.5</v>
      </c>
      <c r="M32" s="77">
        <f t="shared" si="9"/>
        <v>2.6785714299999999E-2</v>
      </c>
      <c r="N32" s="86">
        <f t="shared" ref="N32:N50" si="13">_xlfn.IFNA(VLOOKUP(K32, $B$2:$E$200, 4, FALSE), "")</f>
        <v>395213756.99599415</v>
      </c>
      <c r="O32" s="82" t="s">
        <v>212</v>
      </c>
      <c r="P32" s="39">
        <f t="shared" si="10"/>
        <v>212</v>
      </c>
      <c r="Q32" s="77">
        <f t="shared" si="11"/>
        <v>3.9215686299999997E-2</v>
      </c>
      <c r="R32" s="86">
        <f t="shared" ref="R32:R50" si="14">_xlfn.IFNA(VLOOKUP(O32, $B$2:$E$200, 4, FALSE), "")</f>
        <v>135904222.78946677</v>
      </c>
    </row>
    <row r="33" spans="1:18">
      <c r="A33" s="40" t="s">
        <v>84</v>
      </c>
      <c r="B33" s="11" t="s">
        <v>85</v>
      </c>
      <c r="C33" s="95">
        <v>120</v>
      </c>
      <c r="D33" s="92">
        <v>-2.4390243900000001E-2</v>
      </c>
      <c r="E33" s="93">
        <v>57329206.617366567</v>
      </c>
      <c r="F33" s="35"/>
      <c r="G33" s="47" t="s">
        <v>350</v>
      </c>
      <c r="H33" s="39">
        <f t="shared" si="6"/>
        <v>808</v>
      </c>
      <c r="I33" s="77">
        <f t="shared" si="7"/>
        <v>4.79896239E-2</v>
      </c>
      <c r="J33" s="86">
        <f t="shared" si="12"/>
        <v>97593957.877578318</v>
      </c>
      <c r="K33" s="82" t="s">
        <v>126</v>
      </c>
      <c r="L33" s="39">
        <f t="shared" si="8"/>
        <v>50.1</v>
      </c>
      <c r="M33" s="77">
        <f t="shared" si="9"/>
        <v>1.00806452E-2</v>
      </c>
      <c r="N33" s="86">
        <f t="shared" si="13"/>
        <v>83040792.546130598</v>
      </c>
      <c r="O33" s="82" t="s">
        <v>230</v>
      </c>
      <c r="P33" s="39">
        <f t="shared" si="10"/>
        <v>251</v>
      </c>
      <c r="Q33" s="77">
        <f t="shared" si="11"/>
        <v>3.71900826E-2</v>
      </c>
      <c r="R33" s="86">
        <f t="shared" si="14"/>
        <v>142156354.22527182</v>
      </c>
    </row>
    <row r="34" spans="1:18">
      <c r="A34" s="40" t="s">
        <v>158</v>
      </c>
      <c r="B34" s="11" t="s">
        <v>159</v>
      </c>
      <c r="C34" s="95">
        <v>157</v>
      </c>
      <c r="D34" s="92">
        <v>-2.48447205E-2</v>
      </c>
      <c r="E34" s="93">
        <v>29075176.771032821</v>
      </c>
      <c r="F34" s="35"/>
      <c r="G34" s="47" t="s">
        <v>212</v>
      </c>
      <c r="H34" s="39">
        <f t="shared" si="6"/>
        <v>212</v>
      </c>
      <c r="I34" s="77">
        <f t="shared" si="7"/>
        <v>3.9215686299999997E-2</v>
      </c>
      <c r="J34" s="86">
        <f t="shared" si="12"/>
        <v>135904222.78946677</v>
      </c>
      <c r="K34" s="82" t="s">
        <v>260</v>
      </c>
      <c r="L34" s="39">
        <f t="shared" si="8"/>
        <v>71.2</v>
      </c>
      <c r="M34" s="77">
        <f t="shared" si="9"/>
        <v>8.4985835999999999E-3</v>
      </c>
      <c r="N34" s="86">
        <f t="shared" si="13"/>
        <v>820318023.76316118</v>
      </c>
      <c r="O34" s="82" t="s">
        <v>81</v>
      </c>
      <c r="P34" s="39">
        <f t="shared" si="10"/>
        <v>627</v>
      </c>
      <c r="Q34" s="77">
        <f t="shared" si="11"/>
        <v>3.6363636400000003E-2</v>
      </c>
      <c r="R34" s="86">
        <f t="shared" si="14"/>
        <v>280644367.23577279</v>
      </c>
    </row>
    <row r="35" spans="1:18">
      <c r="A35" s="40" t="s">
        <v>182</v>
      </c>
      <c r="B35" s="11" t="s">
        <v>346</v>
      </c>
      <c r="C35" s="95">
        <v>5.84</v>
      </c>
      <c r="D35" s="92">
        <v>-2.5041736200000001E-2</v>
      </c>
      <c r="E35" s="93">
        <v>475947535.50919783</v>
      </c>
      <c r="F35" s="35"/>
      <c r="G35" s="47" t="s">
        <v>149</v>
      </c>
      <c r="H35" s="44">
        <f t="shared" si="6"/>
        <v>18230</v>
      </c>
      <c r="I35" s="78">
        <f t="shared" si="7"/>
        <v>3.75640296E-2</v>
      </c>
      <c r="J35" s="90">
        <f t="shared" si="12"/>
        <v>3989549.6694257599</v>
      </c>
      <c r="K35" s="83" t="s">
        <v>56</v>
      </c>
      <c r="L35" s="44">
        <f t="shared" si="8"/>
        <v>49.8</v>
      </c>
      <c r="M35" s="78">
        <f t="shared" si="9"/>
        <v>-1.5810276700000001E-2</v>
      </c>
      <c r="N35" s="90">
        <f t="shared" si="13"/>
        <v>36813434.705125533</v>
      </c>
      <c r="O35" s="83" t="s">
        <v>151</v>
      </c>
      <c r="P35" s="44">
        <f t="shared" si="10"/>
        <v>601</v>
      </c>
      <c r="Q35" s="78">
        <f t="shared" si="11"/>
        <v>2.7350427399999998E-2</v>
      </c>
      <c r="R35" s="90">
        <f t="shared" si="14"/>
        <v>23873898.568010509</v>
      </c>
    </row>
    <row r="36" spans="1:18">
      <c r="A36" s="40" t="s">
        <v>114</v>
      </c>
      <c r="B36" s="11" t="s">
        <v>331</v>
      </c>
      <c r="C36" s="95">
        <v>149</v>
      </c>
      <c r="D36" s="92">
        <v>-2.61437908E-2</v>
      </c>
      <c r="E36" s="93">
        <v>8917653.92509491</v>
      </c>
      <c r="F36" s="35"/>
      <c r="G36" s="49" t="s">
        <v>230</v>
      </c>
      <c r="H36" s="39">
        <f t="shared" si="6"/>
        <v>251</v>
      </c>
      <c r="I36" s="77">
        <f t="shared" si="7"/>
        <v>3.71900826E-2</v>
      </c>
      <c r="J36" s="99">
        <f t="shared" si="12"/>
        <v>142156354.22527182</v>
      </c>
      <c r="K36" s="82" t="s">
        <v>128</v>
      </c>
      <c r="L36" s="39">
        <f t="shared" si="8"/>
        <v>42.8</v>
      </c>
      <c r="M36" s="77">
        <f t="shared" si="9"/>
        <v>-2.2831050200000001E-2</v>
      </c>
      <c r="N36" s="99">
        <f t="shared" si="13"/>
        <v>649481625.06521618</v>
      </c>
      <c r="O36" s="82" t="s">
        <v>51</v>
      </c>
      <c r="P36" s="39">
        <f t="shared" si="10"/>
        <v>141</v>
      </c>
      <c r="Q36" s="77">
        <f t="shared" si="11"/>
        <v>1.43884892E-2</v>
      </c>
      <c r="R36" s="99">
        <f t="shared" si="14"/>
        <v>46383358.980388969</v>
      </c>
    </row>
    <row r="37" spans="1:18">
      <c r="A37" s="40" t="s">
        <v>106</v>
      </c>
      <c r="B37" s="11" t="s">
        <v>107</v>
      </c>
      <c r="C37" s="95">
        <v>54.5</v>
      </c>
      <c r="D37" s="92">
        <v>-2.6785714299999999E-2</v>
      </c>
      <c r="E37" s="93">
        <v>70322959.71648787</v>
      </c>
      <c r="F37" s="35"/>
      <c r="G37" s="47" t="s">
        <v>81</v>
      </c>
      <c r="H37" s="39">
        <f t="shared" si="6"/>
        <v>627</v>
      </c>
      <c r="I37" s="77">
        <f t="shared" si="7"/>
        <v>3.6363636400000003E-2</v>
      </c>
      <c r="J37" s="86">
        <f t="shared" si="12"/>
        <v>280644367.23577279</v>
      </c>
      <c r="K37" s="82" t="s">
        <v>143</v>
      </c>
      <c r="L37" s="39">
        <f t="shared" si="8"/>
        <v>4.55</v>
      </c>
      <c r="M37" s="77">
        <f t="shared" si="9"/>
        <v>-2.3605150200000001E-2</v>
      </c>
      <c r="N37" s="86">
        <f t="shared" si="13"/>
        <v>748158443.71317279</v>
      </c>
      <c r="O37" s="82" t="s">
        <v>89</v>
      </c>
      <c r="P37" s="39">
        <f t="shared" si="10"/>
        <v>404</v>
      </c>
      <c r="Q37" s="77">
        <f t="shared" si="11"/>
        <v>-2.4691358000000002E-3</v>
      </c>
      <c r="R37" s="86">
        <f t="shared" si="14"/>
        <v>491631115.25106347</v>
      </c>
    </row>
    <row r="38" spans="1:18">
      <c r="A38" s="40" t="s">
        <v>59</v>
      </c>
      <c r="B38" s="11" t="s">
        <v>60</v>
      </c>
      <c r="C38" s="95">
        <v>1050</v>
      </c>
      <c r="D38" s="92">
        <v>-2.77777778E-2</v>
      </c>
      <c r="E38" s="93">
        <v>90254233.766782433</v>
      </c>
      <c r="F38" s="35"/>
      <c r="G38" s="47" t="s">
        <v>91</v>
      </c>
      <c r="H38" s="39">
        <f t="shared" si="6"/>
        <v>20290</v>
      </c>
      <c r="I38" s="77">
        <f t="shared" si="7"/>
        <v>3.0995934999999999E-2</v>
      </c>
      <c r="J38" s="86">
        <f t="shared" si="12"/>
        <v>2138723.5278713601</v>
      </c>
      <c r="K38" s="82" t="s">
        <v>346</v>
      </c>
      <c r="L38" s="39">
        <f t="shared" si="8"/>
        <v>5.84</v>
      </c>
      <c r="M38" s="77">
        <f t="shared" si="9"/>
        <v>-2.5041736200000001E-2</v>
      </c>
      <c r="N38" s="86">
        <f t="shared" si="13"/>
        <v>475947535.50919783</v>
      </c>
      <c r="O38" s="82" t="s">
        <v>343</v>
      </c>
      <c r="P38" s="39">
        <f t="shared" si="10"/>
        <v>444</v>
      </c>
      <c r="Q38" s="77">
        <f t="shared" si="11"/>
        <v>-8.9285713999999999E-3</v>
      </c>
      <c r="R38" s="86">
        <f t="shared" si="14"/>
        <v>19242066.634373389</v>
      </c>
    </row>
    <row r="39" spans="1:18">
      <c r="A39" s="40" t="s">
        <v>329</v>
      </c>
      <c r="B39" s="11" t="s">
        <v>330</v>
      </c>
      <c r="C39" s="95">
        <v>75750</v>
      </c>
      <c r="D39" s="92">
        <v>-2.88461538E-2</v>
      </c>
      <c r="E39" s="93">
        <v>135281.46142906</v>
      </c>
      <c r="F39" s="35"/>
      <c r="G39" s="47" t="s">
        <v>151</v>
      </c>
      <c r="H39" s="39">
        <f t="shared" si="6"/>
        <v>601</v>
      </c>
      <c r="I39" s="77">
        <f t="shared" si="7"/>
        <v>2.7350427399999998E-2</v>
      </c>
      <c r="J39" s="86">
        <f t="shared" si="12"/>
        <v>23873898.568010509</v>
      </c>
      <c r="K39" s="82" t="s">
        <v>107</v>
      </c>
      <c r="L39" s="39">
        <f t="shared" si="8"/>
        <v>54.5</v>
      </c>
      <c r="M39" s="77">
        <f t="shared" si="9"/>
        <v>-2.6785714299999999E-2</v>
      </c>
      <c r="N39" s="86">
        <f t="shared" si="13"/>
        <v>70322959.71648787</v>
      </c>
      <c r="O39" s="82" t="s">
        <v>224</v>
      </c>
      <c r="P39" s="39">
        <f t="shared" si="10"/>
        <v>106</v>
      </c>
      <c r="Q39" s="77">
        <f t="shared" si="11"/>
        <v>-1.8518518500000001E-2</v>
      </c>
      <c r="R39" s="86">
        <f t="shared" si="14"/>
        <v>62654316.800015979</v>
      </c>
    </row>
    <row r="40" spans="1:18" ht="17.25" thickBot="1">
      <c r="A40" s="40" t="s">
        <v>123</v>
      </c>
      <c r="B40" s="11" t="s">
        <v>124</v>
      </c>
      <c r="C40" s="95">
        <v>30.1</v>
      </c>
      <c r="D40" s="92">
        <v>-2.90322581E-2</v>
      </c>
      <c r="E40" s="93">
        <v>438461398.85236096</v>
      </c>
      <c r="F40" s="35"/>
      <c r="G40" s="53" t="s">
        <v>71</v>
      </c>
      <c r="H40" s="37">
        <f t="shared" si="6"/>
        <v>11.5</v>
      </c>
      <c r="I40" s="79">
        <f t="shared" si="7"/>
        <v>2.6785714299999999E-2</v>
      </c>
      <c r="J40" s="87">
        <f t="shared" si="12"/>
        <v>395213756.99599415</v>
      </c>
      <c r="K40" s="84" t="s">
        <v>124</v>
      </c>
      <c r="L40" s="37">
        <f t="shared" si="8"/>
        <v>30.1</v>
      </c>
      <c r="M40" s="79">
        <f t="shared" si="9"/>
        <v>-2.90322581E-2</v>
      </c>
      <c r="N40" s="87">
        <f t="shared" si="13"/>
        <v>438461398.85236096</v>
      </c>
      <c r="O40" s="84" t="s">
        <v>161</v>
      </c>
      <c r="P40" s="37">
        <f t="shared" si="10"/>
        <v>333</v>
      </c>
      <c r="Q40" s="79">
        <f t="shared" si="11"/>
        <v>-2.3460410599999999E-2</v>
      </c>
      <c r="R40" s="87">
        <f t="shared" si="14"/>
        <v>67796755.419871286</v>
      </c>
    </row>
    <row r="41" spans="1:18">
      <c r="A41" s="40" t="s">
        <v>195</v>
      </c>
      <c r="B41" s="11" t="s">
        <v>196</v>
      </c>
      <c r="C41" s="95">
        <v>23.4</v>
      </c>
      <c r="D41" s="92">
        <v>-2.9045643199999999E-2</v>
      </c>
      <c r="E41" s="93">
        <v>177794054.07095274</v>
      </c>
      <c r="F41" s="35"/>
      <c r="G41" s="52" t="s">
        <v>51</v>
      </c>
      <c r="H41" s="38">
        <f t="shared" si="6"/>
        <v>141</v>
      </c>
      <c r="I41" s="76">
        <f t="shared" si="7"/>
        <v>1.43884892E-2</v>
      </c>
      <c r="J41" s="85">
        <f t="shared" si="12"/>
        <v>46383358.980388969</v>
      </c>
      <c r="K41" s="81" t="s">
        <v>196</v>
      </c>
      <c r="L41" s="38">
        <f t="shared" si="8"/>
        <v>23.4</v>
      </c>
      <c r="M41" s="76">
        <f t="shared" si="9"/>
        <v>-2.9045643199999999E-2</v>
      </c>
      <c r="N41" s="85">
        <f t="shared" si="13"/>
        <v>177794054.07095274</v>
      </c>
      <c r="O41" s="81" t="s">
        <v>171</v>
      </c>
      <c r="P41" s="38">
        <f t="shared" si="10"/>
        <v>327</v>
      </c>
      <c r="Q41" s="76">
        <f t="shared" si="11"/>
        <v>-2.3880597E-2</v>
      </c>
      <c r="R41" s="85">
        <f t="shared" si="14"/>
        <v>4822410.6955476599</v>
      </c>
    </row>
    <row r="42" spans="1:18">
      <c r="A42" s="40" t="s">
        <v>205</v>
      </c>
      <c r="B42" s="11" t="s">
        <v>206</v>
      </c>
      <c r="C42" s="95">
        <v>434</v>
      </c>
      <c r="D42" s="92">
        <v>-2.9082773999999999E-2</v>
      </c>
      <c r="E42" s="93">
        <v>6442924.7947770702</v>
      </c>
      <c r="F42" s="35"/>
      <c r="G42" s="47" t="s">
        <v>75</v>
      </c>
      <c r="H42" s="39">
        <f t="shared" si="6"/>
        <v>7815</v>
      </c>
      <c r="I42" s="77">
        <f t="shared" si="7"/>
        <v>1.0342598600000001E-2</v>
      </c>
      <c r="J42" s="86">
        <f t="shared" si="12"/>
        <v>1820539.53306751</v>
      </c>
      <c r="K42" s="82" t="s">
        <v>145</v>
      </c>
      <c r="L42" s="39">
        <f t="shared" si="8"/>
        <v>4.8099999999999996</v>
      </c>
      <c r="M42" s="77">
        <f t="shared" si="9"/>
        <v>-3.0241935500000001E-2</v>
      </c>
      <c r="N42" s="86">
        <f t="shared" si="13"/>
        <v>411194857.92983311</v>
      </c>
      <c r="O42" s="82" t="s">
        <v>85</v>
      </c>
      <c r="P42" s="39">
        <f t="shared" si="10"/>
        <v>120</v>
      </c>
      <c r="Q42" s="77">
        <f t="shared" si="11"/>
        <v>-2.4390243900000001E-2</v>
      </c>
      <c r="R42" s="86">
        <f t="shared" si="14"/>
        <v>57329206.617366567</v>
      </c>
    </row>
    <row r="43" spans="1:18">
      <c r="A43" s="40" t="s">
        <v>144</v>
      </c>
      <c r="B43" s="11" t="s">
        <v>145</v>
      </c>
      <c r="C43" s="95">
        <v>4.8099999999999996</v>
      </c>
      <c r="D43" s="92">
        <v>-3.0241935500000001E-2</v>
      </c>
      <c r="E43" s="93">
        <v>411194857.92983311</v>
      </c>
      <c r="F43" s="35"/>
      <c r="G43" s="47" t="s">
        <v>126</v>
      </c>
      <c r="H43" s="39">
        <f t="shared" si="6"/>
        <v>50.1</v>
      </c>
      <c r="I43" s="77">
        <f t="shared" si="7"/>
        <v>1.00806452E-2</v>
      </c>
      <c r="J43" s="86">
        <f t="shared" si="12"/>
        <v>83040792.546130598</v>
      </c>
      <c r="K43" s="82" t="s">
        <v>173</v>
      </c>
      <c r="L43" s="39">
        <f t="shared" si="8"/>
        <v>5.0999999999999996</v>
      </c>
      <c r="M43" s="77">
        <f t="shared" si="9"/>
        <v>-3.0418251E-2</v>
      </c>
      <c r="N43" s="86">
        <f t="shared" si="13"/>
        <v>357633771.54069549</v>
      </c>
      <c r="O43" s="82" t="s">
        <v>159</v>
      </c>
      <c r="P43" s="39">
        <f t="shared" si="10"/>
        <v>157</v>
      </c>
      <c r="Q43" s="77">
        <f t="shared" si="11"/>
        <v>-2.48447205E-2</v>
      </c>
      <c r="R43" s="86">
        <f t="shared" si="14"/>
        <v>29075176.771032821</v>
      </c>
    </row>
    <row r="44" spans="1:18">
      <c r="A44" s="40" t="s">
        <v>172</v>
      </c>
      <c r="B44" s="11" t="s">
        <v>173</v>
      </c>
      <c r="C44" s="95">
        <v>5.0999999999999996</v>
      </c>
      <c r="D44" s="92">
        <v>-3.0418251E-2</v>
      </c>
      <c r="E44" s="93">
        <v>357633771.54069549</v>
      </c>
      <c r="F44" s="35"/>
      <c r="G44" s="47" t="s">
        <v>260</v>
      </c>
      <c r="H44" s="39">
        <f t="shared" si="6"/>
        <v>71.2</v>
      </c>
      <c r="I44" s="77">
        <f t="shared" si="7"/>
        <v>8.4985835999999999E-3</v>
      </c>
      <c r="J44" s="86">
        <f t="shared" si="12"/>
        <v>820318023.76316118</v>
      </c>
      <c r="K44" s="82" t="s">
        <v>336</v>
      </c>
      <c r="L44" s="39">
        <f t="shared" si="8"/>
        <v>82.8</v>
      </c>
      <c r="M44" s="77">
        <f t="shared" si="9"/>
        <v>-3.4965034999999998E-2</v>
      </c>
      <c r="N44" s="86">
        <f t="shared" si="13"/>
        <v>33882130.975594968</v>
      </c>
      <c r="O44" s="82" t="s">
        <v>331</v>
      </c>
      <c r="P44" s="39">
        <f t="shared" si="10"/>
        <v>149</v>
      </c>
      <c r="Q44" s="77">
        <f t="shared" si="11"/>
        <v>-2.61437908E-2</v>
      </c>
      <c r="R44" s="86">
        <f t="shared" si="14"/>
        <v>8917653.92509491</v>
      </c>
    </row>
    <row r="45" spans="1:18">
      <c r="A45" s="40" t="s">
        <v>180</v>
      </c>
      <c r="B45" s="11" t="s">
        <v>181</v>
      </c>
      <c r="C45" s="95">
        <v>2060</v>
      </c>
      <c r="D45" s="92">
        <v>-3.0588235299999999E-2</v>
      </c>
      <c r="E45" s="93">
        <v>1762846.1909713601</v>
      </c>
      <c r="F45" s="35"/>
      <c r="G45" s="47" t="s">
        <v>130</v>
      </c>
      <c r="H45" s="44">
        <f t="shared" si="6"/>
        <v>9245</v>
      </c>
      <c r="I45" s="78">
        <f t="shared" si="7"/>
        <v>7.6294277999999997E-3</v>
      </c>
      <c r="J45" s="90">
        <f t="shared" si="12"/>
        <v>1572233.35479275</v>
      </c>
      <c r="K45" s="83" t="s">
        <v>214</v>
      </c>
      <c r="L45" s="44">
        <f t="shared" si="8"/>
        <v>71.3</v>
      </c>
      <c r="M45" s="78">
        <f t="shared" si="9"/>
        <v>-3.6486486499999998E-2</v>
      </c>
      <c r="N45" s="90">
        <f t="shared" si="13"/>
        <v>44678562.583405718</v>
      </c>
      <c r="O45" s="83" t="s">
        <v>206</v>
      </c>
      <c r="P45" s="44">
        <f t="shared" si="10"/>
        <v>434</v>
      </c>
      <c r="Q45" s="78">
        <f t="shared" si="11"/>
        <v>-2.9082773999999999E-2</v>
      </c>
      <c r="R45" s="90">
        <f t="shared" si="14"/>
        <v>6442924.7947770702</v>
      </c>
    </row>
    <row r="46" spans="1:18">
      <c r="A46" s="40" t="s">
        <v>48</v>
      </c>
      <c r="B46" s="11" t="s">
        <v>49</v>
      </c>
      <c r="C46" s="95">
        <v>28417000</v>
      </c>
      <c r="D46" s="92">
        <v>-3.2513958900000001E-2</v>
      </c>
      <c r="E46" s="93">
        <v>14863.05058974</v>
      </c>
      <c r="F46" s="35"/>
      <c r="G46" s="49" t="s">
        <v>68</v>
      </c>
      <c r="H46" s="39">
        <f t="shared" si="6"/>
        <v>1145</v>
      </c>
      <c r="I46" s="77">
        <f t="shared" si="7"/>
        <v>0</v>
      </c>
      <c r="J46" s="99">
        <f t="shared" si="12"/>
        <v>9783595.0621825997</v>
      </c>
      <c r="K46" s="82" t="s">
        <v>134</v>
      </c>
      <c r="L46" s="39">
        <f t="shared" si="8"/>
        <v>54.5</v>
      </c>
      <c r="M46" s="77">
        <f t="shared" si="9"/>
        <v>-3.8800705499999998E-2</v>
      </c>
      <c r="N46" s="99">
        <f t="shared" si="13"/>
        <v>46552521.629634328</v>
      </c>
      <c r="O46" s="82" t="s">
        <v>200</v>
      </c>
      <c r="P46" s="39">
        <f t="shared" si="10"/>
        <v>215</v>
      </c>
      <c r="Q46" s="77">
        <f t="shared" si="11"/>
        <v>-3.5874439500000001E-2</v>
      </c>
      <c r="R46" s="99">
        <f t="shared" si="14"/>
        <v>15495120.92104972</v>
      </c>
    </row>
    <row r="47" spans="1:18">
      <c r="A47" s="40" t="s">
        <v>217</v>
      </c>
      <c r="B47" s="11" t="s">
        <v>218</v>
      </c>
      <c r="C47" s="95">
        <v>1180</v>
      </c>
      <c r="D47" s="92">
        <v>-3.2786885199999997E-2</v>
      </c>
      <c r="E47" s="93">
        <v>2926893.9550514799</v>
      </c>
      <c r="F47" s="35"/>
      <c r="G47" s="47" t="s">
        <v>111</v>
      </c>
      <c r="H47" s="39">
        <f t="shared" si="6"/>
        <v>1120</v>
      </c>
      <c r="I47" s="77">
        <f t="shared" si="7"/>
        <v>0</v>
      </c>
      <c r="J47" s="86">
        <f t="shared" si="12"/>
        <v>105190562.5369918</v>
      </c>
      <c r="K47" s="82" t="s">
        <v>198</v>
      </c>
      <c r="L47" s="39">
        <f t="shared" si="8"/>
        <v>6.39</v>
      </c>
      <c r="M47" s="77">
        <f t="shared" si="9"/>
        <v>-3.9097744400000002E-2</v>
      </c>
      <c r="N47" s="86">
        <f t="shared" si="13"/>
        <v>877297262.69712281</v>
      </c>
      <c r="O47" s="82" t="s">
        <v>220</v>
      </c>
      <c r="P47" s="39">
        <f t="shared" si="10"/>
        <v>433</v>
      </c>
      <c r="Q47" s="77">
        <f t="shared" si="11"/>
        <v>-3.7777777800000002E-2</v>
      </c>
      <c r="R47" s="86">
        <f t="shared" si="14"/>
        <v>15410760.29042053</v>
      </c>
    </row>
    <row r="48" spans="1:18">
      <c r="A48" s="40" t="s">
        <v>94</v>
      </c>
      <c r="B48" s="11" t="s">
        <v>95</v>
      </c>
      <c r="C48" s="95">
        <v>1770</v>
      </c>
      <c r="D48" s="92">
        <v>-3.2786885199999997E-2</v>
      </c>
      <c r="E48" s="93">
        <v>3236850.76821644</v>
      </c>
      <c r="F48" s="35"/>
      <c r="G48" s="47" t="s">
        <v>122</v>
      </c>
      <c r="H48" s="39">
        <f t="shared" si="6"/>
        <v>56620</v>
      </c>
      <c r="I48" s="77">
        <f t="shared" si="7"/>
        <v>-1.765848E-4</v>
      </c>
      <c r="J48" s="86">
        <f t="shared" si="12"/>
        <v>158213.84269849001</v>
      </c>
      <c r="K48" s="82" t="s">
        <v>64</v>
      </c>
      <c r="L48" s="39">
        <f t="shared" si="8"/>
        <v>17</v>
      </c>
      <c r="M48" s="77">
        <f t="shared" si="9"/>
        <v>-3.9548022600000003E-2</v>
      </c>
      <c r="N48" s="86">
        <f t="shared" si="13"/>
        <v>145517342.98392776</v>
      </c>
      <c r="O48" s="82" t="s">
        <v>236</v>
      </c>
      <c r="P48" s="39">
        <f t="shared" si="10"/>
        <v>251</v>
      </c>
      <c r="Q48" s="77">
        <f t="shared" si="11"/>
        <v>-3.8314176200000001E-2</v>
      </c>
      <c r="R48" s="86">
        <f t="shared" si="14"/>
        <v>12977842.747698929</v>
      </c>
    </row>
    <row r="49" spans="1:18">
      <c r="A49" s="40" t="s">
        <v>76</v>
      </c>
      <c r="B49" s="11" t="s">
        <v>77</v>
      </c>
      <c r="C49" s="95">
        <v>159850</v>
      </c>
      <c r="D49" s="92">
        <v>-3.4430685599999997E-2</v>
      </c>
      <c r="E49" s="93">
        <v>111941.54168759</v>
      </c>
      <c r="F49" s="35"/>
      <c r="G49" s="47" t="s">
        <v>89</v>
      </c>
      <c r="H49" s="39">
        <f t="shared" si="6"/>
        <v>404</v>
      </c>
      <c r="I49" s="77">
        <f t="shared" si="7"/>
        <v>-2.4691358000000002E-3</v>
      </c>
      <c r="J49" s="86">
        <f t="shared" si="12"/>
        <v>491631115.25106347</v>
      </c>
      <c r="K49" s="82" t="s">
        <v>216</v>
      </c>
      <c r="L49" s="39">
        <f t="shared" si="8"/>
        <v>98.9</v>
      </c>
      <c r="M49" s="77">
        <f t="shared" si="9"/>
        <v>-3.9805825199999999E-2</v>
      </c>
      <c r="N49" s="86">
        <f t="shared" si="13"/>
        <v>64794696.507531129</v>
      </c>
      <c r="O49" s="82" t="s">
        <v>222</v>
      </c>
      <c r="P49" s="39">
        <f t="shared" si="10"/>
        <v>440</v>
      </c>
      <c r="Q49" s="77">
        <f t="shared" si="11"/>
        <v>-3.9301309999999999E-2</v>
      </c>
      <c r="R49" s="86">
        <f t="shared" si="14"/>
        <v>11187810.846084191</v>
      </c>
    </row>
    <row r="50" spans="1:18" ht="17.25" thickBot="1">
      <c r="A50" s="40" t="s">
        <v>72</v>
      </c>
      <c r="B50" s="11" t="s">
        <v>73</v>
      </c>
      <c r="C50" s="95">
        <v>8180</v>
      </c>
      <c r="D50" s="92">
        <v>-3.4808259600000002E-2</v>
      </c>
      <c r="E50" s="93">
        <v>1117641.2323195101</v>
      </c>
      <c r="F50" s="35"/>
      <c r="G50" s="53" t="s">
        <v>345</v>
      </c>
      <c r="H50" s="37">
        <f t="shared" si="6"/>
        <v>37060</v>
      </c>
      <c r="I50" s="79">
        <f t="shared" si="7"/>
        <v>-4.5662100000000002E-3</v>
      </c>
      <c r="J50" s="87">
        <f t="shared" si="12"/>
        <v>2764935.9529401199</v>
      </c>
      <c r="K50" s="84" t="s">
        <v>194</v>
      </c>
      <c r="L50" s="37">
        <f t="shared" si="8"/>
        <v>65.5</v>
      </c>
      <c r="M50" s="79">
        <f t="shared" si="9"/>
        <v>-4.0995607599999997E-2</v>
      </c>
      <c r="N50" s="87">
        <f t="shared" si="13"/>
        <v>27085201.472373631</v>
      </c>
      <c r="O50" s="84" t="s">
        <v>208</v>
      </c>
      <c r="P50" s="37">
        <f t="shared" si="10"/>
        <v>422</v>
      </c>
      <c r="Q50" s="79">
        <f t="shared" si="11"/>
        <v>-4.09090909E-2</v>
      </c>
      <c r="R50" s="87">
        <f t="shared" si="14"/>
        <v>59251428.287929572</v>
      </c>
    </row>
    <row r="51" spans="1:18">
      <c r="A51" s="40" t="s">
        <v>53</v>
      </c>
      <c r="B51" s="11" t="s">
        <v>336</v>
      </c>
      <c r="C51" s="95">
        <v>82.8</v>
      </c>
      <c r="D51" s="92">
        <v>-3.4965034999999998E-2</v>
      </c>
      <c r="E51" s="93">
        <v>33882130.975594968</v>
      </c>
      <c r="F51" s="35"/>
    </row>
    <row r="52" spans="1:18" ht="17.25" thickBot="1">
      <c r="A52" s="40" t="s">
        <v>199</v>
      </c>
      <c r="B52" s="11" t="s">
        <v>200</v>
      </c>
      <c r="C52" s="95">
        <v>215</v>
      </c>
      <c r="D52" s="92">
        <v>-3.5874439500000001E-2</v>
      </c>
      <c r="E52" s="93">
        <v>15495120.92104972</v>
      </c>
      <c r="F52" s="35"/>
    </row>
    <row r="53" spans="1:18" ht="17.25" thickBot="1">
      <c r="A53" s="40" t="s">
        <v>213</v>
      </c>
      <c r="B53" s="11" t="s">
        <v>214</v>
      </c>
      <c r="C53" s="95">
        <v>71.3</v>
      </c>
      <c r="D53" s="92">
        <v>-3.6486486499999998E-2</v>
      </c>
      <c r="E53" s="93">
        <v>44678562.583405718</v>
      </c>
      <c r="F53" s="35"/>
      <c r="G53" s="204" t="s">
        <v>249</v>
      </c>
      <c r="H53" s="205"/>
      <c r="I53" s="205"/>
      <c r="J53" s="206"/>
      <c r="K53" s="204" t="s">
        <v>252</v>
      </c>
      <c r="L53" s="205"/>
      <c r="M53" s="205"/>
      <c r="N53" s="206"/>
      <c r="O53" s="204" t="s">
        <v>253</v>
      </c>
      <c r="P53" s="205"/>
      <c r="Q53" s="205"/>
      <c r="R53" s="206"/>
    </row>
    <row r="54" spans="1:18" ht="17.25" thickBot="1">
      <c r="A54" s="40" t="s">
        <v>219</v>
      </c>
      <c r="B54" s="11" t="s">
        <v>220</v>
      </c>
      <c r="C54" s="95">
        <v>433</v>
      </c>
      <c r="D54" s="92">
        <v>-3.7777777800000002E-2</v>
      </c>
      <c r="E54" s="93">
        <v>15410760.29042053</v>
      </c>
      <c r="F54" s="35"/>
      <c r="G54" s="241" t="s">
        <v>54</v>
      </c>
      <c r="H54" s="257">
        <f ca="1">NOW()</f>
        <v>44726.894812615741</v>
      </c>
      <c r="I54" s="258"/>
      <c r="J54" s="259"/>
      <c r="K54" s="256" t="s">
        <v>54</v>
      </c>
      <c r="L54" s="257">
        <f ca="1">NOW()</f>
        <v>44726.894812615741</v>
      </c>
      <c r="M54" s="258"/>
      <c r="N54" s="259"/>
      <c r="O54" s="256" t="s">
        <v>54</v>
      </c>
      <c r="P54" s="257">
        <f ca="1">NOW()</f>
        <v>44726.894812615741</v>
      </c>
      <c r="Q54" s="258"/>
      <c r="R54" s="259"/>
    </row>
    <row r="55" spans="1:18" ht="17.25" thickBot="1">
      <c r="A55" s="40" t="s">
        <v>164</v>
      </c>
      <c r="B55" s="11" t="s">
        <v>165</v>
      </c>
      <c r="C55" s="95">
        <v>8175</v>
      </c>
      <c r="D55" s="92">
        <v>-3.8235294099999997E-2</v>
      </c>
      <c r="E55" s="93">
        <v>613743.84003775998</v>
      </c>
      <c r="F55" s="35"/>
      <c r="G55" s="249"/>
      <c r="H55" s="51" t="s">
        <v>57</v>
      </c>
      <c r="I55" s="73" t="s">
        <v>58</v>
      </c>
      <c r="J55" s="69" t="s">
        <v>258</v>
      </c>
      <c r="K55" s="227"/>
      <c r="L55" s="51" t="s">
        <v>57</v>
      </c>
      <c r="M55" s="73" t="s">
        <v>58</v>
      </c>
      <c r="N55" s="69" t="s">
        <v>258</v>
      </c>
      <c r="O55" s="227"/>
      <c r="P55" s="51" t="s">
        <v>57</v>
      </c>
      <c r="Q55" s="73" t="s">
        <v>58</v>
      </c>
      <c r="R55" s="69" t="s">
        <v>258</v>
      </c>
    </row>
    <row r="56" spans="1:18">
      <c r="A56" s="40" t="s">
        <v>235</v>
      </c>
      <c r="B56" s="11" t="s">
        <v>236</v>
      </c>
      <c r="C56" s="95">
        <v>251</v>
      </c>
      <c r="D56" s="92">
        <v>-3.8314176200000001E-2</v>
      </c>
      <c r="E56" s="93">
        <v>12977842.747698929</v>
      </c>
      <c r="F56" s="35"/>
      <c r="G56" s="55" t="s">
        <v>120</v>
      </c>
      <c r="H56" s="38">
        <f t="shared" ref="H56:H75" si="15">_xlfn.IFNA(VLOOKUP(G56, $B$2:$D$200, 2, FALSE), "")</f>
        <v>158</v>
      </c>
      <c r="I56" s="76">
        <f t="shared" ref="I56:I65" si="16">_xlfn.IFNA(VLOOKUP(G56, $B$2:$D$200, 3, FALSE), "")</f>
        <v>-5.3892215600000001E-2</v>
      </c>
      <c r="J56" s="85">
        <f>_xlfn.IFNA(VLOOKUP(G56, $B$2:$E$200, 4, FALSE), "")</f>
        <v>19232921.97729516</v>
      </c>
      <c r="K56" s="81" t="s">
        <v>134</v>
      </c>
      <c r="L56" s="38">
        <f t="shared" ref="L56:L75" si="17">_xlfn.IFNA(VLOOKUP(K56, $B$2:$D$200, 2, FALSE), "")</f>
        <v>54.5</v>
      </c>
      <c r="M56" s="76">
        <f t="shared" ref="M56:M75" si="18">_xlfn.IFNA(VLOOKUP(K56, $B$2:$D$200, 3, FALSE), "")</f>
        <v>-3.8800705499999998E-2</v>
      </c>
      <c r="N56" s="85">
        <f>_xlfn.IFNA(VLOOKUP(K56, $B$2:$E$200, 4, FALSE), "")</f>
        <v>46552521.629634328</v>
      </c>
      <c r="O56" s="81" t="s">
        <v>335</v>
      </c>
      <c r="P56" s="38">
        <f t="shared" ref="P56:P75" si="19">_xlfn.IFNA(VLOOKUP(O56, $B$2:$D$200, 2, FALSE), "")</f>
        <v>747</v>
      </c>
      <c r="Q56" s="76">
        <f t="shared" ref="Q56:Q75" si="20">_xlfn.IFNA(VLOOKUP(O56, $B$2:$D$200, 3, FALSE), "")</f>
        <v>-4.1078305500000002E-2</v>
      </c>
      <c r="R56" s="85">
        <f>_xlfn.IFNA(VLOOKUP(O56, $B$2:$E$200, 4, FALSE), "")</f>
        <v>5673108.2767459601</v>
      </c>
    </row>
    <row r="57" spans="1:18">
      <c r="A57" s="40" t="s">
        <v>191</v>
      </c>
      <c r="B57" s="11" t="s">
        <v>192</v>
      </c>
      <c r="C57" s="95">
        <v>1995</v>
      </c>
      <c r="D57" s="92">
        <v>-3.85542169E-2</v>
      </c>
      <c r="E57" s="93">
        <v>12823501.09817316</v>
      </c>
      <c r="F57" s="35"/>
      <c r="G57" s="56" t="s">
        <v>246</v>
      </c>
      <c r="H57" s="39">
        <f t="shared" si="15"/>
        <v>394</v>
      </c>
      <c r="I57" s="77">
        <f t="shared" si="16"/>
        <v>-5.5155875299999997E-2</v>
      </c>
      <c r="J57" s="86">
        <f t="shared" ref="J57:J75" si="21">_xlfn.IFNA(VLOOKUP(G57, $B$2:$E$200, 4, FALSE), "")</f>
        <v>5237650.4749332201</v>
      </c>
      <c r="K57" s="82" t="s">
        <v>198</v>
      </c>
      <c r="L57" s="39">
        <f t="shared" si="17"/>
        <v>6.39</v>
      </c>
      <c r="M57" s="77">
        <f t="shared" si="18"/>
        <v>-3.9097744400000002E-2</v>
      </c>
      <c r="N57" s="86">
        <f t="shared" ref="N57:N75" si="22">_xlfn.IFNA(VLOOKUP(K57, $B$2:$E$200, 4, FALSE), "")</f>
        <v>877297262.69712281</v>
      </c>
      <c r="O57" s="82" t="s">
        <v>190</v>
      </c>
      <c r="P57" s="39">
        <f t="shared" si="19"/>
        <v>987</v>
      </c>
      <c r="Q57" s="77">
        <f t="shared" si="20"/>
        <v>-4.17475728E-2</v>
      </c>
      <c r="R57" s="86">
        <f t="shared" ref="R57:R75" si="23">_xlfn.IFNA(VLOOKUP(O57, $B$2:$E$200, 4, FALSE), "")</f>
        <v>3541524.3409283198</v>
      </c>
    </row>
    <row r="58" spans="1:18">
      <c r="A58" s="40" t="s">
        <v>133</v>
      </c>
      <c r="B58" s="11" t="s">
        <v>134</v>
      </c>
      <c r="C58" s="95">
        <v>54.5</v>
      </c>
      <c r="D58" s="92">
        <v>-3.8800705499999998E-2</v>
      </c>
      <c r="E58" s="93">
        <v>46552521.629634328</v>
      </c>
      <c r="F58" s="35"/>
      <c r="G58" s="56" t="s">
        <v>324</v>
      </c>
      <c r="H58" s="39">
        <f t="shared" si="15"/>
        <v>4320</v>
      </c>
      <c r="I58" s="77">
        <f t="shared" si="16"/>
        <v>-5.5737704899999997E-2</v>
      </c>
      <c r="J58" s="86">
        <f t="shared" si="21"/>
        <v>3155715.2859968999</v>
      </c>
      <c r="K58" s="82" t="s">
        <v>64</v>
      </c>
      <c r="L58" s="39">
        <f t="shared" si="17"/>
        <v>17</v>
      </c>
      <c r="M58" s="77">
        <f t="shared" si="18"/>
        <v>-3.9548022600000003E-2</v>
      </c>
      <c r="N58" s="86">
        <f t="shared" si="22"/>
        <v>145517342.98392776</v>
      </c>
      <c r="O58" s="82" t="s">
        <v>179</v>
      </c>
      <c r="P58" s="39">
        <f t="shared" si="19"/>
        <v>409</v>
      </c>
      <c r="Q58" s="77">
        <f t="shared" si="20"/>
        <v>-4.21545667E-2</v>
      </c>
      <c r="R58" s="86">
        <f t="shared" si="23"/>
        <v>9223125.4876679294</v>
      </c>
    </row>
    <row r="59" spans="1:18">
      <c r="A59" s="40" t="s">
        <v>197</v>
      </c>
      <c r="B59" s="11" t="s">
        <v>198</v>
      </c>
      <c r="C59" s="95">
        <v>6.39</v>
      </c>
      <c r="D59" s="92">
        <v>-3.9097744400000002E-2</v>
      </c>
      <c r="E59" s="93">
        <v>877297262.69712281</v>
      </c>
      <c r="F59" s="35"/>
      <c r="G59" s="56" t="s">
        <v>138</v>
      </c>
      <c r="H59" s="39">
        <f t="shared" si="15"/>
        <v>3010</v>
      </c>
      <c r="I59" s="77">
        <f t="shared" si="16"/>
        <v>-5.64263323E-2</v>
      </c>
      <c r="J59" s="86">
        <f t="shared" si="21"/>
        <v>2729417.5070919902</v>
      </c>
      <c r="K59" s="82" t="s">
        <v>216</v>
      </c>
      <c r="L59" s="39">
        <f t="shared" si="17"/>
        <v>98.9</v>
      </c>
      <c r="M59" s="77">
        <f t="shared" si="18"/>
        <v>-3.9805825199999999E-2</v>
      </c>
      <c r="N59" s="86">
        <f t="shared" si="22"/>
        <v>64794696.507531129</v>
      </c>
      <c r="O59" s="82" t="s">
        <v>248</v>
      </c>
      <c r="P59" s="39">
        <f t="shared" si="19"/>
        <v>112</v>
      </c>
      <c r="Q59" s="77">
        <f t="shared" si="20"/>
        <v>-4.2735042700000003E-2</v>
      </c>
      <c r="R59" s="86">
        <f t="shared" si="23"/>
        <v>38221124.31196472</v>
      </c>
    </row>
    <row r="60" spans="1:18">
      <c r="A60" s="40" t="s">
        <v>221</v>
      </c>
      <c r="B60" s="11" t="s">
        <v>222</v>
      </c>
      <c r="C60" s="95">
        <v>440</v>
      </c>
      <c r="D60" s="92">
        <v>-3.9301309999999999E-2</v>
      </c>
      <c r="E60" s="93">
        <v>11187810.846084191</v>
      </c>
      <c r="F60" s="35"/>
      <c r="G60" s="56" t="s">
        <v>238</v>
      </c>
      <c r="H60" s="39">
        <f t="shared" si="15"/>
        <v>484</v>
      </c>
      <c r="I60" s="77">
        <f t="shared" si="16"/>
        <v>-5.6530214400000001E-2</v>
      </c>
      <c r="J60" s="90">
        <f t="shared" si="21"/>
        <v>3986110.0816545002</v>
      </c>
      <c r="K60" s="83" t="s">
        <v>194</v>
      </c>
      <c r="L60" s="44">
        <f t="shared" si="17"/>
        <v>65.5</v>
      </c>
      <c r="M60" s="78">
        <f t="shared" si="18"/>
        <v>-4.0995607599999997E-2</v>
      </c>
      <c r="N60" s="90">
        <f t="shared" si="22"/>
        <v>27085201.472373631</v>
      </c>
      <c r="O60" s="83" t="s">
        <v>342</v>
      </c>
      <c r="P60" s="44">
        <f t="shared" si="19"/>
        <v>379</v>
      </c>
      <c r="Q60" s="78">
        <f t="shared" si="20"/>
        <v>-4.2929292899999999E-2</v>
      </c>
      <c r="R60" s="90">
        <f t="shared" si="23"/>
        <v>23979054.73045015</v>
      </c>
    </row>
    <row r="61" spans="1:18">
      <c r="A61" s="40" t="s">
        <v>63</v>
      </c>
      <c r="B61" s="11" t="s">
        <v>64</v>
      </c>
      <c r="C61" s="95">
        <v>17</v>
      </c>
      <c r="D61" s="92">
        <v>-3.9548022600000003E-2</v>
      </c>
      <c r="E61" s="93">
        <v>145517342.98392776</v>
      </c>
      <c r="F61" s="35"/>
      <c r="G61" s="60" t="s">
        <v>140</v>
      </c>
      <c r="H61" s="45">
        <f t="shared" si="15"/>
        <v>32.9</v>
      </c>
      <c r="I61" s="80">
        <f t="shared" si="16"/>
        <v>-5.7306590300000002E-2</v>
      </c>
      <c r="J61" s="99">
        <f t="shared" si="21"/>
        <v>65693396.762376457</v>
      </c>
      <c r="K61" s="82" t="s">
        <v>202</v>
      </c>
      <c r="L61" s="39">
        <f t="shared" si="17"/>
        <v>4.22</v>
      </c>
      <c r="M61" s="77">
        <f t="shared" si="18"/>
        <v>-4.3083900199999997E-2</v>
      </c>
      <c r="N61" s="99">
        <f t="shared" si="22"/>
        <v>810445916.46721888</v>
      </c>
      <c r="O61" s="82" t="s">
        <v>169</v>
      </c>
      <c r="P61" s="39">
        <f t="shared" si="19"/>
        <v>243</v>
      </c>
      <c r="Q61" s="77">
        <f t="shared" si="20"/>
        <v>-4.3307086600000003E-2</v>
      </c>
      <c r="R61" s="99">
        <f t="shared" si="23"/>
        <v>27574304.682787299</v>
      </c>
    </row>
    <row r="62" spans="1:18">
      <c r="A62" s="40" t="s">
        <v>215</v>
      </c>
      <c r="B62" s="11" t="s">
        <v>216</v>
      </c>
      <c r="C62" s="95">
        <v>98.9</v>
      </c>
      <c r="D62" s="92">
        <v>-3.9805825199999999E-2</v>
      </c>
      <c r="E62" s="93">
        <v>64794696.507531129</v>
      </c>
      <c r="F62" s="35"/>
      <c r="G62" s="56" t="s">
        <v>177</v>
      </c>
      <c r="H62" s="39">
        <f t="shared" si="15"/>
        <v>21470</v>
      </c>
      <c r="I62" s="77">
        <f t="shared" si="16"/>
        <v>-5.9158632799999999E-2</v>
      </c>
      <c r="J62" s="86">
        <f t="shared" si="21"/>
        <v>362229.61778456997</v>
      </c>
      <c r="K62" s="82" t="s">
        <v>118</v>
      </c>
      <c r="L62" s="39">
        <f t="shared" si="17"/>
        <v>7.72</v>
      </c>
      <c r="M62" s="77">
        <f t="shared" si="18"/>
        <v>-4.3370508100000003E-2</v>
      </c>
      <c r="N62" s="86">
        <f t="shared" si="22"/>
        <v>573662501.16883171</v>
      </c>
      <c r="O62" s="82" t="s">
        <v>186</v>
      </c>
      <c r="P62" s="39">
        <f t="shared" si="19"/>
        <v>128</v>
      </c>
      <c r="Q62" s="77">
        <f t="shared" si="20"/>
        <v>-4.4776119400000002E-2</v>
      </c>
      <c r="R62" s="86">
        <f t="shared" si="23"/>
        <v>36106019.044856787</v>
      </c>
    </row>
    <row r="63" spans="1:18">
      <c r="A63" s="40" t="s">
        <v>108</v>
      </c>
      <c r="B63" s="11" t="s">
        <v>109</v>
      </c>
      <c r="C63" s="95">
        <v>1445</v>
      </c>
      <c r="D63" s="92">
        <v>-3.9867109599999999E-2</v>
      </c>
      <c r="E63" s="93">
        <v>8026371.9026843701</v>
      </c>
      <c r="F63" s="35"/>
      <c r="G63" s="56" t="s">
        <v>163</v>
      </c>
      <c r="H63" s="39">
        <f t="shared" si="15"/>
        <v>425</v>
      </c>
      <c r="I63" s="77">
        <f t="shared" si="16"/>
        <v>-5.97345133E-2</v>
      </c>
      <c r="J63" s="86">
        <f t="shared" si="21"/>
        <v>22556800.16626136</v>
      </c>
      <c r="K63" s="82" t="s">
        <v>232</v>
      </c>
      <c r="L63" s="39">
        <f t="shared" si="17"/>
        <v>45.2</v>
      </c>
      <c r="M63" s="77">
        <f t="shared" si="18"/>
        <v>-4.4397462999999998E-2</v>
      </c>
      <c r="N63" s="86">
        <f t="shared" si="22"/>
        <v>51531648.04372897</v>
      </c>
      <c r="O63" s="82" t="s">
        <v>328</v>
      </c>
      <c r="P63" s="39">
        <f t="shared" si="19"/>
        <v>534</v>
      </c>
      <c r="Q63" s="77">
        <f t="shared" si="20"/>
        <v>-4.81283422E-2</v>
      </c>
      <c r="R63" s="86">
        <f t="shared" si="23"/>
        <v>19571383.79354234</v>
      </c>
    </row>
    <row r="64" spans="1:18">
      <c r="A64" s="40" t="s">
        <v>325</v>
      </c>
      <c r="B64" s="11" t="s">
        <v>326</v>
      </c>
      <c r="C64" s="95">
        <v>1175</v>
      </c>
      <c r="D64" s="92">
        <v>-4.08163265E-2</v>
      </c>
      <c r="E64" s="93">
        <v>3111068.4773309901</v>
      </c>
      <c r="F64" s="35"/>
      <c r="G64" s="56" t="s">
        <v>184</v>
      </c>
      <c r="H64" s="39">
        <f t="shared" si="15"/>
        <v>5.46</v>
      </c>
      <c r="I64" s="77">
        <f t="shared" si="16"/>
        <v>-6.02409639E-2</v>
      </c>
      <c r="J64" s="86">
        <f t="shared" si="21"/>
        <v>474865247.73879415</v>
      </c>
      <c r="K64" s="82" t="s">
        <v>228</v>
      </c>
      <c r="L64" s="39">
        <f t="shared" si="17"/>
        <v>24.7</v>
      </c>
      <c r="M64" s="77">
        <f t="shared" si="18"/>
        <v>-4.6332046299999999E-2</v>
      </c>
      <c r="N64" s="86">
        <f t="shared" si="22"/>
        <v>93477826.978384838</v>
      </c>
      <c r="O64" s="82" t="s">
        <v>242</v>
      </c>
      <c r="P64" s="39">
        <f t="shared" si="19"/>
        <v>529</v>
      </c>
      <c r="Q64" s="77">
        <f t="shared" si="20"/>
        <v>-4.8561151099999998E-2</v>
      </c>
      <c r="R64" s="86">
        <f t="shared" si="23"/>
        <v>6142628.1599475704</v>
      </c>
    </row>
    <row r="65" spans="1:18" ht="17.25" thickBot="1">
      <c r="A65" s="40" t="s">
        <v>207</v>
      </c>
      <c r="B65" s="11" t="s">
        <v>208</v>
      </c>
      <c r="C65" s="95">
        <v>422</v>
      </c>
      <c r="D65" s="92">
        <v>-4.09090909E-2</v>
      </c>
      <c r="E65" s="93">
        <v>59251428.287929572</v>
      </c>
      <c r="F65" s="35"/>
      <c r="G65" s="57" t="s">
        <v>226</v>
      </c>
      <c r="H65" s="37">
        <f t="shared" si="15"/>
        <v>441</v>
      </c>
      <c r="I65" s="79">
        <f t="shared" si="16"/>
        <v>-6.1702127699999998E-2</v>
      </c>
      <c r="J65" s="87">
        <f t="shared" si="21"/>
        <v>11027156.800086981</v>
      </c>
      <c r="K65" s="84" t="s">
        <v>340</v>
      </c>
      <c r="L65" s="37">
        <f t="shared" si="17"/>
        <v>4.7300000000000002E-2</v>
      </c>
      <c r="M65" s="79">
        <f t="shared" si="18"/>
        <v>-4.8289738399999997E-2</v>
      </c>
      <c r="N65" s="87">
        <f t="shared" si="22"/>
        <v>401358755062.45435</v>
      </c>
      <c r="O65" s="84" t="s">
        <v>338</v>
      </c>
      <c r="P65" s="37">
        <f t="shared" si="19"/>
        <v>194</v>
      </c>
      <c r="Q65" s="79">
        <f t="shared" si="20"/>
        <v>-4.9019607799999997E-2</v>
      </c>
      <c r="R65" s="87">
        <f t="shared" si="23"/>
        <v>49117308.817205667</v>
      </c>
    </row>
    <row r="66" spans="1:18">
      <c r="A66" s="40" t="s">
        <v>193</v>
      </c>
      <c r="B66" s="11" t="s">
        <v>194</v>
      </c>
      <c r="C66" s="95">
        <v>65.5</v>
      </c>
      <c r="D66" s="92">
        <v>-4.0995607599999997E-2</v>
      </c>
      <c r="E66" s="93">
        <v>27085201.472373631</v>
      </c>
      <c r="F66" s="35"/>
      <c r="G66" s="56" t="s">
        <v>240</v>
      </c>
      <c r="H66" s="38">
        <f t="shared" si="15"/>
        <v>3085</v>
      </c>
      <c r="I66" s="76">
        <f t="shared" ref="I66:I75" si="24">_xlfn.IFNA(VLOOKUP(G66, $B$2:$D$200, 3, FALSE), "")</f>
        <v>-6.3732928699999997E-2</v>
      </c>
      <c r="J66" s="85">
        <f t="shared" si="21"/>
        <v>6956145.31636333</v>
      </c>
      <c r="K66" s="81" t="s">
        <v>188</v>
      </c>
      <c r="L66" s="38">
        <f t="shared" si="17"/>
        <v>39.4</v>
      </c>
      <c r="M66" s="76">
        <f t="shared" si="18"/>
        <v>-4.8309178699999997E-2</v>
      </c>
      <c r="N66" s="85">
        <f t="shared" si="22"/>
        <v>77604191.778009549</v>
      </c>
      <c r="O66" s="81" t="s">
        <v>105</v>
      </c>
      <c r="P66" s="38">
        <f t="shared" si="19"/>
        <v>319</v>
      </c>
      <c r="Q66" s="76">
        <f t="shared" si="20"/>
        <v>-5.0595238100000002E-2</v>
      </c>
      <c r="R66" s="85">
        <f t="shared" si="23"/>
        <v>14401591.765402021</v>
      </c>
    </row>
    <row r="67" spans="1:18">
      <c r="A67" s="40" t="s">
        <v>334</v>
      </c>
      <c r="B67" s="11" t="s">
        <v>335</v>
      </c>
      <c r="C67" s="95">
        <v>747</v>
      </c>
      <c r="D67" s="92">
        <v>-4.1078305500000002E-2</v>
      </c>
      <c r="E67" s="93">
        <v>5673108.2767459601</v>
      </c>
      <c r="F67" s="35"/>
      <c r="G67" s="56" t="s">
        <v>113</v>
      </c>
      <c r="H67" s="39">
        <f t="shared" si="15"/>
        <v>2125</v>
      </c>
      <c r="I67" s="77">
        <f t="shared" si="24"/>
        <v>-6.3876652000000006E-2</v>
      </c>
      <c r="J67" s="86">
        <f t="shared" si="21"/>
        <v>2053014.9103765001</v>
      </c>
      <c r="K67" s="82" t="s">
        <v>157</v>
      </c>
      <c r="L67" s="39">
        <f t="shared" si="17"/>
        <v>34.1</v>
      </c>
      <c r="M67" s="77">
        <f t="shared" si="18"/>
        <v>-5.0139275800000001E-2</v>
      </c>
      <c r="N67" s="86">
        <f t="shared" si="22"/>
        <v>162766365.55795059</v>
      </c>
      <c r="O67" s="82" t="s">
        <v>101</v>
      </c>
      <c r="P67" s="39">
        <f t="shared" si="19"/>
        <v>275</v>
      </c>
      <c r="Q67" s="77">
        <f t="shared" si="20"/>
        <v>-5.1724137900000001E-2</v>
      </c>
      <c r="R67" s="86">
        <f t="shared" si="23"/>
        <v>15075117.64734472</v>
      </c>
    </row>
    <row r="68" spans="1:18">
      <c r="A68" s="40" t="s">
        <v>65</v>
      </c>
      <c r="B68" s="11" t="s">
        <v>66</v>
      </c>
      <c r="C68" s="95">
        <v>1035</v>
      </c>
      <c r="D68" s="92">
        <v>-4.16666667E-2</v>
      </c>
      <c r="E68" s="93">
        <v>2041148.8638438301</v>
      </c>
      <c r="F68" s="35"/>
      <c r="G68" s="56" t="s">
        <v>79</v>
      </c>
      <c r="H68" s="39">
        <f t="shared" si="15"/>
        <v>350</v>
      </c>
      <c r="I68" s="77">
        <f t="shared" si="24"/>
        <v>-6.4171122999999997E-2</v>
      </c>
      <c r="J68" s="86">
        <f t="shared" si="21"/>
        <v>17828072.557395101</v>
      </c>
      <c r="K68" s="82" t="s">
        <v>140</v>
      </c>
      <c r="L68" s="39">
        <f t="shared" si="17"/>
        <v>32.9</v>
      </c>
      <c r="M68" s="77">
        <f t="shared" si="18"/>
        <v>-5.7306590300000002E-2</v>
      </c>
      <c r="N68" s="86">
        <f t="shared" si="22"/>
        <v>65693396.762376457</v>
      </c>
      <c r="O68" s="82" t="s">
        <v>103</v>
      </c>
      <c r="P68" s="39">
        <f t="shared" si="19"/>
        <v>311</v>
      </c>
      <c r="Q68" s="77">
        <f t="shared" si="20"/>
        <v>-5.1829268300000002E-2</v>
      </c>
      <c r="R68" s="86">
        <f t="shared" si="23"/>
        <v>17741540.50972401</v>
      </c>
    </row>
    <row r="69" spans="1:18">
      <c r="A69" s="40" t="s">
        <v>189</v>
      </c>
      <c r="B69" s="11" t="s">
        <v>190</v>
      </c>
      <c r="C69" s="95">
        <v>987</v>
      </c>
      <c r="D69" s="92">
        <v>-4.17475728E-2</v>
      </c>
      <c r="E69" s="93">
        <v>3541524.3409283198</v>
      </c>
      <c r="F69" s="35"/>
      <c r="G69" s="56" t="s">
        <v>204</v>
      </c>
      <c r="H69" s="39">
        <f t="shared" si="15"/>
        <v>6.09</v>
      </c>
      <c r="I69" s="77">
        <f t="shared" si="24"/>
        <v>-6.4516129000000005E-2</v>
      </c>
      <c r="J69" s="86">
        <f t="shared" si="21"/>
        <v>429772731.92308187</v>
      </c>
      <c r="K69" s="82" t="s">
        <v>184</v>
      </c>
      <c r="L69" s="39">
        <f t="shared" si="17"/>
        <v>5.46</v>
      </c>
      <c r="M69" s="77">
        <f t="shared" si="18"/>
        <v>-6.02409639E-2</v>
      </c>
      <c r="N69" s="86">
        <f t="shared" si="22"/>
        <v>474865247.73879415</v>
      </c>
      <c r="O69" s="82" t="s">
        <v>155</v>
      </c>
      <c r="P69" s="39">
        <f t="shared" si="19"/>
        <v>457</v>
      </c>
      <c r="Q69" s="77">
        <f t="shared" si="20"/>
        <v>-5.1867219899999997E-2</v>
      </c>
      <c r="R69" s="86">
        <f t="shared" si="23"/>
        <v>5175899.1081021996</v>
      </c>
    </row>
    <row r="70" spans="1:18">
      <c r="A70" s="40" t="s">
        <v>92</v>
      </c>
      <c r="B70" s="11" t="s">
        <v>93</v>
      </c>
      <c r="C70" s="95">
        <v>1511500</v>
      </c>
      <c r="D70" s="92">
        <v>-4.18383518E-2</v>
      </c>
      <c r="E70" s="93">
        <v>221717.45688685999</v>
      </c>
      <c r="F70" s="35"/>
      <c r="G70" s="56" t="s">
        <v>333</v>
      </c>
      <c r="H70" s="39">
        <f t="shared" si="15"/>
        <v>44.5</v>
      </c>
      <c r="I70" s="77">
        <f t="shared" si="24"/>
        <v>-6.5126050399999996E-2</v>
      </c>
      <c r="J70" s="90">
        <f t="shared" si="21"/>
        <v>307480259.81606102</v>
      </c>
      <c r="K70" s="83" t="s">
        <v>204</v>
      </c>
      <c r="L70" s="44">
        <f t="shared" si="17"/>
        <v>6.09</v>
      </c>
      <c r="M70" s="78">
        <f t="shared" si="18"/>
        <v>-6.4516129000000005E-2</v>
      </c>
      <c r="N70" s="90">
        <f t="shared" si="22"/>
        <v>429772731.92308187</v>
      </c>
      <c r="O70" s="83" t="s">
        <v>120</v>
      </c>
      <c r="P70" s="44">
        <f t="shared" si="19"/>
        <v>158</v>
      </c>
      <c r="Q70" s="78">
        <f t="shared" si="20"/>
        <v>-5.3892215600000001E-2</v>
      </c>
      <c r="R70" s="90">
        <f t="shared" si="23"/>
        <v>19232921.97729516</v>
      </c>
    </row>
    <row r="71" spans="1:18">
      <c r="A71" s="40" t="s">
        <v>178</v>
      </c>
      <c r="B71" s="11" t="s">
        <v>179</v>
      </c>
      <c r="C71" s="95">
        <v>409</v>
      </c>
      <c r="D71" s="92">
        <v>-4.21545667E-2</v>
      </c>
      <c r="E71" s="93">
        <v>9223125.4876679294</v>
      </c>
      <c r="F71" s="35"/>
      <c r="G71" s="60" t="s">
        <v>167</v>
      </c>
      <c r="H71" s="45">
        <f t="shared" si="15"/>
        <v>1770</v>
      </c>
      <c r="I71" s="80">
        <f t="shared" si="24"/>
        <v>-6.5963060700000006E-2</v>
      </c>
      <c r="J71" s="99">
        <f t="shared" si="21"/>
        <v>48655274.737835482</v>
      </c>
      <c r="K71" s="82" t="s">
        <v>333</v>
      </c>
      <c r="L71" s="39">
        <f t="shared" si="17"/>
        <v>44.5</v>
      </c>
      <c r="M71" s="77">
        <f t="shared" si="18"/>
        <v>-6.5126050399999996E-2</v>
      </c>
      <c r="N71" s="99">
        <f t="shared" si="22"/>
        <v>307480259.81606102</v>
      </c>
      <c r="O71" s="82" t="s">
        <v>246</v>
      </c>
      <c r="P71" s="39">
        <f t="shared" si="19"/>
        <v>394</v>
      </c>
      <c r="Q71" s="77">
        <f t="shared" si="20"/>
        <v>-5.5155875299999997E-2</v>
      </c>
      <c r="R71" s="99">
        <f t="shared" si="23"/>
        <v>5237650.4749332201</v>
      </c>
    </row>
    <row r="72" spans="1:18">
      <c r="A72" s="40" t="s">
        <v>247</v>
      </c>
      <c r="B72" s="11" t="s">
        <v>248</v>
      </c>
      <c r="C72" s="95">
        <v>112</v>
      </c>
      <c r="D72" s="92">
        <v>-4.2735042700000003E-2</v>
      </c>
      <c r="E72" s="93">
        <v>38221124.31196472</v>
      </c>
      <c r="F72" s="35"/>
      <c r="G72" s="56" t="s">
        <v>234</v>
      </c>
      <c r="H72" s="39">
        <f t="shared" si="15"/>
        <v>47.7</v>
      </c>
      <c r="I72" s="77">
        <f t="shared" si="24"/>
        <v>-7.5581395300000007E-2</v>
      </c>
      <c r="J72" s="86">
        <f t="shared" si="21"/>
        <v>335271928.51423079</v>
      </c>
      <c r="K72" s="82" t="s">
        <v>234</v>
      </c>
      <c r="L72" s="39">
        <f t="shared" si="17"/>
        <v>47.7</v>
      </c>
      <c r="M72" s="77">
        <f t="shared" si="18"/>
        <v>-7.5581395300000007E-2</v>
      </c>
      <c r="N72" s="86">
        <f t="shared" si="22"/>
        <v>335271928.51423079</v>
      </c>
      <c r="O72" s="82" t="s">
        <v>238</v>
      </c>
      <c r="P72" s="39">
        <f t="shared" si="19"/>
        <v>484</v>
      </c>
      <c r="Q72" s="77">
        <f t="shared" si="20"/>
        <v>-5.6530214400000001E-2</v>
      </c>
      <c r="R72" s="86">
        <f t="shared" si="23"/>
        <v>3986110.0816545002</v>
      </c>
    </row>
    <row r="73" spans="1:18">
      <c r="A73" s="40" t="s">
        <v>341</v>
      </c>
      <c r="B73" s="11" t="s">
        <v>342</v>
      </c>
      <c r="C73" s="95">
        <v>379</v>
      </c>
      <c r="D73" s="92">
        <v>-4.2929292899999999E-2</v>
      </c>
      <c r="E73" s="93">
        <v>23979054.73045015</v>
      </c>
      <c r="F73" s="35"/>
      <c r="G73" s="56" t="s">
        <v>210</v>
      </c>
      <c r="H73" s="39">
        <f t="shared" si="15"/>
        <v>3.39</v>
      </c>
      <c r="I73" s="77">
        <f t="shared" si="24"/>
        <v>-8.1300813E-2</v>
      </c>
      <c r="J73" s="86">
        <f t="shared" si="21"/>
        <v>5326559275.7491026</v>
      </c>
      <c r="K73" s="82" t="s">
        <v>210</v>
      </c>
      <c r="L73" s="39">
        <f t="shared" si="17"/>
        <v>3.39</v>
      </c>
      <c r="M73" s="77">
        <f t="shared" si="18"/>
        <v>-8.1300813E-2</v>
      </c>
      <c r="N73" s="86">
        <f t="shared" si="22"/>
        <v>5326559275.7491026</v>
      </c>
      <c r="O73" s="82" t="s">
        <v>163</v>
      </c>
      <c r="P73" s="39">
        <f t="shared" si="19"/>
        <v>425</v>
      </c>
      <c r="Q73" s="77">
        <f t="shared" si="20"/>
        <v>-5.97345133E-2</v>
      </c>
      <c r="R73" s="86">
        <f t="shared" si="23"/>
        <v>22556800.16626136</v>
      </c>
    </row>
    <row r="74" spans="1:18">
      <c r="A74" s="40" t="s">
        <v>201</v>
      </c>
      <c r="B74" s="11" t="s">
        <v>202</v>
      </c>
      <c r="C74" s="95">
        <v>4.22</v>
      </c>
      <c r="D74" s="92">
        <v>-4.3083900199999997E-2</v>
      </c>
      <c r="E74" s="93">
        <v>810445916.46721888</v>
      </c>
      <c r="F74" s="35"/>
      <c r="G74" s="56" t="s">
        <v>244</v>
      </c>
      <c r="H74" s="39">
        <f t="shared" si="15"/>
        <v>35.200000000000003</v>
      </c>
      <c r="I74" s="77">
        <f t="shared" si="24"/>
        <v>-8.5714285700000004E-2</v>
      </c>
      <c r="J74" s="86">
        <f t="shared" si="21"/>
        <v>178799364.9970642</v>
      </c>
      <c r="K74" s="82" t="s">
        <v>244</v>
      </c>
      <c r="L74" s="39">
        <f t="shared" si="17"/>
        <v>35.200000000000003</v>
      </c>
      <c r="M74" s="77">
        <f t="shared" si="18"/>
        <v>-8.5714285700000004E-2</v>
      </c>
      <c r="N74" s="86">
        <f t="shared" si="22"/>
        <v>178799364.9970642</v>
      </c>
      <c r="O74" s="82" t="s">
        <v>226</v>
      </c>
      <c r="P74" s="39">
        <f t="shared" si="19"/>
        <v>441</v>
      </c>
      <c r="Q74" s="77">
        <f t="shared" si="20"/>
        <v>-6.1702127699999998E-2</v>
      </c>
      <c r="R74" s="86">
        <f t="shared" si="23"/>
        <v>11027156.800086981</v>
      </c>
    </row>
    <row r="75" spans="1:18" ht="17.25" thickBot="1">
      <c r="A75" s="40" t="s">
        <v>168</v>
      </c>
      <c r="B75" s="11" t="s">
        <v>169</v>
      </c>
      <c r="C75" s="95">
        <v>243</v>
      </c>
      <c r="D75" s="92">
        <v>-4.3307086600000003E-2</v>
      </c>
      <c r="E75" s="93">
        <v>27574304.682787299</v>
      </c>
      <c r="F75" s="35"/>
      <c r="G75" s="57" t="s">
        <v>147</v>
      </c>
      <c r="H75" s="37">
        <f t="shared" si="15"/>
        <v>75.2</v>
      </c>
      <c r="I75" s="79">
        <f t="shared" si="24"/>
        <v>-9.72388956E-2</v>
      </c>
      <c r="J75" s="87">
        <f t="shared" si="21"/>
        <v>556426410.02307594</v>
      </c>
      <c r="K75" s="84" t="s">
        <v>147</v>
      </c>
      <c r="L75" s="37">
        <f t="shared" si="17"/>
        <v>75.2</v>
      </c>
      <c r="M75" s="79">
        <f t="shared" si="18"/>
        <v>-9.72388956E-2</v>
      </c>
      <c r="N75" s="87">
        <f t="shared" si="22"/>
        <v>556426410.02307594</v>
      </c>
      <c r="O75" s="84" t="s">
        <v>79</v>
      </c>
      <c r="P75" s="37">
        <f t="shared" si="19"/>
        <v>350</v>
      </c>
      <c r="Q75" s="79">
        <f t="shared" si="20"/>
        <v>-6.4171122999999997E-2</v>
      </c>
      <c r="R75" s="87">
        <f t="shared" si="23"/>
        <v>17828072.557395101</v>
      </c>
    </row>
    <row r="76" spans="1:18">
      <c r="A76" s="40" t="s">
        <v>131</v>
      </c>
      <c r="B76" s="11" t="s">
        <v>132</v>
      </c>
      <c r="C76" s="95">
        <v>1545</v>
      </c>
      <c r="D76" s="92">
        <v>-4.33436533E-2</v>
      </c>
      <c r="E76" s="93">
        <v>11469773.87212367</v>
      </c>
      <c r="F76" s="35"/>
      <c r="G76" s="35"/>
      <c r="H76" s="35"/>
      <c r="I76" s="35"/>
    </row>
    <row r="77" spans="1:18">
      <c r="A77" s="40" t="s">
        <v>117</v>
      </c>
      <c r="B77" s="11" t="s">
        <v>118</v>
      </c>
      <c r="C77" s="95">
        <v>7.72</v>
      </c>
      <c r="D77" s="92">
        <v>-4.3370508100000003E-2</v>
      </c>
      <c r="E77" s="93">
        <v>573662501.16883171</v>
      </c>
      <c r="F77" s="35"/>
      <c r="G77" s="35"/>
      <c r="H77" s="35"/>
      <c r="I77" s="35"/>
    </row>
    <row r="78" spans="1:18">
      <c r="A78" s="40" t="s">
        <v>351</v>
      </c>
      <c r="B78" s="11" t="s">
        <v>352</v>
      </c>
      <c r="C78" s="95">
        <v>3730</v>
      </c>
      <c r="D78" s="92">
        <v>-4.3589743600000001E-2</v>
      </c>
      <c r="E78" s="93">
        <v>64492959.429952919</v>
      </c>
      <c r="F78" s="35"/>
      <c r="G78" s="35"/>
      <c r="H78" s="35"/>
      <c r="I78" s="35"/>
    </row>
    <row r="79" spans="1:18">
      <c r="A79" s="40" t="s">
        <v>231</v>
      </c>
      <c r="B79" s="11" t="s">
        <v>232</v>
      </c>
      <c r="C79" s="95">
        <v>45.2</v>
      </c>
      <c r="D79" s="92">
        <v>-4.4397462999999998E-2</v>
      </c>
      <c r="E79" s="93">
        <v>51531648.04372897</v>
      </c>
      <c r="F79" s="35"/>
      <c r="G79" s="35"/>
      <c r="H79" s="35"/>
      <c r="I79" s="35"/>
    </row>
    <row r="80" spans="1:18">
      <c r="A80" s="40" t="s">
        <v>185</v>
      </c>
      <c r="B80" s="11" t="s">
        <v>186</v>
      </c>
      <c r="C80" s="95">
        <v>128</v>
      </c>
      <c r="D80" s="92">
        <v>-4.4776119400000002E-2</v>
      </c>
      <c r="E80" s="93">
        <v>36106019.044856787</v>
      </c>
      <c r="F80" s="35"/>
      <c r="G80" s="35"/>
      <c r="H80" s="35"/>
      <c r="I80" s="35"/>
    </row>
    <row r="81" spans="1:9">
      <c r="A81" s="40" t="s">
        <v>227</v>
      </c>
      <c r="B81" s="11" t="s">
        <v>228</v>
      </c>
      <c r="C81" s="95">
        <v>24.7</v>
      </c>
      <c r="D81" s="92">
        <v>-4.6332046299999999E-2</v>
      </c>
      <c r="E81" s="93">
        <v>93477826.978384838</v>
      </c>
      <c r="F81" s="35"/>
      <c r="G81" s="35"/>
      <c r="H81" s="35"/>
      <c r="I81" s="35"/>
    </row>
    <row r="82" spans="1:9">
      <c r="A82" s="40" t="s">
        <v>327</v>
      </c>
      <c r="B82" s="11" t="s">
        <v>328</v>
      </c>
      <c r="C82" s="95">
        <v>534</v>
      </c>
      <c r="D82" s="92">
        <v>-4.81283422E-2</v>
      </c>
      <c r="E82" s="93">
        <v>19571383.79354234</v>
      </c>
      <c r="F82" s="35"/>
      <c r="G82" s="35"/>
      <c r="H82" s="35"/>
      <c r="I82" s="35"/>
    </row>
    <row r="83" spans="1:9">
      <c r="A83" s="40" t="s">
        <v>339</v>
      </c>
      <c r="B83" s="11" t="s">
        <v>340</v>
      </c>
      <c r="C83" s="95">
        <v>4.7300000000000002E-2</v>
      </c>
      <c r="D83" s="92">
        <v>-4.8289738399999997E-2</v>
      </c>
      <c r="E83" s="93">
        <v>401358755062.45435</v>
      </c>
      <c r="F83" s="35"/>
      <c r="G83" s="35"/>
      <c r="H83" s="35"/>
      <c r="I83" s="35"/>
    </row>
    <row r="84" spans="1:9">
      <c r="A84" s="40" t="s">
        <v>187</v>
      </c>
      <c r="B84" s="11" t="s">
        <v>188</v>
      </c>
      <c r="C84" s="95">
        <v>39.4</v>
      </c>
      <c r="D84" s="92">
        <v>-4.8309178699999997E-2</v>
      </c>
      <c r="E84" s="93">
        <v>77604191.778009549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529</v>
      </c>
      <c r="D85" s="92">
        <v>-4.8561151099999998E-2</v>
      </c>
      <c r="E85" s="93">
        <v>6142628.1599475704</v>
      </c>
      <c r="F85" s="35"/>
      <c r="G85" s="35"/>
      <c r="H85" s="35"/>
      <c r="I85" s="35"/>
    </row>
    <row r="86" spans="1:9">
      <c r="A86" s="40" t="s">
        <v>337</v>
      </c>
      <c r="B86" s="11" t="s">
        <v>338</v>
      </c>
      <c r="C86" s="95">
        <v>194</v>
      </c>
      <c r="D86" s="92">
        <v>-4.9019607799999997E-2</v>
      </c>
      <c r="E86" s="93">
        <v>49117308.817205667</v>
      </c>
      <c r="F86" s="35"/>
      <c r="G86" s="35"/>
      <c r="H86" s="35"/>
      <c r="I86" s="35"/>
    </row>
    <row r="87" spans="1:9">
      <c r="A87" s="40" t="s">
        <v>156</v>
      </c>
      <c r="B87" s="11" t="s">
        <v>157</v>
      </c>
      <c r="C87" s="95">
        <v>34.1</v>
      </c>
      <c r="D87" s="92">
        <v>-5.0139275800000001E-2</v>
      </c>
      <c r="E87" s="93">
        <v>162766365.55795059</v>
      </c>
      <c r="F87" s="35"/>
      <c r="G87" s="35"/>
      <c r="H87" s="35"/>
      <c r="I87" s="35"/>
    </row>
    <row r="88" spans="1:9">
      <c r="A88" s="40" t="s">
        <v>104</v>
      </c>
      <c r="B88" s="11" t="s">
        <v>105</v>
      </c>
      <c r="C88" s="95">
        <v>319</v>
      </c>
      <c r="D88" s="92">
        <v>-5.0595238100000002E-2</v>
      </c>
      <c r="E88" s="93">
        <v>14401591.765402021</v>
      </c>
      <c r="F88" s="35"/>
      <c r="G88" s="35"/>
      <c r="H88" s="35"/>
      <c r="I88" s="35"/>
    </row>
    <row r="89" spans="1:9">
      <c r="A89" s="40" t="s">
        <v>61</v>
      </c>
      <c r="B89" s="11" t="s">
        <v>62</v>
      </c>
      <c r="C89" s="95">
        <v>12180</v>
      </c>
      <c r="D89" s="92">
        <v>-5.1401869199999999E-2</v>
      </c>
      <c r="E89" s="93">
        <v>1332062.73341452</v>
      </c>
      <c r="F89" s="35"/>
      <c r="G89" s="35"/>
      <c r="H89" s="35"/>
      <c r="I89" s="35"/>
    </row>
    <row r="90" spans="1:9">
      <c r="A90" s="40" t="s">
        <v>100</v>
      </c>
      <c r="B90" s="11" t="s">
        <v>101</v>
      </c>
      <c r="C90" s="95">
        <v>275</v>
      </c>
      <c r="D90" s="92">
        <v>-5.1724137900000001E-2</v>
      </c>
      <c r="E90" s="93">
        <v>15075117.64734472</v>
      </c>
      <c r="F90" s="35"/>
      <c r="G90" s="35"/>
      <c r="H90" s="35"/>
      <c r="I90" s="35"/>
    </row>
    <row r="91" spans="1:9">
      <c r="A91" s="40" t="s">
        <v>102</v>
      </c>
      <c r="B91" s="11" t="s">
        <v>103</v>
      </c>
      <c r="C91" s="95">
        <v>311</v>
      </c>
      <c r="D91" s="92">
        <v>-5.1829268300000002E-2</v>
      </c>
      <c r="E91" s="93">
        <v>17741540.50972401</v>
      </c>
      <c r="F91" s="35"/>
      <c r="G91" s="35"/>
      <c r="H91" s="35"/>
      <c r="I91" s="35"/>
    </row>
    <row r="92" spans="1:9">
      <c r="A92" s="40" t="s">
        <v>154</v>
      </c>
      <c r="B92" s="11" t="s">
        <v>155</v>
      </c>
      <c r="C92" s="95">
        <v>457</v>
      </c>
      <c r="D92" s="92">
        <v>-5.1867219899999997E-2</v>
      </c>
      <c r="E92" s="93">
        <v>5175899.1081021996</v>
      </c>
      <c r="F92" s="35"/>
      <c r="G92" s="35"/>
      <c r="H92" s="35"/>
      <c r="I92" s="35"/>
    </row>
    <row r="93" spans="1:9">
      <c r="A93" s="40" t="s">
        <v>135</v>
      </c>
      <c r="B93" s="11" t="s">
        <v>136</v>
      </c>
      <c r="C93" s="95">
        <v>2360</v>
      </c>
      <c r="D93" s="92">
        <v>-5.2208835299999999E-2</v>
      </c>
      <c r="E93" s="93">
        <v>1394690.8239528099</v>
      </c>
      <c r="F93" s="35"/>
      <c r="G93" s="35"/>
      <c r="H93" s="35"/>
      <c r="I93" s="35"/>
    </row>
    <row r="94" spans="1:9">
      <c r="A94" s="40" t="s">
        <v>174</v>
      </c>
      <c r="B94" s="11" t="s">
        <v>175</v>
      </c>
      <c r="C94" s="95">
        <v>3430</v>
      </c>
      <c r="D94" s="92">
        <v>-5.24861878E-2</v>
      </c>
      <c r="E94" s="93">
        <v>1998234.9955648901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1410</v>
      </c>
      <c r="D95" s="92">
        <v>-5.3691275199999999E-2</v>
      </c>
      <c r="E95" s="93">
        <v>2645375.21228527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158</v>
      </c>
      <c r="D96" s="92">
        <v>-5.3892215600000001E-2</v>
      </c>
      <c r="E96" s="93">
        <v>19232921.97729516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5">
        <v>394</v>
      </c>
      <c r="D97" s="92">
        <v>-5.5155875299999997E-2</v>
      </c>
      <c r="E97" s="93">
        <v>5237650.4749332201</v>
      </c>
      <c r="F97" s="35"/>
      <c r="G97" s="35"/>
      <c r="H97" s="35"/>
      <c r="I97" s="35"/>
    </row>
    <row r="98" spans="1:9">
      <c r="A98" s="40" t="s">
        <v>323</v>
      </c>
      <c r="B98" s="11" t="s">
        <v>324</v>
      </c>
      <c r="C98" s="95">
        <v>4320</v>
      </c>
      <c r="D98" s="92">
        <v>-5.5737704899999997E-2</v>
      </c>
      <c r="E98" s="93">
        <v>3155715.2859968999</v>
      </c>
      <c r="F98" s="35"/>
      <c r="G98" s="35"/>
      <c r="H98" s="35"/>
      <c r="I98" s="35"/>
    </row>
    <row r="99" spans="1:9">
      <c r="A99" s="40" t="s">
        <v>137</v>
      </c>
      <c r="B99" s="11" t="s">
        <v>138</v>
      </c>
      <c r="C99" s="95">
        <v>3010</v>
      </c>
      <c r="D99" s="92">
        <v>-5.64263323E-2</v>
      </c>
      <c r="E99" s="93">
        <v>2729417.5070919902</v>
      </c>
      <c r="F99" s="35"/>
      <c r="G99" s="35"/>
      <c r="H99" s="35"/>
      <c r="I99" s="35"/>
    </row>
    <row r="100" spans="1:9">
      <c r="A100" s="40" t="s">
        <v>237</v>
      </c>
      <c r="B100" s="11" t="s">
        <v>238</v>
      </c>
      <c r="C100" s="95">
        <v>484</v>
      </c>
      <c r="D100" s="92">
        <v>-5.6530214400000001E-2</v>
      </c>
      <c r="E100" s="93">
        <v>3986110.0816545002</v>
      </c>
      <c r="F100" s="35"/>
      <c r="G100" s="35"/>
      <c r="H100" s="35"/>
      <c r="I100" s="35"/>
    </row>
    <row r="101" spans="1:9">
      <c r="A101" s="40" t="s">
        <v>139</v>
      </c>
      <c r="B101" s="11" t="s">
        <v>140</v>
      </c>
      <c r="C101" s="95">
        <v>32.9</v>
      </c>
      <c r="D101" s="92">
        <v>-5.7306590300000002E-2</v>
      </c>
      <c r="E101" s="93">
        <v>65693396.762376457</v>
      </c>
      <c r="F101" s="35"/>
      <c r="G101" s="35"/>
      <c r="H101" s="35"/>
      <c r="I101" s="35"/>
    </row>
    <row r="102" spans="1:9">
      <c r="A102" s="40" t="s">
        <v>176</v>
      </c>
      <c r="B102" s="11" t="s">
        <v>177</v>
      </c>
      <c r="C102" s="95">
        <v>21470</v>
      </c>
      <c r="D102" s="92">
        <v>-5.9158632799999999E-2</v>
      </c>
      <c r="E102" s="93">
        <v>362229.61778456997</v>
      </c>
      <c r="F102" s="35"/>
      <c r="G102" s="35"/>
      <c r="H102" s="35"/>
      <c r="I102" s="35"/>
    </row>
    <row r="103" spans="1:9">
      <c r="A103" s="40" t="s">
        <v>162</v>
      </c>
      <c r="B103" s="11" t="s">
        <v>163</v>
      </c>
      <c r="C103" s="95">
        <v>425</v>
      </c>
      <c r="D103" s="92">
        <v>-5.97345133E-2</v>
      </c>
      <c r="E103" s="93">
        <v>22556800.16626136</v>
      </c>
      <c r="F103" s="35"/>
      <c r="G103" s="35"/>
      <c r="H103" s="35"/>
      <c r="I103" s="35"/>
    </row>
    <row r="104" spans="1:9">
      <c r="A104" s="40" t="s">
        <v>183</v>
      </c>
      <c r="B104" s="11" t="s">
        <v>184</v>
      </c>
      <c r="C104" s="95">
        <v>5.46</v>
      </c>
      <c r="D104" s="92">
        <v>-6.02409639E-2</v>
      </c>
      <c r="E104" s="93">
        <v>474865247.73879415</v>
      </c>
      <c r="F104" s="35"/>
      <c r="G104" s="35"/>
      <c r="H104" s="35"/>
      <c r="I104" s="35"/>
    </row>
    <row r="105" spans="1:9">
      <c r="A105" s="40" t="s">
        <v>225</v>
      </c>
      <c r="B105" s="11" t="s">
        <v>226</v>
      </c>
      <c r="C105" s="95">
        <v>441</v>
      </c>
      <c r="D105" s="92">
        <v>-6.1702127699999998E-2</v>
      </c>
      <c r="E105" s="93">
        <v>11027156.800086981</v>
      </c>
      <c r="F105" s="35"/>
      <c r="G105" s="35"/>
      <c r="H105" s="35"/>
      <c r="I105" s="35"/>
    </row>
    <row r="106" spans="1:9">
      <c r="A106" s="40" t="s">
        <v>239</v>
      </c>
      <c r="B106" s="11" t="s">
        <v>240</v>
      </c>
      <c r="C106" s="95">
        <v>3085</v>
      </c>
      <c r="D106" s="92">
        <v>-6.3732928699999997E-2</v>
      </c>
      <c r="E106" s="93">
        <v>6956145.31636333</v>
      </c>
      <c r="F106" s="35"/>
      <c r="G106" s="35"/>
      <c r="H106" s="35"/>
      <c r="I106" s="35"/>
    </row>
    <row r="107" spans="1:9">
      <c r="A107" s="40" t="s">
        <v>112</v>
      </c>
      <c r="B107" s="11" t="s">
        <v>113</v>
      </c>
      <c r="C107" s="95">
        <v>2125</v>
      </c>
      <c r="D107" s="92">
        <v>-6.3876652000000006E-2</v>
      </c>
      <c r="E107" s="93">
        <v>2053014.9103765001</v>
      </c>
      <c r="F107" s="35"/>
      <c r="G107" s="35"/>
      <c r="H107" s="35"/>
      <c r="I107" s="35"/>
    </row>
    <row r="108" spans="1:9">
      <c r="A108" s="40" t="s">
        <v>78</v>
      </c>
      <c r="B108" s="11" t="s">
        <v>79</v>
      </c>
      <c r="C108" s="95">
        <v>350</v>
      </c>
      <c r="D108" s="92">
        <v>-6.4171122999999997E-2</v>
      </c>
      <c r="E108" s="93">
        <v>17828072.557395101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5">
        <v>6.09</v>
      </c>
      <c r="D109" s="92">
        <v>-6.4516129000000005E-2</v>
      </c>
      <c r="E109" s="41">
        <v>429772731.92308187</v>
      </c>
    </row>
    <row r="110" spans="1:9">
      <c r="A110" s="40" t="s">
        <v>332</v>
      </c>
      <c r="B110" s="11" t="s">
        <v>333</v>
      </c>
      <c r="C110" s="95">
        <v>44.5</v>
      </c>
      <c r="D110" s="92">
        <v>-6.5126050399999996E-2</v>
      </c>
      <c r="E110" s="41">
        <v>307480259.81606102</v>
      </c>
    </row>
    <row r="111" spans="1:9">
      <c r="A111" s="40" t="s">
        <v>166</v>
      </c>
      <c r="B111" s="11" t="s">
        <v>167</v>
      </c>
      <c r="C111" s="95">
        <v>1770</v>
      </c>
      <c r="D111" s="92">
        <v>-6.5963060700000006E-2</v>
      </c>
      <c r="E111" s="41">
        <v>48655274.737835482</v>
      </c>
    </row>
    <row r="112" spans="1:9">
      <c r="A112" s="40" t="s">
        <v>233</v>
      </c>
      <c r="B112" s="11" t="s">
        <v>234</v>
      </c>
      <c r="C112" s="95">
        <v>47.7</v>
      </c>
      <c r="D112" s="92">
        <v>-7.5581395300000007E-2</v>
      </c>
      <c r="E112" s="41">
        <v>335271928.51423079</v>
      </c>
    </row>
    <row r="113" spans="1:5">
      <c r="A113" s="40" t="s">
        <v>209</v>
      </c>
      <c r="B113" s="11" t="s">
        <v>210</v>
      </c>
      <c r="C113" s="95">
        <v>3.39</v>
      </c>
      <c r="D113" s="92">
        <v>-8.1300813E-2</v>
      </c>
      <c r="E113" s="41">
        <v>5326559275.7491026</v>
      </c>
    </row>
    <row r="114" spans="1:5">
      <c r="A114" s="40" t="s">
        <v>243</v>
      </c>
      <c r="B114" s="11" t="s">
        <v>244</v>
      </c>
      <c r="C114" s="95">
        <v>35.200000000000003</v>
      </c>
      <c r="D114" s="92">
        <v>-8.5714285700000004E-2</v>
      </c>
      <c r="E114" s="41">
        <v>178799364.9970642</v>
      </c>
    </row>
    <row r="115" spans="1:5">
      <c r="A115" s="40" t="s">
        <v>146</v>
      </c>
      <c r="B115" s="11" t="s">
        <v>147</v>
      </c>
      <c r="C115" s="95">
        <v>75.2</v>
      </c>
      <c r="D115" s="92">
        <v>-9.72388956E-2</v>
      </c>
      <c r="E115" s="41">
        <v>556426410.02307594</v>
      </c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5" t="str">
        <f>TEXT(투자전략!$G$1, "[$-ko-KR]yyyy년 mm월") &amp; " 총결산"</f>
        <v>2022년 06월 총결산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7"/>
    </row>
    <row r="2" spans="1:15" ht="16.5" customHeight="1" thickBot="1">
      <c r="A2" s="232" t="s">
        <v>283</v>
      </c>
      <c r="B2" s="233"/>
      <c r="C2" s="233"/>
      <c r="D2" s="205" t="s">
        <v>279</v>
      </c>
      <c r="E2" s="205"/>
      <c r="F2" s="206"/>
      <c r="G2" s="235" t="s">
        <v>280</v>
      </c>
      <c r="H2" s="236"/>
      <c r="I2" s="237"/>
      <c r="J2" s="204" t="s">
        <v>281</v>
      </c>
      <c r="K2" s="205"/>
      <c r="L2" s="205"/>
      <c r="M2" s="205" t="s">
        <v>282</v>
      </c>
      <c r="N2" s="205"/>
      <c r="O2" s="206"/>
    </row>
    <row r="3" spans="1:15" ht="16.5" customHeight="1">
      <c r="A3" s="262">
        <v>1</v>
      </c>
      <c r="B3" s="23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34"/>
      <c r="D3" s="232" t="s">
        <v>284</v>
      </c>
      <c r="E3" s="233"/>
      <c r="F3" s="234"/>
      <c r="G3" s="232" t="s">
        <v>291</v>
      </c>
      <c r="H3" s="233"/>
      <c r="I3" s="234"/>
      <c r="J3" s="232" t="s">
        <v>298</v>
      </c>
      <c r="K3" s="233"/>
      <c r="L3" s="234"/>
      <c r="M3" s="232" t="s">
        <v>305</v>
      </c>
      <c r="N3" s="233"/>
      <c r="O3" s="234"/>
    </row>
    <row r="4" spans="1:15" ht="16.5" customHeight="1" thickBot="1">
      <c r="A4" s="263"/>
      <c r="B4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227"/>
      <c r="D4" s="225" t="str">
        <f ca="1" xml:space="preserve"> TEXT($F$92, "#,##0") &amp; " KRW (" &amp; TEXT($E$92, "0.00%)")</f>
        <v>-238,805 KRW (-7.96%)</v>
      </c>
      <c r="E4" s="226"/>
      <c r="F4" s="227"/>
      <c r="G4" s="225" t="str">
        <f ca="1" xml:space="preserve"> TEXT($I$92, "#,##0") &amp; " KRW (" &amp; TEXT($H$92, "0.00%)")</f>
        <v>-533,824 KRW (-17.79%)</v>
      </c>
      <c r="H4" s="226"/>
      <c r="I4" s="227"/>
      <c r="J4" s="225" t="str">
        <f ca="1" xml:space="preserve"> TEXT($L$92, "#,##0") &amp; " KRW (" &amp; TEXT($K$92, "0.00%)")</f>
        <v>-632,779 KRW (-21.09%)</v>
      </c>
      <c r="K4" s="226"/>
      <c r="L4" s="227"/>
      <c r="M4" s="225" t="str">
        <f ca="1" xml:space="preserve"> TEXT($O$92, "#,##0") &amp; " KRW (" &amp; TEXT($N$92, "0.00%)")</f>
        <v>-516,366 KRW (-17.21%)</v>
      </c>
      <c r="N4" s="226"/>
      <c r="O4" s="227"/>
    </row>
    <row r="5" spans="1:15" ht="16.5" customHeight="1">
      <c r="A5" s="262">
        <v>2</v>
      </c>
      <c r="B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34"/>
      <c r="D5" s="232" t="s">
        <v>285</v>
      </c>
      <c r="E5" s="233"/>
      <c r="F5" s="234"/>
      <c r="G5" s="232" t="s">
        <v>292</v>
      </c>
      <c r="H5" s="233"/>
      <c r="I5" s="234"/>
      <c r="J5" s="232" t="s">
        <v>299</v>
      </c>
      <c r="K5" s="233"/>
      <c r="L5" s="234"/>
      <c r="M5" s="232" t="s">
        <v>306</v>
      </c>
      <c r="N5" s="233"/>
      <c r="O5" s="234"/>
    </row>
    <row r="6" spans="1:15" ht="16.5" customHeight="1" thickBot="1">
      <c r="A6" s="263"/>
      <c r="B6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227"/>
      <c r="D6" s="225" t="str">
        <f ca="1" xml:space="preserve"> TEXT($F$130, "#,##0") &amp; " KRW (" &amp; TEXT($E$130, "0.00%)")</f>
        <v>-281,060 KRW (-9.37%)</v>
      </c>
      <c r="E6" s="226"/>
      <c r="F6" s="227"/>
      <c r="G6" s="225" t="str">
        <f ca="1" xml:space="preserve"> TEXT($I$130, "#,##0") &amp; " KRW (" &amp; TEXT($H$130, "0.00%)")</f>
        <v>-597,981 KRW (-19.93%)</v>
      </c>
      <c r="H6" s="226"/>
      <c r="I6" s="227"/>
      <c r="J6" s="225" t="str">
        <f ca="1" xml:space="preserve"> TEXT($L$130, "#,##0") &amp; " KRW (" &amp; TEXT($K$130, "0.00%)")</f>
        <v>-724,997 KRW (-24.17%)</v>
      </c>
      <c r="K6" s="226"/>
      <c r="L6" s="227"/>
      <c r="M6" s="225" t="str">
        <f ca="1" xml:space="preserve"> TEXT($O$130, "#,##0") &amp; " KRW (" &amp; TEXT($N$130, "0.00%)")</f>
        <v>-611,601 KRW (-20.39%)</v>
      </c>
      <c r="N6" s="226"/>
      <c r="O6" s="227"/>
    </row>
    <row r="7" spans="1:15" ht="16.5" customHeight="1">
      <c r="A7" s="262">
        <v>3</v>
      </c>
      <c r="B7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34"/>
      <c r="D7" s="232" t="s">
        <v>286</v>
      </c>
      <c r="E7" s="233"/>
      <c r="F7" s="234"/>
      <c r="G7" s="232" t="s">
        <v>293</v>
      </c>
      <c r="H7" s="233"/>
      <c r="I7" s="234"/>
      <c r="J7" s="232" t="s">
        <v>300</v>
      </c>
      <c r="K7" s="233"/>
      <c r="L7" s="234"/>
      <c r="M7" s="232" t="s">
        <v>307</v>
      </c>
      <c r="N7" s="233"/>
      <c r="O7" s="234"/>
    </row>
    <row r="8" spans="1:15" ht="16.5" customHeight="1" thickBot="1">
      <c r="A8" s="263"/>
      <c r="B8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227"/>
      <c r="D8" s="225" t="str">
        <f ca="1" xml:space="preserve"> TEXT($F$206, "#,##0") &amp; " KRW (" &amp; TEXT($E$206, "0.00%)")</f>
        <v>-186,894 KRW (-6.23%)</v>
      </c>
      <c r="E8" s="226"/>
      <c r="F8" s="227"/>
      <c r="G8" s="225" t="str">
        <f ca="1" xml:space="preserve"> TEXT($I$206, "#,##0") &amp; " KRW (" &amp; TEXT($H$206, "0.00%)")</f>
        <v>-523,618 KRW (-17.45%)</v>
      </c>
      <c r="H8" s="226"/>
      <c r="I8" s="227"/>
      <c r="J8" s="225" t="str">
        <f ca="1" xml:space="preserve"> TEXT($L$206, "#,##0") &amp; " KRW (" &amp; TEXT($K$206, "0.00%)")</f>
        <v>-635,695 KRW (-21.19%)</v>
      </c>
      <c r="K8" s="226"/>
      <c r="L8" s="227"/>
      <c r="M8" s="225" t="str">
        <f ca="1" xml:space="preserve"> TEXT($O$206, "#,##0") &amp; " KRW (" &amp; TEXT($N$206, "0.00%)")</f>
        <v>-509,404 KRW (-16.98%)</v>
      </c>
      <c r="N8" s="226"/>
      <c r="O8" s="227"/>
    </row>
    <row r="9" spans="1:15" ht="16.5" customHeight="1">
      <c r="A9" s="262">
        <v>4</v>
      </c>
      <c r="B9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34"/>
      <c r="D9" s="232" t="s">
        <v>287</v>
      </c>
      <c r="E9" s="233"/>
      <c r="F9" s="234"/>
      <c r="G9" s="232" t="s">
        <v>294</v>
      </c>
      <c r="H9" s="233"/>
      <c r="I9" s="234"/>
      <c r="J9" s="232" t="s">
        <v>301</v>
      </c>
      <c r="K9" s="233"/>
      <c r="L9" s="234"/>
      <c r="M9" s="232" t="s">
        <v>308</v>
      </c>
      <c r="N9" s="233"/>
      <c r="O9" s="234"/>
    </row>
    <row r="10" spans="1:15" ht="16.5" customHeight="1" thickBot="1">
      <c r="A10" s="263"/>
      <c r="B10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27"/>
      <c r="D10" s="225" t="str">
        <f ca="1" xml:space="preserve"> TEXT($F$244, "#,##0") &amp; " KRW (" &amp; TEXT($E$244, "0.00%)")</f>
        <v>-314,826 KRW (-10.49%)</v>
      </c>
      <c r="E10" s="226"/>
      <c r="F10" s="227"/>
      <c r="G10" s="225" t="str">
        <f ca="1" xml:space="preserve"> TEXT($I$244, "#,##0") &amp; " KRW (" &amp; TEXT($H$244, "0.00%)")</f>
        <v>-590,471 KRW (-19.68%)</v>
      </c>
      <c r="H10" s="226"/>
      <c r="I10" s="227"/>
      <c r="J10" s="225" t="str">
        <f ca="1" xml:space="preserve"> TEXT($L$244, "#,##0") &amp; " KRW (" &amp; TEXT($K$244, "0.00%)")</f>
        <v>-676,619 KRW (-22.55%)</v>
      </c>
      <c r="K10" s="226"/>
      <c r="L10" s="227"/>
      <c r="M10" s="225" t="str">
        <f ca="1" xml:space="preserve"> TEXT($O$244, "#,##0") &amp; " KRW (" &amp; TEXT($N$244, "0.00%)")</f>
        <v>-458,899 KRW (-15.30%)</v>
      </c>
      <c r="N10" s="226"/>
      <c r="O10" s="227"/>
    </row>
    <row r="11" spans="1:15" ht="16.5" customHeight="1">
      <c r="A11" s="262">
        <v>5</v>
      </c>
      <c r="B11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34"/>
      <c r="D11" s="232" t="s">
        <v>288</v>
      </c>
      <c r="E11" s="233"/>
      <c r="F11" s="234"/>
      <c r="G11" s="232" t="s">
        <v>295</v>
      </c>
      <c r="H11" s="233"/>
      <c r="I11" s="234"/>
      <c r="J11" s="232" t="s">
        <v>302</v>
      </c>
      <c r="K11" s="233"/>
      <c r="L11" s="234"/>
      <c r="M11" s="232" t="s">
        <v>309</v>
      </c>
      <c r="N11" s="233"/>
      <c r="O11" s="234"/>
    </row>
    <row r="12" spans="1:15" ht="16.5" customHeight="1" thickBot="1">
      <c r="A12" s="263"/>
      <c r="B12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-186,894 KRW (-6.23%)</v>
      </c>
      <c r="C12" s="227"/>
      <c r="D12" s="225" t="str">
        <f ca="1" xml:space="preserve"> TEXT($F$168, "#,##0") &amp; " KRW (" &amp; TEXT($E$168, "0.00%)")</f>
        <v>-570,670 KRW (-19.02%)</v>
      </c>
      <c r="E12" s="226"/>
      <c r="F12" s="227"/>
      <c r="G12" s="225" t="str">
        <f ca="1" xml:space="preserve"> TEXT($I$168, "#,##0") &amp; " KRW (" &amp; TEXT($H$168, "0.00%)")</f>
        <v>-863,625 KRW (-28.79%)</v>
      </c>
      <c r="H12" s="226"/>
      <c r="I12" s="227"/>
      <c r="J12" s="225" t="str">
        <f ca="1" xml:space="preserve"> TEXT($L$168, "#,##0") &amp; " KRW (" &amp; TEXT($K$168, "0.00%)")</f>
        <v>-931,683 KRW (-31.06%)</v>
      </c>
      <c r="K12" s="226"/>
      <c r="L12" s="227"/>
      <c r="M12" s="225" t="str">
        <f ca="1" xml:space="preserve"> TEXT($O$168, "#,##0") &amp; " KRW (" &amp; TEXT($N$168, "0.00%)")</f>
        <v>-876,164 KRW (-29.21%)</v>
      </c>
      <c r="N12" s="226"/>
      <c r="O12" s="227"/>
    </row>
    <row r="13" spans="1:15" ht="16.5" customHeight="1">
      <c r="A13" s="262">
        <v>6</v>
      </c>
      <c r="B1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34"/>
      <c r="D13" s="232" t="s">
        <v>289</v>
      </c>
      <c r="E13" s="233"/>
      <c r="F13" s="234"/>
      <c r="G13" s="232" t="s">
        <v>296</v>
      </c>
      <c r="H13" s="233"/>
      <c r="I13" s="234"/>
      <c r="J13" s="232" t="s">
        <v>303</v>
      </c>
      <c r="K13" s="233"/>
      <c r="L13" s="234"/>
      <c r="M13" s="232" t="s">
        <v>310</v>
      </c>
      <c r="N13" s="233"/>
      <c r="O13" s="234"/>
    </row>
    <row r="14" spans="1:15" ht="16.5" customHeight="1" thickBot="1">
      <c r="A14" s="263"/>
      <c r="B14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-238,805 KRW (-7.96%)</v>
      </c>
      <c r="C14" s="227"/>
      <c r="D14" s="225" t="str">
        <f ca="1" xml:space="preserve"> TEXT($F$282, "#,##0") &amp; " KRW (" &amp; TEXT($E$282, "0.00%)")</f>
        <v>-402,432 KRW (-13.41%)</v>
      </c>
      <c r="E14" s="226"/>
      <c r="F14" s="227"/>
      <c r="G14" s="225" t="str">
        <f ca="1" xml:space="preserve"> TEXT($I$282, "#,##0") &amp; " KRW (" &amp; TEXT($H$282, "0.00%)")</f>
        <v>-781,988 KRW (-26.07%)</v>
      </c>
      <c r="H14" s="226"/>
      <c r="I14" s="227"/>
      <c r="J14" s="225" t="str">
        <f ca="1" xml:space="preserve"> TEXT($L$282, "#,##0") &amp; " KRW (" &amp; TEXT($K$282, "0.00%)")</f>
        <v>-883,060 KRW (-29.44%)</v>
      </c>
      <c r="K14" s="226"/>
      <c r="L14" s="227"/>
      <c r="M14" s="225" t="str">
        <f ca="1" xml:space="preserve"> TEXT($O$282, "#,##0") &amp; " KRW (" &amp; TEXT($N$282, "0.00%)")</f>
        <v>-748,347 KRW (-24.94%)</v>
      </c>
      <c r="N14" s="226"/>
      <c r="O14" s="227"/>
    </row>
    <row r="15" spans="1:15" ht="16.5" customHeight="1">
      <c r="A15" s="262">
        <v>7</v>
      </c>
      <c r="B15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34"/>
      <c r="D15" s="232" t="s">
        <v>290</v>
      </c>
      <c r="E15" s="233"/>
      <c r="F15" s="234"/>
      <c r="G15" s="232" t="s">
        <v>297</v>
      </c>
      <c r="H15" s="233"/>
      <c r="I15" s="234"/>
      <c r="J15" s="232" t="s">
        <v>304</v>
      </c>
      <c r="K15" s="233"/>
      <c r="L15" s="234"/>
      <c r="M15" s="232" t="s">
        <v>311</v>
      </c>
      <c r="N15" s="233"/>
      <c r="O15" s="234"/>
    </row>
    <row r="16" spans="1:15" ht="16.5" customHeight="1" thickBot="1">
      <c r="A16" s="263"/>
      <c r="B16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-281,060 KRW (-9.37%)</v>
      </c>
      <c r="C16" s="227"/>
      <c r="D16" s="225" t="str">
        <f ca="1" xml:space="preserve"> TEXT($F$54, "#,##0") &amp; " KRW (" &amp; TEXT($E$54, "0.00%)")</f>
        <v>0 KRW (0.00%)</v>
      </c>
      <c r="E16" s="226"/>
      <c r="F16" s="227"/>
      <c r="G16" s="225" t="str">
        <f ca="1" xml:space="preserve"> TEXT($I$54, "#,##0") &amp; " KRW (" &amp; TEXT($H$54, "0.00%)")</f>
        <v>0 KRW (0.00%)</v>
      </c>
      <c r="H16" s="226"/>
      <c r="I16" s="227"/>
      <c r="J16" s="225" t="str">
        <f ca="1" xml:space="preserve"> TEXT($L$54, "#,##0") &amp; " KRW (" &amp; TEXT($K$54, "0.00%)")</f>
        <v>0 KRW (0.00%)</v>
      </c>
      <c r="K16" s="226"/>
      <c r="L16" s="227"/>
      <c r="M16" s="225" t="str">
        <f ca="1" xml:space="preserve"> TEXT($O$54, "#,##0") &amp; " KRW (" &amp; TEXT($N$54, "0.00%)")</f>
        <v>0 KRW (0.00%)</v>
      </c>
      <c r="N16" s="226"/>
      <c r="O16" s="227"/>
    </row>
    <row r="18" spans="1:15" ht="16.5" customHeight="1" thickBot="1"/>
    <row r="19" spans="1:15" ht="16.5" customHeight="1" thickBot="1">
      <c r="A19" s="204" t="str">
        <f>TEXT(투자전략!$G$1, "[$-ko-KR]yyyy년 mm월 ") &amp; "실거래 월말결산"</f>
        <v>2022년 06월 실거래 월말결산</v>
      </c>
      <c r="B19" s="205"/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6"/>
    </row>
    <row r="20" spans="1:15" ht="16.5" customHeight="1" thickBot="1">
      <c r="A20" s="248" t="s">
        <v>278</v>
      </c>
      <c r="B20" s="225" t="s">
        <v>276</v>
      </c>
      <c r="C20" s="227"/>
      <c r="D20" s="225" t="s">
        <v>268</v>
      </c>
      <c r="E20" s="226"/>
      <c r="F20" s="227"/>
      <c r="G20" s="225" t="s">
        <v>269</v>
      </c>
      <c r="H20" s="226"/>
      <c r="I20" s="227"/>
      <c r="J20" s="225" t="s">
        <v>270</v>
      </c>
      <c r="K20" s="226"/>
      <c r="L20" s="227"/>
      <c r="M20" s="225" t="s">
        <v>271</v>
      </c>
      <c r="N20" s="226"/>
      <c r="O20" s="227"/>
    </row>
    <row r="21" spans="1:15" ht="16.5" customHeight="1" thickBot="1">
      <c r="A21" s="241"/>
      <c r="B21" s="146" t="s">
        <v>266</v>
      </c>
      <c r="C21" s="146" t="s">
        <v>42</v>
      </c>
      <c r="D21" s="121" t="s">
        <v>267</v>
      </c>
      <c r="E21" s="133" t="s">
        <v>40</v>
      </c>
      <c r="F21" s="149" t="s">
        <v>41</v>
      </c>
      <c r="G21" s="121" t="s">
        <v>267</v>
      </c>
      <c r="H21" s="133" t="s">
        <v>40</v>
      </c>
      <c r="I21" s="149" t="s">
        <v>41</v>
      </c>
      <c r="J21" s="121" t="s">
        <v>267</v>
      </c>
      <c r="K21" s="133" t="s">
        <v>40</v>
      </c>
      <c r="L21" s="149" t="s">
        <v>41</v>
      </c>
      <c r="M21" s="121" t="s">
        <v>267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2022.06.01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2022.06.02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2022.06.03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2022.06.04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2022.06.05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2022.06.06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2022.06.07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2022.06.08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2022.06.09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2022.06.10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2022.06.11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2022.06.12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2022.06.13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2022.06.14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2" t="s">
        <v>277</v>
      </c>
      <c r="B53" s="234"/>
      <c r="C53" s="132" t="s">
        <v>272</v>
      </c>
      <c r="D53" s="143" t="s">
        <v>273</v>
      </c>
      <c r="E53" s="144" t="s">
        <v>274</v>
      </c>
      <c r="F53" s="145" t="s">
        <v>275</v>
      </c>
      <c r="G53" s="143" t="s">
        <v>273</v>
      </c>
      <c r="H53" s="144" t="s">
        <v>274</v>
      </c>
      <c r="I53" s="145" t="s">
        <v>275</v>
      </c>
      <c r="J53" s="143" t="s">
        <v>273</v>
      </c>
      <c r="K53" s="144" t="s">
        <v>274</v>
      </c>
      <c r="L53" s="145" t="s">
        <v>275</v>
      </c>
      <c r="M53" s="143" t="s">
        <v>273</v>
      </c>
      <c r="N53" s="144" t="s">
        <v>274</v>
      </c>
      <c r="O53" s="145" t="s">
        <v>275</v>
      </c>
    </row>
    <row r="54" spans="1:15" ht="16.5" customHeight="1" thickBot="1">
      <c r="A54" s="225"/>
      <c r="B54" s="227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4" t="str">
        <f>TEXT(투자전략!$G$1, "[$-ko-KR]yyyy년 mm월 ") &amp; "[엽전코인] 전일대비 상승률 Top20 월말결산"</f>
        <v>2022년 06월 [엽전코인] 전일대비 상승률 Top20 월말결산</v>
      </c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6"/>
    </row>
    <row r="58" spans="1:15" ht="16.5" customHeight="1" thickBot="1">
      <c r="A58" s="248" t="s">
        <v>278</v>
      </c>
      <c r="B58" s="225" t="s">
        <v>276</v>
      </c>
      <c r="C58" s="227"/>
      <c r="D58" s="225" t="s">
        <v>268</v>
      </c>
      <c r="E58" s="226"/>
      <c r="F58" s="227"/>
      <c r="G58" s="225" t="s">
        <v>269</v>
      </c>
      <c r="H58" s="226"/>
      <c r="I58" s="227"/>
      <c r="J58" s="225" t="s">
        <v>270</v>
      </c>
      <c r="K58" s="226"/>
      <c r="L58" s="227"/>
      <c r="M58" s="225" t="s">
        <v>271</v>
      </c>
      <c r="N58" s="226"/>
      <c r="O58" s="227"/>
    </row>
    <row r="59" spans="1:15" ht="16.5" customHeight="1" thickBot="1">
      <c r="A59" s="241"/>
      <c r="B59" s="154" t="s">
        <v>266</v>
      </c>
      <c r="C59" s="154" t="s">
        <v>42</v>
      </c>
      <c r="D59" s="121" t="s">
        <v>267</v>
      </c>
      <c r="E59" s="133" t="s">
        <v>40</v>
      </c>
      <c r="F59" s="156" t="s">
        <v>41</v>
      </c>
      <c r="G59" s="121" t="s">
        <v>267</v>
      </c>
      <c r="H59" s="133" t="s">
        <v>40</v>
      </c>
      <c r="I59" s="156" t="s">
        <v>41</v>
      </c>
      <c r="J59" s="121" t="s">
        <v>267</v>
      </c>
      <c r="K59" s="133" t="s">
        <v>40</v>
      </c>
      <c r="L59" s="156" t="s">
        <v>41</v>
      </c>
      <c r="M59" s="121" t="s">
        <v>267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2022.06.01</v>
      </c>
      <c r="C60" s="134">
        <f ca="1">IFERROR(COUNTA(INDIRECT($B60&amp;"!A44:A63")) * INDIRECT($B60&amp;"!B64"), "")</f>
        <v>3000000</v>
      </c>
      <c r="D60" s="142">
        <f ca="1">IFERROR($C60 * (1 + E60), "")</f>
        <v>3202045.627574753</v>
      </c>
      <c r="E60" s="76">
        <f ca="1">IFERROR(INDIRECT($B60&amp;"!E64"), "")</f>
        <v>6.7348542524917579E-2</v>
      </c>
      <c r="F60" s="141">
        <f ca="1">IFERROR(INDIRECT($B60&amp;"!F64"), "")</f>
        <v>202045.62757475273</v>
      </c>
      <c r="G60" s="142">
        <f ca="1">IFERROR($C60 * (1 + H60), "")</f>
        <v>3165330.6870663506</v>
      </c>
      <c r="H60" s="76">
        <f ca="1">IFERROR(INDIRECT($B60&amp;"!H64"), "")</f>
        <v>5.5110229022116819E-2</v>
      </c>
      <c r="I60" s="141">
        <f ca="1">IFERROR(INDIRECT($B60&amp;"!I64"), "")</f>
        <v>165330.68706635051</v>
      </c>
      <c r="J60" s="142">
        <f ca="1">IFERROR($C60 * (1 + K60), "")</f>
        <v>3128981.5567749604</v>
      </c>
      <c r="K60" s="76">
        <f ca="1">IFERROR(INDIRECT($B60&amp;"!K64"), "")</f>
        <v>4.2993852258320205E-2</v>
      </c>
      <c r="L60" s="141">
        <f ca="1">IFERROR(INDIRECT($B60&amp;"!L64"), "")</f>
        <v>128981.55677496063</v>
      </c>
      <c r="M60" s="142">
        <f ca="1">IFERROR($C60 * (1 + N60), "")</f>
        <v>3116850.0863056681</v>
      </c>
      <c r="N60" s="76">
        <f ca="1">IFERROR(INDIRECT($B60&amp;"!N64"), "")</f>
        <v>3.8950028768556119E-2</v>
      </c>
      <c r="O60" s="141">
        <f ca="1">IFERROR(INDIRECT($B60&amp;"!O64"), "")</f>
        <v>116850.08630566836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2022.06.02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2944568.7616166244</v>
      </c>
      <c r="E61" s="77">
        <f t="shared" ref="E61:E90" ca="1" si="15">IFERROR(INDIRECT($B61&amp;"!E64"), "")</f>
        <v>-1.8477079461125197E-2</v>
      </c>
      <c r="F61" s="137">
        <f t="shared" ref="F61:F90" ca="1" si="16">IFERROR(INDIRECT($B61&amp;"!F64"), "")</f>
        <v>-55431.238383375581</v>
      </c>
      <c r="G61" s="139">
        <f t="shared" ref="G61:G90" ca="1" si="17">IFERROR($C61 * (1 + H61), "")</f>
        <v>2965588.6790114189</v>
      </c>
      <c r="H61" s="77">
        <f t="shared" ref="H61:H90" ca="1" si="18">IFERROR(INDIRECT($B61&amp;"!H64"), "")</f>
        <v>-1.1470440329527093E-2</v>
      </c>
      <c r="I61" s="137">
        <f t="shared" ref="I61:I90" ca="1" si="19">IFERROR(INDIRECT($B61&amp;"!I64"), "")</f>
        <v>-34411.320988581283</v>
      </c>
      <c r="J61" s="139">
        <f t="shared" ref="J61:J90" ca="1" si="20">IFERROR($C61 * (1 + K61), "")</f>
        <v>2977523.4654736831</v>
      </c>
      <c r="K61" s="77">
        <f t="shared" ref="K61:K90" ca="1" si="21">IFERROR(INDIRECT($B61&amp;"!K64"), "")</f>
        <v>-7.4921781754389875E-3</v>
      </c>
      <c r="L61" s="137">
        <f t="shared" ref="L61:L90" ca="1" si="22">IFERROR(INDIRECT($B61&amp;"!L64"), "")</f>
        <v>-22476.534526316966</v>
      </c>
      <c r="M61" s="139">
        <f t="shared" ref="M61:M90" ca="1" si="23">IFERROR($C61 * (1 + N61), "")</f>
        <v>3050998.1753624878</v>
      </c>
      <c r="N61" s="77">
        <f t="shared" ref="N61:N90" ca="1" si="24">IFERROR(INDIRECT($B61&amp;"!N64"), "")</f>
        <v>1.6999391787495981E-2</v>
      </c>
      <c r="O61" s="137">
        <f t="shared" ref="O61:O90" ca="1" si="25">IFERROR(INDIRECT($B61&amp;"!O64"), "")</f>
        <v>50998.175362487927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2022.06.03</v>
      </c>
      <c r="C62" s="135">
        <f t="shared" ca="1" si="13"/>
        <v>3000000</v>
      </c>
      <c r="D62" s="139">
        <f t="shared" ca="1" si="14"/>
        <v>2977524.2009444064</v>
      </c>
      <c r="E62" s="77">
        <f t="shared" ca="1" si="15"/>
        <v>-7.4919330185312539E-3</v>
      </c>
      <c r="F62" s="137">
        <f t="shared" ca="1" si="16"/>
        <v>-22475.799055593761</v>
      </c>
      <c r="G62" s="139">
        <f t="shared" ca="1" si="17"/>
        <v>2958818.0572142815</v>
      </c>
      <c r="H62" s="77">
        <f t="shared" ca="1" si="18"/>
        <v>-1.3727314261906109E-2</v>
      </c>
      <c r="I62" s="137">
        <f t="shared" ca="1" si="19"/>
        <v>-41181.942785718325</v>
      </c>
      <c r="J62" s="139">
        <f t="shared" ca="1" si="20"/>
        <v>2947734.7061686376</v>
      </c>
      <c r="K62" s="77">
        <f t="shared" ca="1" si="21"/>
        <v>-1.742176461045411E-2</v>
      </c>
      <c r="L62" s="137">
        <f t="shared" ca="1" si="22"/>
        <v>-52265.293831362324</v>
      </c>
      <c r="M62" s="139">
        <f t="shared" ca="1" si="23"/>
        <v>2902840.80225066</v>
      </c>
      <c r="N62" s="77">
        <f t="shared" ca="1" si="24"/>
        <v>-3.2386399249779908E-2</v>
      </c>
      <c r="O62" s="137">
        <f t="shared" ca="1" si="25"/>
        <v>-97159.197749339713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2022.06.04</v>
      </c>
      <c r="C63" s="135">
        <f t="shared" ca="1" si="13"/>
        <v>3000000</v>
      </c>
      <c r="D63" s="139">
        <f t="shared" ca="1" si="14"/>
        <v>3059079.9855063925</v>
      </c>
      <c r="E63" s="77">
        <f t="shared" ca="1" si="15"/>
        <v>1.9693328502130725E-2</v>
      </c>
      <c r="F63" s="137">
        <f t="shared" ca="1" si="16"/>
        <v>59079.985506392164</v>
      </c>
      <c r="G63" s="139">
        <f t="shared" ca="1" si="17"/>
        <v>3060100.1443837695</v>
      </c>
      <c r="H63" s="77">
        <f t="shared" ca="1" si="18"/>
        <v>2.0033381461256605E-2</v>
      </c>
      <c r="I63" s="137">
        <f t="shared" ca="1" si="19"/>
        <v>60100.144383769803</v>
      </c>
      <c r="J63" s="139">
        <f t="shared" ca="1" si="20"/>
        <v>3060817.3188933874</v>
      </c>
      <c r="K63" s="77">
        <f t="shared" ca="1" si="21"/>
        <v>2.0272439631129086E-2</v>
      </c>
      <c r="L63" s="137">
        <f t="shared" ca="1" si="22"/>
        <v>60817.318893387237</v>
      </c>
      <c r="M63" s="139">
        <f t="shared" ca="1" si="23"/>
        <v>3056693.4815465193</v>
      </c>
      <c r="N63" s="77">
        <f t="shared" ca="1" si="24"/>
        <v>1.8897827182173119E-2</v>
      </c>
      <c r="O63" s="137">
        <f t="shared" ca="1" si="25"/>
        <v>56693.481546519331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2022.06.05</v>
      </c>
      <c r="C64" s="135">
        <f t="shared" ca="1" si="13"/>
        <v>3000000</v>
      </c>
      <c r="D64" s="139">
        <f t="shared" ca="1" si="14"/>
        <v>3006969.6342958701</v>
      </c>
      <c r="E64" s="77">
        <f t="shared" ca="1" si="15"/>
        <v>2.3232114319567446E-3</v>
      </c>
      <c r="F64" s="137">
        <f t="shared" ca="1" si="16"/>
        <v>6969.6342958702317</v>
      </c>
      <c r="G64" s="139">
        <f t="shared" ca="1" si="17"/>
        <v>3004917.1894512493</v>
      </c>
      <c r="H64" s="77">
        <f t="shared" ca="1" si="18"/>
        <v>1.6390631504164521E-3</v>
      </c>
      <c r="I64" s="137">
        <f t="shared" ca="1" si="19"/>
        <v>4917.1894512493645</v>
      </c>
      <c r="J64" s="139">
        <f t="shared" ca="1" si="20"/>
        <v>3018533.0451748283</v>
      </c>
      <c r="K64" s="77">
        <f t="shared" ca="1" si="21"/>
        <v>6.1776817249428809E-3</v>
      </c>
      <c r="L64" s="137">
        <f t="shared" ca="1" si="22"/>
        <v>18533.045174828643</v>
      </c>
      <c r="M64" s="139">
        <f t="shared" ca="1" si="23"/>
        <v>3089938.4867374292</v>
      </c>
      <c r="N64" s="77">
        <f t="shared" ca="1" si="24"/>
        <v>2.9979495579143096E-2</v>
      </c>
      <c r="O64" s="137">
        <f t="shared" ca="1" si="25"/>
        <v>89938.486737429281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2022.06.06</v>
      </c>
      <c r="C65" s="135">
        <f t="shared" ca="1" si="13"/>
        <v>3000000</v>
      </c>
      <c r="D65" s="139">
        <f t="shared" ca="1" si="14"/>
        <v>3045698.8837650004</v>
      </c>
      <c r="E65" s="77">
        <f t="shared" ca="1" si="15"/>
        <v>1.5232961255000264E-2</v>
      </c>
      <c r="F65" s="137">
        <f t="shared" ca="1" si="16"/>
        <v>45698.883765000784</v>
      </c>
      <c r="G65" s="139">
        <f t="shared" ca="1" si="17"/>
        <v>3045698.8837650004</v>
      </c>
      <c r="H65" s="77">
        <f t="shared" ca="1" si="18"/>
        <v>1.5232961255000264E-2</v>
      </c>
      <c r="I65" s="137">
        <f t="shared" ca="1" si="19"/>
        <v>45698.883765000784</v>
      </c>
      <c r="J65" s="139">
        <f t="shared" ca="1" si="20"/>
        <v>3045698.8837650004</v>
      </c>
      <c r="K65" s="77">
        <f t="shared" ca="1" si="21"/>
        <v>1.5232961255000264E-2</v>
      </c>
      <c r="L65" s="137">
        <f t="shared" ca="1" si="22"/>
        <v>45698.883765000784</v>
      </c>
      <c r="M65" s="139">
        <f t="shared" ca="1" si="23"/>
        <v>3008826.9525772273</v>
      </c>
      <c r="N65" s="77">
        <f t="shared" ca="1" si="24"/>
        <v>2.9423175257423484E-3</v>
      </c>
      <c r="O65" s="137">
        <f t="shared" ca="1" si="25"/>
        <v>8826.9525772270445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2022.06.07</v>
      </c>
      <c r="C66" s="135">
        <f t="shared" ca="1" si="13"/>
        <v>3000000</v>
      </c>
      <c r="D66" s="139">
        <f t="shared" ca="1" si="14"/>
        <v>2865330.4910089243</v>
      </c>
      <c r="E66" s="77">
        <f t="shared" ca="1" si="15"/>
        <v>-4.4889836330358548E-2</v>
      </c>
      <c r="F66" s="137">
        <f t="shared" ca="1" si="16"/>
        <v>-134669.50899107562</v>
      </c>
      <c r="G66" s="139">
        <f t="shared" ca="1" si="17"/>
        <v>2880378.6305124848</v>
      </c>
      <c r="H66" s="77">
        <f t="shared" ca="1" si="18"/>
        <v>-3.9873789829171682E-2</v>
      </c>
      <c r="I66" s="137">
        <f t="shared" ca="1" si="19"/>
        <v>-119621.36948751504</v>
      </c>
      <c r="J66" s="139">
        <f t="shared" ca="1" si="20"/>
        <v>2850805.1276053223</v>
      </c>
      <c r="K66" s="77">
        <f t="shared" ca="1" si="21"/>
        <v>-4.9731624131559182E-2</v>
      </c>
      <c r="L66" s="137">
        <f t="shared" ca="1" si="22"/>
        <v>-149194.87239467754</v>
      </c>
      <c r="M66" s="139">
        <f t="shared" ca="1" si="23"/>
        <v>2880695.1535703097</v>
      </c>
      <c r="N66" s="77">
        <f t="shared" ca="1" si="24"/>
        <v>-3.9768282143230138E-2</v>
      </c>
      <c r="O66" s="137">
        <f t="shared" ca="1" si="25"/>
        <v>-119304.84642969043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2022.06.08</v>
      </c>
      <c r="C67" s="134">
        <f t="shared" ca="1" si="13"/>
        <v>3000000</v>
      </c>
      <c r="D67" s="142">
        <f t="shared" ca="1" si="14"/>
        <v>3009016.209828733</v>
      </c>
      <c r="E67" s="76">
        <f t="shared" ca="1" si="15"/>
        <v>3.0054032762443497E-3</v>
      </c>
      <c r="F67" s="141">
        <f t="shared" ca="1" si="16"/>
        <v>9016.2098287330482</v>
      </c>
      <c r="G67" s="142">
        <f t="shared" ca="1" si="17"/>
        <v>3008601.1553457063</v>
      </c>
      <c r="H67" s="76">
        <f t="shared" ca="1" si="18"/>
        <v>2.8670517819020759E-3</v>
      </c>
      <c r="I67" s="141">
        <f t="shared" ca="1" si="19"/>
        <v>8601.1553457062255</v>
      </c>
      <c r="J67" s="142">
        <f t="shared" ca="1" si="20"/>
        <v>3000305.7809896045</v>
      </c>
      <c r="K67" s="76">
        <f t="shared" ca="1" si="21"/>
        <v>1.0192699653487972E-4</v>
      </c>
      <c r="L67" s="141">
        <f t="shared" ca="1" si="22"/>
        <v>305.78098960464376</v>
      </c>
      <c r="M67" s="142">
        <f t="shared" ca="1" si="23"/>
        <v>2996849.6562951189</v>
      </c>
      <c r="N67" s="76">
        <f t="shared" ca="1" si="24"/>
        <v>-1.0501145682937749E-3</v>
      </c>
      <c r="O67" s="141">
        <f t="shared" ca="1" si="25"/>
        <v>-3150.3437048813284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2022.06.09</v>
      </c>
      <c r="C68" s="135">
        <f t="shared" ca="1" si="13"/>
        <v>3000000</v>
      </c>
      <c r="D68" s="139">
        <f t="shared" ca="1" si="14"/>
        <v>2973250.5391566465</v>
      </c>
      <c r="E68" s="77">
        <f t="shared" ca="1" si="15"/>
        <v>-8.9164869477844459E-3</v>
      </c>
      <c r="F68" s="137">
        <f t="shared" ca="1" si="16"/>
        <v>-26749.460843353336</v>
      </c>
      <c r="G68" s="139">
        <f t="shared" ca="1" si="17"/>
        <v>2988184.8606395633</v>
      </c>
      <c r="H68" s="77">
        <f t="shared" ca="1" si="18"/>
        <v>-3.938379786812188E-3</v>
      </c>
      <c r="I68" s="137">
        <f t="shared" ca="1" si="19"/>
        <v>-11815.139360436562</v>
      </c>
      <c r="J68" s="139">
        <f t="shared" ca="1" si="20"/>
        <v>2972445.3909895909</v>
      </c>
      <c r="K68" s="77">
        <f t="shared" ca="1" si="21"/>
        <v>-9.1848696701362746E-3</v>
      </c>
      <c r="L68" s="137">
        <f t="shared" ca="1" si="22"/>
        <v>-27554.609010408822</v>
      </c>
      <c r="M68" s="139">
        <f t="shared" ca="1" si="23"/>
        <v>2960396.5645656902</v>
      </c>
      <c r="N68" s="77">
        <f t="shared" ca="1" si="24"/>
        <v>-1.3201145144769905E-2</v>
      </c>
      <c r="O68" s="137">
        <f t="shared" ca="1" si="25"/>
        <v>-39603.435434309715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2022.06.10</v>
      </c>
      <c r="C69" s="135">
        <f t="shared" ca="1" si="13"/>
        <v>3000000</v>
      </c>
      <c r="D69" s="139">
        <f t="shared" ca="1" si="14"/>
        <v>2974476.9771093377</v>
      </c>
      <c r="E69" s="77">
        <f t="shared" ca="1" si="15"/>
        <v>-8.5076742968874831E-3</v>
      </c>
      <c r="F69" s="137">
        <f t="shared" ca="1" si="16"/>
        <v>-25523.022890662447</v>
      </c>
      <c r="G69" s="139">
        <f t="shared" ca="1" si="17"/>
        <v>2932213.05299951</v>
      </c>
      <c r="H69" s="77">
        <f t="shared" ca="1" si="18"/>
        <v>-2.259564900016342E-2</v>
      </c>
      <c r="I69" s="137">
        <f t="shared" ca="1" si="19"/>
        <v>-67786.947000490254</v>
      </c>
      <c r="J69" s="139">
        <f t="shared" ca="1" si="20"/>
        <v>2940521.9585235515</v>
      </c>
      <c r="K69" s="77">
        <f t="shared" ca="1" si="21"/>
        <v>-1.98260138254828E-2</v>
      </c>
      <c r="L69" s="137">
        <f t="shared" ca="1" si="22"/>
        <v>-59478.041476448401</v>
      </c>
      <c r="M69" s="139">
        <f t="shared" ca="1" si="23"/>
        <v>2853902.2568594101</v>
      </c>
      <c r="N69" s="77">
        <f t="shared" ca="1" si="24"/>
        <v>-4.869924771353E-2</v>
      </c>
      <c r="O69" s="137">
        <f t="shared" ca="1" si="25"/>
        <v>-146097.74314059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2022.06.11</v>
      </c>
      <c r="C70" s="135">
        <f t="shared" ca="1" si="13"/>
        <v>3000000</v>
      </c>
      <c r="D70" s="139">
        <f t="shared" ca="1" si="14"/>
        <v>3000943.8934737737</v>
      </c>
      <c r="E70" s="77">
        <f t="shared" ca="1" si="15"/>
        <v>3.1463115792442793E-4</v>
      </c>
      <c r="F70" s="137">
        <f t="shared" ca="1" si="16"/>
        <v>943.89347377328431</v>
      </c>
      <c r="G70" s="139">
        <f t="shared" ca="1" si="17"/>
        <v>2940457.5782049079</v>
      </c>
      <c r="H70" s="77">
        <f t="shared" ca="1" si="18"/>
        <v>-1.984747393169729E-2</v>
      </c>
      <c r="I70" s="137">
        <f t="shared" ca="1" si="19"/>
        <v>-59542.421795091876</v>
      </c>
      <c r="J70" s="139">
        <f t="shared" ca="1" si="20"/>
        <v>2928192.6880605514</v>
      </c>
      <c r="K70" s="77">
        <f t="shared" ca="1" si="21"/>
        <v>-2.393577064648289E-2</v>
      </c>
      <c r="L70" s="137">
        <f t="shared" ca="1" si="22"/>
        <v>-71807.311939448686</v>
      </c>
      <c r="M70" s="139">
        <f t="shared" ca="1" si="23"/>
        <v>2928192.6880605514</v>
      </c>
      <c r="N70" s="77">
        <f t="shared" ca="1" si="24"/>
        <v>-2.393577064648289E-2</v>
      </c>
      <c r="O70" s="137">
        <f t="shared" ca="1" si="25"/>
        <v>-71807.311939448686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2022.06.12</v>
      </c>
      <c r="C71" s="135">
        <f t="shared" ca="1" si="13"/>
        <v>3000000</v>
      </c>
      <c r="D71" s="139">
        <f t="shared" ca="1" si="14"/>
        <v>3028916.3911220664</v>
      </c>
      <c r="E71" s="77">
        <f t="shared" ca="1" si="15"/>
        <v>9.6387970406889099E-3</v>
      </c>
      <c r="F71" s="137">
        <f t="shared" ca="1" si="16"/>
        <v>28916.391122066732</v>
      </c>
      <c r="G71" s="139">
        <f t="shared" ca="1" si="17"/>
        <v>3026542.7582370057</v>
      </c>
      <c r="H71" s="77">
        <f t="shared" ca="1" si="18"/>
        <v>8.8475860790017367E-3</v>
      </c>
      <c r="I71" s="137">
        <f t="shared" ca="1" si="19"/>
        <v>26542.758237005215</v>
      </c>
      <c r="J71" s="139">
        <f t="shared" ca="1" si="20"/>
        <v>3032144.8220461132</v>
      </c>
      <c r="K71" s="77">
        <f t="shared" ca="1" si="21"/>
        <v>1.0714940682037792E-2</v>
      </c>
      <c r="L71" s="137">
        <f t="shared" ca="1" si="22"/>
        <v>32144.822046113371</v>
      </c>
      <c r="M71" s="139">
        <f t="shared" ca="1" si="23"/>
        <v>3103239.5910178493</v>
      </c>
      <c r="N71" s="77">
        <f t="shared" ca="1" si="24"/>
        <v>3.4413197005949803E-2</v>
      </c>
      <c r="O71" s="137">
        <f t="shared" ca="1" si="25"/>
        <v>103239.59101784938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2022.06.13</v>
      </c>
      <c r="C72" s="135">
        <f t="shared" ca="1" si="13"/>
        <v>3000000</v>
      </c>
      <c r="D72" s="139">
        <f t="shared" ca="1" si="14"/>
        <v>2685397.0169894891</v>
      </c>
      <c r="E72" s="77">
        <f t="shared" ca="1" si="15"/>
        <v>-0.10486766100350368</v>
      </c>
      <c r="F72" s="137">
        <f t="shared" ca="1" si="16"/>
        <v>-314602.98301051115</v>
      </c>
      <c r="G72" s="139">
        <f t="shared" ca="1" si="17"/>
        <v>2478852.9299813905</v>
      </c>
      <c r="H72" s="77">
        <f t="shared" ca="1" si="18"/>
        <v>-0.17371569000620316</v>
      </c>
      <c r="I72" s="137">
        <f t="shared" ca="1" si="19"/>
        <v>-521147.07001860952</v>
      </c>
      <c r="J72" s="139">
        <f t="shared" ca="1" si="20"/>
        <v>2534210.4911717419</v>
      </c>
      <c r="K72" s="77">
        <f t="shared" ca="1" si="21"/>
        <v>-0.15526316960941927</v>
      </c>
      <c r="L72" s="137">
        <f t="shared" ca="1" si="22"/>
        <v>-465789.50882825791</v>
      </c>
      <c r="M72" s="139">
        <f t="shared" ca="1" si="23"/>
        <v>2534210.4911717419</v>
      </c>
      <c r="N72" s="77">
        <f t="shared" ca="1" si="24"/>
        <v>-0.15526316960941927</v>
      </c>
      <c r="O72" s="137">
        <f t="shared" ca="1" si="25"/>
        <v>-465789.50882825791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2022.06.14</v>
      </c>
      <c r="C73" s="136">
        <f t="shared" ca="1" si="13"/>
        <v>3000000</v>
      </c>
      <c r="D73" s="140">
        <f t="shared" ca="1" si="14"/>
        <v>2987975.9798152591</v>
      </c>
      <c r="E73" s="79">
        <f t="shared" ca="1" si="15"/>
        <v>-4.0080067282469755E-3</v>
      </c>
      <c r="F73" s="138">
        <f t="shared" ca="1" si="16"/>
        <v>-12024.020184740935</v>
      </c>
      <c r="G73" s="140">
        <f t="shared" ca="1" si="17"/>
        <v>3010491.7005779897</v>
      </c>
      <c r="H73" s="79">
        <f t="shared" ca="1" si="18"/>
        <v>3.4972335259966319E-3</v>
      </c>
      <c r="I73" s="138">
        <f t="shared" ca="1" si="19"/>
        <v>10491.700577989895</v>
      </c>
      <c r="J73" s="140">
        <f t="shared" ca="1" si="20"/>
        <v>2929305.3071142985</v>
      </c>
      <c r="K73" s="79">
        <f t="shared" ca="1" si="21"/>
        <v>-2.3564897628567193E-2</v>
      </c>
      <c r="L73" s="138">
        <f t="shared" ca="1" si="22"/>
        <v>-70694.692885701559</v>
      </c>
      <c r="M73" s="140">
        <f t="shared" ca="1" si="23"/>
        <v>3000000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2" t="s">
        <v>277</v>
      </c>
      <c r="B91" s="234"/>
      <c r="C91" s="132" t="s">
        <v>272</v>
      </c>
      <c r="D91" s="150" t="s">
        <v>273</v>
      </c>
      <c r="E91" s="151" t="s">
        <v>274</v>
      </c>
      <c r="F91" s="152" t="s">
        <v>275</v>
      </c>
      <c r="G91" s="150" t="s">
        <v>273</v>
      </c>
      <c r="H91" s="151" t="s">
        <v>274</v>
      </c>
      <c r="I91" s="152" t="s">
        <v>275</v>
      </c>
      <c r="J91" s="150" t="s">
        <v>273</v>
      </c>
      <c r="K91" s="151" t="s">
        <v>274</v>
      </c>
      <c r="L91" s="152" t="s">
        <v>275</v>
      </c>
      <c r="M91" s="150" t="s">
        <v>273</v>
      </c>
      <c r="N91" s="151" t="s">
        <v>274</v>
      </c>
      <c r="O91" s="152" t="s">
        <v>275</v>
      </c>
    </row>
    <row r="92" spans="1:15" ht="16.5" customHeight="1" thickBot="1">
      <c r="A92" s="225"/>
      <c r="B92" s="227"/>
      <c r="C92" s="136">
        <f ca="1">SUM(C60:C90)</f>
        <v>42000000</v>
      </c>
      <c r="D92" s="140">
        <f ca="1">SUM(D60:D90)</f>
        <v>41761194.592207283</v>
      </c>
      <c r="E92" s="79">
        <f ca="1">IFERROR(F92 / (SUM($C60:$C90) / COUNT($C60:$C90)), 0)</f>
        <v>-7.9601802597574614E-2</v>
      </c>
      <c r="F92" s="138">
        <f ca="1">SUM(F60:F90)</f>
        <v>-238805.40779272385</v>
      </c>
      <c r="G92" s="140">
        <f ca="1">SUM(G60:G90)</f>
        <v>41466176.307390623</v>
      </c>
      <c r="H92" s="79">
        <f ca="1">IFERROR(I92 / (SUM($C60:$C90) / COUNT($C60:$C90)), 0)</f>
        <v>-0.17794123086979036</v>
      </c>
      <c r="I92" s="138">
        <f ca="1">SUM(I60:I90)</f>
        <v>-533823.69260937104</v>
      </c>
      <c r="J92" s="140">
        <f ca="1">SUM(J60:J90)</f>
        <v>41367220.542751268</v>
      </c>
      <c r="K92" s="79">
        <f ca="1">IFERROR(L92 / (SUM($C60:$C90) / COUNT($C60:$C90)), 0)</f>
        <v>-0.21092648574957562</v>
      </c>
      <c r="L92" s="138">
        <f ca="1">SUM(L60:L90)</f>
        <v>-632779.45724872686</v>
      </c>
      <c r="M92" s="140">
        <f ca="1">SUM(M60:M90)</f>
        <v>41483634.386320658</v>
      </c>
      <c r="N92" s="79">
        <f ca="1">IFERROR(O92 / (SUM($C60:$C90) / COUNT($C60:$C90)), 0)</f>
        <v>-0.17212187122644548</v>
      </c>
      <c r="O92" s="138">
        <f ca="1">SUM(O60:O90)</f>
        <v>-516365.61367933644</v>
      </c>
    </row>
    <row r="94" spans="1:15" ht="16.5" customHeight="1" thickBot="1"/>
    <row r="95" spans="1:15" ht="16.5" customHeight="1" thickBot="1">
      <c r="A95" s="204" t="str">
        <f>TEXT(투자전략!$G$1, "[$-ko-KR]yyyy년 mm월 ") &amp; "[동전코인] 전일대비 상승률 Top20 월말결산"</f>
        <v>2022년 06월 [동전코인] 전일대비 상승률 Top20 월말결산</v>
      </c>
      <c r="B95" s="205"/>
      <c r="C95" s="205"/>
      <c r="D95" s="205"/>
      <c r="E95" s="205"/>
      <c r="F95" s="205"/>
      <c r="G95" s="205"/>
      <c r="H95" s="205"/>
      <c r="I95" s="205"/>
      <c r="J95" s="205"/>
      <c r="K95" s="205"/>
      <c r="L95" s="205"/>
      <c r="M95" s="205"/>
      <c r="N95" s="205"/>
      <c r="O95" s="206"/>
    </row>
    <row r="96" spans="1:15" ht="16.5" customHeight="1" thickBot="1">
      <c r="A96" s="248" t="s">
        <v>278</v>
      </c>
      <c r="B96" s="225" t="s">
        <v>276</v>
      </c>
      <c r="C96" s="227"/>
      <c r="D96" s="225" t="s">
        <v>268</v>
      </c>
      <c r="E96" s="226"/>
      <c r="F96" s="227"/>
      <c r="G96" s="225" t="s">
        <v>269</v>
      </c>
      <c r="H96" s="226"/>
      <c r="I96" s="227"/>
      <c r="J96" s="225" t="s">
        <v>270</v>
      </c>
      <c r="K96" s="226"/>
      <c r="L96" s="227"/>
      <c r="M96" s="225" t="s">
        <v>271</v>
      </c>
      <c r="N96" s="226"/>
      <c r="O96" s="227"/>
    </row>
    <row r="97" spans="1:15" ht="16.5" customHeight="1" thickBot="1">
      <c r="A97" s="241"/>
      <c r="B97" s="154" t="s">
        <v>266</v>
      </c>
      <c r="C97" s="154" t="s">
        <v>42</v>
      </c>
      <c r="D97" s="121" t="s">
        <v>267</v>
      </c>
      <c r="E97" s="133" t="s">
        <v>40</v>
      </c>
      <c r="F97" s="156" t="s">
        <v>41</v>
      </c>
      <c r="G97" s="121" t="s">
        <v>267</v>
      </c>
      <c r="H97" s="133" t="s">
        <v>40</v>
      </c>
      <c r="I97" s="156" t="s">
        <v>41</v>
      </c>
      <c r="J97" s="121" t="s">
        <v>267</v>
      </c>
      <c r="K97" s="133" t="s">
        <v>40</v>
      </c>
      <c r="L97" s="156" t="s">
        <v>41</v>
      </c>
      <c r="M97" s="121" t="s">
        <v>267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2022.06.01</v>
      </c>
      <c r="C98" s="134">
        <f ca="1">IFERROR(COUNTA(INDIRECT($B98&amp;"!A71:A90")) * INDIRECT($B98&amp;"!B91"), "")</f>
        <v>3000000</v>
      </c>
      <c r="D98" s="142">
        <f ca="1">IFERROR($C98 * (1 + E98), "")</f>
        <v>3240840.7905672016</v>
      </c>
      <c r="E98" s="76">
        <f ca="1">IFERROR(INDIRECT($B98&amp;"!E91"), "")</f>
        <v>8.0280263522400475E-2</v>
      </c>
      <c r="F98" s="141">
        <f ca="1">IFERROR(INDIRECT($B98&amp;"!F91"), "")</f>
        <v>240840.79056720145</v>
      </c>
      <c r="G98" s="142">
        <f ca="1">IFERROR($C98 * (1 + H98), "")</f>
        <v>3247884.6023985883</v>
      </c>
      <c r="H98" s="76">
        <f ca="1">IFERROR(INDIRECT($B98&amp;"!H91"), "")</f>
        <v>8.2628200799529455E-2</v>
      </c>
      <c r="I98" s="141">
        <f ca="1">IFERROR(INDIRECT($B98&amp;"!I91"), "")</f>
        <v>247884.60239858838</v>
      </c>
      <c r="J98" s="142">
        <f ca="1">IFERROR($C98 * (1 + K98), "")</f>
        <v>3194842.3309022132</v>
      </c>
      <c r="K98" s="76">
        <f ca="1">IFERROR(INDIRECT($B98&amp;"!K91"), "")</f>
        <v>6.4947443634071178E-2</v>
      </c>
      <c r="L98" s="141">
        <f ca="1">IFERROR(INDIRECT($B98&amp;"!L91"), "")</f>
        <v>194842.33090221349</v>
      </c>
      <c r="M98" s="142">
        <f ca="1">IFERROR($C98 * (1 + N98), "")</f>
        <v>3149334.1626061443</v>
      </c>
      <c r="N98" s="76">
        <f ca="1">IFERROR(INDIRECT($B98&amp;"!N91"), "")</f>
        <v>4.977805420204795E-2</v>
      </c>
      <c r="O98" s="141">
        <f ca="1">IFERROR(INDIRECT($B98&amp;"!O91"), "")</f>
        <v>149334.16260614386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2022.06.02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2903126.3689692202</v>
      </c>
      <c r="E99" s="77">
        <f t="shared" ref="E99:E128" ca="1" si="28">IFERROR(INDIRECT($B99&amp;"!E91"), "")</f>
        <v>-3.2291210343593238E-2</v>
      </c>
      <c r="F99" s="137">
        <f t="shared" ref="F99:F128" ca="1" si="29">IFERROR(INDIRECT($B99&amp;"!F91"), "")</f>
        <v>-96873.631030779739</v>
      </c>
      <c r="G99" s="139">
        <f t="shared" ref="G99:G128" ca="1" si="30">IFERROR($C99 * (1 + H99), "")</f>
        <v>2923637.9043043405</v>
      </c>
      <c r="H99" s="77">
        <f t="shared" ref="H99:H128" ca="1" si="31">IFERROR(INDIRECT($B99&amp;"!H91"), "")</f>
        <v>-2.545403189855306E-2</v>
      </c>
      <c r="I99" s="137">
        <f t="shared" ref="I99:I128" ca="1" si="32">IFERROR(INDIRECT($B99&amp;"!I91"), "")</f>
        <v>-76362.095695659169</v>
      </c>
      <c r="J99" s="139">
        <f t="shared" ref="J99:J128" ca="1" si="33">IFERROR($C99 * (1 + K99), "")</f>
        <v>2945350.5839950056</v>
      </c>
      <c r="K99" s="77">
        <f t="shared" ref="K99:K128" ca="1" si="34">IFERROR(INDIRECT($B99&amp;"!K91"), "")</f>
        <v>-1.8216472001664773E-2</v>
      </c>
      <c r="L99" s="137">
        <f t="shared" ref="L99:L128" ca="1" si="35">IFERROR(INDIRECT($B99&amp;"!L91"), "")</f>
        <v>-54649.416004994324</v>
      </c>
      <c r="M99" s="139">
        <f t="shared" ref="M99:M128" ca="1" si="36">IFERROR($C99 * (1 + N99), "")</f>
        <v>3002670.6080855262</v>
      </c>
      <c r="N99" s="77">
        <f t="shared" ref="N99:N128" ca="1" si="37">IFERROR(INDIRECT($B99&amp;"!N91"), "")</f>
        <v>8.9020269517534783E-4</v>
      </c>
      <c r="O99" s="137">
        <f t="shared" ref="O99:O128" ca="1" si="38">IFERROR(INDIRECT($B99&amp;"!O91"), "")</f>
        <v>2670.6080855260461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2022.06.03</v>
      </c>
      <c r="C100" s="135">
        <f t="shared" ca="1" si="26"/>
        <v>3000000</v>
      </c>
      <c r="D100" s="139">
        <f t="shared" ca="1" si="27"/>
        <v>2994212.2975662434</v>
      </c>
      <c r="E100" s="77">
        <f t="shared" ca="1" si="28"/>
        <v>-1.9292341445854989E-3</v>
      </c>
      <c r="F100" s="137">
        <f t="shared" ca="1" si="29"/>
        <v>-5787.7024337564981</v>
      </c>
      <c r="G100" s="139">
        <f t="shared" ca="1" si="30"/>
        <v>2934951.422128079</v>
      </c>
      <c r="H100" s="77">
        <f t="shared" ca="1" si="31"/>
        <v>-2.1682859290640243E-2</v>
      </c>
      <c r="I100" s="137">
        <f t="shared" ca="1" si="32"/>
        <v>-65048.57787192073</v>
      </c>
      <c r="J100" s="139">
        <f t="shared" ca="1" si="33"/>
        <v>2906518.8796867603</v>
      </c>
      <c r="K100" s="77">
        <f t="shared" ca="1" si="34"/>
        <v>-3.1160373437746535E-2</v>
      </c>
      <c r="L100" s="137">
        <f t="shared" ca="1" si="35"/>
        <v>-93481.120313239604</v>
      </c>
      <c r="M100" s="139">
        <f t="shared" ca="1" si="36"/>
        <v>2879647.3624234796</v>
      </c>
      <c r="N100" s="77">
        <f t="shared" ca="1" si="37"/>
        <v>-4.0117545858840149E-2</v>
      </c>
      <c r="O100" s="137">
        <f t="shared" ca="1" si="38"/>
        <v>-120352.63757652043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2022.06.04</v>
      </c>
      <c r="C101" s="135">
        <f t="shared" ca="1" si="26"/>
        <v>3000000</v>
      </c>
      <c r="D101" s="139">
        <f t="shared" ca="1" si="27"/>
        <v>3043520.4748852816</v>
      </c>
      <c r="E101" s="77">
        <f t="shared" ca="1" si="28"/>
        <v>1.4506824961760572E-2</v>
      </c>
      <c r="F101" s="137">
        <f t="shared" ca="1" si="29"/>
        <v>43520.474885281728</v>
      </c>
      <c r="G101" s="139">
        <f t="shared" ca="1" si="30"/>
        <v>3044134.3811389185</v>
      </c>
      <c r="H101" s="77">
        <f t="shared" ca="1" si="31"/>
        <v>1.4711460379639527E-2</v>
      </c>
      <c r="I101" s="137">
        <f t="shared" ca="1" si="32"/>
        <v>44134.381138918594</v>
      </c>
      <c r="J101" s="139">
        <f t="shared" ca="1" si="33"/>
        <v>3019781.5663964311</v>
      </c>
      <c r="K101" s="77">
        <f t="shared" ca="1" si="34"/>
        <v>6.5938554654769114E-3</v>
      </c>
      <c r="L101" s="137">
        <f t="shared" ca="1" si="35"/>
        <v>19781.566396430735</v>
      </c>
      <c r="M101" s="139">
        <f t="shared" ca="1" si="36"/>
        <v>3035619.5875001564</v>
      </c>
      <c r="N101" s="77">
        <f t="shared" ca="1" si="37"/>
        <v>1.1873195833385591E-2</v>
      </c>
      <c r="O101" s="137">
        <f t="shared" ca="1" si="38"/>
        <v>35619.587500156791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2022.06.05</v>
      </c>
      <c r="C102" s="135">
        <f t="shared" ca="1" si="26"/>
        <v>3000000</v>
      </c>
      <c r="D102" s="139">
        <f t="shared" ca="1" si="27"/>
        <v>3000446.0972073674</v>
      </c>
      <c r="E102" s="77">
        <f t="shared" ca="1" si="28"/>
        <v>1.486990691224168E-4</v>
      </c>
      <c r="F102" s="137">
        <f t="shared" ca="1" si="29"/>
        <v>446.09720736724739</v>
      </c>
      <c r="G102" s="139">
        <f t="shared" ca="1" si="30"/>
        <v>3005622.3000710662</v>
      </c>
      <c r="H102" s="77">
        <f t="shared" ca="1" si="31"/>
        <v>1.8741000236888656E-3</v>
      </c>
      <c r="I102" s="137">
        <f t="shared" ca="1" si="32"/>
        <v>5622.3000710665947</v>
      </c>
      <c r="J102" s="139">
        <f t="shared" ca="1" si="33"/>
        <v>3012129.1706279204</v>
      </c>
      <c r="K102" s="77">
        <f t="shared" ca="1" si="34"/>
        <v>4.0430568759734949E-3</v>
      </c>
      <c r="L102" s="137">
        <f t="shared" ca="1" si="35"/>
        <v>12129.170627920485</v>
      </c>
      <c r="M102" s="139">
        <f t="shared" ca="1" si="36"/>
        <v>3106845.8209533445</v>
      </c>
      <c r="N102" s="77">
        <f t="shared" ca="1" si="37"/>
        <v>3.5615273651114783E-2</v>
      </c>
      <c r="O102" s="137">
        <f t="shared" ca="1" si="38"/>
        <v>106845.82095334433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2022.06.06</v>
      </c>
      <c r="C103" s="135">
        <f t="shared" ca="1" si="26"/>
        <v>3000000</v>
      </c>
      <c r="D103" s="139">
        <f t="shared" ca="1" si="27"/>
        <v>3036940.5001892</v>
      </c>
      <c r="E103" s="77">
        <f t="shared" ca="1" si="28"/>
        <v>1.2313500063066644E-2</v>
      </c>
      <c r="F103" s="137">
        <f t="shared" ca="1" si="29"/>
        <v>36940.500189199935</v>
      </c>
      <c r="G103" s="139">
        <f t="shared" ca="1" si="30"/>
        <v>3036940.5001892</v>
      </c>
      <c r="H103" s="77">
        <f t="shared" ca="1" si="31"/>
        <v>1.2313500063066644E-2</v>
      </c>
      <c r="I103" s="137">
        <f t="shared" ca="1" si="32"/>
        <v>36940.500189199935</v>
      </c>
      <c r="J103" s="139">
        <f t="shared" ca="1" si="33"/>
        <v>3036940.5001892</v>
      </c>
      <c r="K103" s="77">
        <f t="shared" ca="1" si="34"/>
        <v>1.2313500063066644E-2</v>
      </c>
      <c r="L103" s="137">
        <f t="shared" ca="1" si="35"/>
        <v>36940.500189199935</v>
      </c>
      <c r="M103" s="139">
        <f t="shared" ca="1" si="36"/>
        <v>2976064.102970792</v>
      </c>
      <c r="N103" s="77">
        <f t="shared" ca="1" si="37"/>
        <v>-7.978632343069246E-3</v>
      </c>
      <c r="O103" s="137">
        <f t="shared" ca="1" si="38"/>
        <v>-23935.897029207739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2022.06.07</v>
      </c>
      <c r="C104" s="135">
        <f t="shared" ca="1" si="26"/>
        <v>3000000</v>
      </c>
      <c r="D104" s="139">
        <f t="shared" ca="1" si="27"/>
        <v>2843960.7659009141</v>
      </c>
      <c r="E104" s="77">
        <f t="shared" ca="1" si="28"/>
        <v>-5.2013078033028695E-2</v>
      </c>
      <c r="F104" s="137">
        <f t="shared" ca="1" si="29"/>
        <v>-156039.23409908605</v>
      </c>
      <c r="G104" s="139">
        <f t="shared" ca="1" si="30"/>
        <v>2852430.1390276053</v>
      </c>
      <c r="H104" s="77">
        <f t="shared" ca="1" si="31"/>
        <v>-4.9189953657464869E-2</v>
      </c>
      <c r="I104" s="137">
        <f t="shared" ca="1" si="32"/>
        <v>-147569.86097239458</v>
      </c>
      <c r="J104" s="139">
        <f t="shared" ca="1" si="33"/>
        <v>2818801.9139552</v>
      </c>
      <c r="K104" s="77">
        <f t="shared" ca="1" si="34"/>
        <v>-6.0399362014933303E-2</v>
      </c>
      <c r="L104" s="137">
        <f t="shared" ca="1" si="35"/>
        <v>-181198.08604479991</v>
      </c>
      <c r="M104" s="139">
        <f t="shared" ca="1" si="36"/>
        <v>2860152.6335746483</v>
      </c>
      <c r="N104" s="77">
        <f t="shared" ca="1" si="37"/>
        <v>-4.6615788808450617E-2</v>
      </c>
      <c r="O104" s="137">
        <f t="shared" ca="1" si="38"/>
        <v>-139847.36642535182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2022.06.08</v>
      </c>
      <c r="C105" s="134">
        <f t="shared" ca="1" si="26"/>
        <v>3000000</v>
      </c>
      <c r="D105" s="142">
        <f t="shared" ca="1" si="27"/>
        <v>3015609.6845418205</v>
      </c>
      <c r="E105" s="76">
        <f t="shared" ca="1" si="28"/>
        <v>5.2032281806068123E-3</v>
      </c>
      <c r="F105" s="141">
        <f t="shared" ca="1" si="29"/>
        <v>15609.684541820436</v>
      </c>
      <c r="G105" s="142">
        <f t="shared" ca="1" si="30"/>
        <v>3029626.0307751759</v>
      </c>
      <c r="H105" s="76">
        <f t="shared" ca="1" si="31"/>
        <v>9.8753435917253683E-3</v>
      </c>
      <c r="I105" s="141">
        <f t="shared" ca="1" si="32"/>
        <v>29626.030775176107</v>
      </c>
      <c r="J105" s="142">
        <f t="shared" ca="1" si="33"/>
        <v>3032319.9791748174</v>
      </c>
      <c r="K105" s="76">
        <f t="shared" ca="1" si="34"/>
        <v>1.0773326391605813E-2</v>
      </c>
      <c r="L105" s="141">
        <f t="shared" ca="1" si="35"/>
        <v>32319.979174817436</v>
      </c>
      <c r="M105" s="142">
        <f t="shared" ca="1" si="36"/>
        <v>3030887.5808373005</v>
      </c>
      <c r="N105" s="76">
        <f t="shared" ca="1" si="37"/>
        <v>1.0295860279100167E-2</v>
      </c>
      <c r="O105" s="141">
        <f t="shared" ca="1" si="38"/>
        <v>30887.580837300498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2022.06.09</v>
      </c>
      <c r="C106" s="135">
        <f t="shared" ca="1" si="26"/>
        <v>3000000</v>
      </c>
      <c r="D106" s="139">
        <f t="shared" ca="1" si="27"/>
        <v>2961784.8931322596</v>
      </c>
      <c r="E106" s="77">
        <f t="shared" ca="1" si="28"/>
        <v>-1.2738368955913537E-2</v>
      </c>
      <c r="F106" s="137">
        <f t="shared" ca="1" si="29"/>
        <v>-38215.106867740622</v>
      </c>
      <c r="G106" s="139">
        <f t="shared" ca="1" si="30"/>
        <v>2991490.9363470282</v>
      </c>
      <c r="H106" s="77">
        <f t="shared" ca="1" si="31"/>
        <v>-2.836354550990476E-3</v>
      </c>
      <c r="I106" s="137">
        <f t="shared" ca="1" si="32"/>
        <v>-8509.0636529714284</v>
      </c>
      <c r="J106" s="139">
        <f t="shared" ca="1" si="33"/>
        <v>2971258.7084483583</v>
      </c>
      <c r="K106" s="77">
        <f t="shared" ca="1" si="34"/>
        <v>-9.5804305172138698E-3</v>
      </c>
      <c r="L106" s="137">
        <f t="shared" ca="1" si="35"/>
        <v>-28741.2915516416</v>
      </c>
      <c r="M106" s="139">
        <f t="shared" ca="1" si="36"/>
        <v>2953427.4725889592</v>
      </c>
      <c r="N106" s="77">
        <f t="shared" ca="1" si="37"/>
        <v>-1.5524175803680266E-2</v>
      </c>
      <c r="O106" s="137">
        <f t="shared" ca="1" si="38"/>
        <v>-46572.527411040777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2022.06.10</v>
      </c>
      <c r="C107" s="135">
        <f t="shared" ca="1" si="26"/>
        <v>3000000</v>
      </c>
      <c r="D107" s="139">
        <f t="shared" ca="1" si="27"/>
        <v>2985393.6422002278</v>
      </c>
      <c r="E107" s="77">
        <f t="shared" ca="1" si="28"/>
        <v>-4.868785933257418E-3</v>
      </c>
      <c r="F107" s="137">
        <f t="shared" ca="1" si="29"/>
        <v>-14606.357799772251</v>
      </c>
      <c r="G107" s="139">
        <f t="shared" ca="1" si="30"/>
        <v>2945911.8234992838</v>
      </c>
      <c r="H107" s="77">
        <f t="shared" ca="1" si="31"/>
        <v>-1.802939216690546E-2</v>
      </c>
      <c r="I107" s="137">
        <f t="shared" ca="1" si="32"/>
        <v>-54088.176500716363</v>
      </c>
      <c r="J107" s="139">
        <f t="shared" ca="1" si="33"/>
        <v>2960564.2222471023</v>
      </c>
      <c r="K107" s="77">
        <f t="shared" ca="1" si="34"/>
        <v>-1.3145259250965874E-2</v>
      </c>
      <c r="L107" s="137">
        <f t="shared" ca="1" si="35"/>
        <v>-39435.777752897622</v>
      </c>
      <c r="M107" s="139">
        <f t="shared" ca="1" si="36"/>
        <v>2873057.6854467923</v>
      </c>
      <c r="N107" s="77">
        <f t="shared" ca="1" si="37"/>
        <v>-4.2314104851069213E-2</v>
      </c>
      <c r="O107" s="137">
        <f t="shared" ca="1" si="38"/>
        <v>-126942.31455320762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2022.06.11</v>
      </c>
      <c r="C108" s="135">
        <f t="shared" ca="1" si="26"/>
        <v>3000000</v>
      </c>
      <c r="D108" s="139">
        <f t="shared" ca="1" si="27"/>
        <v>3001554.8366883765</v>
      </c>
      <c r="E108" s="77">
        <f t="shared" ca="1" si="28"/>
        <v>5.182788961256516E-4</v>
      </c>
      <c r="F108" s="137">
        <f t="shared" ca="1" si="29"/>
        <v>1554.836688376955</v>
      </c>
      <c r="G108" s="139">
        <f t="shared" ca="1" si="30"/>
        <v>2877550.3298438755</v>
      </c>
      <c r="H108" s="77">
        <f t="shared" ca="1" si="31"/>
        <v>-4.0816556718708111E-2</v>
      </c>
      <c r="I108" s="137">
        <f t="shared" ca="1" si="32"/>
        <v>-122449.67015612435</v>
      </c>
      <c r="J108" s="139">
        <f t="shared" ca="1" si="33"/>
        <v>2863316.2303458764</v>
      </c>
      <c r="K108" s="77">
        <f t="shared" ca="1" si="34"/>
        <v>-4.5561256551374558E-2</v>
      </c>
      <c r="L108" s="137">
        <f t="shared" ca="1" si="35"/>
        <v>-136683.76965412369</v>
      </c>
      <c r="M108" s="139">
        <f t="shared" ca="1" si="36"/>
        <v>2863316.2303458764</v>
      </c>
      <c r="N108" s="77">
        <f t="shared" ca="1" si="37"/>
        <v>-4.5561256551374558E-2</v>
      </c>
      <c r="O108" s="137">
        <f t="shared" ca="1" si="38"/>
        <v>-136683.76965412369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2022.06.12</v>
      </c>
      <c r="C109" s="135">
        <f t="shared" ca="1" si="26"/>
        <v>3000000</v>
      </c>
      <c r="D109" s="139">
        <f t="shared" ca="1" si="27"/>
        <v>3027621.4465346793</v>
      </c>
      <c r="E109" s="77">
        <f t="shared" ca="1" si="28"/>
        <v>9.2071488448930115E-3</v>
      </c>
      <c r="F109" s="137">
        <f t="shared" ca="1" si="29"/>
        <v>27621.446534679042</v>
      </c>
      <c r="G109" s="139">
        <f t="shared" ca="1" si="30"/>
        <v>3015899.6350950715</v>
      </c>
      <c r="H109" s="77">
        <f t="shared" ca="1" si="31"/>
        <v>5.2998783650236954E-3</v>
      </c>
      <c r="I109" s="137">
        <f t="shared" ca="1" si="32"/>
        <v>15899.635095071089</v>
      </c>
      <c r="J109" s="139">
        <f t="shared" ca="1" si="33"/>
        <v>3037552.3831415516</v>
      </c>
      <c r="K109" s="77">
        <f t="shared" ca="1" si="34"/>
        <v>1.2517461047183927E-2</v>
      </c>
      <c r="L109" s="137">
        <f t="shared" ca="1" si="35"/>
        <v>37552.383141551793</v>
      </c>
      <c r="M109" s="139">
        <f t="shared" ca="1" si="36"/>
        <v>3126480.6020673118</v>
      </c>
      <c r="N109" s="77">
        <f t="shared" ca="1" si="37"/>
        <v>4.2160200689103922E-2</v>
      </c>
      <c r="O109" s="137">
        <f t="shared" ca="1" si="38"/>
        <v>126480.60206731179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2022.06.13</v>
      </c>
      <c r="C110" s="135">
        <f t="shared" ca="1" si="26"/>
        <v>3000000</v>
      </c>
      <c r="D110" s="139">
        <f t="shared" ca="1" si="27"/>
        <v>2675925.4388536084</v>
      </c>
      <c r="E110" s="77">
        <f t="shared" ca="1" si="28"/>
        <v>-0.10802485371546373</v>
      </c>
      <c r="F110" s="137">
        <f t="shared" ca="1" si="29"/>
        <v>-324074.56114639121</v>
      </c>
      <c r="G110" s="139">
        <f t="shared" ca="1" si="30"/>
        <v>2478903.8975027772</v>
      </c>
      <c r="H110" s="77">
        <f t="shared" ca="1" si="31"/>
        <v>-0.17369870083240763</v>
      </c>
      <c r="I110" s="137">
        <f t="shared" ca="1" si="32"/>
        <v>-521096.10249722266</v>
      </c>
      <c r="J110" s="139">
        <f t="shared" ca="1" si="33"/>
        <v>2530895.5170120448</v>
      </c>
      <c r="K110" s="77">
        <f t="shared" ca="1" si="34"/>
        <v>-0.15636816099598505</v>
      </c>
      <c r="L110" s="137">
        <f t="shared" ca="1" si="35"/>
        <v>-469104.4829879551</v>
      </c>
      <c r="M110" s="139">
        <f t="shared" ca="1" si="36"/>
        <v>2530895.5170120448</v>
      </c>
      <c r="N110" s="77">
        <f t="shared" ca="1" si="37"/>
        <v>-0.15636816099598505</v>
      </c>
      <c r="O110" s="137">
        <f t="shared" ca="1" si="38"/>
        <v>-469104.4829879551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2022.06.14</v>
      </c>
      <c r="C111" s="136">
        <f t="shared" ca="1" si="26"/>
        <v>3000000</v>
      </c>
      <c r="D111" s="140">
        <f t="shared" ca="1" si="27"/>
        <v>2988002.4824728509</v>
      </c>
      <c r="E111" s="79">
        <f t="shared" ca="1" si="28"/>
        <v>-3.9991725090497117E-3</v>
      </c>
      <c r="F111" s="138">
        <f t="shared" ca="1" si="29"/>
        <v>-11997.517527149132</v>
      </c>
      <c r="G111" s="140">
        <f t="shared" ca="1" si="30"/>
        <v>3017035.4773184783</v>
      </c>
      <c r="H111" s="79">
        <f t="shared" ca="1" si="31"/>
        <v>5.6784924394929041E-3</v>
      </c>
      <c r="I111" s="138">
        <f t="shared" ca="1" si="32"/>
        <v>17035.477318478712</v>
      </c>
      <c r="J111" s="140">
        <f t="shared" ca="1" si="33"/>
        <v>2944730.6996965767</v>
      </c>
      <c r="K111" s="79">
        <f t="shared" ca="1" si="34"/>
        <v>-1.8423100101141076E-2</v>
      </c>
      <c r="L111" s="138">
        <f t="shared" ca="1" si="35"/>
        <v>-55269.300303423224</v>
      </c>
      <c r="M111" s="140">
        <f t="shared" ca="1" si="36"/>
        <v>3000000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2" t="s">
        <v>277</v>
      </c>
      <c r="B129" s="234"/>
      <c r="C129" s="132" t="s">
        <v>272</v>
      </c>
      <c r="D129" s="150" t="s">
        <v>273</v>
      </c>
      <c r="E129" s="151" t="s">
        <v>274</v>
      </c>
      <c r="F129" s="152" t="s">
        <v>275</v>
      </c>
      <c r="G129" s="150" t="s">
        <v>273</v>
      </c>
      <c r="H129" s="151" t="s">
        <v>274</v>
      </c>
      <c r="I129" s="152" t="s">
        <v>275</v>
      </c>
      <c r="J129" s="150" t="s">
        <v>273</v>
      </c>
      <c r="K129" s="151" t="s">
        <v>274</v>
      </c>
      <c r="L129" s="152" t="s">
        <v>275</v>
      </c>
      <c r="M129" s="150" t="s">
        <v>273</v>
      </c>
      <c r="N129" s="151" t="s">
        <v>274</v>
      </c>
      <c r="O129" s="152" t="s">
        <v>275</v>
      </c>
    </row>
    <row r="130" spans="1:15" ht="16.5" customHeight="1" thickBot="1">
      <c r="A130" s="225"/>
      <c r="B130" s="227"/>
      <c r="C130" s="136">
        <f ca="1">SUM(C98:C128)</f>
        <v>42000000</v>
      </c>
      <c r="D130" s="140">
        <f ca="1">SUM(D98:D128)</f>
        <v>41718939.719709247</v>
      </c>
      <c r="E130" s="79">
        <f ca="1">IFERROR(F130 / (SUM($C98:$C128) / COUNT($C98:$C128)), 0)</f>
        <v>-9.3686760096916233E-2</v>
      </c>
      <c r="F130" s="138">
        <f ca="1">SUM(F98:F128)</f>
        <v>-281060.28029074869</v>
      </c>
      <c r="G130" s="140">
        <f ca="1">SUM(G98:G128)</f>
        <v>41402019.379639491</v>
      </c>
      <c r="H130" s="79">
        <f ca="1">IFERROR(I130 / (SUM($C98:$C128) / COUNT($C98:$C128)), 0)</f>
        <v>-0.19932687345350328</v>
      </c>
      <c r="I130" s="138">
        <f ca="1">SUM(I98:I128)</f>
        <v>-597980.62036050984</v>
      </c>
      <c r="J130" s="140">
        <f ca="1">SUM(J98:J128)</f>
        <v>41275002.68581906</v>
      </c>
      <c r="K130" s="79">
        <f ca="1">IFERROR(L130 / (SUM($C98:$C128) / COUNT($C98:$C128)), 0)</f>
        <v>-0.24166577139364706</v>
      </c>
      <c r="L130" s="138">
        <f ca="1">SUM(L98:L128)</f>
        <v>-724997.3141809412</v>
      </c>
      <c r="M130" s="140">
        <f ca="1">SUM(M98:M128)</f>
        <v>41388399.366412379</v>
      </c>
      <c r="N130" s="79">
        <f ca="1">IFERROR(O130 / (SUM($C98:$C128) / COUNT($C98:$C128)), 0)</f>
        <v>-0.20386687786254129</v>
      </c>
      <c r="O130" s="138">
        <f ca="1">SUM(O98:O128)</f>
        <v>-611600.63358762383</v>
      </c>
    </row>
    <row r="132" spans="1:15" ht="16.5" customHeight="1" thickBot="1"/>
    <row r="133" spans="1:15" ht="16.5" customHeight="1" thickBot="1">
      <c r="A133" s="204" t="str">
        <f>TEXT(투자전략!$G$1, "[$-ko-KR]yyyy년 mm월 ") &amp; "전일대비 상승률 Top20 월말결산"</f>
        <v>2022년 06월 전일대비 상승률 Top20 월말결산</v>
      </c>
      <c r="B133" s="205"/>
      <c r="C133" s="205"/>
      <c r="D133" s="205"/>
      <c r="E133" s="205"/>
      <c r="F133" s="205"/>
      <c r="G133" s="205"/>
      <c r="H133" s="205"/>
      <c r="I133" s="205"/>
      <c r="J133" s="205"/>
      <c r="K133" s="205"/>
      <c r="L133" s="205"/>
      <c r="M133" s="205"/>
      <c r="N133" s="205"/>
      <c r="O133" s="206"/>
    </row>
    <row r="134" spans="1:15" ht="16.5" customHeight="1" thickBot="1">
      <c r="A134" s="248" t="s">
        <v>278</v>
      </c>
      <c r="B134" s="225" t="s">
        <v>276</v>
      </c>
      <c r="C134" s="227"/>
      <c r="D134" s="225" t="s">
        <v>268</v>
      </c>
      <c r="E134" s="226"/>
      <c r="F134" s="227"/>
      <c r="G134" s="225" t="s">
        <v>269</v>
      </c>
      <c r="H134" s="226"/>
      <c r="I134" s="227"/>
      <c r="J134" s="225" t="s">
        <v>270</v>
      </c>
      <c r="K134" s="226"/>
      <c r="L134" s="227"/>
      <c r="M134" s="225" t="s">
        <v>271</v>
      </c>
      <c r="N134" s="226"/>
      <c r="O134" s="227"/>
    </row>
    <row r="135" spans="1:15" ht="16.5" customHeight="1" thickBot="1">
      <c r="A135" s="241"/>
      <c r="B135" s="154" t="s">
        <v>266</v>
      </c>
      <c r="C135" s="154" t="s">
        <v>42</v>
      </c>
      <c r="D135" s="121" t="s">
        <v>267</v>
      </c>
      <c r="E135" s="133" t="s">
        <v>40</v>
      </c>
      <c r="F135" s="156" t="s">
        <v>41</v>
      </c>
      <c r="G135" s="121" t="s">
        <v>267</v>
      </c>
      <c r="H135" s="133" t="s">
        <v>40</v>
      </c>
      <c r="I135" s="156" t="s">
        <v>41</v>
      </c>
      <c r="J135" s="121" t="s">
        <v>267</v>
      </c>
      <c r="K135" s="133" t="s">
        <v>40</v>
      </c>
      <c r="L135" s="156" t="s">
        <v>41</v>
      </c>
      <c r="M135" s="121" t="s">
        <v>267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2022.06.01</v>
      </c>
      <c r="C136" s="134">
        <f ca="1">IFERROR(COUNTA(INDIRECT($B136&amp;"!A98:A117")) * INDIRECT($B136&amp;"!B118"), "")</f>
        <v>3000000</v>
      </c>
      <c r="D136" s="142">
        <f ca="1">IFERROR($C136 * (1 + E136), "")</f>
        <v>2981180.4189679781</v>
      </c>
      <c r="E136" s="76">
        <f ca="1">IFERROR(INDIRECT($B136&amp;"!E118"), "")</f>
        <v>-6.273193677340588E-3</v>
      </c>
      <c r="F136" s="141">
        <f ca="1">IFERROR(INDIRECT($B136&amp;"!F118"), "")</f>
        <v>-18819.581032021761</v>
      </c>
      <c r="G136" s="142">
        <f ca="1">IFERROR($C136 * (1 + H136), "")</f>
        <v>2993015.4354200293</v>
      </c>
      <c r="H136" s="76">
        <f ca="1">IFERROR(INDIRECT($B136&amp;"!H118"), "")</f>
        <v>-2.3281881933235799E-3</v>
      </c>
      <c r="I136" s="141">
        <f ca="1">IFERROR(INDIRECT($B136&amp;"!I118"), "")</f>
        <v>-6984.5645799707436</v>
      </c>
      <c r="J136" s="142">
        <f ca="1">IFERROR($C136 * (1 + K136), "")</f>
        <v>2984737.726535243</v>
      </c>
      <c r="K136" s="76">
        <f ca="1">IFERROR(INDIRECT($B136&amp;"!K118"), "")</f>
        <v>-5.0874244882523024E-3</v>
      </c>
      <c r="L136" s="141">
        <f ca="1">IFERROR(INDIRECT($B136&amp;"!L118"), "")</f>
        <v>-15262.273464756909</v>
      </c>
      <c r="M136" s="142">
        <f ca="1">IFERROR($C136 * (1 + N136), "")</f>
        <v>2972701.8803649344</v>
      </c>
      <c r="N136" s="76">
        <f ca="1">IFERROR(INDIRECT($B136&amp;"!N118"), "")</f>
        <v>-9.0993732116884732E-3</v>
      </c>
      <c r="O136" s="141">
        <f ca="1">IFERROR(INDIRECT($B136&amp;"!O118"), "")</f>
        <v>-27298.119635065414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2022.06.02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2881276.8117261394</v>
      </c>
      <c r="E137" s="77">
        <f t="shared" ref="E137:E166" ca="1" si="41">IFERROR(INDIRECT($B137&amp;"!E118"), "")</f>
        <v>-3.9574396091286858E-2</v>
      </c>
      <c r="F137" s="137">
        <f t="shared" ref="F137:F166" ca="1" si="42">IFERROR(INDIRECT($B137&amp;"!F118"), "")</f>
        <v>-118723.18827386056</v>
      </c>
      <c r="G137" s="139">
        <f t="shared" ref="G137:G166" ca="1" si="43">IFERROR($C137 * (1 + H137), "")</f>
        <v>2896156.0612491174</v>
      </c>
      <c r="H137" s="77">
        <f t="shared" ref="H137:H166" ca="1" si="44">IFERROR(INDIRECT($B137&amp;"!H118"), "")</f>
        <v>-3.4614646250294187E-2</v>
      </c>
      <c r="I137" s="137">
        <f t="shared" ref="I137:I166" ca="1" si="45">IFERROR(INDIRECT($B137&amp;"!I118"), "")</f>
        <v>-103843.93875088259</v>
      </c>
      <c r="J137" s="139">
        <f t="shared" ref="J137:J166" ca="1" si="46">IFERROR($C137 * (1 + K137), "")</f>
        <v>2909289.5696547506</v>
      </c>
      <c r="K137" s="77">
        <f t="shared" ref="K137:K166" ca="1" si="47">IFERROR(INDIRECT($B137&amp;"!K118"), "")</f>
        <v>-3.0236810115083168E-2</v>
      </c>
      <c r="L137" s="137">
        <f t="shared" ref="L137:L166" ca="1" si="48">IFERROR(INDIRECT($B137&amp;"!L118"), "")</f>
        <v>-90710.430345249493</v>
      </c>
      <c r="M137" s="139">
        <f t="shared" ref="M137:M166" ca="1" si="49">IFERROR($C137 * (1 + N137), "")</f>
        <v>2994626.2080513327</v>
      </c>
      <c r="N137" s="77">
        <f t="shared" ref="N137:N166" ca="1" si="50">IFERROR(INDIRECT($B137&amp;"!N118"), "")</f>
        <v>-1.7912639828890867E-3</v>
      </c>
      <c r="O137" s="137">
        <f t="shared" ref="O137:O166" ca="1" si="51">IFERROR(INDIRECT($B137&amp;"!O118"), "")</f>
        <v>-5373.7919486672663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2022.06.03</v>
      </c>
      <c r="C138" s="135">
        <f t="shared" ca="1" si="39"/>
        <v>3000000</v>
      </c>
      <c r="D138" s="139">
        <f t="shared" ca="1" si="40"/>
        <v>2986067.7932987101</v>
      </c>
      <c r="E138" s="77">
        <f t="shared" ca="1" si="41"/>
        <v>-4.644068900429954E-3</v>
      </c>
      <c r="F138" s="137">
        <f t="shared" ca="1" si="42"/>
        <v>-13932.206701289861</v>
      </c>
      <c r="G138" s="139">
        <f t="shared" ca="1" si="43"/>
        <v>2967231.1768540717</v>
      </c>
      <c r="H138" s="77">
        <f t="shared" ca="1" si="44"/>
        <v>-1.0922941048642752E-2</v>
      </c>
      <c r="I138" s="137">
        <f t="shared" ca="1" si="45"/>
        <v>-32768.823145928254</v>
      </c>
      <c r="J138" s="139">
        <f t="shared" ca="1" si="46"/>
        <v>2941957.4814485642</v>
      </c>
      <c r="K138" s="77">
        <f t="shared" ca="1" si="47"/>
        <v>-1.9347506183811949E-2</v>
      </c>
      <c r="L138" s="137">
        <f t="shared" ca="1" si="48"/>
        <v>-58042.518551435845</v>
      </c>
      <c r="M138" s="139">
        <f t="shared" ca="1" si="49"/>
        <v>2888584.6350602703</v>
      </c>
      <c r="N138" s="77">
        <f t="shared" ca="1" si="50"/>
        <v>-3.7138454979909905E-2</v>
      </c>
      <c r="O138" s="137">
        <f t="shared" ca="1" si="51"/>
        <v>-111415.36493972973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2022.06.04</v>
      </c>
      <c r="C139" s="135">
        <f t="shared" ca="1" si="39"/>
        <v>3000000</v>
      </c>
      <c r="D139" s="139">
        <f t="shared" ca="1" si="40"/>
        <v>3060653.3360855742</v>
      </c>
      <c r="E139" s="77">
        <f t="shared" ca="1" si="41"/>
        <v>2.0217778695191348E-2</v>
      </c>
      <c r="F139" s="137">
        <f t="shared" ca="1" si="42"/>
        <v>60653.336085574032</v>
      </c>
      <c r="G139" s="139">
        <f t="shared" ca="1" si="43"/>
        <v>3056582.9261728823</v>
      </c>
      <c r="H139" s="77">
        <f t="shared" ca="1" si="44"/>
        <v>1.8860975390960776E-2</v>
      </c>
      <c r="I139" s="137">
        <f t="shared" ca="1" si="45"/>
        <v>56582.926172882348</v>
      </c>
      <c r="J139" s="139">
        <f t="shared" ca="1" si="46"/>
        <v>3037552.7234084518</v>
      </c>
      <c r="K139" s="77">
        <f t="shared" ca="1" si="47"/>
        <v>1.2517574469483778E-2</v>
      </c>
      <c r="L139" s="137">
        <f t="shared" ca="1" si="48"/>
        <v>37552.723408451333</v>
      </c>
      <c r="M139" s="139">
        <f t="shared" ca="1" si="49"/>
        <v>3030807.8659181814</v>
      </c>
      <c r="N139" s="77">
        <f t="shared" ca="1" si="50"/>
        <v>1.0269288639393725E-2</v>
      </c>
      <c r="O139" s="137">
        <f t="shared" ca="1" si="51"/>
        <v>30807.865918181171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2022.06.05</v>
      </c>
      <c r="C140" s="135">
        <f t="shared" ca="1" si="39"/>
        <v>3000000</v>
      </c>
      <c r="D140" s="139">
        <f t="shared" ca="1" si="40"/>
        <v>2971990.4633228201</v>
      </c>
      <c r="E140" s="77">
        <f t="shared" ca="1" si="41"/>
        <v>-9.3365122257266613E-3</v>
      </c>
      <c r="F140" s="137">
        <f t="shared" ca="1" si="42"/>
        <v>-28009.536677179993</v>
      </c>
      <c r="G140" s="139">
        <f t="shared" ca="1" si="43"/>
        <v>2962832.5623493195</v>
      </c>
      <c r="H140" s="77">
        <f t="shared" ca="1" si="44"/>
        <v>-1.2389145883560177E-2</v>
      </c>
      <c r="I140" s="137">
        <f t="shared" ca="1" si="45"/>
        <v>-37167.437650680527</v>
      </c>
      <c r="J140" s="139">
        <f t="shared" ca="1" si="46"/>
        <v>2978192.6595936809</v>
      </c>
      <c r="K140" s="77">
        <f t="shared" ca="1" si="47"/>
        <v>-7.2691134687730436E-3</v>
      </c>
      <c r="L140" s="137">
        <f t="shared" ca="1" si="48"/>
        <v>-21807.340406319116</v>
      </c>
      <c r="M140" s="139">
        <f t="shared" ca="1" si="49"/>
        <v>3046484.4505113577</v>
      </c>
      <c r="N140" s="77">
        <f t="shared" ca="1" si="50"/>
        <v>1.549481683711911E-2</v>
      </c>
      <c r="O140" s="137">
        <f t="shared" ca="1" si="51"/>
        <v>46484.450511357332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2022.06.06</v>
      </c>
      <c r="C141" s="135">
        <f t="shared" ca="1" si="39"/>
        <v>3000000</v>
      </c>
      <c r="D141" s="139">
        <f t="shared" ca="1" si="40"/>
        <v>3032326.0163327525</v>
      </c>
      <c r="E141" s="77">
        <f t="shared" ca="1" si="41"/>
        <v>1.0775338777584232E-2</v>
      </c>
      <c r="F141" s="137">
        <f t="shared" ca="1" si="42"/>
        <v>32326.016332752686</v>
      </c>
      <c r="G141" s="139">
        <f t="shared" ca="1" si="43"/>
        <v>3032326.0163327525</v>
      </c>
      <c r="H141" s="77">
        <f t="shared" ca="1" si="44"/>
        <v>1.0775338777584232E-2</v>
      </c>
      <c r="I141" s="137">
        <f t="shared" ca="1" si="45"/>
        <v>32326.016332752686</v>
      </c>
      <c r="J141" s="139">
        <f t="shared" ca="1" si="46"/>
        <v>3032326.0163327525</v>
      </c>
      <c r="K141" s="77">
        <f t="shared" ca="1" si="47"/>
        <v>1.0775338777584232E-2</v>
      </c>
      <c r="L141" s="137">
        <f t="shared" ca="1" si="48"/>
        <v>32326.016332752686</v>
      </c>
      <c r="M141" s="139">
        <f t="shared" ca="1" si="49"/>
        <v>2922384.8001313964</v>
      </c>
      <c r="N141" s="77">
        <f t="shared" ca="1" si="50"/>
        <v>-2.5871733289534564E-2</v>
      </c>
      <c r="O141" s="137">
        <f t="shared" ca="1" si="51"/>
        <v>-77615.199868603697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2022.06.07</v>
      </c>
      <c r="C142" s="135">
        <f t="shared" ca="1" si="39"/>
        <v>3000000</v>
      </c>
      <c r="D142" s="139">
        <f t="shared" ca="1" si="40"/>
        <v>2850826.6110602776</v>
      </c>
      <c r="E142" s="77">
        <f t="shared" ca="1" si="41"/>
        <v>-4.9724462979907555E-2</v>
      </c>
      <c r="F142" s="137">
        <f t="shared" ca="1" si="42"/>
        <v>-149173.38893972264</v>
      </c>
      <c r="G142" s="139">
        <f t="shared" ca="1" si="43"/>
        <v>2862837.2898029555</v>
      </c>
      <c r="H142" s="77">
        <f t="shared" ca="1" si="44"/>
        <v>-4.5720903399014967E-2</v>
      </c>
      <c r="I142" s="137">
        <f t="shared" ca="1" si="45"/>
        <v>-137162.71019704491</v>
      </c>
      <c r="J142" s="139">
        <f t="shared" ca="1" si="46"/>
        <v>2842001.2511181608</v>
      </c>
      <c r="K142" s="77">
        <f t="shared" ca="1" si="47"/>
        <v>-5.266624962727974E-2</v>
      </c>
      <c r="L142" s="137">
        <f t="shared" ca="1" si="48"/>
        <v>-157998.74888183919</v>
      </c>
      <c r="M142" s="139">
        <f t="shared" ca="1" si="49"/>
        <v>2877889.3374212454</v>
      </c>
      <c r="N142" s="77">
        <f t="shared" ca="1" si="50"/>
        <v>-4.0703554192918184E-2</v>
      </c>
      <c r="O142" s="137">
        <f t="shared" ca="1" si="51"/>
        <v>-122110.66257875456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2022.06.08</v>
      </c>
      <c r="C143" s="134">
        <f t="shared" ca="1" si="39"/>
        <v>3000000</v>
      </c>
      <c r="D143" s="142">
        <f t="shared" ca="1" si="40"/>
        <v>3016678.3799931034</v>
      </c>
      <c r="E143" s="76">
        <f t="shared" ca="1" si="41"/>
        <v>5.5594599977012308E-3</v>
      </c>
      <c r="F143" s="141">
        <f t="shared" ca="1" si="42"/>
        <v>16678.379993103692</v>
      </c>
      <c r="G143" s="142">
        <f t="shared" ca="1" si="43"/>
        <v>3009852.4995081122</v>
      </c>
      <c r="H143" s="76">
        <f t="shared" ca="1" si="44"/>
        <v>3.2841665027041151E-3</v>
      </c>
      <c r="I143" s="141">
        <f t="shared" ca="1" si="45"/>
        <v>9852.499508112347</v>
      </c>
      <c r="J143" s="142">
        <f t="shared" ca="1" si="46"/>
        <v>3003138.1027676156</v>
      </c>
      <c r="K143" s="76">
        <f t="shared" ca="1" si="47"/>
        <v>1.0460342558718148E-3</v>
      </c>
      <c r="L143" s="141">
        <f t="shared" ca="1" si="48"/>
        <v>3138.1027676154417</v>
      </c>
      <c r="M143" s="142">
        <f t="shared" ca="1" si="49"/>
        <v>3012949.6706848689</v>
      </c>
      <c r="N143" s="76">
        <f t="shared" ca="1" si="50"/>
        <v>4.3165568949564111E-3</v>
      </c>
      <c r="O143" s="141">
        <f t="shared" ca="1" si="51"/>
        <v>12949.670684869223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2022.06.09</v>
      </c>
      <c r="C144" s="135">
        <f t="shared" ca="1" si="39"/>
        <v>3000000</v>
      </c>
      <c r="D144" s="139">
        <f t="shared" ca="1" si="40"/>
        <v>2966223.4848659858</v>
      </c>
      <c r="E144" s="77">
        <f t="shared" ca="1" si="41"/>
        <v>-1.1258838378004636E-2</v>
      </c>
      <c r="F144" s="137">
        <f t="shared" ca="1" si="42"/>
        <v>-33776.51513401392</v>
      </c>
      <c r="G144" s="139">
        <f t="shared" ca="1" si="43"/>
        <v>2998298.0553518608</v>
      </c>
      <c r="H144" s="77">
        <f t="shared" ca="1" si="44"/>
        <v>-5.6731488271314398E-4</v>
      </c>
      <c r="I144" s="137">
        <f t="shared" ca="1" si="45"/>
        <v>-1701.9446481394305</v>
      </c>
      <c r="J144" s="139">
        <f t="shared" ca="1" si="46"/>
        <v>2979905.9694036511</v>
      </c>
      <c r="K144" s="77">
        <f t="shared" ca="1" si="47"/>
        <v>-6.6980101987830333E-3</v>
      </c>
      <c r="L144" s="137">
        <f t="shared" ca="1" si="48"/>
        <v>-20094.030596349101</v>
      </c>
      <c r="M144" s="139">
        <f t="shared" ca="1" si="49"/>
        <v>2965320.5889520776</v>
      </c>
      <c r="N144" s="77">
        <f t="shared" ca="1" si="50"/>
        <v>-1.1559803682640877E-2</v>
      </c>
      <c r="O144" s="137">
        <f t="shared" ca="1" si="51"/>
        <v>-34679.411047922636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2022.06.10</v>
      </c>
      <c r="C145" s="135">
        <f t="shared" ca="1" si="39"/>
        <v>3000000</v>
      </c>
      <c r="D145" s="139">
        <f t="shared" ca="1" si="40"/>
        <v>2981112.6242697993</v>
      </c>
      <c r="E145" s="77">
        <f t="shared" ca="1" si="41"/>
        <v>-6.2957919100668971E-3</v>
      </c>
      <c r="F145" s="137">
        <f t="shared" ca="1" si="42"/>
        <v>-18887.375730200689</v>
      </c>
      <c r="G145" s="139">
        <f t="shared" ca="1" si="43"/>
        <v>2944859.3687199722</v>
      </c>
      <c r="H145" s="77">
        <f t="shared" ca="1" si="44"/>
        <v>-1.8380210426675925E-2</v>
      </c>
      <c r="I145" s="137">
        <f t="shared" ca="1" si="45"/>
        <v>-55140.631280027766</v>
      </c>
      <c r="J145" s="139">
        <f t="shared" ca="1" si="46"/>
        <v>2962085.0305711967</v>
      </c>
      <c r="K145" s="77">
        <f t="shared" ca="1" si="47"/>
        <v>-1.2638323142934407E-2</v>
      </c>
      <c r="L145" s="137">
        <f t="shared" ca="1" si="48"/>
        <v>-37914.969428803219</v>
      </c>
      <c r="M145" s="139">
        <f t="shared" ca="1" si="49"/>
        <v>2861926.78624991</v>
      </c>
      <c r="N145" s="77">
        <f t="shared" ca="1" si="50"/>
        <v>-4.6024404583363335E-2</v>
      </c>
      <c r="O145" s="137">
        <f t="shared" ca="1" si="51"/>
        <v>-138073.21375008998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2022.06.11</v>
      </c>
      <c r="C146" s="135">
        <f t="shared" ca="1" si="39"/>
        <v>3000000</v>
      </c>
      <c r="D146" s="139">
        <f t="shared" ca="1" si="40"/>
        <v>2993337.7022286812</v>
      </c>
      <c r="E146" s="77">
        <f t="shared" ca="1" si="41"/>
        <v>-2.220765923772993E-3</v>
      </c>
      <c r="F146" s="137">
        <f t="shared" ca="1" si="42"/>
        <v>-6662.2977713189803</v>
      </c>
      <c r="G146" s="139">
        <f t="shared" ca="1" si="43"/>
        <v>2852209.9992324398</v>
      </c>
      <c r="H146" s="77">
        <f t="shared" ca="1" si="44"/>
        <v>-4.9263333589186664E-2</v>
      </c>
      <c r="I146" s="137">
        <f t="shared" ca="1" si="45"/>
        <v>-147790.00076755998</v>
      </c>
      <c r="J146" s="139">
        <f t="shared" ca="1" si="46"/>
        <v>2833309.5778854159</v>
      </c>
      <c r="K146" s="77">
        <f t="shared" ca="1" si="47"/>
        <v>-5.5563474038194713E-2</v>
      </c>
      <c r="L146" s="137">
        <f t="shared" ca="1" si="48"/>
        <v>-166690.42211458413</v>
      </c>
      <c r="M146" s="139">
        <f t="shared" ca="1" si="49"/>
        <v>2833309.5778854159</v>
      </c>
      <c r="N146" s="77">
        <f t="shared" ca="1" si="50"/>
        <v>-5.5563474038194713E-2</v>
      </c>
      <c r="O146" s="137">
        <f t="shared" ca="1" si="51"/>
        <v>-166690.42211458413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2022.06.12</v>
      </c>
      <c r="C147" s="135">
        <f t="shared" ca="1" si="39"/>
        <v>3000000</v>
      </c>
      <c r="D147" s="139">
        <f t="shared" ca="1" si="40"/>
        <v>3030419.4645742397</v>
      </c>
      <c r="E147" s="77">
        <f t="shared" ca="1" si="41"/>
        <v>1.013982152474659E-2</v>
      </c>
      <c r="F147" s="137">
        <f t="shared" ca="1" si="42"/>
        <v>30419.464574239762</v>
      </c>
      <c r="G147" s="139">
        <f t="shared" ca="1" si="43"/>
        <v>3035008.9594261758</v>
      </c>
      <c r="H147" s="77">
        <f t="shared" ca="1" si="44"/>
        <v>1.1669653142058655E-2</v>
      </c>
      <c r="I147" s="137">
        <f t="shared" ca="1" si="45"/>
        <v>35008.95942617597</v>
      </c>
      <c r="J147" s="139">
        <f t="shared" ca="1" si="46"/>
        <v>3049031.7424354614</v>
      </c>
      <c r="K147" s="77">
        <f t="shared" ca="1" si="47"/>
        <v>1.63439141451538E-2</v>
      </c>
      <c r="L147" s="137">
        <f t="shared" ca="1" si="48"/>
        <v>49031.742435461398</v>
      </c>
      <c r="M147" s="139">
        <f t="shared" ca="1" si="49"/>
        <v>3114840.5534113343</v>
      </c>
      <c r="N147" s="77">
        <f t="shared" ca="1" si="50"/>
        <v>3.8280184470444754E-2</v>
      </c>
      <c r="O147" s="137">
        <f t="shared" ca="1" si="51"/>
        <v>114840.55341133426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2022.06.13</v>
      </c>
      <c r="C148" s="135">
        <f t="shared" ca="1" si="39"/>
        <v>3000000</v>
      </c>
      <c r="D148" s="139">
        <f t="shared" ca="1" si="40"/>
        <v>2710926.4549077535</v>
      </c>
      <c r="E148" s="77">
        <f t="shared" ca="1" si="41"/>
        <v>-9.6357848364082246E-2</v>
      </c>
      <c r="F148" s="137">
        <f t="shared" ca="1" si="42"/>
        <v>-289073.54509224673</v>
      </c>
      <c r="G148" s="139">
        <f t="shared" ca="1" si="43"/>
        <v>2538985.9369908841</v>
      </c>
      <c r="H148" s="77">
        <f t="shared" ca="1" si="44"/>
        <v>-0.15367135433637197</v>
      </c>
      <c r="I148" s="137">
        <f t="shared" ca="1" si="45"/>
        <v>-461014.06300911593</v>
      </c>
      <c r="J148" s="139">
        <f t="shared" ca="1" si="46"/>
        <v>2602009.4436588925</v>
      </c>
      <c r="K148" s="77">
        <f t="shared" ca="1" si="47"/>
        <v>-0.13266351878036914</v>
      </c>
      <c r="L148" s="137">
        <f t="shared" ca="1" si="48"/>
        <v>-397990.55634110747</v>
      </c>
      <c r="M148" s="139">
        <f t="shared" ca="1" si="49"/>
        <v>2602009.4436588925</v>
      </c>
      <c r="N148" s="77">
        <f t="shared" ca="1" si="50"/>
        <v>-0.13266351878036914</v>
      </c>
      <c r="O148" s="137">
        <f t="shared" ca="1" si="51"/>
        <v>-397990.55634110747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2022.06.14</v>
      </c>
      <c r="C149" s="136">
        <f t="shared" ca="1" si="39"/>
        <v>3000000</v>
      </c>
      <c r="D149" s="140">
        <f t="shared" ca="1" si="40"/>
        <v>2966310.6957175625</v>
      </c>
      <c r="E149" s="79">
        <f t="shared" ca="1" si="41"/>
        <v>-1.1229768094145776E-2</v>
      </c>
      <c r="F149" s="138">
        <f t="shared" ca="1" si="42"/>
        <v>-33689.304282437326</v>
      </c>
      <c r="G149" s="140">
        <f t="shared" ca="1" si="43"/>
        <v>2986178.5301262597</v>
      </c>
      <c r="H149" s="79">
        <f t="shared" ca="1" si="44"/>
        <v>-4.6071566245800694E-3</v>
      </c>
      <c r="I149" s="138">
        <f t="shared" ca="1" si="45"/>
        <v>-13821.469873740207</v>
      </c>
      <c r="J149" s="140">
        <f t="shared" ca="1" si="46"/>
        <v>2912779.8734054565</v>
      </c>
      <c r="K149" s="79">
        <f t="shared" ca="1" si="47"/>
        <v>-2.9073375531514473E-2</v>
      </c>
      <c r="L149" s="138">
        <f t="shared" ca="1" si="48"/>
        <v>-87220.126594543428</v>
      </c>
      <c r="M149" s="140">
        <f t="shared" ca="1" si="49"/>
        <v>3000000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2" t="s">
        <v>277</v>
      </c>
      <c r="B167" s="234"/>
      <c r="C167" s="132" t="s">
        <v>272</v>
      </c>
      <c r="D167" s="150" t="s">
        <v>273</v>
      </c>
      <c r="E167" s="151" t="s">
        <v>274</v>
      </c>
      <c r="F167" s="152" t="s">
        <v>275</v>
      </c>
      <c r="G167" s="150" t="s">
        <v>273</v>
      </c>
      <c r="H167" s="151" t="s">
        <v>274</v>
      </c>
      <c r="I167" s="152" t="s">
        <v>275</v>
      </c>
      <c r="J167" s="150" t="s">
        <v>273</v>
      </c>
      <c r="K167" s="151" t="s">
        <v>274</v>
      </c>
      <c r="L167" s="152" t="s">
        <v>275</v>
      </c>
      <c r="M167" s="150" t="s">
        <v>273</v>
      </c>
      <c r="N167" s="151" t="s">
        <v>274</v>
      </c>
      <c r="O167" s="152" t="s">
        <v>275</v>
      </c>
    </row>
    <row r="168" spans="1:15" ht="16.5" customHeight="1" thickBot="1">
      <c r="A168" s="225"/>
      <c r="B168" s="227"/>
      <c r="C168" s="136">
        <f ca="1">SUM(C136:C166)</f>
        <v>42000000</v>
      </c>
      <c r="D168" s="140">
        <f ca="1">SUM(D136:D166)</f>
        <v>41429330.257351376</v>
      </c>
      <c r="E168" s="79">
        <f ca="1">IFERROR(F168 / (SUM($C136:$C166) / COUNT($C136:$C166)), 0)</f>
        <v>-0.19022324754954079</v>
      </c>
      <c r="F168" s="138">
        <f ca="1">SUM(F136:F166)</f>
        <v>-570669.74264862237</v>
      </c>
      <c r="G168" s="140">
        <f ca="1">SUM(G136:G166)</f>
        <v>41136374.817536831</v>
      </c>
      <c r="H168" s="79">
        <f ca="1">IFERROR(I168 / (SUM($C136:$C166) / COUNT($C136:$C166)), 0)</f>
        <v>-0.28787506082105568</v>
      </c>
      <c r="I168" s="138">
        <f ca="1">SUM(I136:I166)</f>
        <v>-863625.182463167</v>
      </c>
      <c r="J168" s="140">
        <f ca="1">SUM(J136:J166)</f>
        <v>41068317.168219298</v>
      </c>
      <c r="K168" s="79">
        <f ca="1">IFERROR(L168 / (SUM($C136:$C166) / COUNT($C136:$C166)), 0)</f>
        <v>-0.31056094392690237</v>
      </c>
      <c r="L168" s="138">
        <f ca="1">SUM(L136:L166)</f>
        <v>-931682.83178070711</v>
      </c>
      <c r="M168" s="140">
        <f ca="1">SUM(M136:M166)</f>
        <v>41123835.79830122</v>
      </c>
      <c r="N168" s="79">
        <f ca="1">IFERROR(O168 / (SUM($C136:$C166) / COUNT($C136:$C166)), 0)</f>
        <v>-0.2920547338995943</v>
      </c>
      <c r="O168" s="138">
        <f ca="1">SUM(O136:O166)</f>
        <v>-876164.20169878285</v>
      </c>
    </row>
    <row r="170" spans="1:15" ht="16.5" customHeight="1" thickBot="1"/>
    <row r="171" spans="1:15" ht="16.5" customHeight="1" thickBot="1">
      <c r="A171" s="204" t="str">
        <f>TEXT(투자전략!$G$1, "[$-ko-KR]yyyy년 mm월 ") &amp; "[엽전코인] 전일대비 상승률 Bottom20 월말결산"</f>
        <v>2022년 06월 [엽전코인] 전일대비 상승률 Bottom20 월말결산</v>
      </c>
      <c r="B171" s="205"/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6"/>
    </row>
    <row r="172" spans="1:15" ht="16.5" customHeight="1" thickBot="1">
      <c r="A172" s="248" t="s">
        <v>278</v>
      </c>
      <c r="B172" s="225" t="s">
        <v>276</v>
      </c>
      <c r="C172" s="227"/>
      <c r="D172" s="225" t="s">
        <v>268</v>
      </c>
      <c r="E172" s="226"/>
      <c r="F172" s="227"/>
      <c r="G172" s="225" t="s">
        <v>269</v>
      </c>
      <c r="H172" s="226"/>
      <c r="I172" s="227"/>
      <c r="J172" s="225" t="s">
        <v>270</v>
      </c>
      <c r="K172" s="226"/>
      <c r="L172" s="227"/>
      <c r="M172" s="225" t="s">
        <v>271</v>
      </c>
      <c r="N172" s="226"/>
      <c r="O172" s="227"/>
    </row>
    <row r="173" spans="1:15" ht="16.5" customHeight="1" thickBot="1">
      <c r="A173" s="241"/>
      <c r="B173" s="154" t="s">
        <v>266</v>
      </c>
      <c r="C173" s="154" t="s">
        <v>42</v>
      </c>
      <c r="D173" s="121" t="s">
        <v>267</v>
      </c>
      <c r="E173" s="133" t="s">
        <v>40</v>
      </c>
      <c r="F173" s="156" t="s">
        <v>41</v>
      </c>
      <c r="G173" s="121" t="s">
        <v>267</v>
      </c>
      <c r="H173" s="133" t="s">
        <v>40</v>
      </c>
      <c r="I173" s="156" t="s">
        <v>41</v>
      </c>
      <c r="J173" s="121" t="s">
        <v>267</v>
      </c>
      <c r="K173" s="133" t="s">
        <v>40</v>
      </c>
      <c r="L173" s="156" t="s">
        <v>41</v>
      </c>
      <c r="M173" s="121" t="s">
        <v>267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2022.06.01</v>
      </c>
      <c r="C174" s="134">
        <f ca="1">IFERROR(COUNTA(INDIRECT($B174&amp;"!A125:A144")) * INDIRECT($B174&amp;"!B145"), "")</f>
        <v>3000000</v>
      </c>
      <c r="D174" s="142">
        <f ca="1">IFERROR($C174 * (1 + E174), "")</f>
        <v>3232299.9887276739</v>
      </c>
      <c r="E174" s="76">
        <f ca="1">IFERROR(INDIRECT($B174&amp;"!E145"), "")</f>
        <v>7.7433329575891358E-2</v>
      </c>
      <c r="F174" s="141">
        <f ca="1">IFERROR(INDIRECT($B174&amp;"!F145"), "")</f>
        <v>232299.98872767403</v>
      </c>
      <c r="G174" s="142">
        <f ca="1">IFERROR($C174 * (1 + H174), "")</f>
        <v>3183164.2110139849</v>
      </c>
      <c r="H174" s="76">
        <f ca="1">IFERROR(INDIRECT($B174&amp;"!H145"), "")</f>
        <v>6.1054737004661762E-2</v>
      </c>
      <c r="I174" s="141">
        <f ca="1">IFERROR(INDIRECT($B174&amp;"!I145"), "")</f>
        <v>183164.21101398524</v>
      </c>
      <c r="J174" s="142">
        <f ca="1">IFERROR($C174 * (1 + K174), "")</f>
        <v>3145029.6123644621</v>
      </c>
      <c r="K174" s="76">
        <f ca="1">IFERROR(INDIRECT($B174&amp;"!K145"), "")</f>
        <v>4.8343204121487397E-2</v>
      </c>
      <c r="L174" s="141">
        <f ca="1">IFERROR(INDIRECT($B174&amp;"!L145"), "")</f>
        <v>145029.61236446217</v>
      </c>
      <c r="M174" s="142">
        <f ca="1">IFERROR($C174 * (1 + N174), "")</f>
        <v>3140323.3370844088</v>
      </c>
      <c r="N174" s="76">
        <f ca="1">IFERROR(INDIRECT($B174&amp;"!N145"), "")</f>
        <v>4.6774445694803012E-2</v>
      </c>
      <c r="O174" s="141">
        <f ca="1">IFERROR(INDIRECT($B174&amp;"!O145"), "")</f>
        <v>140323.33708440902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2022.06.02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2919836.3596842652</v>
      </c>
      <c r="E175" s="77">
        <f t="shared" ref="E175:E204" ca="1" si="54">IFERROR(INDIRECT($B175&amp;"!E145"), "")</f>
        <v>-2.6721213438578251E-2</v>
      </c>
      <c r="F175" s="137">
        <f t="shared" ref="F175:F204" ca="1" si="55">IFERROR(INDIRECT($B175&amp;"!F145"), "")</f>
        <v>-80163.640315734767</v>
      </c>
      <c r="G175" s="139">
        <f t="shared" ref="G175:G204" ca="1" si="56">IFERROR($C175 * (1 + H175), "")</f>
        <v>2950121.2691251258</v>
      </c>
      <c r="H175" s="77">
        <f t="shared" ref="H175:H204" ca="1" si="57">IFERROR(INDIRECT($B175&amp;"!H145"), "")</f>
        <v>-1.6626243624958067E-2</v>
      </c>
      <c r="I175" s="137">
        <f t="shared" ref="I175:I204" ca="1" si="58">IFERROR(INDIRECT($B175&amp;"!I145"), "")</f>
        <v>-49878.730874874207</v>
      </c>
      <c r="J175" s="139">
        <f t="shared" ref="J175:J204" ca="1" si="59">IFERROR($C175 * (1 + K175), "")</f>
        <v>2961482.5247610412</v>
      </c>
      <c r="K175" s="77">
        <f t="shared" ref="K175:K204" ca="1" si="60">IFERROR(INDIRECT($B175&amp;"!K145"), "")</f>
        <v>-1.283915841298626E-2</v>
      </c>
      <c r="L175" s="137">
        <f t="shared" ref="L175:L204" ca="1" si="61">IFERROR(INDIRECT($B175&amp;"!L145"), "")</f>
        <v>-38517.475238958781</v>
      </c>
      <c r="M175" s="139">
        <f t="shared" ref="M175:M204" ca="1" si="62">IFERROR($C175 * (1 + N175), "")</f>
        <v>3002212.0301213763</v>
      </c>
      <c r="N175" s="77">
        <f t="shared" ref="N175:N204" ca="1" si="63">IFERROR(INDIRECT($B175&amp;"!N145"), "")</f>
        <v>7.3734337379197687E-4</v>
      </c>
      <c r="O175" s="137">
        <f t="shared" ref="O175:O204" ca="1" si="64">IFERROR(INDIRECT($B175&amp;"!O145"), "")</f>
        <v>2212.0301213759294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2022.06.03</v>
      </c>
      <c r="C176" s="135">
        <f t="shared" ca="1" si="52"/>
        <v>3000000</v>
      </c>
      <c r="D176" s="139">
        <f t="shared" ca="1" si="53"/>
        <v>2987636.619025276</v>
      </c>
      <c r="E176" s="77">
        <f t="shared" ca="1" si="54"/>
        <v>-4.1211269915746107E-3</v>
      </c>
      <c r="F176" s="137">
        <f t="shared" ca="1" si="55"/>
        <v>-12363.380974723836</v>
      </c>
      <c r="G176" s="139">
        <f t="shared" ca="1" si="56"/>
        <v>2941047.4411052316</v>
      </c>
      <c r="H176" s="77">
        <f t="shared" ca="1" si="57"/>
        <v>-1.9650852964922794E-2</v>
      </c>
      <c r="I176" s="137">
        <f t="shared" ca="1" si="58"/>
        <v>-58952.558894768379</v>
      </c>
      <c r="J176" s="139">
        <f t="shared" ca="1" si="59"/>
        <v>2922013.7052527075</v>
      </c>
      <c r="K176" s="77">
        <f t="shared" ca="1" si="60"/>
        <v>-2.5995431582430829E-2</v>
      </c>
      <c r="L176" s="137">
        <f t="shared" ca="1" si="61"/>
        <v>-77986.294747292472</v>
      </c>
      <c r="M176" s="139">
        <f t="shared" ca="1" si="62"/>
        <v>2890068.8343255064</v>
      </c>
      <c r="N176" s="77">
        <f t="shared" ca="1" si="63"/>
        <v>-3.6643721891497859E-2</v>
      </c>
      <c r="O176" s="137">
        <f t="shared" ca="1" si="64"/>
        <v>-109931.16567449359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2022.06.04</v>
      </c>
      <c r="C177" s="135">
        <f t="shared" ca="1" si="52"/>
        <v>3000000</v>
      </c>
      <c r="D177" s="139">
        <f t="shared" ca="1" si="53"/>
        <v>3041711.0362682035</v>
      </c>
      <c r="E177" s="77">
        <f t="shared" ca="1" si="54"/>
        <v>1.3903678756067822E-2</v>
      </c>
      <c r="F177" s="137">
        <f t="shared" ca="1" si="55"/>
        <v>41711.036268203468</v>
      </c>
      <c r="G177" s="139">
        <f t="shared" ca="1" si="56"/>
        <v>3045731.9895776869</v>
      </c>
      <c r="H177" s="77">
        <f t="shared" ca="1" si="57"/>
        <v>1.5243996525895764E-2</v>
      </c>
      <c r="I177" s="137">
        <f t="shared" ca="1" si="58"/>
        <v>45731.989577687287</v>
      </c>
      <c r="J177" s="139">
        <f t="shared" ca="1" si="59"/>
        <v>3043454.9323773659</v>
      </c>
      <c r="K177" s="77">
        <f t="shared" ca="1" si="60"/>
        <v>1.4484977459122066E-2</v>
      </c>
      <c r="L177" s="137">
        <f t="shared" ca="1" si="61"/>
        <v>43454.932377366196</v>
      </c>
      <c r="M177" s="139">
        <f t="shared" ca="1" si="62"/>
        <v>3060065.3578867973</v>
      </c>
      <c r="N177" s="77">
        <f t="shared" ca="1" si="63"/>
        <v>2.0021785962265802E-2</v>
      </c>
      <c r="O177" s="137">
        <f t="shared" ca="1" si="64"/>
        <v>60065.357886797414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2022.06.05</v>
      </c>
      <c r="C178" s="135">
        <f t="shared" ca="1" si="52"/>
        <v>3000000</v>
      </c>
      <c r="D178" s="139">
        <f t="shared" ca="1" si="53"/>
        <v>3047127.1230040248</v>
      </c>
      <c r="E178" s="77">
        <f t="shared" ca="1" si="54"/>
        <v>1.5709041001341593E-2</v>
      </c>
      <c r="F178" s="137">
        <f t="shared" ca="1" si="55"/>
        <v>47127.12300402479</v>
      </c>
      <c r="G178" s="139">
        <f t="shared" ca="1" si="56"/>
        <v>3057595.4086287571</v>
      </c>
      <c r="H178" s="77">
        <f t="shared" ca="1" si="57"/>
        <v>1.9198469542919039E-2</v>
      </c>
      <c r="I178" s="137">
        <f t="shared" ca="1" si="58"/>
        <v>57595.408628757119</v>
      </c>
      <c r="J178" s="139">
        <f t="shared" ca="1" si="59"/>
        <v>3069677.6786391172</v>
      </c>
      <c r="K178" s="77">
        <f t="shared" ca="1" si="60"/>
        <v>2.3225892879705841E-2</v>
      </c>
      <c r="L178" s="137">
        <f t="shared" ca="1" si="61"/>
        <v>69677.678639117512</v>
      </c>
      <c r="M178" s="139">
        <f t="shared" ca="1" si="62"/>
        <v>3137830.0640979335</v>
      </c>
      <c r="N178" s="77">
        <f t="shared" ca="1" si="63"/>
        <v>4.5943354699311031E-2</v>
      </c>
      <c r="O178" s="137">
        <f t="shared" ca="1" si="64"/>
        <v>137830.06409793315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2022.06.06</v>
      </c>
      <c r="C179" s="135">
        <f t="shared" ca="1" si="52"/>
        <v>3000000</v>
      </c>
      <c r="D179" s="139">
        <f t="shared" ca="1" si="53"/>
        <v>3021230.9460039157</v>
      </c>
      <c r="E179" s="77">
        <f t="shared" ca="1" si="54"/>
        <v>7.0769820013052822E-3</v>
      </c>
      <c r="F179" s="137">
        <f t="shared" ca="1" si="55"/>
        <v>21230.946003915851</v>
      </c>
      <c r="G179" s="139">
        <f t="shared" ca="1" si="56"/>
        <v>3021230.9460039157</v>
      </c>
      <c r="H179" s="77">
        <f t="shared" ca="1" si="57"/>
        <v>7.0769820013052822E-3</v>
      </c>
      <c r="I179" s="137">
        <f t="shared" ca="1" si="58"/>
        <v>21230.946003915851</v>
      </c>
      <c r="J179" s="139">
        <f t="shared" ca="1" si="59"/>
        <v>3021230.9460039157</v>
      </c>
      <c r="K179" s="77">
        <f t="shared" ca="1" si="60"/>
        <v>7.0769820013052822E-3</v>
      </c>
      <c r="L179" s="137">
        <f t="shared" ca="1" si="61"/>
        <v>21230.946003915851</v>
      </c>
      <c r="M179" s="139">
        <f t="shared" ca="1" si="62"/>
        <v>3015923.6207148391</v>
      </c>
      <c r="N179" s="77">
        <f t="shared" ca="1" si="63"/>
        <v>5.3078735716129578E-3</v>
      </c>
      <c r="O179" s="137">
        <f t="shared" ca="1" si="64"/>
        <v>15923.620714838871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2022.06.07</v>
      </c>
      <c r="C180" s="135">
        <f t="shared" ca="1" si="52"/>
        <v>3000000</v>
      </c>
      <c r="D180" s="139">
        <f t="shared" ca="1" si="53"/>
        <v>2873978.9919818752</v>
      </c>
      <c r="E180" s="77">
        <f t="shared" ca="1" si="54"/>
        <v>-4.2007002672708259E-2</v>
      </c>
      <c r="F180" s="137">
        <f t="shared" ca="1" si="55"/>
        <v>-126021.00801812476</v>
      </c>
      <c r="G180" s="139">
        <f t="shared" ca="1" si="56"/>
        <v>2885567.0557710752</v>
      </c>
      <c r="H180" s="77">
        <f t="shared" ca="1" si="57"/>
        <v>-3.8144314742974882E-2</v>
      </c>
      <c r="I180" s="137">
        <f t="shared" ca="1" si="58"/>
        <v>-114432.94422892467</v>
      </c>
      <c r="J180" s="139">
        <f t="shared" ca="1" si="59"/>
        <v>2857760.7479087389</v>
      </c>
      <c r="K180" s="77">
        <f t="shared" ca="1" si="60"/>
        <v>-4.7413084030420292E-2</v>
      </c>
      <c r="L180" s="137">
        <f t="shared" ca="1" si="61"/>
        <v>-142239.25209126092</v>
      </c>
      <c r="M180" s="139">
        <f t="shared" ca="1" si="62"/>
        <v>2886266.715685844</v>
      </c>
      <c r="N180" s="77">
        <f t="shared" ca="1" si="63"/>
        <v>-3.7911094771385323E-2</v>
      </c>
      <c r="O180" s="137">
        <f t="shared" ca="1" si="64"/>
        <v>-113733.284314156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2022.06.08</v>
      </c>
      <c r="C181" s="134">
        <f t="shared" ca="1" si="52"/>
        <v>3000000</v>
      </c>
      <c r="D181" s="142">
        <f t="shared" ca="1" si="53"/>
        <v>3021135.6684314455</v>
      </c>
      <c r="E181" s="76">
        <f t="shared" ca="1" si="54"/>
        <v>7.0452228104818035E-3</v>
      </c>
      <c r="F181" s="141">
        <f t="shared" ca="1" si="55"/>
        <v>21135.668431445414</v>
      </c>
      <c r="G181" s="142">
        <f t="shared" ca="1" si="56"/>
        <v>3021502.3673916585</v>
      </c>
      <c r="H181" s="76">
        <f t="shared" ca="1" si="57"/>
        <v>7.1674557972194273E-3</v>
      </c>
      <c r="I181" s="141">
        <f t="shared" ca="1" si="58"/>
        <v>21502.367391658285</v>
      </c>
      <c r="J181" s="142">
        <f t="shared" ca="1" si="59"/>
        <v>3024842.2284804299</v>
      </c>
      <c r="K181" s="76">
        <f t="shared" ca="1" si="60"/>
        <v>8.2807428268098053E-3</v>
      </c>
      <c r="L181" s="141">
        <f t="shared" ca="1" si="61"/>
        <v>24842.228480429414</v>
      </c>
      <c r="M181" s="142">
        <f t="shared" ca="1" si="62"/>
        <v>3015271.5192566551</v>
      </c>
      <c r="N181" s="76">
        <f t="shared" ca="1" si="63"/>
        <v>5.0905064188851452E-3</v>
      </c>
      <c r="O181" s="141">
        <f t="shared" ca="1" si="64"/>
        <v>15271.519256655436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2022.06.09</v>
      </c>
      <c r="C182" s="135">
        <f t="shared" ca="1" si="52"/>
        <v>3000000</v>
      </c>
      <c r="D182" s="139">
        <f t="shared" ca="1" si="53"/>
        <v>2967382.3915638472</v>
      </c>
      <c r="E182" s="77">
        <f t="shared" ca="1" si="54"/>
        <v>-1.0872536145384252E-2</v>
      </c>
      <c r="F182" s="137">
        <f t="shared" ca="1" si="55"/>
        <v>-32617.608436152754</v>
      </c>
      <c r="G182" s="139">
        <f t="shared" ca="1" si="56"/>
        <v>2982866.8944099369</v>
      </c>
      <c r="H182" s="77">
        <f t="shared" ca="1" si="57"/>
        <v>-5.7110351966876954E-3</v>
      </c>
      <c r="I182" s="137">
        <f t="shared" ca="1" si="58"/>
        <v>-17133.105590063085</v>
      </c>
      <c r="J182" s="139">
        <f t="shared" ca="1" si="59"/>
        <v>2964756.5461997273</v>
      </c>
      <c r="K182" s="77">
        <f t="shared" ca="1" si="60"/>
        <v>-1.1747817933424267E-2</v>
      </c>
      <c r="L182" s="137">
        <f t="shared" ca="1" si="61"/>
        <v>-35243.4538002728</v>
      </c>
      <c r="M182" s="139">
        <f t="shared" ca="1" si="62"/>
        <v>2919541.3389514298</v>
      </c>
      <c r="N182" s="77">
        <f t="shared" ca="1" si="63"/>
        <v>-2.6819553682856712E-2</v>
      </c>
      <c r="O182" s="137">
        <f t="shared" ca="1" si="64"/>
        <v>-80458.661048570153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2022.06.10</v>
      </c>
      <c r="C183" s="135">
        <f t="shared" ca="1" si="52"/>
        <v>3000000</v>
      </c>
      <c r="D183" s="139">
        <f t="shared" ca="1" si="53"/>
        <v>2988117.7810634933</v>
      </c>
      <c r="E183" s="77">
        <f t="shared" ca="1" si="54"/>
        <v>-3.9607396455022346E-3</v>
      </c>
      <c r="F183" s="137">
        <f t="shared" ca="1" si="55"/>
        <v>-11882.218936506701</v>
      </c>
      <c r="G183" s="139">
        <f t="shared" ca="1" si="56"/>
        <v>2944872.7228822848</v>
      </c>
      <c r="H183" s="77">
        <f t="shared" ca="1" si="57"/>
        <v>-1.8375759039238413E-2</v>
      </c>
      <c r="I183" s="137">
        <f t="shared" ca="1" si="58"/>
        <v>-55127.277117715254</v>
      </c>
      <c r="J183" s="139">
        <f t="shared" ca="1" si="59"/>
        <v>2953113.4977793316</v>
      </c>
      <c r="K183" s="77">
        <f t="shared" ca="1" si="60"/>
        <v>-1.5628834073556103E-2</v>
      </c>
      <c r="L183" s="137">
        <f t="shared" ca="1" si="61"/>
        <v>-46886.502220668306</v>
      </c>
      <c r="M183" s="139">
        <f t="shared" ca="1" si="62"/>
        <v>2882933.6410686532</v>
      </c>
      <c r="N183" s="77">
        <f t="shared" ca="1" si="63"/>
        <v>-3.9022119643782313E-2</v>
      </c>
      <c r="O183" s="137">
        <f t="shared" ca="1" si="64"/>
        <v>-117066.35893134696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2022.06.11</v>
      </c>
      <c r="C184" s="135">
        <f t="shared" ca="1" si="52"/>
        <v>3000000</v>
      </c>
      <c r="D184" s="139">
        <f t="shared" ca="1" si="53"/>
        <v>3001498.902828983</v>
      </c>
      <c r="E184" s="77">
        <f t="shared" ca="1" si="54"/>
        <v>4.9963427632764316E-4</v>
      </c>
      <c r="F184" s="137">
        <f t="shared" ca="1" si="55"/>
        <v>1498.9028289829296</v>
      </c>
      <c r="G184" s="139">
        <f t="shared" ca="1" si="56"/>
        <v>2925276.8419170883</v>
      </c>
      <c r="H184" s="77">
        <f t="shared" ca="1" si="57"/>
        <v>-2.4907719360970547E-2</v>
      </c>
      <c r="I184" s="137">
        <f t="shared" ca="1" si="58"/>
        <v>-74723.158082911628</v>
      </c>
      <c r="J184" s="139">
        <f t="shared" ca="1" si="59"/>
        <v>2925556.7013915488</v>
      </c>
      <c r="K184" s="77">
        <f t="shared" ca="1" si="60"/>
        <v>-2.4814432869483725E-2</v>
      </c>
      <c r="L184" s="137">
        <f t="shared" ca="1" si="61"/>
        <v>-74443.298608451179</v>
      </c>
      <c r="M184" s="139">
        <f t="shared" ca="1" si="62"/>
        <v>2925556.7013915488</v>
      </c>
      <c r="N184" s="77">
        <f t="shared" ca="1" si="63"/>
        <v>-2.4814432869483725E-2</v>
      </c>
      <c r="O184" s="137">
        <f t="shared" ca="1" si="64"/>
        <v>-74443.298608451179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2022.06.12</v>
      </c>
      <c r="C185" s="135">
        <f t="shared" ca="1" si="52"/>
        <v>3000000</v>
      </c>
      <c r="D185" s="139">
        <f t="shared" ca="1" si="53"/>
        <v>3041838.9529420147</v>
      </c>
      <c r="E185" s="77">
        <f t="shared" ca="1" si="54"/>
        <v>1.3946317647338127E-2</v>
      </c>
      <c r="F185" s="137">
        <f t="shared" ca="1" si="55"/>
        <v>41838.952942014388</v>
      </c>
      <c r="G185" s="139">
        <f t="shared" ca="1" si="56"/>
        <v>3030724.4835481634</v>
      </c>
      <c r="H185" s="77">
        <f t="shared" ca="1" si="57"/>
        <v>1.0241494516054583E-2</v>
      </c>
      <c r="I185" s="137">
        <f t="shared" ca="1" si="58"/>
        <v>30724.483548163749</v>
      </c>
      <c r="J185" s="139">
        <f t="shared" ca="1" si="59"/>
        <v>3031082.2477092133</v>
      </c>
      <c r="K185" s="77">
        <f t="shared" ca="1" si="60"/>
        <v>1.0360749236404454E-2</v>
      </c>
      <c r="L185" s="137">
        <f t="shared" ca="1" si="61"/>
        <v>31082.247709213367</v>
      </c>
      <c r="M185" s="139">
        <f t="shared" ca="1" si="62"/>
        <v>3124269.8349594362</v>
      </c>
      <c r="N185" s="77">
        <f t="shared" ca="1" si="63"/>
        <v>4.1423278319811976E-2</v>
      </c>
      <c r="O185" s="137">
        <f t="shared" ca="1" si="64"/>
        <v>124269.83495943593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2022.06.13</v>
      </c>
      <c r="C186" s="135">
        <f t="shared" ca="1" si="52"/>
        <v>3000000</v>
      </c>
      <c r="D186" s="139">
        <f t="shared" ca="1" si="53"/>
        <v>2649166.1146278111</v>
      </c>
      <c r="E186" s="77">
        <f t="shared" ca="1" si="54"/>
        <v>-0.11694462845739625</v>
      </c>
      <c r="F186" s="137">
        <f t="shared" ca="1" si="55"/>
        <v>-350833.88537218876</v>
      </c>
      <c r="G186" s="139">
        <f t="shared" ca="1" si="56"/>
        <v>2443867.4215785135</v>
      </c>
      <c r="H186" s="77">
        <f t="shared" ca="1" si="57"/>
        <v>-0.18537752614049546</v>
      </c>
      <c r="I186" s="137">
        <f t="shared" ca="1" si="58"/>
        <v>-556132.57842148654</v>
      </c>
      <c r="J186" s="139">
        <f t="shared" ca="1" si="59"/>
        <v>2490333.4831649717</v>
      </c>
      <c r="K186" s="77">
        <f t="shared" ca="1" si="60"/>
        <v>-0.16988883894500936</v>
      </c>
      <c r="L186" s="137">
        <f t="shared" ca="1" si="61"/>
        <v>-509666.51683502831</v>
      </c>
      <c r="M186" s="139">
        <f t="shared" ca="1" si="62"/>
        <v>2490333.4831649717</v>
      </c>
      <c r="N186" s="77">
        <f t="shared" ca="1" si="63"/>
        <v>-0.16988883894500936</v>
      </c>
      <c r="O186" s="137">
        <f t="shared" ca="1" si="64"/>
        <v>-509666.51683502831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2022.06.14</v>
      </c>
      <c r="C187" s="136">
        <f t="shared" ca="1" si="52"/>
        <v>3000000</v>
      </c>
      <c r="D187" s="140">
        <f t="shared" ca="1" si="53"/>
        <v>3020145.3079402805</v>
      </c>
      <c r="E187" s="79">
        <f t="shared" ca="1" si="54"/>
        <v>6.7151026467602943E-3</v>
      </c>
      <c r="F187" s="138">
        <f t="shared" ca="1" si="55"/>
        <v>20145.307940280891</v>
      </c>
      <c r="G187" s="140">
        <f t="shared" ca="1" si="56"/>
        <v>3042812.6851176284</v>
      </c>
      <c r="H187" s="79">
        <f t="shared" ca="1" si="57"/>
        <v>1.4270895039209332E-2</v>
      </c>
      <c r="I187" s="138">
        <f t="shared" ca="1" si="58"/>
        <v>42812.685117627996</v>
      </c>
      <c r="J187" s="140">
        <f t="shared" ca="1" si="59"/>
        <v>2953970.2750359001</v>
      </c>
      <c r="K187" s="79">
        <f t="shared" ca="1" si="60"/>
        <v>-1.5343241654700007E-2</v>
      </c>
      <c r="L187" s="138">
        <f t="shared" ca="1" si="61"/>
        <v>-46029.724964100031</v>
      </c>
      <c r="M187" s="140">
        <f t="shared" ca="1" si="62"/>
        <v>3000000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2" t="s">
        <v>277</v>
      </c>
      <c r="B205" s="234"/>
      <c r="C205" s="132" t="s">
        <v>272</v>
      </c>
      <c r="D205" s="150" t="s">
        <v>273</v>
      </c>
      <c r="E205" s="151" t="s">
        <v>274</v>
      </c>
      <c r="F205" s="152" t="s">
        <v>275</v>
      </c>
      <c r="G205" s="150" t="s">
        <v>273</v>
      </c>
      <c r="H205" s="151" t="s">
        <v>274</v>
      </c>
      <c r="I205" s="152" t="s">
        <v>275</v>
      </c>
      <c r="J205" s="150" t="s">
        <v>273</v>
      </c>
      <c r="K205" s="151" t="s">
        <v>274</v>
      </c>
      <c r="L205" s="152" t="s">
        <v>275</v>
      </c>
      <c r="M205" s="150" t="s">
        <v>273</v>
      </c>
      <c r="N205" s="151" t="s">
        <v>274</v>
      </c>
      <c r="O205" s="152" t="s">
        <v>275</v>
      </c>
    </row>
    <row r="206" spans="1:15" ht="16.5" customHeight="1" thickBot="1">
      <c r="A206" s="225"/>
      <c r="B206" s="227"/>
      <c r="C206" s="136">
        <f ca="1">SUM(C174:C204)</f>
        <v>42000000</v>
      </c>
      <c r="D206" s="140">
        <f ca="1">SUM(D174:D204)</f>
        <v>41813106.18409311</v>
      </c>
      <c r="E206" s="79">
        <f ca="1">IFERROR(F206 / (SUM($C174:$C204) / COUNT($C174:$C204)), 0)</f>
        <v>-6.2297938635629942E-2</v>
      </c>
      <c r="F206" s="138">
        <f ca="1">SUM(F174:F204)</f>
        <v>-186893.81590688982</v>
      </c>
      <c r="G206" s="140">
        <f ca="1">SUM(G174:G204)</f>
        <v>41476381.738071054</v>
      </c>
      <c r="H206" s="79">
        <f ca="1">IFERROR(I206 / (SUM($C174:$C204) / COUNT($C174:$C204)), 0)</f>
        <v>-0.17453942064298272</v>
      </c>
      <c r="I206" s="138">
        <f ca="1">SUM(I174:I204)</f>
        <v>-523618.26192894817</v>
      </c>
      <c r="J206" s="140">
        <f ca="1">SUM(J174:J204)</f>
        <v>41364305.127068475</v>
      </c>
      <c r="K206" s="79">
        <f ca="1">IFERROR(L206 / (SUM($C174:$C204) / COUNT($C174:$C204)), 0)</f>
        <v>-0.21189829097717608</v>
      </c>
      <c r="L206" s="138">
        <f ca="1">SUM(L174:L204)</f>
        <v>-635694.87293152825</v>
      </c>
      <c r="M206" s="140">
        <f ca="1">SUM(M174:M204)</f>
        <v>41490596.4787094</v>
      </c>
      <c r="N206" s="79">
        <f ca="1">IFERROR(O206 / (SUM($C174:$C204) / COUNT($C174:$C204)), 0)</f>
        <v>-0.16980117376353346</v>
      </c>
      <c r="O206" s="138">
        <f ca="1">SUM(O174:O204)</f>
        <v>-509403.52129060042</v>
      </c>
    </row>
    <row r="208" spans="1:15" ht="16.5" customHeight="1" thickBot="1"/>
    <row r="209" spans="1:15" ht="16.5" customHeight="1" thickBot="1">
      <c r="A209" s="204" t="str">
        <f>TEXT(투자전략!$G$1, "[$-ko-KR]yyyy년 mm월 ") &amp; "[동전코인] 전일대비 상승률 Bottom20 월말결산"</f>
        <v>2022년 06월 [동전코인] 전일대비 상승률 Bottom20 월말결산</v>
      </c>
      <c r="B209" s="205"/>
      <c r="C209" s="205"/>
      <c r="D209" s="205"/>
      <c r="E209" s="205"/>
      <c r="F209" s="205"/>
      <c r="G209" s="205"/>
      <c r="H209" s="205"/>
      <c r="I209" s="205"/>
      <c r="J209" s="205"/>
      <c r="K209" s="205"/>
      <c r="L209" s="205"/>
      <c r="M209" s="205"/>
      <c r="N209" s="205"/>
      <c r="O209" s="206"/>
    </row>
    <row r="210" spans="1:15" ht="16.5" customHeight="1" thickBot="1">
      <c r="A210" s="248" t="s">
        <v>278</v>
      </c>
      <c r="B210" s="225" t="s">
        <v>276</v>
      </c>
      <c r="C210" s="227"/>
      <c r="D210" s="225" t="s">
        <v>268</v>
      </c>
      <c r="E210" s="226"/>
      <c r="F210" s="227"/>
      <c r="G210" s="225" t="s">
        <v>269</v>
      </c>
      <c r="H210" s="226"/>
      <c r="I210" s="227"/>
      <c r="J210" s="225" t="s">
        <v>270</v>
      </c>
      <c r="K210" s="226"/>
      <c r="L210" s="227"/>
      <c r="M210" s="225" t="s">
        <v>271</v>
      </c>
      <c r="N210" s="226"/>
      <c r="O210" s="227"/>
    </row>
    <row r="211" spans="1:15" ht="16.5" customHeight="1" thickBot="1">
      <c r="A211" s="241"/>
      <c r="B211" s="154" t="s">
        <v>266</v>
      </c>
      <c r="C211" s="154" t="s">
        <v>42</v>
      </c>
      <c r="D211" s="121" t="s">
        <v>267</v>
      </c>
      <c r="E211" s="133" t="s">
        <v>40</v>
      </c>
      <c r="F211" s="156" t="s">
        <v>41</v>
      </c>
      <c r="G211" s="121" t="s">
        <v>267</v>
      </c>
      <c r="H211" s="133" t="s">
        <v>40</v>
      </c>
      <c r="I211" s="156" t="s">
        <v>41</v>
      </c>
      <c r="J211" s="121" t="s">
        <v>267</v>
      </c>
      <c r="K211" s="133" t="s">
        <v>40</v>
      </c>
      <c r="L211" s="156" t="s">
        <v>41</v>
      </c>
      <c r="M211" s="121" t="s">
        <v>267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2022.06.01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3128986.1331632463</v>
      </c>
      <c r="E212" s="76">
        <f ca="1">IFERROR(INDIRECT($B212&amp;"!E172"), "")</f>
        <v>4.2995377721082043E-2</v>
      </c>
      <c r="F212" s="141">
        <f ca="1">IFERROR(INDIRECT($B212&amp;"!F172"), "")</f>
        <v>128986.13316324618</v>
      </c>
      <c r="G212" s="142">
        <f ca="1">IFERROR($C212 * (1 + H212), "")</f>
        <v>3115906.0353242629</v>
      </c>
      <c r="H212" s="76">
        <f ca="1">IFERROR(INDIRECT($B212&amp;"!H172"), "")</f>
        <v>3.8635345108087693E-2</v>
      </c>
      <c r="I212" s="141">
        <f ca="1">IFERROR(INDIRECT($B212&amp;"!I172"), "")</f>
        <v>115906.0353242631</v>
      </c>
      <c r="J212" s="142">
        <f ca="1">IFERROR($C212 * (1 + K212), "")</f>
        <v>3091786.793070903</v>
      </c>
      <c r="K212" s="76">
        <f ca="1">IFERROR(INDIRECT($B212&amp;"!K172"), "")</f>
        <v>3.0595597690301041E-2</v>
      </c>
      <c r="L212" s="141">
        <f ca="1">IFERROR(INDIRECT($B212&amp;"!L172"), "")</f>
        <v>91786.793070903135</v>
      </c>
      <c r="M212" s="142">
        <f ca="1">IFERROR($C212 * (1 + N212), "")</f>
        <v>3179648.1211141124</v>
      </c>
      <c r="N212" s="76">
        <f ca="1">IFERROR(INDIRECT($B212&amp;"!N172"), "")</f>
        <v>5.9882707038037455E-2</v>
      </c>
      <c r="O212" s="141">
        <f ca="1">IFERROR(INDIRECT($B212&amp;"!O172"), "")</f>
        <v>179648.12111411241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2022.06.02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2889124.0018029208</v>
      </c>
      <c r="E213" s="77">
        <f t="shared" ref="E213:E242" ca="1" si="67">IFERROR(INDIRECT($B213&amp;"!E172"), "")</f>
        <v>-3.6958666065692994E-2</v>
      </c>
      <c r="F213" s="137">
        <f t="shared" ref="F213:F242" ca="1" si="68">IFERROR(INDIRECT($B213&amp;"!F172"), "")</f>
        <v>-110875.99819707898</v>
      </c>
      <c r="G213" s="139">
        <f t="shared" ref="G213:G242" ca="1" si="69">IFERROR($C213 * (1 + H213), "")</f>
        <v>2921339.2536001382</v>
      </c>
      <c r="H213" s="77">
        <f t="shared" ref="H213:H242" ca="1" si="70">IFERROR(INDIRECT($B213&amp;"!H172"), "")</f>
        <v>-2.6220248799953893E-2</v>
      </c>
      <c r="I213" s="137">
        <f t="shared" ref="I213:I242" ca="1" si="71">IFERROR(INDIRECT($B213&amp;"!I172"), "")</f>
        <v>-78660.746399861688</v>
      </c>
      <c r="J213" s="139">
        <f t="shared" ref="J213:J242" ca="1" si="72">IFERROR($C213 * (1 + K213), "")</f>
        <v>2948120.0463211671</v>
      </c>
      <c r="K213" s="77">
        <f t="shared" ref="K213:K242" ca="1" si="73">IFERROR(INDIRECT($B213&amp;"!K172"), "")</f>
        <v>-1.7293317892944325E-2</v>
      </c>
      <c r="L213" s="137">
        <f t="shared" ref="L213:L242" ca="1" si="74">IFERROR(INDIRECT($B213&amp;"!L172"), "")</f>
        <v>-51879.953678832986</v>
      </c>
      <c r="M213" s="139">
        <f t="shared" ref="M213:M242" ca="1" si="75">IFERROR($C213 * (1 + N213), "")</f>
        <v>2981053.7025533603</v>
      </c>
      <c r="N213" s="77">
        <f t="shared" ref="N213:N242" ca="1" si="76">IFERROR(INDIRECT($B213&amp;"!N172"), "")</f>
        <v>-6.3154324822131749E-3</v>
      </c>
      <c r="O213" s="137">
        <f t="shared" ref="O213:O242" ca="1" si="77">IFERROR(INDIRECT($B213&amp;"!O172"), "")</f>
        <v>-18946.297446639528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2022.06.03</v>
      </c>
      <c r="C214" s="135">
        <f t="shared" ca="1" si="65"/>
        <v>3000000</v>
      </c>
      <c r="D214" s="139">
        <f t="shared" ca="1" si="66"/>
        <v>2982128.3096676515</v>
      </c>
      <c r="E214" s="77">
        <f t="shared" ca="1" si="67"/>
        <v>-5.9572301107828638E-3</v>
      </c>
      <c r="F214" s="137">
        <f t="shared" ca="1" si="68"/>
        <v>-17871.690332348593</v>
      </c>
      <c r="G214" s="139">
        <f t="shared" ca="1" si="69"/>
        <v>2937450.4971357002</v>
      </c>
      <c r="H214" s="77">
        <f t="shared" ca="1" si="70"/>
        <v>-2.0849834288099958E-2</v>
      </c>
      <c r="I214" s="137">
        <f t="shared" ca="1" si="71"/>
        <v>-62549.502864299859</v>
      </c>
      <c r="J214" s="139">
        <f t="shared" ca="1" si="72"/>
        <v>2916575.1895573195</v>
      </c>
      <c r="K214" s="77">
        <f t="shared" ca="1" si="73"/>
        <v>-2.7808270147560172E-2</v>
      </c>
      <c r="L214" s="137">
        <f t="shared" ca="1" si="74"/>
        <v>-83424.810442680551</v>
      </c>
      <c r="M214" s="139">
        <f t="shared" ca="1" si="75"/>
        <v>2879725.7822782868</v>
      </c>
      <c r="N214" s="77">
        <f t="shared" ca="1" si="76"/>
        <v>-4.0091405907237657E-2</v>
      </c>
      <c r="O214" s="137">
        <f t="shared" ca="1" si="77"/>
        <v>-120274.21772171301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2022.06.04</v>
      </c>
      <c r="C215" s="135">
        <f t="shared" ca="1" si="65"/>
        <v>3000000</v>
      </c>
      <c r="D215" s="139">
        <f t="shared" ca="1" si="66"/>
        <v>3060791.7049290147</v>
      </c>
      <c r="E215" s="77">
        <f t="shared" ca="1" si="67"/>
        <v>2.0263901643004827E-2</v>
      </c>
      <c r="F215" s="137">
        <f t="shared" ca="1" si="68"/>
        <v>60791.704929014479</v>
      </c>
      <c r="G215" s="139">
        <f t="shared" ca="1" si="69"/>
        <v>3060494.3298586509</v>
      </c>
      <c r="H215" s="77">
        <f t="shared" ca="1" si="70"/>
        <v>2.0164776619550285E-2</v>
      </c>
      <c r="I215" s="137">
        <f t="shared" ca="1" si="71"/>
        <v>60494.329858650839</v>
      </c>
      <c r="J215" s="139">
        <f t="shared" ca="1" si="72"/>
        <v>3043306.2824885994</v>
      </c>
      <c r="K215" s="77">
        <f t="shared" ca="1" si="73"/>
        <v>1.4435427496199752E-2</v>
      </c>
      <c r="L215" s="137">
        <f t="shared" ca="1" si="74"/>
        <v>43306.28248859926</v>
      </c>
      <c r="M215" s="139">
        <f t="shared" ca="1" si="75"/>
        <v>3052384.0093828598</v>
      </c>
      <c r="N215" s="77">
        <f t="shared" ca="1" si="76"/>
        <v>1.7461336460953238E-2</v>
      </c>
      <c r="O215" s="137">
        <f t="shared" ca="1" si="77"/>
        <v>52384.009382859724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2022.06.05</v>
      </c>
      <c r="C216" s="135">
        <f t="shared" ca="1" si="65"/>
        <v>3000000</v>
      </c>
      <c r="D216" s="139">
        <f t="shared" ca="1" si="66"/>
        <v>3047020.3534029871</v>
      </c>
      <c r="E216" s="77">
        <f t="shared" ca="1" si="67"/>
        <v>1.5673451134329133E-2</v>
      </c>
      <c r="F216" s="137">
        <f t="shared" ca="1" si="68"/>
        <v>47020.353402987399</v>
      </c>
      <c r="G216" s="139">
        <f t="shared" ca="1" si="69"/>
        <v>3107104.360711494</v>
      </c>
      <c r="H216" s="77">
        <f t="shared" ca="1" si="70"/>
        <v>3.5701453570497935E-2</v>
      </c>
      <c r="I216" s="137">
        <f t="shared" ca="1" si="71"/>
        <v>107104.36071149383</v>
      </c>
      <c r="J216" s="139">
        <f t="shared" ca="1" si="72"/>
        <v>3103593.5941669424</v>
      </c>
      <c r="K216" s="77">
        <f t="shared" ca="1" si="73"/>
        <v>3.4531198055647569E-2</v>
      </c>
      <c r="L216" s="137">
        <f t="shared" ca="1" si="74"/>
        <v>103593.59416694273</v>
      </c>
      <c r="M216" s="139">
        <f t="shared" ca="1" si="75"/>
        <v>3206943.5825158367</v>
      </c>
      <c r="N216" s="77">
        <f t="shared" ca="1" si="76"/>
        <v>6.8981194171945509E-2</v>
      </c>
      <c r="O216" s="137">
        <f t="shared" ca="1" si="77"/>
        <v>206943.58251583652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2022.06.06</v>
      </c>
      <c r="C217" s="135">
        <f t="shared" ca="1" si="65"/>
        <v>3000000</v>
      </c>
      <c r="D217" s="139">
        <f t="shared" ca="1" si="66"/>
        <v>3024986.6137015987</v>
      </c>
      <c r="E217" s="77">
        <f t="shared" ca="1" si="67"/>
        <v>8.3288712338662925E-3</v>
      </c>
      <c r="F217" s="137">
        <f t="shared" ca="1" si="68"/>
        <v>24986.613701598882</v>
      </c>
      <c r="G217" s="139">
        <f t="shared" ca="1" si="69"/>
        <v>3024986.6137015987</v>
      </c>
      <c r="H217" s="77">
        <f t="shared" ca="1" si="70"/>
        <v>8.3288712338662925E-3</v>
      </c>
      <c r="I217" s="137">
        <f t="shared" ca="1" si="71"/>
        <v>24986.613701598882</v>
      </c>
      <c r="J217" s="139">
        <f t="shared" ca="1" si="72"/>
        <v>3024986.6137015987</v>
      </c>
      <c r="K217" s="77">
        <f t="shared" ca="1" si="73"/>
        <v>8.3288712338662925E-3</v>
      </c>
      <c r="L217" s="137">
        <f t="shared" ca="1" si="74"/>
        <v>24986.613701598882</v>
      </c>
      <c r="M217" s="139">
        <f t="shared" ca="1" si="75"/>
        <v>3009511.4670289438</v>
      </c>
      <c r="N217" s="77">
        <f t="shared" ca="1" si="76"/>
        <v>3.1704890096479789E-3</v>
      </c>
      <c r="O217" s="137">
        <f t="shared" ca="1" si="77"/>
        <v>9511.4670289439382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2022.06.07</v>
      </c>
      <c r="C218" s="135">
        <f t="shared" ca="1" si="65"/>
        <v>3000000</v>
      </c>
      <c r="D218" s="139">
        <f t="shared" ca="1" si="66"/>
        <v>2884141.1893574297</v>
      </c>
      <c r="E218" s="77">
        <f t="shared" ca="1" si="67"/>
        <v>-3.8619603547523522E-2</v>
      </c>
      <c r="F218" s="137">
        <f t="shared" ca="1" si="68"/>
        <v>-115858.81064257059</v>
      </c>
      <c r="G218" s="139">
        <f t="shared" ca="1" si="69"/>
        <v>2890143.8453749907</v>
      </c>
      <c r="H218" s="77">
        <f t="shared" ca="1" si="70"/>
        <v>-3.6618718208336384E-2</v>
      </c>
      <c r="I218" s="137">
        <f t="shared" ca="1" si="71"/>
        <v>-109856.15462500918</v>
      </c>
      <c r="J218" s="139">
        <f t="shared" ca="1" si="72"/>
        <v>2858121.5496617821</v>
      </c>
      <c r="K218" s="77">
        <f t="shared" ca="1" si="73"/>
        <v>-4.7292816779406041E-2</v>
      </c>
      <c r="L218" s="137">
        <f t="shared" ca="1" si="74"/>
        <v>-141878.4503382181</v>
      </c>
      <c r="M218" s="139">
        <f t="shared" ca="1" si="75"/>
        <v>2892379.4821788445</v>
      </c>
      <c r="N218" s="77">
        <f t="shared" ca="1" si="76"/>
        <v>-3.5873505940385152E-2</v>
      </c>
      <c r="O218" s="137">
        <f t="shared" ca="1" si="77"/>
        <v>-107620.51782115549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2022.06.08</v>
      </c>
      <c r="C219" s="134">
        <f t="shared" ca="1" si="65"/>
        <v>3000000</v>
      </c>
      <c r="D219" s="142">
        <f t="shared" ca="1" si="66"/>
        <v>2985190.4860484004</v>
      </c>
      <c r="E219" s="76">
        <f t="shared" ca="1" si="67"/>
        <v>-4.9365046505332301E-3</v>
      </c>
      <c r="F219" s="141">
        <f t="shared" ca="1" si="68"/>
        <v>-14809.513951599687</v>
      </c>
      <c r="G219" s="142">
        <f t="shared" ca="1" si="69"/>
        <v>2991559.1038703597</v>
      </c>
      <c r="H219" s="76">
        <f t="shared" ca="1" si="70"/>
        <v>-2.8136320432133391E-3</v>
      </c>
      <c r="I219" s="141">
        <f t="shared" ca="1" si="71"/>
        <v>-8440.8961296400175</v>
      </c>
      <c r="J219" s="142">
        <f t="shared" ca="1" si="72"/>
        <v>2990262.4475797275</v>
      </c>
      <c r="K219" s="76">
        <f t="shared" ca="1" si="73"/>
        <v>-3.2458508067574414E-3</v>
      </c>
      <c r="L219" s="141">
        <f t="shared" ca="1" si="74"/>
        <v>-9737.5524202723263</v>
      </c>
      <c r="M219" s="142">
        <f t="shared" ca="1" si="75"/>
        <v>2999284.7139075059</v>
      </c>
      <c r="N219" s="76">
        <f t="shared" ca="1" si="76"/>
        <v>-2.3842869749804619E-4</v>
      </c>
      <c r="O219" s="141">
        <f t="shared" ca="1" si="77"/>
        <v>-715.2860924941383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2022.06.09</v>
      </c>
      <c r="C220" s="135">
        <f t="shared" ca="1" si="65"/>
        <v>3000000</v>
      </c>
      <c r="D220" s="139">
        <f t="shared" ca="1" si="66"/>
        <v>2971953.772941805</v>
      </c>
      <c r="E220" s="77">
        <f t="shared" ca="1" si="67"/>
        <v>-9.3487423527316513E-3</v>
      </c>
      <c r="F220" s="137">
        <f t="shared" ca="1" si="68"/>
        <v>-28046.227058194956</v>
      </c>
      <c r="G220" s="139">
        <f t="shared" ca="1" si="69"/>
        <v>2981217.6333673145</v>
      </c>
      <c r="H220" s="77">
        <f t="shared" ca="1" si="70"/>
        <v>-6.2607888775618849E-3</v>
      </c>
      <c r="I220" s="137">
        <f t="shared" ca="1" si="71"/>
        <v>-18782.366632685655</v>
      </c>
      <c r="J220" s="139">
        <f t="shared" ca="1" si="72"/>
        <v>2973094.2165120156</v>
      </c>
      <c r="K220" s="77">
        <f t="shared" ca="1" si="73"/>
        <v>-8.9685944959947989E-3</v>
      </c>
      <c r="L220" s="137">
        <f t="shared" ca="1" si="74"/>
        <v>-26905.783487984394</v>
      </c>
      <c r="M220" s="139">
        <f t="shared" ca="1" si="75"/>
        <v>2906867.9337268663</v>
      </c>
      <c r="N220" s="77">
        <f t="shared" ca="1" si="76"/>
        <v>-3.10440220910446E-2</v>
      </c>
      <c r="O220" s="137">
        <f t="shared" ca="1" si="77"/>
        <v>-93132.066273133794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2022.06.10</v>
      </c>
      <c r="C221" s="135">
        <f t="shared" ca="1" si="65"/>
        <v>3000000</v>
      </c>
      <c r="D221" s="139">
        <f t="shared" ca="1" si="66"/>
        <v>2985680.4886415247</v>
      </c>
      <c r="E221" s="77">
        <f t="shared" ca="1" si="67"/>
        <v>-4.7731704528251274E-3</v>
      </c>
      <c r="F221" s="137">
        <f t="shared" ca="1" si="68"/>
        <v>-14319.511358475382</v>
      </c>
      <c r="G221" s="139">
        <f t="shared" ca="1" si="69"/>
        <v>2952299.1970342039</v>
      </c>
      <c r="H221" s="77">
        <f t="shared" ca="1" si="70"/>
        <v>-1.5900267655265393E-2</v>
      </c>
      <c r="I221" s="137">
        <f t="shared" ca="1" si="71"/>
        <v>-47700.802965796174</v>
      </c>
      <c r="J221" s="139">
        <f t="shared" ca="1" si="72"/>
        <v>2969018.8447395521</v>
      </c>
      <c r="K221" s="77">
        <f t="shared" ca="1" si="73"/>
        <v>-1.0327051753482652E-2</v>
      </c>
      <c r="L221" s="137">
        <f t="shared" ca="1" si="74"/>
        <v>-30981.155260447948</v>
      </c>
      <c r="M221" s="139">
        <f t="shared" ca="1" si="75"/>
        <v>2900052.4415188399</v>
      </c>
      <c r="N221" s="77">
        <f t="shared" ca="1" si="76"/>
        <v>-3.3315852827053349E-2</v>
      </c>
      <c r="O221" s="137">
        <f t="shared" ca="1" si="77"/>
        <v>-99947.558481160057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2022.06.11</v>
      </c>
      <c r="C222" s="135">
        <f t="shared" ca="1" si="65"/>
        <v>3000000</v>
      </c>
      <c r="D222" s="139">
        <f t="shared" ca="1" si="66"/>
        <v>3024024.6390862367</v>
      </c>
      <c r="E222" s="77">
        <f t="shared" ca="1" si="67"/>
        <v>8.0082130287456553E-3</v>
      </c>
      <c r="F222" s="137">
        <f t="shared" ca="1" si="68"/>
        <v>24024.639086236963</v>
      </c>
      <c r="G222" s="139">
        <f t="shared" ca="1" si="69"/>
        <v>2922066.111913377</v>
      </c>
      <c r="H222" s="77">
        <f t="shared" ca="1" si="70"/>
        <v>-2.597796269554099E-2</v>
      </c>
      <c r="I222" s="137">
        <f t="shared" ca="1" si="71"/>
        <v>-77933.888086622959</v>
      </c>
      <c r="J222" s="139">
        <f t="shared" ca="1" si="72"/>
        <v>2904641.5533408448</v>
      </c>
      <c r="K222" s="77">
        <f t="shared" ca="1" si="73"/>
        <v>-3.1786148886385056E-2</v>
      </c>
      <c r="L222" s="137">
        <f t="shared" ca="1" si="74"/>
        <v>-95358.44665915519</v>
      </c>
      <c r="M222" s="139">
        <f t="shared" ca="1" si="75"/>
        <v>2904641.5533408448</v>
      </c>
      <c r="N222" s="77">
        <f t="shared" ca="1" si="76"/>
        <v>-3.1786148886385056E-2</v>
      </c>
      <c r="O222" s="137">
        <f t="shared" ca="1" si="77"/>
        <v>-95358.44665915519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2022.06.12</v>
      </c>
      <c r="C223" s="135">
        <f t="shared" ca="1" si="65"/>
        <v>3000000</v>
      </c>
      <c r="D223" s="139">
        <f t="shared" ca="1" si="66"/>
        <v>3044796.9812706406</v>
      </c>
      <c r="E223" s="77">
        <f t="shared" ca="1" si="67"/>
        <v>1.4932327090213549E-2</v>
      </c>
      <c r="F223" s="137">
        <f t="shared" ca="1" si="68"/>
        <v>44796.981270640623</v>
      </c>
      <c r="G223" s="139">
        <f t="shared" ca="1" si="69"/>
        <v>3029845.9427206567</v>
      </c>
      <c r="H223" s="77">
        <f t="shared" ca="1" si="70"/>
        <v>9.9486475735522557E-3</v>
      </c>
      <c r="I223" s="137">
        <f t="shared" ca="1" si="71"/>
        <v>29845.94272065676</v>
      </c>
      <c r="J223" s="139">
        <f t="shared" ca="1" si="72"/>
        <v>3051361.9515566416</v>
      </c>
      <c r="K223" s="77">
        <f t="shared" ca="1" si="73"/>
        <v>1.7120650518880537E-2</v>
      </c>
      <c r="L223" s="137">
        <f t="shared" ca="1" si="74"/>
        <v>51361.951556641608</v>
      </c>
      <c r="M223" s="139">
        <f t="shared" ca="1" si="75"/>
        <v>3142067.0703166644</v>
      </c>
      <c r="N223" s="77">
        <f t="shared" ca="1" si="76"/>
        <v>4.7355690105554689E-2</v>
      </c>
      <c r="O223" s="137">
        <f t="shared" ca="1" si="77"/>
        <v>142067.07031666403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2022.06.13</v>
      </c>
      <c r="C224" s="135">
        <f t="shared" ca="1" si="65"/>
        <v>3000000</v>
      </c>
      <c r="D224" s="139">
        <f t="shared" ca="1" si="66"/>
        <v>2647295.7328891531</v>
      </c>
      <c r="E224" s="77">
        <f t="shared" ca="1" si="67"/>
        <v>-0.11756808903694904</v>
      </c>
      <c r="F224" s="137">
        <f t="shared" ca="1" si="68"/>
        <v>-352704.26711084717</v>
      </c>
      <c r="G224" s="139">
        <f t="shared" ca="1" si="69"/>
        <v>2440588.3770754919</v>
      </c>
      <c r="H224" s="77">
        <f t="shared" ca="1" si="70"/>
        <v>-0.18647054097483595</v>
      </c>
      <c r="I224" s="137">
        <f t="shared" ca="1" si="71"/>
        <v>-559411.62292450794</v>
      </c>
      <c r="J224" s="139">
        <f t="shared" ca="1" si="72"/>
        <v>2486541.6307256962</v>
      </c>
      <c r="K224" s="77">
        <f t="shared" ca="1" si="73"/>
        <v>-0.17115278975810122</v>
      </c>
      <c r="L224" s="137">
        <f t="shared" ca="1" si="74"/>
        <v>-513458.36927430355</v>
      </c>
      <c r="M224" s="139">
        <f t="shared" ca="1" si="75"/>
        <v>2486541.6307256962</v>
      </c>
      <c r="N224" s="77">
        <f t="shared" ca="1" si="76"/>
        <v>-0.17115278975810122</v>
      </c>
      <c r="O224" s="137">
        <f t="shared" ca="1" si="77"/>
        <v>-513458.36927430355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2022.06.14</v>
      </c>
      <c r="C225" s="136">
        <f t="shared" ca="1" si="65"/>
        <v>3000000</v>
      </c>
      <c r="D225" s="140">
        <f t="shared" ca="1" si="66"/>
        <v>3009053.3015959398</v>
      </c>
      <c r="E225" s="79">
        <f t="shared" ca="1" si="67"/>
        <v>3.0177671986466028E-3</v>
      </c>
      <c r="F225" s="138">
        <f t="shared" ca="1" si="68"/>
        <v>9053.3015959398072</v>
      </c>
      <c r="G225" s="140">
        <f t="shared" ca="1" si="69"/>
        <v>3034527.4843671825</v>
      </c>
      <c r="H225" s="79">
        <f t="shared" ca="1" si="70"/>
        <v>1.1509161455727373E-2</v>
      </c>
      <c r="I225" s="138">
        <f t="shared" ca="1" si="71"/>
        <v>34527.484367182115</v>
      </c>
      <c r="J225" s="140">
        <f t="shared" ca="1" si="72"/>
        <v>2961970.5955721419</v>
      </c>
      <c r="K225" s="79">
        <f t="shared" ca="1" si="73"/>
        <v>-1.2676468142619326E-2</v>
      </c>
      <c r="L225" s="138">
        <f t="shared" ca="1" si="74"/>
        <v>-38029.404427857982</v>
      </c>
      <c r="M225" s="140">
        <f t="shared" ca="1" si="75"/>
        <v>3000000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2" t="s">
        <v>277</v>
      </c>
      <c r="B243" s="234"/>
      <c r="C243" s="132" t="s">
        <v>272</v>
      </c>
      <c r="D243" s="150" t="s">
        <v>273</v>
      </c>
      <c r="E243" s="151" t="s">
        <v>274</v>
      </c>
      <c r="F243" s="152" t="s">
        <v>275</v>
      </c>
      <c r="G243" s="150" t="s">
        <v>273</v>
      </c>
      <c r="H243" s="151" t="s">
        <v>274</v>
      </c>
      <c r="I243" s="152" t="s">
        <v>275</v>
      </c>
      <c r="J243" s="150" t="s">
        <v>273</v>
      </c>
      <c r="K243" s="151" t="s">
        <v>274</v>
      </c>
      <c r="L243" s="152" t="s">
        <v>275</v>
      </c>
      <c r="M243" s="150" t="s">
        <v>273</v>
      </c>
      <c r="N243" s="151" t="s">
        <v>274</v>
      </c>
      <c r="O243" s="152" t="s">
        <v>275</v>
      </c>
    </row>
    <row r="244" spans="1:15" ht="16.5" customHeight="1" thickBot="1">
      <c r="A244" s="225"/>
      <c r="B244" s="227"/>
      <c r="C244" s="136">
        <f ca="1">SUM(C212:C242)</f>
        <v>42000000</v>
      </c>
      <c r="D244" s="140">
        <f ca="1">SUM(D212:D242)</f>
        <v>41685173.708498545</v>
      </c>
      <c r="E244" s="79">
        <f ca="1">IFERROR(F244 / (SUM($C212:$C242) / COUNT($C212:$C242)), 0)</f>
        <v>-0.10494209716715035</v>
      </c>
      <c r="F244" s="138">
        <f ca="1">SUM(F212:F242)</f>
        <v>-314826.29150145105</v>
      </c>
      <c r="G244" s="140">
        <f ca="1">SUM(G212:G242)</f>
        <v>41409528.786055423</v>
      </c>
      <c r="H244" s="79">
        <f ca="1">IFERROR(I244 / (SUM($C212:$C242) / COUNT($C212:$C242)), 0)</f>
        <v>-0.196823737981526</v>
      </c>
      <c r="I244" s="138">
        <f ca="1">SUM(I212:I242)</f>
        <v>-590471.21394457796</v>
      </c>
      <c r="J244" s="140">
        <f ca="1">SUM(J212:J242)</f>
        <v>41323381.308994934</v>
      </c>
      <c r="K244" s="79">
        <f ca="1">IFERROR(L244 / (SUM($C212:$C242) / COUNT($C212:$C242)), 0)</f>
        <v>-0.22553956366835579</v>
      </c>
      <c r="L244" s="138">
        <f ca="1">SUM(L212:L242)</f>
        <v>-676618.69100506732</v>
      </c>
      <c r="M244" s="140">
        <f ca="1">SUM(M212:M242)</f>
        <v>41541101.490588658</v>
      </c>
      <c r="N244" s="79">
        <f ca="1">IFERROR(O244 / (SUM($C212:$C242) / COUNT($C212:$C242)), 0)</f>
        <v>-0.15296616980377939</v>
      </c>
      <c r="O244" s="138">
        <f ca="1">SUM(O212:O242)</f>
        <v>-458898.50941133819</v>
      </c>
    </row>
    <row r="246" spans="1:15" ht="16.5" customHeight="1" thickBot="1"/>
    <row r="247" spans="1:15" ht="16.5" customHeight="1" thickBot="1">
      <c r="A247" s="204" t="str">
        <f>TEXT(투자전략!$G$1, "[$-ko-KR]yyyy년 mm월 ") &amp; "전일대비 상승률 Bottom20 월말결산"</f>
        <v>2022년 06월 전일대비 상승률 Bottom20 월말결산</v>
      </c>
      <c r="B247" s="205"/>
      <c r="C247" s="205"/>
      <c r="D247" s="205"/>
      <c r="E247" s="205"/>
      <c r="F247" s="205"/>
      <c r="G247" s="205"/>
      <c r="H247" s="205"/>
      <c r="I247" s="205"/>
      <c r="J247" s="205"/>
      <c r="K247" s="205"/>
      <c r="L247" s="205"/>
      <c r="M247" s="205"/>
      <c r="N247" s="205"/>
      <c r="O247" s="206"/>
    </row>
    <row r="248" spans="1:15" ht="16.5" customHeight="1" thickBot="1">
      <c r="A248" s="248" t="s">
        <v>278</v>
      </c>
      <c r="B248" s="225" t="s">
        <v>276</v>
      </c>
      <c r="C248" s="227"/>
      <c r="D248" s="225" t="s">
        <v>268</v>
      </c>
      <c r="E248" s="226"/>
      <c r="F248" s="227"/>
      <c r="G248" s="225" t="s">
        <v>269</v>
      </c>
      <c r="H248" s="226"/>
      <c r="I248" s="227"/>
      <c r="J248" s="225" t="s">
        <v>270</v>
      </c>
      <c r="K248" s="226"/>
      <c r="L248" s="227"/>
      <c r="M248" s="225" t="s">
        <v>271</v>
      </c>
      <c r="N248" s="226"/>
      <c r="O248" s="227"/>
    </row>
    <row r="249" spans="1:15" ht="16.5" customHeight="1" thickBot="1">
      <c r="A249" s="241"/>
      <c r="B249" s="154" t="s">
        <v>266</v>
      </c>
      <c r="C249" s="154" t="s">
        <v>42</v>
      </c>
      <c r="D249" s="121" t="s">
        <v>267</v>
      </c>
      <c r="E249" s="133" t="s">
        <v>40</v>
      </c>
      <c r="F249" s="156" t="s">
        <v>41</v>
      </c>
      <c r="G249" s="121" t="s">
        <v>267</v>
      </c>
      <c r="H249" s="133" t="s">
        <v>40</v>
      </c>
      <c r="I249" s="156" t="s">
        <v>41</v>
      </c>
      <c r="J249" s="121" t="s">
        <v>267</v>
      </c>
      <c r="K249" s="133" t="s">
        <v>40</v>
      </c>
      <c r="L249" s="156" t="s">
        <v>41</v>
      </c>
      <c r="M249" s="121" t="s">
        <v>267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2022.06.01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3094550.4371799082</v>
      </c>
      <c r="E250" s="76">
        <f ca="1">IFERROR(INDIRECT($B250&amp;"!E199"), "")</f>
        <v>3.1516812393302784E-2</v>
      </c>
      <c r="F250" s="141">
        <f ca="1">IFERROR(INDIRECT($B250&amp;"!F199"), "")</f>
        <v>94550.43717990836</v>
      </c>
      <c r="G250" s="142">
        <f ca="1">IFERROR($C250 * (1 + H250), "")</f>
        <v>3085398.6379913068</v>
      </c>
      <c r="H250" s="76">
        <f ca="1">IFERROR(INDIRECT($B250&amp;"!H199"), "")</f>
        <v>2.8466212663768913E-2</v>
      </c>
      <c r="I250" s="141">
        <f ca="1">IFERROR(INDIRECT($B250&amp;"!I199"), "")</f>
        <v>85398.63799130675</v>
      </c>
      <c r="J250" s="142">
        <f ca="1">IFERROR($C250 * (1 + K250), "")</f>
        <v>3048941.3607615405</v>
      </c>
      <c r="K250" s="76">
        <f ca="1">IFERROR(INDIRECT($B250&amp;"!K199"), "")</f>
        <v>1.6313786920513471E-2</v>
      </c>
      <c r="L250" s="141">
        <f ca="1">IFERROR(INDIRECT($B250&amp;"!L199"), "")</f>
        <v>48941.360761540433</v>
      </c>
      <c r="M250" s="142">
        <f ca="1">IFERROR($C250 * (1 + N250), "")</f>
        <v>3065233.330256525</v>
      </c>
      <c r="N250" s="76">
        <f ca="1">IFERROR(INDIRECT($B250&amp;"!N199"), "")</f>
        <v>2.1744443418841585E-2</v>
      </c>
      <c r="O250" s="141">
        <f ca="1">IFERROR(INDIRECT($B250&amp;"!O199"), "")</f>
        <v>65233.330256524729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2022.06.02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2834959.533464056</v>
      </c>
      <c r="E251" s="77">
        <f t="shared" ref="E251:E280" ca="1" si="80">IFERROR(INDIRECT($B251&amp;"!E199"), "")</f>
        <v>-5.5013488845314616E-2</v>
      </c>
      <c r="F251" s="137">
        <f t="shared" ref="F251:F280" ca="1" si="81">IFERROR(INDIRECT($B251&amp;"!F199"), "")</f>
        <v>-165040.46653594382</v>
      </c>
      <c r="G251" s="139">
        <f t="shared" ref="G251:G280" ca="1" si="82">IFERROR($C251 * (1 + H251), "")</f>
        <v>2843804.2652452094</v>
      </c>
      <c r="H251" s="77">
        <f t="shared" ref="H251:H280" ca="1" si="83">IFERROR(INDIRECT($B251&amp;"!H199"), "")</f>
        <v>-5.2065244918263621E-2</v>
      </c>
      <c r="I251" s="137">
        <f t="shared" ref="I251:I280" ca="1" si="84">IFERROR(INDIRECT($B251&amp;"!I199"), "")</f>
        <v>-156195.73475479087</v>
      </c>
      <c r="J251" s="139">
        <f t="shared" ref="J251:J280" ca="1" si="85">IFERROR($C251 * (1 + K251), "")</f>
        <v>2883464.218348356</v>
      </c>
      <c r="K251" s="77">
        <f t="shared" ref="K251:K280" ca="1" si="86">IFERROR(INDIRECT($B251&amp;"!K199"), "")</f>
        <v>-3.8845260550548051E-2</v>
      </c>
      <c r="L251" s="137">
        <f t="shared" ref="L251:L280" ca="1" si="87">IFERROR(INDIRECT($B251&amp;"!L199"), "")</f>
        <v>-116535.78165164414</v>
      </c>
      <c r="M251" s="139">
        <f t="shared" ref="M251:M280" ca="1" si="88">IFERROR($C251 * (1 + N251), "")</f>
        <v>2912267.8610475715</v>
      </c>
      <c r="N251" s="77">
        <f t="shared" ref="N251:N280" ca="1" si="89">IFERROR(INDIRECT($B251&amp;"!N199"), "")</f>
        <v>-2.924404631747609E-2</v>
      </c>
      <c r="O251" s="137">
        <f t="shared" ref="O251:O280" ca="1" si="90">IFERROR(INDIRECT($B251&amp;"!O199"), "")</f>
        <v>-87732.138952428257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2022.06.03</v>
      </c>
      <c r="C252" s="135">
        <f t="shared" ca="1" si="78"/>
        <v>3000000</v>
      </c>
      <c r="D252" s="139">
        <f t="shared" ca="1" si="79"/>
        <v>2984530.511258828</v>
      </c>
      <c r="E252" s="77">
        <f t="shared" ca="1" si="80"/>
        <v>-5.1564962470572757E-3</v>
      </c>
      <c r="F252" s="137">
        <f t="shared" ca="1" si="81"/>
        <v>-15469.488741171826</v>
      </c>
      <c r="G252" s="139">
        <f t="shared" ca="1" si="82"/>
        <v>2935670.1814074507</v>
      </c>
      <c r="H252" s="77">
        <f t="shared" ca="1" si="83"/>
        <v>-2.1443272864183096E-2</v>
      </c>
      <c r="I252" s="137">
        <f t="shared" ca="1" si="84"/>
        <v>-64329.81859254928</v>
      </c>
      <c r="J252" s="139">
        <f t="shared" ca="1" si="85"/>
        <v>2917493.1584356022</v>
      </c>
      <c r="K252" s="77">
        <f t="shared" ca="1" si="86"/>
        <v>-2.7502280521465815E-2</v>
      </c>
      <c r="L252" s="137">
        <f t="shared" ca="1" si="87"/>
        <v>-82506.841564397473</v>
      </c>
      <c r="M252" s="139">
        <f t="shared" ca="1" si="88"/>
        <v>2885811.9754270972</v>
      </c>
      <c r="N252" s="77">
        <f t="shared" ca="1" si="89"/>
        <v>-3.8062674857634274E-2</v>
      </c>
      <c r="O252" s="137">
        <f t="shared" ca="1" si="90"/>
        <v>-114188.02457290284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2022.06.04</v>
      </c>
      <c r="C253" s="135">
        <f t="shared" ca="1" si="78"/>
        <v>3000000</v>
      </c>
      <c r="D253" s="139">
        <f t="shared" ca="1" si="79"/>
        <v>3062733.1388246696</v>
      </c>
      <c r="E253" s="77">
        <f t="shared" ca="1" si="80"/>
        <v>2.0911046274889745E-2</v>
      </c>
      <c r="F253" s="137">
        <f t="shared" ca="1" si="81"/>
        <v>62733.138824669259</v>
      </c>
      <c r="G253" s="139">
        <f t="shared" ca="1" si="82"/>
        <v>3058891.4435264757</v>
      </c>
      <c r="H253" s="77">
        <f t="shared" ca="1" si="83"/>
        <v>1.9630481175491998E-2</v>
      </c>
      <c r="I253" s="137">
        <f t="shared" ca="1" si="84"/>
        <v>58891.443526475996</v>
      </c>
      <c r="J253" s="139">
        <f t="shared" ca="1" si="85"/>
        <v>3038307.1808253536</v>
      </c>
      <c r="K253" s="77">
        <f t="shared" ca="1" si="86"/>
        <v>1.2769060275117868E-2</v>
      </c>
      <c r="L253" s="137">
        <f t="shared" ca="1" si="87"/>
        <v>38307.1808253536</v>
      </c>
      <c r="M253" s="139">
        <f t="shared" ca="1" si="88"/>
        <v>3046302.642396837</v>
      </c>
      <c r="N253" s="77">
        <f t="shared" ca="1" si="89"/>
        <v>1.5434214132279047E-2</v>
      </c>
      <c r="O253" s="137">
        <f t="shared" ca="1" si="90"/>
        <v>46302.642396837145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2022.06.05</v>
      </c>
      <c r="C254" s="135">
        <f t="shared" ca="1" si="78"/>
        <v>3000000</v>
      </c>
      <c r="D254" s="139">
        <f t="shared" ca="1" si="79"/>
        <v>3056347.3419494196</v>
      </c>
      <c r="E254" s="77">
        <f t="shared" ca="1" si="80"/>
        <v>1.8782447316473282E-2</v>
      </c>
      <c r="F254" s="137">
        <f t="shared" ca="1" si="81"/>
        <v>56347.341949419861</v>
      </c>
      <c r="G254" s="139">
        <f t="shared" ca="1" si="82"/>
        <v>3074597.9398191338</v>
      </c>
      <c r="H254" s="77">
        <f t="shared" ca="1" si="83"/>
        <v>2.4865979939711208E-2</v>
      </c>
      <c r="I254" s="137">
        <f t="shared" ca="1" si="84"/>
        <v>74597.939819133637</v>
      </c>
      <c r="J254" s="139">
        <f t="shared" ca="1" si="85"/>
        <v>3072109.7746395026</v>
      </c>
      <c r="K254" s="77">
        <f t="shared" ca="1" si="86"/>
        <v>2.4036591546500875E-2</v>
      </c>
      <c r="L254" s="137">
        <f t="shared" ca="1" si="87"/>
        <v>72109.774639502633</v>
      </c>
      <c r="M254" s="139">
        <f t="shared" ca="1" si="88"/>
        <v>3131759.2247209111</v>
      </c>
      <c r="N254" s="77">
        <f t="shared" ca="1" si="89"/>
        <v>4.3919741573637018E-2</v>
      </c>
      <c r="O254" s="137">
        <f t="shared" ca="1" si="90"/>
        <v>131759.22472091106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2022.06.06</v>
      </c>
      <c r="C255" s="135">
        <f t="shared" ca="1" si="78"/>
        <v>3000000</v>
      </c>
      <c r="D255" s="139">
        <f t="shared" ca="1" si="79"/>
        <v>3004246.6888118763</v>
      </c>
      <c r="E255" s="77">
        <f t="shared" ca="1" si="80"/>
        <v>1.4155629372920352E-3</v>
      </c>
      <c r="F255" s="137">
        <f t="shared" ca="1" si="81"/>
        <v>4246.6888118761035</v>
      </c>
      <c r="G255" s="139">
        <f t="shared" ca="1" si="82"/>
        <v>3004246.6888118763</v>
      </c>
      <c r="H255" s="77">
        <f t="shared" ca="1" si="83"/>
        <v>1.4155629372920352E-3</v>
      </c>
      <c r="I255" s="137">
        <f t="shared" ca="1" si="84"/>
        <v>4246.6888118761035</v>
      </c>
      <c r="J255" s="139">
        <f t="shared" ca="1" si="85"/>
        <v>3004246.6888118763</v>
      </c>
      <c r="K255" s="77">
        <f t="shared" ca="1" si="86"/>
        <v>1.4155629372920352E-3</v>
      </c>
      <c r="L255" s="137">
        <f t="shared" ca="1" si="87"/>
        <v>4246.6888118761035</v>
      </c>
      <c r="M255" s="139">
        <f t="shared" ca="1" si="88"/>
        <v>3003503.2687355406</v>
      </c>
      <c r="N255" s="77">
        <f t="shared" ca="1" si="89"/>
        <v>1.1677562451801965E-3</v>
      </c>
      <c r="O255" s="137">
        <f t="shared" ca="1" si="90"/>
        <v>3503.2687355405874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2022.06.07</v>
      </c>
      <c r="C256" s="135">
        <f t="shared" ca="1" si="78"/>
        <v>3000000</v>
      </c>
      <c r="D256" s="139">
        <f t="shared" ca="1" si="79"/>
        <v>2888295.1281125927</v>
      </c>
      <c r="E256" s="77">
        <f t="shared" ca="1" si="80"/>
        <v>-3.7234957295802389E-2</v>
      </c>
      <c r="F256" s="137">
        <f t="shared" ca="1" si="81"/>
        <v>-111704.87188740716</v>
      </c>
      <c r="G256" s="139">
        <f t="shared" ca="1" si="82"/>
        <v>2890768.2955132932</v>
      </c>
      <c r="H256" s="77">
        <f t="shared" ca="1" si="83"/>
        <v>-3.6410568162235681E-2</v>
      </c>
      <c r="I256" s="137">
        <f t="shared" ca="1" si="84"/>
        <v>-109231.70448670702</v>
      </c>
      <c r="J256" s="139">
        <f t="shared" ca="1" si="85"/>
        <v>2856393.7941474235</v>
      </c>
      <c r="K256" s="77">
        <f t="shared" ca="1" si="86"/>
        <v>-4.7868735284192068E-2</v>
      </c>
      <c r="L256" s="137">
        <f t="shared" ca="1" si="87"/>
        <v>-143606.20585257618</v>
      </c>
      <c r="M256" s="139">
        <f t="shared" ca="1" si="88"/>
        <v>2887557.3958062101</v>
      </c>
      <c r="N256" s="77">
        <f t="shared" ca="1" si="89"/>
        <v>-3.7480868064596606E-2</v>
      </c>
      <c r="O256" s="137">
        <f t="shared" ca="1" si="90"/>
        <v>-112442.60419378983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2022.06.08</v>
      </c>
      <c r="C257" s="134">
        <f t="shared" ca="1" si="78"/>
        <v>3000000</v>
      </c>
      <c r="D257" s="142">
        <f t="shared" ca="1" si="79"/>
        <v>3005557.2792153275</v>
      </c>
      <c r="E257" s="76">
        <f t="shared" ca="1" si="80"/>
        <v>1.8524264051091577E-3</v>
      </c>
      <c r="F257" s="141">
        <f t="shared" ca="1" si="81"/>
        <v>5557.2792153274686</v>
      </c>
      <c r="G257" s="142">
        <f t="shared" ca="1" si="82"/>
        <v>3001474.3393382858</v>
      </c>
      <c r="H257" s="76">
        <f t="shared" ca="1" si="83"/>
        <v>4.914464460952317E-4</v>
      </c>
      <c r="I257" s="141">
        <f t="shared" ca="1" si="84"/>
        <v>1474.3393382856925</v>
      </c>
      <c r="J257" s="142">
        <f t="shared" ca="1" si="85"/>
        <v>3001937.1194946403</v>
      </c>
      <c r="K257" s="76">
        <f t="shared" ca="1" si="86"/>
        <v>6.45706498213562E-4</v>
      </c>
      <c r="L257" s="141">
        <f t="shared" ca="1" si="87"/>
        <v>1937.1194946406877</v>
      </c>
      <c r="M257" s="142">
        <f t="shared" ca="1" si="88"/>
        <v>3012536.82091062</v>
      </c>
      <c r="N257" s="76">
        <f t="shared" ca="1" si="89"/>
        <v>4.1789403035399613E-3</v>
      </c>
      <c r="O257" s="141">
        <f t="shared" ca="1" si="90"/>
        <v>12536.820910619886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2022.06.09</v>
      </c>
      <c r="C258" s="135">
        <f t="shared" ca="1" si="78"/>
        <v>3000000</v>
      </c>
      <c r="D258" s="139">
        <f t="shared" ca="1" si="79"/>
        <v>2964298.1438870705</v>
      </c>
      <c r="E258" s="77">
        <f t="shared" ca="1" si="80"/>
        <v>-1.1900618704309871E-2</v>
      </c>
      <c r="F258" s="137">
        <f t="shared" ca="1" si="81"/>
        <v>-35701.856112929607</v>
      </c>
      <c r="G258" s="139">
        <f t="shared" ca="1" si="82"/>
        <v>2974282.1081657242</v>
      </c>
      <c r="H258" s="77">
        <f t="shared" ca="1" si="83"/>
        <v>-8.5726306114252953E-3</v>
      </c>
      <c r="I258" s="137">
        <f t="shared" ca="1" si="84"/>
        <v>-25717.891834275884</v>
      </c>
      <c r="J258" s="139">
        <f t="shared" ca="1" si="85"/>
        <v>2963996.017804143</v>
      </c>
      <c r="K258" s="77">
        <f t="shared" ca="1" si="86"/>
        <v>-1.2001327398618988E-2</v>
      </c>
      <c r="L258" s="137">
        <f t="shared" ca="1" si="87"/>
        <v>-36003.982195856959</v>
      </c>
      <c r="M258" s="139">
        <f t="shared" ca="1" si="88"/>
        <v>2903013.6452691494</v>
      </c>
      <c r="N258" s="77">
        <f t="shared" ca="1" si="89"/>
        <v>-3.2328784910283508E-2</v>
      </c>
      <c r="O258" s="137">
        <f t="shared" ca="1" si="90"/>
        <v>-96986.354730850522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2022.06.10</v>
      </c>
      <c r="C259" s="135">
        <f t="shared" ca="1" si="78"/>
        <v>3000000</v>
      </c>
      <c r="D259" s="139">
        <f t="shared" ca="1" si="79"/>
        <v>2985929.5071305488</v>
      </c>
      <c r="E259" s="77">
        <f t="shared" ca="1" si="80"/>
        <v>-4.6901642898170923E-3</v>
      </c>
      <c r="F259" s="137">
        <f t="shared" ca="1" si="81"/>
        <v>-14070.492869451278</v>
      </c>
      <c r="G259" s="139">
        <f t="shared" ca="1" si="82"/>
        <v>2946192.196327657</v>
      </c>
      <c r="H259" s="77">
        <f t="shared" ca="1" si="83"/>
        <v>-1.7935934557447665E-2</v>
      </c>
      <c r="I259" s="137">
        <f t="shared" ca="1" si="84"/>
        <v>-53807.803672342983</v>
      </c>
      <c r="J259" s="139">
        <f t="shared" ca="1" si="85"/>
        <v>2960076.4904692215</v>
      </c>
      <c r="K259" s="77">
        <f t="shared" ca="1" si="86"/>
        <v>-1.3307836510259487E-2</v>
      </c>
      <c r="L259" s="137">
        <f t="shared" ca="1" si="87"/>
        <v>-39923.509530778458</v>
      </c>
      <c r="M259" s="139">
        <f t="shared" ca="1" si="88"/>
        <v>2900888.8720422275</v>
      </c>
      <c r="N259" s="77">
        <f t="shared" ca="1" si="89"/>
        <v>-3.3037042652590921E-2</v>
      </c>
      <c r="O259" s="137">
        <f t="shared" ca="1" si="90"/>
        <v>-99111.127957772769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2022.06.11</v>
      </c>
      <c r="C260" s="135">
        <f t="shared" ca="1" si="78"/>
        <v>3000000</v>
      </c>
      <c r="D260" s="139">
        <f t="shared" ca="1" si="79"/>
        <v>3018305.978050956</v>
      </c>
      <c r="E260" s="77">
        <f t="shared" ca="1" si="80"/>
        <v>6.1019926836520903E-3</v>
      </c>
      <c r="F260" s="137">
        <f t="shared" ca="1" si="81"/>
        <v>18305.97805095627</v>
      </c>
      <c r="G260" s="139">
        <f t="shared" ca="1" si="82"/>
        <v>2910859.0291635911</v>
      </c>
      <c r="H260" s="77">
        <f t="shared" ca="1" si="83"/>
        <v>-2.9713656945469669E-2</v>
      </c>
      <c r="I260" s="137">
        <f t="shared" ca="1" si="84"/>
        <v>-89140.970836409018</v>
      </c>
      <c r="J260" s="139">
        <f t="shared" ca="1" si="85"/>
        <v>2905001.9649432087</v>
      </c>
      <c r="K260" s="77">
        <f t="shared" ca="1" si="86"/>
        <v>-3.1666011685597087E-2</v>
      </c>
      <c r="L260" s="137">
        <f t="shared" ca="1" si="87"/>
        <v>-94998.035056791239</v>
      </c>
      <c r="M260" s="139">
        <f t="shared" ca="1" si="88"/>
        <v>2905001.9649432087</v>
      </c>
      <c r="N260" s="77">
        <f t="shared" ca="1" si="89"/>
        <v>-3.1666011685597087E-2</v>
      </c>
      <c r="O260" s="137">
        <f t="shared" ca="1" si="90"/>
        <v>-94998.035056791239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2022.06.12</v>
      </c>
      <c r="C261" s="135">
        <f t="shared" ca="1" si="78"/>
        <v>3000000</v>
      </c>
      <c r="D261" s="139">
        <f t="shared" ca="1" si="79"/>
        <v>3044415.878953354</v>
      </c>
      <c r="E261" s="77">
        <f t="shared" ca="1" si="80"/>
        <v>1.4805292984451343E-2</v>
      </c>
      <c r="F261" s="137">
        <f t="shared" ca="1" si="81"/>
        <v>44415.878953354026</v>
      </c>
      <c r="G261" s="139">
        <f t="shared" ca="1" si="82"/>
        <v>3022278.6826537158</v>
      </c>
      <c r="H261" s="77">
        <f t="shared" ca="1" si="83"/>
        <v>7.4262275512387817E-3</v>
      </c>
      <c r="I261" s="137">
        <f t="shared" ca="1" si="84"/>
        <v>22278.682653716351</v>
      </c>
      <c r="J261" s="139">
        <f t="shared" ca="1" si="85"/>
        <v>3040833.8926500208</v>
      </c>
      <c r="K261" s="77">
        <f t="shared" ca="1" si="86"/>
        <v>1.3611297550006996E-2</v>
      </c>
      <c r="L261" s="137">
        <f t="shared" ca="1" si="87"/>
        <v>40833.892650020978</v>
      </c>
      <c r="M261" s="139">
        <f t="shared" ca="1" si="88"/>
        <v>3131338.0571881882</v>
      </c>
      <c r="N261" s="77">
        <f t="shared" ca="1" si="89"/>
        <v>4.3779352396062794E-2</v>
      </c>
      <c r="O261" s="137">
        <f t="shared" ca="1" si="90"/>
        <v>131338.0571881884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2022.06.13</v>
      </c>
      <c r="C262" s="135">
        <f t="shared" ca="1" si="78"/>
        <v>3000000</v>
      </c>
      <c r="D262" s="139">
        <f t="shared" ca="1" si="79"/>
        <v>2637441.005985314</v>
      </c>
      <c r="E262" s="77">
        <f t="shared" ca="1" si="80"/>
        <v>-0.12085299800489531</v>
      </c>
      <c r="F262" s="137">
        <f t="shared" ca="1" si="81"/>
        <v>-362558.99401468586</v>
      </c>
      <c r="G262" s="139">
        <f t="shared" ca="1" si="82"/>
        <v>2421792.4682703386</v>
      </c>
      <c r="H262" s="77">
        <f t="shared" ca="1" si="83"/>
        <v>-0.19273584390988718</v>
      </c>
      <c r="I262" s="137">
        <f t="shared" ca="1" si="84"/>
        <v>-578207.53172966163</v>
      </c>
      <c r="J262" s="139">
        <f t="shared" ca="1" si="85"/>
        <v>2466437.6531168893</v>
      </c>
      <c r="K262" s="77">
        <f t="shared" ca="1" si="86"/>
        <v>-0.17785411562770354</v>
      </c>
      <c r="L262" s="137">
        <f t="shared" ca="1" si="87"/>
        <v>-533562.34688311059</v>
      </c>
      <c r="M262" s="139">
        <f t="shared" ca="1" si="88"/>
        <v>2466437.6531168893</v>
      </c>
      <c r="N262" s="77">
        <f t="shared" ca="1" si="89"/>
        <v>-0.17785411562770354</v>
      </c>
      <c r="O262" s="137">
        <f t="shared" ca="1" si="90"/>
        <v>-533562.34688311059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2022.06.14</v>
      </c>
      <c r="C263" s="136">
        <f t="shared" ca="1" si="78"/>
        <v>3000000</v>
      </c>
      <c r="D263" s="140">
        <f t="shared" ca="1" si="79"/>
        <v>3015957.9196297801</v>
      </c>
      <c r="E263" s="79">
        <f t="shared" ca="1" si="80"/>
        <v>5.3193065432599572E-3</v>
      </c>
      <c r="F263" s="138">
        <f t="shared" ca="1" si="81"/>
        <v>15957.91962977987</v>
      </c>
      <c r="G263" s="140">
        <f t="shared" ca="1" si="82"/>
        <v>3047755.5288340142</v>
      </c>
      <c r="H263" s="79">
        <f t="shared" ca="1" si="83"/>
        <v>1.5918509611338096E-2</v>
      </c>
      <c r="I263" s="138">
        <f t="shared" ca="1" si="84"/>
        <v>47755.52883401428</v>
      </c>
      <c r="J263" s="140">
        <f t="shared" ca="1" si="85"/>
        <v>2957700.4396958458</v>
      </c>
      <c r="K263" s="79">
        <f t="shared" ca="1" si="86"/>
        <v>-1.4099853434718108E-2</v>
      </c>
      <c r="L263" s="138">
        <f t="shared" ca="1" si="87"/>
        <v>-42299.560304154329</v>
      </c>
      <c r="M263" s="140">
        <f t="shared" ca="1" si="88"/>
        <v>3000000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2" t="s">
        <v>277</v>
      </c>
      <c r="B281" s="234"/>
      <c r="C281" s="132" t="s">
        <v>272</v>
      </c>
      <c r="D281" s="150" t="s">
        <v>273</v>
      </c>
      <c r="E281" s="151" t="s">
        <v>274</v>
      </c>
      <c r="F281" s="152" t="s">
        <v>275</v>
      </c>
      <c r="G281" s="150" t="s">
        <v>273</v>
      </c>
      <c r="H281" s="151" t="s">
        <v>274</v>
      </c>
      <c r="I281" s="152" t="s">
        <v>275</v>
      </c>
      <c r="J281" s="150" t="s">
        <v>273</v>
      </c>
      <c r="K281" s="151" t="s">
        <v>274</v>
      </c>
      <c r="L281" s="152" t="s">
        <v>275</v>
      </c>
      <c r="M281" s="150" t="s">
        <v>273</v>
      </c>
      <c r="N281" s="151" t="s">
        <v>274</v>
      </c>
      <c r="O281" s="152" t="s">
        <v>275</v>
      </c>
    </row>
    <row r="282" spans="1:15" ht="16.5" customHeight="1" thickBot="1">
      <c r="A282" s="225"/>
      <c r="B282" s="227"/>
      <c r="C282" s="136">
        <f ca="1">SUM(C250:C280)</f>
        <v>42000000</v>
      </c>
      <c r="D282" s="140">
        <f ca="1">SUM(D250:D280)</f>
        <v>41597568.492453702</v>
      </c>
      <c r="E282" s="79">
        <f ca="1">IFERROR(F282 / (SUM($C250:$C280) / COUNT($C250:$C280)), 0)</f>
        <v>-0.1341438358487661</v>
      </c>
      <c r="F282" s="138">
        <f ca="1">SUM(F250:F280)</f>
        <v>-402431.50754629832</v>
      </c>
      <c r="G282" s="140">
        <f ca="1">SUM(G250:G280)</f>
        <v>41218011.805068083</v>
      </c>
      <c r="H282" s="79">
        <f ca="1">IFERROR(I282 / (SUM($C250:$C280) / COUNT($C250:$C280)), 0)</f>
        <v>-0.26066273164397596</v>
      </c>
      <c r="I282" s="138">
        <f ca="1">SUM(I250:I280)</f>
        <v>-781988.19493192784</v>
      </c>
      <c r="J282" s="140">
        <f ca="1">SUM(J250:J280)</f>
        <v>41116939.754143618</v>
      </c>
      <c r="K282" s="79">
        <f ca="1">IFERROR(L282 / (SUM($C250:$C280) / COUNT($C250:$C280)), 0)</f>
        <v>-0.29435341528545828</v>
      </c>
      <c r="L282" s="138">
        <f ca="1">SUM(L250:L280)</f>
        <v>-883060.24585637485</v>
      </c>
      <c r="M282" s="140">
        <f ca="1">SUM(M250:M280)</f>
        <v>41251652.711860977</v>
      </c>
      <c r="N282" s="79">
        <f ca="1">IFERROR(O282 / (SUM($C250:$C280) / COUNT($C250:$C280)), 0)</f>
        <v>-0.24944909604634138</v>
      </c>
      <c r="O282" s="138">
        <f ca="1">SUM(O250:O280)</f>
        <v>-748347.28813902417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A2434-A773-4D29-BA13-70ECC3B6B3DA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44713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-27,298 KRW (-0.91%)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116,850 KRW (3.90%)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149,334 KRW (4.98%)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65,233 KRW (2.17%)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57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2022-06-01(수) 오전 00:00</v>
      </c>
      <c r="C15" s="243"/>
      <c r="D15" s="217" t="str">
        <f>TEXT($G$1, "[$-ko-KR]yyyy-mm-dd(ddd) ") &amp; "오후 14:00"</f>
        <v>2022-06-01(수) 오후 14:00</v>
      </c>
      <c r="E15" s="218"/>
      <c r="F15" s="219"/>
      <c r="G15" s="217" t="str">
        <f>TEXT($G$1, "[$-ko-KR]yyyy-mm-dd(ddd) ") &amp; "오후 19:00"</f>
        <v>2022-06-01(수) 오후 19:00</v>
      </c>
      <c r="H15" s="218"/>
      <c r="I15" s="219"/>
      <c r="J15" s="217" t="str">
        <f>TEXT($G$1, "[$-ko-KR]yyyy-mm-dd(ddd) ") &amp; "오후 21:00"</f>
        <v>2022-06-01(수) 오후 21:00</v>
      </c>
      <c r="K15" s="218"/>
      <c r="L15" s="219"/>
      <c r="M15" s="217" t="str">
        <f>TEXT($G$1+1, "[$-ko-KR]yyyy-mm-dd(ddd) ") &amp; "오전 00:00"</f>
        <v>2022-06-02(목)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57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2022-06-01(수) 오전 00:00</v>
      </c>
      <c r="C42" s="245"/>
      <c r="D42" s="217" t="str">
        <f>TEXT($G$1, "[$-ko-KR]yyyy-mm-dd(ddd) ") &amp; "오후 14:00"</f>
        <v>2022-06-01(수) 오후 14:00</v>
      </c>
      <c r="E42" s="218"/>
      <c r="F42" s="219"/>
      <c r="G42" s="217" t="str">
        <f>TEXT($G$1, "[$-ko-KR]yyyy-mm-dd(ddd) ") &amp; "오후 19:00"</f>
        <v>2022-06-01(수) 오후 19:00</v>
      </c>
      <c r="H42" s="218"/>
      <c r="I42" s="219"/>
      <c r="J42" s="217" t="str">
        <f>TEXT($G$1, "[$-ko-KR]yyyy-mm-dd(ddd) ") &amp; "오후 21:00"</f>
        <v>2022-06-01(수) 오후 21:00</v>
      </c>
      <c r="K42" s="218"/>
      <c r="L42" s="219"/>
      <c r="M42" s="217" t="str">
        <f>TEXT($G$1+1, "[$-ko-KR]yyyy-mm-dd(ddd) ") &amp; "오전 00:00"</f>
        <v>2022-06-02(목)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58" t="s">
        <v>57</v>
      </c>
      <c r="H43" s="159" t="s">
        <v>262</v>
      </c>
      <c r="I43" s="160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97</v>
      </c>
      <c r="B44" s="124">
        <v>1.5E-3</v>
      </c>
      <c r="C44" s="76">
        <v>7.1428571400000002E-2</v>
      </c>
      <c r="D44" s="13">
        <v>1.5E-3</v>
      </c>
      <c r="E44" s="14">
        <f>IF(ISNUMBER(D44), (D44 - $B44) / $B44, "")</f>
        <v>0</v>
      </c>
      <c r="F44" s="16">
        <f>IF(ISNUMBER(D44), $B64 * E44, "")</f>
        <v>0</v>
      </c>
      <c r="G44" s="29">
        <v>1.5E-3</v>
      </c>
      <c r="H44" s="14">
        <f>IF(ISNUMBER(G44), (G44 - $B44) / $B44, "")</f>
        <v>0</v>
      </c>
      <c r="I44" s="100">
        <f>IF(ISNUMBER(G44), $B64 * H44, "")</f>
        <v>0</v>
      </c>
      <c r="J44" s="13">
        <v>1.4E-3</v>
      </c>
      <c r="K44" s="14">
        <f>IF(ISNUMBER(J44), (J44 - $B44) / $B44, "")</f>
        <v>-6.6666666666666693E-2</v>
      </c>
      <c r="L44" s="16">
        <f>IF(ISNUMBER(J44), $B64 * K44, "")</f>
        <v>-10000.000000000004</v>
      </c>
      <c r="M44" s="29">
        <v>1.5E-3</v>
      </c>
      <c r="N44" s="14">
        <f>IF(ISNUMBER(M44), (M44 - $B44) / $B44, "")</f>
        <v>0</v>
      </c>
      <c r="O44" s="16">
        <f>IF(ISNUMBER(M44), $B64 * N44, "")</f>
        <v>0</v>
      </c>
      <c r="Q44" s="203"/>
      <c r="R44" s="203"/>
      <c r="S44" s="203"/>
    </row>
    <row r="45" spans="1:19" ht="17.25" customHeight="1" thickBot="1">
      <c r="A45" s="125" t="s">
        <v>124</v>
      </c>
      <c r="B45" s="126">
        <v>41</v>
      </c>
      <c r="C45" s="77">
        <v>0</v>
      </c>
      <c r="D45" s="15">
        <v>42.4</v>
      </c>
      <c r="E45" s="32">
        <f t="shared" ref="E45:E48" si="14">IF(ISNUMBER(D45), (D45 - $B45) / $B45, "")</f>
        <v>3.4146341463414602E-2</v>
      </c>
      <c r="F45" s="18">
        <f>IF(ISNUMBER(D45), $B64 * E45, "")</f>
        <v>5121.9512195121906</v>
      </c>
      <c r="G45" s="31">
        <v>41.8</v>
      </c>
      <c r="H45" s="32">
        <f t="shared" ref="H45:H48" si="15">IF(ISNUMBER(G45), (G45 - $B45) / $B45, "")</f>
        <v>1.951219512195115E-2</v>
      </c>
      <c r="I45" s="101">
        <f>IF(ISNUMBER(G45), $B64 * H45, "")</f>
        <v>2926.8292682926726</v>
      </c>
      <c r="J45" s="15">
        <v>41.6</v>
      </c>
      <c r="K45" s="32">
        <f t="shared" ref="K45:K48" si="16">IF(ISNUMBER(J45), (J45 - $B45) / $B45, "")</f>
        <v>1.4634146341463448E-2</v>
      </c>
      <c r="L45" s="18">
        <f>IF(ISNUMBER(J45), $B64 * K45, "")</f>
        <v>2195.1219512195171</v>
      </c>
      <c r="M45" s="31">
        <v>41.2</v>
      </c>
      <c r="N45" s="32">
        <f t="shared" ref="N45:N48" si="17">IF(ISNUMBER(M45), (M45 - $B45) / $B45, "")</f>
        <v>4.8780487804878743E-3</v>
      </c>
      <c r="O45" s="18">
        <f>IF(ISNUMBER(M45), $B64 * N45, "")</f>
        <v>731.70731707318112</v>
      </c>
      <c r="Q45" s="203"/>
      <c r="R45" s="203"/>
      <c r="S45" s="203"/>
    </row>
    <row r="46" spans="1:19" ht="17.25" customHeight="1" thickBot="1">
      <c r="A46" s="125" t="s">
        <v>64</v>
      </c>
      <c r="B46" s="126">
        <v>22.4</v>
      </c>
      <c r="C46" s="77">
        <v>-4.4444443999999998E-3</v>
      </c>
      <c r="D46" s="15">
        <v>23.6</v>
      </c>
      <c r="E46" s="32">
        <f t="shared" si="14"/>
        <v>5.35714285714287E-2</v>
      </c>
      <c r="F46" s="18">
        <f>IF(ISNUMBER(D46), $B64 * E46, "")</f>
        <v>8035.7142857143053</v>
      </c>
      <c r="G46" s="31">
        <v>23.5</v>
      </c>
      <c r="H46" s="32">
        <f t="shared" si="15"/>
        <v>4.9107142857142926E-2</v>
      </c>
      <c r="I46" s="101">
        <f>IF(ISNUMBER(G46), $B64 * H46, "")</f>
        <v>7366.0714285714384</v>
      </c>
      <c r="J46" s="15">
        <v>23.2</v>
      </c>
      <c r="K46" s="32">
        <f t="shared" si="16"/>
        <v>3.5714285714285747E-2</v>
      </c>
      <c r="L46" s="18">
        <f>IF(ISNUMBER(J46), $B64 * K46, "")</f>
        <v>5357.1428571428623</v>
      </c>
      <c r="M46" s="31">
        <v>22.7</v>
      </c>
      <c r="N46" s="32">
        <f t="shared" si="17"/>
        <v>1.3392857142857175E-2</v>
      </c>
      <c r="O46" s="18">
        <f>IF(ISNUMBER(M46), $B64 * N46, "")</f>
        <v>2008.9285714285763</v>
      </c>
      <c r="Q46" s="193"/>
      <c r="R46" s="193"/>
      <c r="S46" s="193"/>
    </row>
    <row r="47" spans="1:19" ht="17.25" customHeight="1" thickBot="1">
      <c r="A47" s="125" t="s">
        <v>333</v>
      </c>
      <c r="B47" s="126">
        <v>58.7</v>
      </c>
      <c r="C47" s="77">
        <v>-1.17845118E-2</v>
      </c>
      <c r="D47" s="15">
        <v>87.7</v>
      </c>
      <c r="E47" s="32">
        <f t="shared" si="14"/>
        <v>0.49403747870528109</v>
      </c>
      <c r="F47" s="18">
        <f>IF(ISNUMBER(D47), $B64 * E47, "")</f>
        <v>74105.621805792165</v>
      </c>
      <c r="G47" s="31">
        <v>80.099999999999994</v>
      </c>
      <c r="H47" s="32">
        <f t="shared" si="15"/>
        <v>0.36456558773424175</v>
      </c>
      <c r="I47" s="101">
        <f>IF(ISNUMBER(G47), $B64 * H47, "")</f>
        <v>54684.838160136263</v>
      </c>
      <c r="J47" s="15">
        <v>73.900000000000006</v>
      </c>
      <c r="K47" s="32">
        <f t="shared" si="16"/>
        <v>0.2589437819420784</v>
      </c>
      <c r="L47" s="18">
        <f>IF(ISNUMBER(J47), $B64 * K47, "")</f>
        <v>38841.56729131176</v>
      </c>
      <c r="M47" s="31">
        <v>70.3</v>
      </c>
      <c r="N47" s="32">
        <f t="shared" si="17"/>
        <v>0.19761499148211234</v>
      </c>
      <c r="O47" s="18">
        <f>IF(ISNUMBER(M47), $B64 * N47, "")</f>
        <v>29642.24872231685</v>
      </c>
      <c r="Q47" s="193"/>
      <c r="R47" s="193"/>
      <c r="S47" s="193"/>
    </row>
    <row r="48" spans="1:19" ht="17.25" customHeight="1" thickBot="1">
      <c r="A48" s="127" t="s">
        <v>56</v>
      </c>
      <c r="B48" s="128">
        <v>66</v>
      </c>
      <c r="C48" s="78">
        <v>-1.19760479E-2</v>
      </c>
      <c r="D48" s="20">
        <v>68.3</v>
      </c>
      <c r="E48" s="21">
        <f t="shared" si="14"/>
        <v>3.4848484848484802E-2</v>
      </c>
      <c r="F48" s="22">
        <f>IF(ISNUMBER(D48), $B64 * E48, "")</f>
        <v>5227.2727272727207</v>
      </c>
      <c r="G48" s="30">
        <v>67.7</v>
      </c>
      <c r="H48" s="21">
        <f t="shared" si="15"/>
        <v>2.5757575757575802E-2</v>
      </c>
      <c r="I48" s="105">
        <f>IF(ISNUMBER(G48), $B64 * H48, "")</f>
        <v>3863.6363636363703</v>
      </c>
      <c r="J48" s="20">
        <v>66.900000000000006</v>
      </c>
      <c r="K48" s="21">
        <f t="shared" si="16"/>
        <v>1.3636363636363722E-2</v>
      </c>
      <c r="L48" s="22">
        <f>IF(ISNUMBER(J48), $B64 * K48, "")</f>
        <v>2045.4545454545585</v>
      </c>
      <c r="M48" s="30">
        <v>67.2</v>
      </c>
      <c r="N48" s="21">
        <f t="shared" si="17"/>
        <v>1.8181818181818226E-2</v>
      </c>
      <c r="O48" s="22">
        <f>IF(ISNUMBER(M48), $B64 * N48, "")</f>
        <v>2727.2727272727338</v>
      </c>
      <c r="Q48" s="193"/>
      <c r="R48" s="193"/>
      <c r="S48" s="193"/>
    </row>
    <row r="49" spans="1:19" ht="17.25" customHeight="1" thickBot="1">
      <c r="A49" s="125" t="s">
        <v>157</v>
      </c>
      <c r="B49" s="129">
        <v>46.9</v>
      </c>
      <c r="C49" s="80">
        <v>-1.47058824E-2</v>
      </c>
      <c r="D49" s="106">
        <v>50.3</v>
      </c>
      <c r="E49" s="107">
        <f>IF(ISNUMBER(D49), (D49 - $B49) / $B49, "")</f>
        <v>7.249466950959485E-2</v>
      </c>
      <c r="F49" s="108">
        <f>IF(ISNUMBER(D49), $B64 * E49, "")</f>
        <v>10874.200426439227</v>
      </c>
      <c r="G49" s="109">
        <v>48.9</v>
      </c>
      <c r="H49" s="107">
        <f>IF(ISNUMBER(G49), (G49 - $B49) / $B49, "")</f>
        <v>4.2643923240938165E-2</v>
      </c>
      <c r="I49" s="110">
        <f>IF(ISNUMBER(G49), $B64 * H49, "")</f>
        <v>6396.5884861407249</v>
      </c>
      <c r="J49" s="106">
        <v>48.2</v>
      </c>
      <c r="K49" s="107">
        <f>IF(ISNUMBER(J49), (J49 - $B49) / $B49, "")</f>
        <v>2.77185501066099E-2</v>
      </c>
      <c r="L49" s="108">
        <f>IF(ISNUMBER(J49), $B64 * K49, "")</f>
        <v>4157.7825159914846</v>
      </c>
      <c r="M49" s="109">
        <v>48.6</v>
      </c>
      <c r="N49" s="107">
        <f>IF(ISNUMBER(M49), (M49 - $B49) / $B49, "")</f>
        <v>3.6247334754797501E-2</v>
      </c>
      <c r="O49" s="108">
        <f>IF(ISNUMBER(M49), $B64 * N49, "")</f>
        <v>5437.1002132196254</v>
      </c>
      <c r="Q49" s="193"/>
      <c r="R49" s="193"/>
      <c r="S49" s="193"/>
    </row>
    <row r="50" spans="1:19" ht="17.25" customHeight="1" thickBot="1">
      <c r="A50" s="125" t="s">
        <v>128</v>
      </c>
      <c r="B50" s="126">
        <v>67.400000000000006</v>
      </c>
      <c r="C50" s="77">
        <v>-1.8922853E-2</v>
      </c>
      <c r="D50" s="15">
        <v>68</v>
      </c>
      <c r="E50" s="32">
        <f t="shared" ref="E50:E53" si="18">IF(ISNUMBER(D50), (D50 - $B50) / $B50, "")</f>
        <v>8.9020771513352269E-3</v>
      </c>
      <c r="F50" s="18">
        <f>IF(ISNUMBER(D50), $B64 * E50, "")</f>
        <v>1335.3115727002839</v>
      </c>
      <c r="G50" s="31">
        <v>67.7</v>
      </c>
      <c r="H50" s="32">
        <f t="shared" ref="H50:H53" si="19">IF(ISNUMBER(G50), (G50 - $B50) / $B50, "")</f>
        <v>4.4510385756676134E-3</v>
      </c>
      <c r="I50" s="101">
        <f>IF(ISNUMBER(G50), $B64 * H50, "")</f>
        <v>667.65578635014197</v>
      </c>
      <c r="J50" s="15">
        <v>67.7</v>
      </c>
      <c r="K50" s="32">
        <f t="shared" ref="K50:K53" si="20">IF(ISNUMBER(J50), (J50 - $B50) / $B50, "")</f>
        <v>4.4510385756676134E-3</v>
      </c>
      <c r="L50" s="18">
        <f>IF(ISNUMBER(J50), $B64 * K50, "")</f>
        <v>667.65578635014197</v>
      </c>
      <c r="M50" s="31">
        <v>67.3</v>
      </c>
      <c r="N50" s="32">
        <f t="shared" ref="N50:N53" si="21">IF(ISNUMBER(M50), (M50 - $B50) / $B50, "")</f>
        <v>-1.4836795252226784E-3</v>
      </c>
      <c r="O50" s="18">
        <f>IF(ISNUMBER(M50), $B64 * N50, "")</f>
        <v>-222.55192878340176</v>
      </c>
      <c r="Q50" s="193"/>
      <c r="R50" s="193"/>
      <c r="S50" s="193"/>
    </row>
    <row r="51" spans="1:19" ht="17.25" customHeight="1" thickBot="1">
      <c r="A51" s="125" t="s">
        <v>244</v>
      </c>
      <c r="B51" s="126">
        <v>53.6</v>
      </c>
      <c r="C51" s="77">
        <v>-2.0109689199999999E-2</v>
      </c>
      <c r="D51" s="15">
        <v>57</v>
      </c>
      <c r="E51" s="32">
        <f t="shared" si="18"/>
        <v>6.3432835820895497E-2</v>
      </c>
      <c r="F51" s="18">
        <f>IF(ISNUMBER(D51), $B64 * E51, "")</f>
        <v>9514.9253731343251</v>
      </c>
      <c r="G51" s="31">
        <v>59.1</v>
      </c>
      <c r="H51" s="32">
        <f t="shared" si="19"/>
        <v>0.10261194029850745</v>
      </c>
      <c r="I51" s="101">
        <f>IF(ISNUMBER(G51), $B64 * H51, "")</f>
        <v>15391.791044776119</v>
      </c>
      <c r="J51" s="15">
        <v>57.4</v>
      </c>
      <c r="K51" s="32">
        <f t="shared" si="20"/>
        <v>7.0895522388059642E-2</v>
      </c>
      <c r="L51" s="18">
        <f>IF(ISNUMBER(J51), $B64 * K51, "")</f>
        <v>10634.328358208946</v>
      </c>
      <c r="M51" s="31">
        <v>56.3</v>
      </c>
      <c r="N51" s="32">
        <f t="shared" si="21"/>
        <v>5.0373134328358125E-2</v>
      </c>
      <c r="O51" s="18">
        <f>IF(ISNUMBER(M51), $B64 * N51, "")</f>
        <v>7555.9701492537188</v>
      </c>
      <c r="Q51" s="193"/>
      <c r="R51" s="193"/>
      <c r="S51" s="193"/>
    </row>
    <row r="52" spans="1:19" ht="17.25" customHeight="1" thickBot="1">
      <c r="A52" s="125" t="s">
        <v>340</v>
      </c>
      <c r="B52" s="126">
        <v>6.2600000000000003E-2</v>
      </c>
      <c r="C52" s="77">
        <v>-2.0344287900000001E-2</v>
      </c>
      <c r="D52" s="15">
        <v>6.4199999999999993E-2</v>
      </c>
      <c r="E52" s="32">
        <f t="shared" si="18"/>
        <v>2.5559105431309747E-2</v>
      </c>
      <c r="F52" s="18">
        <f>IF(ISNUMBER(D52), $B64 * E52, "")</f>
        <v>3833.8658146964622</v>
      </c>
      <c r="G52" s="31">
        <v>6.3899999999999998E-2</v>
      </c>
      <c r="H52" s="32">
        <f t="shared" si="19"/>
        <v>2.0766773162939227E-2</v>
      </c>
      <c r="I52" s="101">
        <f>IF(ISNUMBER(G52), $B64 * H52, "")</f>
        <v>3115.0159744408838</v>
      </c>
      <c r="J52" s="15">
        <v>6.3799999999999996E-2</v>
      </c>
      <c r="K52" s="32">
        <f t="shared" si="20"/>
        <v>1.9169329073482313E-2</v>
      </c>
      <c r="L52" s="18">
        <f>IF(ISNUMBER(J52), $B64 * K52, "")</f>
        <v>2875.399361022347</v>
      </c>
      <c r="M52" s="31">
        <v>6.3399999999999998E-2</v>
      </c>
      <c r="N52" s="32">
        <f t="shared" si="21"/>
        <v>1.2779552715654873E-2</v>
      </c>
      <c r="O52" s="18">
        <f>IF(ISNUMBER(M52), $B64 * N52, "")</f>
        <v>1916.9329073482311</v>
      </c>
      <c r="Q52" s="33"/>
      <c r="R52" s="33"/>
    </row>
    <row r="53" spans="1:19" ht="17.25" customHeight="1" thickBot="1">
      <c r="A53" s="130" t="s">
        <v>184</v>
      </c>
      <c r="B53" s="131">
        <v>7.83</v>
      </c>
      <c r="C53" s="79">
        <v>-2.1250000000000002E-2</v>
      </c>
      <c r="D53" s="24">
        <v>8.07</v>
      </c>
      <c r="E53" s="25">
        <f t="shared" si="18"/>
        <v>3.0651340996168609E-2</v>
      </c>
      <c r="F53" s="104">
        <f>IF(ISNUMBER(D53), $B64 * E53, "")</f>
        <v>4597.7011494252911</v>
      </c>
      <c r="G53" s="102">
        <v>8.1</v>
      </c>
      <c r="H53" s="25">
        <f t="shared" si="19"/>
        <v>3.4482758620689599E-2</v>
      </c>
      <c r="I53" s="103">
        <f>IF(ISNUMBER(G53), $B64 * H53, "")</f>
        <v>5172.4137931034402</v>
      </c>
      <c r="J53" s="24">
        <v>8.0299999999999994</v>
      </c>
      <c r="K53" s="25">
        <f t="shared" si="20"/>
        <v>2.5542784163473727E-2</v>
      </c>
      <c r="L53" s="104">
        <f>IF(ISNUMBER(J53), $B64 * K53, "")</f>
        <v>3831.4176245210588</v>
      </c>
      <c r="M53" s="102">
        <v>8.14</v>
      </c>
      <c r="N53" s="25">
        <f t="shared" si="21"/>
        <v>3.9591315453384485E-2</v>
      </c>
      <c r="O53" s="104">
        <f>IF(ISNUMBER(M53), $B64 * N53, "")</f>
        <v>5938.6973180076729</v>
      </c>
      <c r="Q53" s="194"/>
      <c r="R53" s="195"/>
      <c r="S53" s="196"/>
    </row>
    <row r="54" spans="1:19" ht="17.25" customHeight="1">
      <c r="A54" s="123" t="s">
        <v>140</v>
      </c>
      <c r="B54" s="124">
        <v>48.3</v>
      </c>
      <c r="C54" s="76">
        <v>-2.2267206500000001E-2</v>
      </c>
      <c r="D54" s="13">
        <v>50.1</v>
      </c>
      <c r="E54" s="14">
        <f>IF(ISNUMBER(D54), (D54 - $B54) / $B54, "")</f>
        <v>3.7267080745341706E-2</v>
      </c>
      <c r="F54" s="16">
        <f>IF(ISNUMBER(D54), $B64 * E54, "")</f>
        <v>5590.0621118012559</v>
      </c>
      <c r="G54" s="29">
        <v>50.2</v>
      </c>
      <c r="H54" s="14">
        <f>IF(ISNUMBER(G54), (G54 - $B54) / $B54, "")</f>
        <v>3.9337474120082934E-2</v>
      </c>
      <c r="I54" s="100">
        <f>IF(ISNUMBER(G54), $B64 * H54, "")</f>
        <v>5900.6211180124401</v>
      </c>
      <c r="J54" s="13">
        <v>50.2</v>
      </c>
      <c r="K54" s="14">
        <f>IF(ISNUMBER(J54), (J54 - $B54) / $B54, "")</f>
        <v>3.9337474120082934E-2</v>
      </c>
      <c r="L54" s="16">
        <f>IF(ISNUMBER(J54), $B64 * K54, "")</f>
        <v>5900.6211180124401</v>
      </c>
      <c r="M54" s="29">
        <v>50.3</v>
      </c>
      <c r="N54" s="14">
        <f>IF(ISNUMBER(M54), (M54 - $B54) / $B54, "")</f>
        <v>4.1407867494824016E-2</v>
      </c>
      <c r="O54" s="16">
        <f>IF(ISNUMBER(M54), $B64 * N54, "")</f>
        <v>6211.1801242236024</v>
      </c>
      <c r="Q54" s="197"/>
      <c r="R54" s="198"/>
      <c r="S54" s="199"/>
    </row>
    <row r="55" spans="1:19" ht="17.25" customHeight="1" thickBot="1">
      <c r="A55" s="125" t="s">
        <v>204</v>
      </c>
      <c r="B55" s="126">
        <v>8.75</v>
      </c>
      <c r="C55" s="77">
        <v>-2.2346368700000001E-2</v>
      </c>
      <c r="D55" s="15">
        <v>9.1999999999999993</v>
      </c>
      <c r="E55" s="32">
        <f t="shared" ref="E55:E58" si="22">IF(ISNUMBER(D55), (D55 - $B55) / $B55, "")</f>
        <v>5.1428571428571344E-2</v>
      </c>
      <c r="F55" s="18">
        <f>IF(ISNUMBER(D55), $B64 * E55, "")</f>
        <v>7714.2857142857019</v>
      </c>
      <c r="G55" s="31">
        <v>9.1</v>
      </c>
      <c r="H55" s="32">
        <f t="shared" ref="H55:H58" si="23">IF(ISNUMBER(G55), (G55 - $B55) / $B55, "")</f>
        <v>3.9999999999999959E-2</v>
      </c>
      <c r="I55" s="101">
        <f>IF(ISNUMBER(G55), $B64 * H55, "")</f>
        <v>5999.9999999999936</v>
      </c>
      <c r="J55" s="15">
        <v>9.06</v>
      </c>
      <c r="K55" s="32">
        <f t="shared" ref="K55:K58" si="24">IF(ISNUMBER(J55), (J55 - $B55) / $B55, "")</f>
        <v>3.5428571428571483E-2</v>
      </c>
      <c r="L55" s="18">
        <f>IF(ISNUMBER(J55), $B64 * K55, "")</f>
        <v>5314.2857142857229</v>
      </c>
      <c r="M55" s="31">
        <v>9.1300000000000008</v>
      </c>
      <c r="N55" s="32">
        <f t="shared" ref="N55:N58" si="25">IF(ISNUMBER(M55), (M55 - $B55) / $B55, "")</f>
        <v>4.3428571428571518E-2</v>
      </c>
      <c r="O55" s="18">
        <f>IF(ISNUMBER(M55), $B64 * N55, "")</f>
        <v>6514.2857142857274</v>
      </c>
      <c r="Q55" s="200"/>
      <c r="R55" s="201"/>
      <c r="S55" s="202"/>
    </row>
    <row r="56" spans="1:19" ht="17.25" customHeight="1" thickBot="1">
      <c r="A56" s="125" t="s">
        <v>143</v>
      </c>
      <c r="B56" s="126">
        <v>7.05</v>
      </c>
      <c r="C56" s="77">
        <v>-2.3545706400000001E-2</v>
      </c>
      <c r="D56" s="15">
        <v>7.21</v>
      </c>
      <c r="E56" s="32">
        <f t="shared" si="22"/>
        <v>2.269503546099293E-2</v>
      </c>
      <c r="F56" s="18">
        <f>IF(ISNUMBER(D56), $B64 * E56, "")</f>
        <v>3404.2553191489396</v>
      </c>
      <c r="G56" s="31">
        <v>7.23</v>
      </c>
      <c r="H56" s="32">
        <f t="shared" si="23"/>
        <v>2.5531914893617107E-2</v>
      </c>
      <c r="I56" s="101">
        <f>IF(ISNUMBER(G56), $B64 * H56, "")</f>
        <v>3829.7872340425661</v>
      </c>
      <c r="J56" s="15">
        <v>7.19</v>
      </c>
      <c r="K56" s="32">
        <f t="shared" si="24"/>
        <v>1.9858156028368875E-2</v>
      </c>
      <c r="L56" s="18">
        <f>IF(ISNUMBER(J56), $B64 * K56, "")</f>
        <v>2978.7234042553314</v>
      </c>
      <c r="M56" s="31">
        <v>7.18</v>
      </c>
      <c r="N56" s="32">
        <f t="shared" si="25"/>
        <v>1.8439716312056723E-2</v>
      </c>
      <c r="O56" s="18">
        <f>IF(ISNUMBER(M56), $B64 * N56, "")</f>
        <v>2765.9574468085084</v>
      </c>
      <c r="Q56" s="193"/>
      <c r="R56" s="193"/>
      <c r="S56" s="193"/>
    </row>
    <row r="57" spans="1:19" ht="17.25" customHeight="1" thickBot="1">
      <c r="A57" s="125" t="s">
        <v>228</v>
      </c>
      <c r="B57" s="126">
        <v>37.1</v>
      </c>
      <c r="C57" s="77">
        <v>-2.6246719200000001E-2</v>
      </c>
      <c r="D57" s="15">
        <v>39.1</v>
      </c>
      <c r="E57" s="32">
        <f t="shared" si="22"/>
        <v>5.3908355795148244E-2</v>
      </c>
      <c r="F57" s="18">
        <f>IF(ISNUMBER(D57), $B64 * E57, "")</f>
        <v>8086.2533692722363</v>
      </c>
      <c r="G57" s="31">
        <v>38.700000000000003</v>
      </c>
      <c r="H57" s="32">
        <f t="shared" si="23"/>
        <v>4.3126684636118635E-2</v>
      </c>
      <c r="I57" s="101">
        <f>IF(ISNUMBER(G57), $B64 * H57, "")</f>
        <v>6469.0026954177956</v>
      </c>
      <c r="J57" s="15">
        <v>38.700000000000003</v>
      </c>
      <c r="K57" s="32">
        <f t="shared" si="24"/>
        <v>4.3126684636118635E-2</v>
      </c>
      <c r="L57" s="18">
        <f>IF(ISNUMBER(J57), $B64 * K57, "")</f>
        <v>6469.0026954177956</v>
      </c>
      <c r="M57" s="31">
        <v>38.9</v>
      </c>
      <c r="N57" s="32">
        <f t="shared" si="25"/>
        <v>4.8517520215633346E-2</v>
      </c>
      <c r="O57" s="18">
        <f>IF(ISNUMBER(M57), $B64 * N57, "")</f>
        <v>7277.6280323450019</v>
      </c>
      <c r="Q57" s="203"/>
      <c r="R57" s="203"/>
      <c r="S57" s="203"/>
    </row>
    <row r="58" spans="1:19" ht="17.25" customHeight="1" thickBot="1">
      <c r="A58" s="127" t="s">
        <v>126</v>
      </c>
      <c r="B58" s="128">
        <v>63.3</v>
      </c>
      <c r="C58" s="78">
        <v>-2.9141104300000002E-2</v>
      </c>
      <c r="D58" s="20">
        <v>66.599999999999994</v>
      </c>
      <c r="E58" s="21">
        <f t="shared" si="22"/>
        <v>5.2132701421800903E-2</v>
      </c>
      <c r="F58" s="22">
        <f>IF(ISNUMBER(D58), $B64 * E58, "")</f>
        <v>7819.9052132701354</v>
      </c>
      <c r="G58" s="30">
        <v>66</v>
      </c>
      <c r="H58" s="21">
        <f t="shared" si="23"/>
        <v>4.2654028436019002E-2</v>
      </c>
      <c r="I58" s="105">
        <f>IF(ISNUMBER(G58), $B64 * H58, "")</f>
        <v>6398.1042654028506</v>
      </c>
      <c r="J58" s="20">
        <v>65.2</v>
      </c>
      <c r="K58" s="21">
        <f t="shared" si="24"/>
        <v>3.0015797788309727E-2</v>
      </c>
      <c r="L58" s="22">
        <f>IF(ISNUMBER(J58), $B64 * K58, "")</f>
        <v>4502.3696682464588</v>
      </c>
      <c r="M58" s="30">
        <v>65.400000000000006</v>
      </c>
      <c r="N58" s="21">
        <f t="shared" si="25"/>
        <v>3.3175355450237101E-2</v>
      </c>
      <c r="O58" s="22">
        <f>IF(ISNUMBER(M58), $B64 * N58, "")</f>
        <v>4976.3033175355649</v>
      </c>
      <c r="Q58" s="203"/>
      <c r="R58" s="203"/>
      <c r="S58" s="203"/>
    </row>
    <row r="59" spans="1:19" ht="17.25" customHeight="1" thickBot="1">
      <c r="A59" s="125" t="s">
        <v>145</v>
      </c>
      <c r="B59" s="129">
        <v>6.87</v>
      </c>
      <c r="C59" s="80">
        <v>-2.96610169E-2</v>
      </c>
      <c r="D59" s="106">
        <v>7.18</v>
      </c>
      <c r="E59" s="107">
        <f>IF(ISNUMBER(D59), (D59 - $B59) / $B59, "")</f>
        <v>4.5123726346433711E-2</v>
      </c>
      <c r="F59" s="108">
        <f>IF(ISNUMBER(D59), $B64 * E59, "")</f>
        <v>6768.5589519650566</v>
      </c>
      <c r="G59" s="109">
        <v>7.16</v>
      </c>
      <c r="H59" s="107">
        <f>IF(ISNUMBER(G59), (G59 - $B59) / $B59, "")</f>
        <v>4.2212518195050952E-2</v>
      </c>
      <c r="I59" s="110">
        <f>IF(ISNUMBER(G59), $B64 * H59, "")</f>
        <v>6331.8777292576424</v>
      </c>
      <c r="J59" s="106">
        <v>7.16</v>
      </c>
      <c r="K59" s="107">
        <f>IF(ISNUMBER(J59), (J59 - $B59) / $B59, "")</f>
        <v>4.2212518195050952E-2</v>
      </c>
      <c r="L59" s="108">
        <f>IF(ISNUMBER(J59), $B64 * K59, "")</f>
        <v>6331.8777292576424</v>
      </c>
      <c r="M59" s="109">
        <v>7.18</v>
      </c>
      <c r="N59" s="107">
        <f>IF(ISNUMBER(M59), (M59 - $B59) / $B59, "")</f>
        <v>4.5123726346433711E-2</v>
      </c>
      <c r="O59" s="108">
        <f>IF(ISNUMBER(M59), $B64 * N59, "")</f>
        <v>6768.5589519650566</v>
      </c>
      <c r="Q59" s="193"/>
      <c r="R59" s="193"/>
      <c r="S59" s="193"/>
    </row>
    <row r="60" spans="1:19" ht="17.25" customHeight="1" thickBot="1">
      <c r="A60" s="125" t="s">
        <v>173</v>
      </c>
      <c r="B60" s="126">
        <v>7.46</v>
      </c>
      <c r="C60" s="77">
        <v>-2.9908972700000001E-2</v>
      </c>
      <c r="D60" s="15">
        <v>7.82</v>
      </c>
      <c r="E60" s="32">
        <f t="shared" ref="E60:E63" si="26">IF(ISNUMBER(D60), (D60 - $B60) / $B60, "")</f>
        <v>4.8257372654155542E-2</v>
      </c>
      <c r="F60" s="18">
        <f>IF(ISNUMBER(D60), $B64 * E60, "")</f>
        <v>7238.6058981233309</v>
      </c>
      <c r="G60" s="31">
        <v>7.77</v>
      </c>
      <c r="H60" s="32">
        <f t="shared" ref="H60:H63" si="27">IF(ISNUMBER(G60), (G60 - $B60) / $B60, "")</f>
        <v>4.1554959785522733E-2</v>
      </c>
      <c r="I60" s="101">
        <f>IF(ISNUMBER(G60), $B64 * H60, "")</f>
        <v>6233.24396782841</v>
      </c>
      <c r="J60" s="15">
        <v>7.83</v>
      </c>
      <c r="K60" s="32">
        <f t="shared" ref="K60:K63" si="28">IF(ISNUMBER(J60), (J60 - $B60) / $B60, "")</f>
        <v>4.959785522788205E-2</v>
      </c>
      <c r="L60" s="18">
        <f>IF(ISNUMBER(J60), $B64 * K60, "")</f>
        <v>7439.6782841823078</v>
      </c>
      <c r="M60" s="31">
        <v>7.88</v>
      </c>
      <c r="N60" s="32">
        <f t="shared" ref="N60:N63" si="29">IF(ISNUMBER(M60), (M60 - $B60) / $B60, "")</f>
        <v>5.6300268096514734E-2</v>
      </c>
      <c r="O60" s="18">
        <f>IF(ISNUMBER(M60), $B64 * N60, "")</f>
        <v>8445.0402144772106</v>
      </c>
      <c r="Q60" s="193"/>
      <c r="R60" s="193"/>
      <c r="S60" s="193"/>
    </row>
    <row r="61" spans="1:19" ht="17.25" customHeight="1" thickBot="1">
      <c r="A61" s="125" t="s">
        <v>134</v>
      </c>
      <c r="B61" s="126">
        <v>77.2</v>
      </c>
      <c r="C61" s="77">
        <v>-3.1367628600000003E-2</v>
      </c>
      <c r="D61" s="15">
        <v>85.7</v>
      </c>
      <c r="E61" s="32">
        <f t="shared" si="26"/>
        <v>0.11010362694300518</v>
      </c>
      <c r="F61" s="18">
        <f>IF(ISNUMBER(D61), $B64 * E61, "")</f>
        <v>16515.544041450779</v>
      </c>
      <c r="G61" s="31">
        <v>82.6</v>
      </c>
      <c r="H61" s="32">
        <f t="shared" si="27"/>
        <v>6.9948186528497297E-2</v>
      </c>
      <c r="I61" s="101">
        <f>IF(ISNUMBER(G61), $B64 * H61, "")</f>
        <v>10492.227979274594</v>
      </c>
      <c r="J61" s="15">
        <v>81.900000000000006</v>
      </c>
      <c r="K61" s="32">
        <f t="shared" si="28"/>
        <v>6.0880829015544077E-2</v>
      </c>
      <c r="L61" s="18">
        <f>IF(ISNUMBER(J61), $B64 * K61, "")</f>
        <v>9132.1243523316116</v>
      </c>
      <c r="M61" s="31">
        <v>80.599999999999994</v>
      </c>
      <c r="N61" s="32">
        <f t="shared" si="29"/>
        <v>4.4041450777201958E-2</v>
      </c>
      <c r="O61" s="18">
        <f>IF(ISNUMBER(M61), $B64 * N61, "")</f>
        <v>6606.2176165802939</v>
      </c>
      <c r="Q61" s="193"/>
      <c r="R61" s="193"/>
      <c r="S61" s="193"/>
    </row>
    <row r="62" spans="1:19" ht="17.25" customHeight="1">
      <c r="A62" s="125" t="s">
        <v>188</v>
      </c>
      <c r="B62" s="126">
        <v>63.6</v>
      </c>
      <c r="C62" s="77">
        <v>-3.1963470299999998E-2</v>
      </c>
      <c r="D62" s="15">
        <v>67.8</v>
      </c>
      <c r="E62" s="32">
        <f t="shared" si="26"/>
        <v>6.6037735849056534E-2</v>
      </c>
      <c r="F62" s="18">
        <f>IF(ISNUMBER(D62), $B64 * E62, "")</f>
        <v>9905.6603773584793</v>
      </c>
      <c r="G62" s="31">
        <v>66.7</v>
      </c>
      <c r="H62" s="32">
        <f t="shared" si="27"/>
        <v>4.8742138364779898E-2</v>
      </c>
      <c r="I62" s="101">
        <f>IF(ISNUMBER(G62), $B64 * H62, "")</f>
        <v>7311.320754716985</v>
      </c>
      <c r="J62" s="15">
        <v>67</v>
      </c>
      <c r="K62" s="32">
        <f t="shared" si="28"/>
        <v>5.345911949685532E-2</v>
      </c>
      <c r="L62" s="18">
        <f>IF(ISNUMBER(J62), $B64 * K62, "")</f>
        <v>8018.8679245282983</v>
      </c>
      <c r="M62" s="31">
        <v>66.7</v>
      </c>
      <c r="N62" s="32">
        <f t="shared" si="29"/>
        <v>4.8742138364779898E-2</v>
      </c>
      <c r="O62" s="18">
        <f>IF(ISNUMBER(M62), $B64 * N62, "")</f>
        <v>7311.320754716985</v>
      </c>
      <c r="Q62" s="182"/>
      <c r="R62" s="183"/>
      <c r="S62" s="184"/>
    </row>
    <row r="63" spans="1:19" ht="17.25" customHeight="1" thickBot="1">
      <c r="A63" s="130" t="s">
        <v>196</v>
      </c>
      <c r="B63" s="131">
        <v>35.4</v>
      </c>
      <c r="C63" s="79">
        <v>-3.2786885199999997E-2</v>
      </c>
      <c r="D63" s="24">
        <v>36.9</v>
      </c>
      <c r="E63" s="25">
        <f t="shared" si="26"/>
        <v>4.2372881355932208E-2</v>
      </c>
      <c r="F63" s="104">
        <f>IF(ISNUMBER(D63), $B64 * E63, "")</f>
        <v>6355.9322033898316</v>
      </c>
      <c r="G63" s="102">
        <v>37</v>
      </c>
      <c r="H63" s="25">
        <f t="shared" si="27"/>
        <v>4.5197740112994392E-2</v>
      </c>
      <c r="I63" s="103">
        <f>IF(ISNUMBER(G63), $B64 * H63, "")</f>
        <v>6779.6610169491587</v>
      </c>
      <c r="J63" s="24">
        <v>38.299999999999997</v>
      </c>
      <c r="K63" s="25">
        <f t="shared" si="28"/>
        <v>8.1920903954802227E-2</v>
      </c>
      <c r="L63" s="104">
        <f>IF(ISNUMBER(J63), $B64 * K63, "")</f>
        <v>12288.135593220333</v>
      </c>
      <c r="M63" s="102">
        <v>36.4</v>
      </c>
      <c r="N63" s="25">
        <f t="shared" si="29"/>
        <v>2.8248587570621469E-2</v>
      </c>
      <c r="O63" s="104">
        <f>IF(ISNUMBER(M63), $B64 * N63, "")</f>
        <v>4237.2881355932204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6.7348542524917579E-2</v>
      </c>
      <c r="F64" s="28">
        <f>SUM(F44:F63)</f>
        <v>202045.62757475273</v>
      </c>
      <c r="G64" s="26" t="s">
        <v>265</v>
      </c>
      <c r="H64" s="27">
        <f>IF(COUNT(H44:H63), SUM(H44:H63) / COUNT(H44:H63), 0)</f>
        <v>5.5110229022116819E-2</v>
      </c>
      <c r="I64" s="28">
        <f>SUM(I44:I63)</f>
        <v>165330.68706635051</v>
      </c>
      <c r="J64" s="26" t="s">
        <v>265</v>
      </c>
      <c r="K64" s="27">
        <f>IF(COUNT(K44:K63), SUM(K44:K63) / COUNT(K44:K63), 0)</f>
        <v>4.2993852258320205E-2</v>
      </c>
      <c r="L64" s="28">
        <f>SUM(L44:L63)</f>
        <v>128981.55677496063</v>
      </c>
      <c r="M64" s="26" t="s">
        <v>265</v>
      </c>
      <c r="N64" s="27">
        <f>IF(COUNT(N44:N63), SUM(N44:N63) / COUNT(N44:N63), 0)</f>
        <v>3.8950028768556119E-2</v>
      </c>
      <c r="O64" s="28">
        <f>SUM(O44:O63)</f>
        <v>116850.08630566836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57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2022-06-01(수) 오전 00:00</v>
      </c>
      <c r="C69" s="245"/>
      <c r="D69" s="217" t="str">
        <f>TEXT($G$1, "[$-ko-KR]yyyy-mm-dd(ddd) ") &amp; "오후 14:00"</f>
        <v>2022-06-01(수) 오후 14:00</v>
      </c>
      <c r="E69" s="218"/>
      <c r="F69" s="219"/>
      <c r="G69" s="217" t="str">
        <f>TEXT($G$1, "[$-ko-KR]yyyy-mm-dd(ddd) ") &amp; "오후 19:00"</f>
        <v>2022-06-01(수) 오후 19:00</v>
      </c>
      <c r="H69" s="218"/>
      <c r="I69" s="219"/>
      <c r="J69" s="217" t="str">
        <f>TEXT($G$1, "[$-ko-KR]yyyy-mm-dd(ddd) ") &amp; "오후 21:00"</f>
        <v>2022-06-01(수) 오후 21:00</v>
      </c>
      <c r="K69" s="218"/>
      <c r="L69" s="219"/>
      <c r="M69" s="217" t="str">
        <f>TEXT($G$1+1, "[$-ko-KR]yyyy-mm-dd(ddd) ") &amp; "오전 00:00"</f>
        <v>2022-06-02(목)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58" t="s">
        <v>57</v>
      </c>
      <c r="H70" s="159" t="s">
        <v>262</v>
      </c>
      <c r="I70" s="160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81</v>
      </c>
      <c r="B71" s="124">
        <v>782</v>
      </c>
      <c r="C71" s="76">
        <v>0.1014084507</v>
      </c>
      <c r="D71" s="13">
        <v>761</v>
      </c>
      <c r="E71" s="14">
        <f>IF(ISNUMBER(D71), (D71 - $B71) / $B71, "")</f>
        <v>-2.6854219948849106E-2</v>
      </c>
      <c r="F71" s="16">
        <f>IF(ISNUMBER(D71), $B91 * E71, "")</f>
        <v>-4028.1329923273656</v>
      </c>
      <c r="G71" s="29">
        <v>769</v>
      </c>
      <c r="H71" s="14">
        <f>IF(ISNUMBER(G71), (G71 - $B71) / $B71, "")</f>
        <v>-1.6624040920716114E-2</v>
      </c>
      <c r="I71" s="100">
        <f>IF(ISNUMBER(G71), $B91 * H71, "")</f>
        <v>-2493.6061381074173</v>
      </c>
      <c r="J71" s="13">
        <v>761</v>
      </c>
      <c r="K71" s="14">
        <f>IF(ISNUMBER(J71), (J71 - $B71) / $B71, "")</f>
        <v>-2.6854219948849106E-2</v>
      </c>
      <c r="L71" s="16">
        <f>IF(ISNUMBER(J71), $B91 * K71, "")</f>
        <v>-4028.1329923273656</v>
      </c>
      <c r="M71" s="29">
        <v>735</v>
      </c>
      <c r="N71" s="14">
        <f>IF(ISNUMBER(M71), (M71 - $B71) / $B71, "")</f>
        <v>-6.010230179028133E-2</v>
      </c>
      <c r="O71" s="16">
        <f>IF(ISNUMBER(M71), $B91 * N71, "")</f>
        <v>-9015.3452685421998</v>
      </c>
      <c r="Q71" s="203"/>
      <c r="R71" s="203"/>
      <c r="S71" s="203"/>
    </row>
    <row r="72" spans="1:19" ht="17.25" thickBot="1">
      <c r="A72" s="125" t="s">
        <v>151</v>
      </c>
      <c r="B72" s="126">
        <v>865</v>
      </c>
      <c r="C72" s="77">
        <v>3.2219570400000001E-2</v>
      </c>
      <c r="D72" s="15">
        <v>859</v>
      </c>
      <c r="E72" s="32">
        <f t="shared" ref="E72:E75" si="30">IF(ISNUMBER(D72), (D72 - $B72) / $B72, "")</f>
        <v>-6.9364161849710983E-3</v>
      </c>
      <c r="F72" s="18">
        <f>IF(ISNUMBER(D72), $B91 * E72, "")</f>
        <v>-1040.4624277456646</v>
      </c>
      <c r="G72" s="31">
        <v>859</v>
      </c>
      <c r="H72" s="32">
        <f t="shared" ref="H72:H75" si="31">IF(ISNUMBER(G72), (G72 - $B72) / $B72, "")</f>
        <v>-6.9364161849710983E-3</v>
      </c>
      <c r="I72" s="101">
        <f>IF(ISNUMBER(G72), $B91 * H72, "")</f>
        <v>-1040.4624277456646</v>
      </c>
      <c r="J72" s="15">
        <v>853</v>
      </c>
      <c r="K72" s="32">
        <f t="shared" ref="K72:K75" si="32">IF(ISNUMBER(J72), (J72 - $B72) / $B72, "")</f>
        <v>-1.3872832369942197E-2</v>
      </c>
      <c r="L72" s="18">
        <f>IF(ISNUMBER(J72), $B91 * K72, "")</f>
        <v>-2080.9248554913293</v>
      </c>
      <c r="M72" s="31">
        <v>850</v>
      </c>
      <c r="N72" s="32">
        <f t="shared" ref="N72:N75" si="33">IF(ISNUMBER(M72), (M72 - $B72) / $B72, "")</f>
        <v>-1.7341040462427744E-2</v>
      </c>
      <c r="O72" s="18">
        <f>IF(ISNUMBER(M72), $B91 * N72, "")</f>
        <v>-2601.1560693641618</v>
      </c>
      <c r="Q72" s="203"/>
      <c r="R72" s="203"/>
      <c r="S72" s="203"/>
    </row>
    <row r="73" spans="1:19" ht="17.25" thickBot="1">
      <c r="A73" s="125" t="s">
        <v>51</v>
      </c>
      <c r="B73" s="126">
        <v>184</v>
      </c>
      <c r="C73" s="77">
        <v>2.7932960900000001E-2</v>
      </c>
      <c r="D73" s="15">
        <v>184</v>
      </c>
      <c r="E73" s="32">
        <f t="shared" si="30"/>
        <v>0</v>
      </c>
      <c r="F73" s="18">
        <f>IF(ISNUMBER(D73), $B91 * E73, "")</f>
        <v>0</v>
      </c>
      <c r="G73" s="31">
        <v>185</v>
      </c>
      <c r="H73" s="32">
        <f t="shared" si="31"/>
        <v>5.434782608695652E-3</v>
      </c>
      <c r="I73" s="101">
        <f>IF(ISNUMBER(G73), $B91 * H73, "")</f>
        <v>815.21739130434776</v>
      </c>
      <c r="J73" s="15">
        <v>183</v>
      </c>
      <c r="K73" s="32">
        <f t="shared" si="32"/>
        <v>-5.434782608695652E-3</v>
      </c>
      <c r="L73" s="18">
        <f>IF(ISNUMBER(J73), $B91 * K73, "")</f>
        <v>-815.21739130434776</v>
      </c>
      <c r="M73" s="31">
        <v>180</v>
      </c>
      <c r="N73" s="32">
        <f t="shared" si="33"/>
        <v>-2.1739130434782608E-2</v>
      </c>
      <c r="O73" s="18">
        <f>IF(ISNUMBER(M73), $B91 * N73, "")</f>
        <v>-3260.869565217391</v>
      </c>
      <c r="Q73" s="193"/>
      <c r="R73" s="193"/>
      <c r="S73" s="193"/>
    </row>
    <row r="74" spans="1:19" ht="17.25" thickBot="1">
      <c r="A74" s="125" t="s">
        <v>226</v>
      </c>
      <c r="B74" s="126">
        <v>668</v>
      </c>
      <c r="C74" s="77">
        <v>2.4539877299999999E-2</v>
      </c>
      <c r="D74" s="15">
        <v>671</v>
      </c>
      <c r="E74" s="32">
        <f t="shared" si="30"/>
        <v>4.4910179640718561E-3</v>
      </c>
      <c r="F74" s="18">
        <f>IF(ISNUMBER(D74), $B91 * E74, "")</f>
        <v>673.65269461077844</v>
      </c>
      <c r="G74" s="31">
        <v>677</v>
      </c>
      <c r="H74" s="32">
        <f t="shared" si="31"/>
        <v>1.3473053892215569E-2</v>
      </c>
      <c r="I74" s="101">
        <f>IF(ISNUMBER(G74), $B91 * H74, "")</f>
        <v>2020.9580838323354</v>
      </c>
      <c r="J74" s="15">
        <v>676</v>
      </c>
      <c r="K74" s="32">
        <f t="shared" si="32"/>
        <v>1.1976047904191617E-2</v>
      </c>
      <c r="L74" s="18">
        <f>IF(ISNUMBER(J74), $B91 * K74, "")</f>
        <v>1796.4071856287426</v>
      </c>
      <c r="M74" s="31">
        <v>681</v>
      </c>
      <c r="N74" s="32">
        <f t="shared" si="33"/>
        <v>1.9461077844311378E-2</v>
      </c>
      <c r="O74" s="18">
        <f>IF(ISNUMBER(M74), $B91 * N74, "")</f>
        <v>2919.1616766467068</v>
      </c>
      <c r="Q74" s="193"/>
      <c r="R74" s="193"/>
      <c r="S74" s="193"/>
    </row>
    <row r="75" spans="1:19" ht="17.25" thickBot="1">
      <c r="A75" s="127" t="s">
        <v>222</v>
      </c>
      <c r="B75" s="128">
        <v>712</v>
      </c>
      <c r="C75" s="78">
        <v>2.0057306600000002E-2</v>
      </c>
      <c r="D75" s="20">
        <v>718</v>
      </c>
      <c r="E75" s="21">
        <f t="shared" si="30"/>
        <v>8.4269662921348312E-3</v>
      </c>
      <c r="F75" s="22">
        <f>IF(ISNUMBER(D75), $B91 * E75, "")</f>
        <v>1264.0449438202247</v>
      </c>
      <c r="G75" s="30">
        <v>706</v>
      </c>
      <c r="H75" s="21">
        <f t="shared" si="31"/>
        <v>-8.4269662921348312E-3</v>
      </c>
      <c r="I75" s="105">
        <f>IF(ISNUMBER(G75), $B91 * H75, "")</f>
        <v>-1264.0449438202247</v>
      </c>
      <c r="J75" s="20">
        <v>702</v>
      </c>
      <c r="K75" s="21">
        <f t="shared" si="32"/>
        <v>-1.4044943820224719E-2</v>
      </c>
      <c r="L75" s="22">
        <f>IF(ISNUMBER(J75), $B91 * K75, "")</f>
        <v>-2106.7415730337079</v>
      </c>
      <c r="M75" s="30">
        <v>705</v>
      </c>
      <c r="N75" s="21">
        <f t="shared" si="33"/>
        <v>-9.8314606741573031E-3</v>
      </c>
      <c r="O75" s="22">
        <f>IF(ISNUMBER(M75), $B91 * N75, "")</f>
        <v>-1474.7191011235955</v>
      </c>
      <c r="Q75" s="193"/>
      <c r="R75" s="193"/>
      <c r="S75" s="193"/>
    </row>
    <row r="76" spans="1:19" ht="17.25" thickBot="1">
      <c r="A76" s="125" t="s">
        <v>328</v>
      </c>
      <c r="B76" s="129">
        <v>830</v>
      </c>
      <c r="C76" s="80">
        <v>1.09622412E-2</v>
      </c>
      <c r="D76" s="106">
        <v>818</v>
      </c>
      <c r="E76" s="107">
        <f>IF(ISNUMBER(D76), (D76 - $B76) / $B76, "")</f>
        <v>-1.4457831325301205E-2</v>
      </c>
      <c r="F76" s="108">
        <f>IF(ISNUMBER(D76), $B91 * E76, "")</f>
        <v>-2168.6746987951806</v>
      </c>
      <c r="G76" s="109">
        <v>813</v>
      </c>
      <c r="H76" s="107">
        <f>IF(ISNUMBER(G76), (G76 - $B76) / $B76, "")</f>
        <v>-2.0481927710843374E-2</v>
      </c>
      <c r="I76" s="110">
        <f>IF(ISNUMBER(G76), $B91 * H76, "")</f>
        <v>-3072.2891566265062</v>
      </c>
      <c r="J76" s="106">
        <v>806</v>
      </c>
      <c r="K76" s="107">
        <f>IF(ISNUMBER(J76), (J76 - $B76) / $B76, "")</f>
        <v>-2.891566265060241E-2</v>
      </c>
      <c r="L76" s="108">
        <f>IF(ISNUMBER(J76), $B91 * K76, "")</f>
        <v>-4337.3493975903611</v>
      </c>
      <c r="M76" s="109">
        <v>797</v>
      </c>
      <c r="N76" s="107">
        <f>IF(ISNUMBER(M76), (M76 - $B76) / $B76, "")</f>
        <v>-3.9759036144578312E-2</v>
      </c>
      <c r="O76" s="108">
        <f>IF(ISNUMBER(M76), $B91 * N76, "")</f>
        <v>-5963.8554216867469</v>
      </c>
      <c r="Q76" s="193"/>
      <c r="R76" s="193"/>
      <c r="S76" s="193"/>
    </row>
    <row r="77" spans="1:19" ht="17.25" thickBot="1">
      <c r="A77" s="125" t="s">
        <v>224</v>
      </c>
      <c r="B77" s="126">
        <v>154</v>
      </c>
      <c r="C77" s="77">
        <v>6.5359477000000001E-3</v>
      </c>
      <c r="D77" s="15">
        <v>160</v>
      </c>
      <c r="E77" s="32">
        <f t="shared" ref="E77:E80" si="34">IF(ISNUMBER(D77), (D77 - $B77) / $B77, "")</f>
        <v>3.896103896103896E-2</v>
      </c>
      <c r="F77" s="18">
        <f>IF(ISNUMBER(D77), $B91 * E77, "")</f>
        <v>5844.1558441558436</v>
      </c>
      <c r="G77" s="31">
        <v>162</v>
      </c>
      <c r="H77" s="32">
        <f t="shared" ref="H77:H80" si="35">IF(ISNUMBER(G77), (G77 - $B77) / $B77, "")</f>
        <v>5.1948051948051951E-2</v>
      </c>
      <c r="I77" s="101">
        <f>IF(ISNUMBER(G77), $B91 * H77, "")</f>
        <v>7792.2077922077924</v>
      </c>
      <c r="J77" s="15">
        <v>162</v>
      </c>
      <c r="K77" s="32">
        <f t="shared" ref="K77:K80" si="36">IF(ISNUMBER(J77), (J77 - $B77) / $B77, "")</f>
        <v>5.1948051948051951E-2</v>
      </c>
      <c r="L77" s="18">
        <f>IF(ISNUMBER(J77), $B91 * K77, "")</f>
        <v>7792.2077922077924</v>
      </c>
      <c r="M77" s="31">
        <v>162</v>
      </c>
      <c r="N77" s="32">
        <f t="shared" ref="N77:N80" si="37">IF(ISNUMBER(M77), (M77 - $B77) / $B77, "")</f>
        <v>5.1948051948051951E-2</v>
      </c>
      <c r="O77" s="18">
        <f>IF(ISNUMBER(M77), $B91 * N77, "")</f>
        <v>7792.2077922077924</v>
      </c>
      <c r="Q77" s="193"/>
      <c r="R77" s="193"/>
      <c r="S77" s="193"/>
    </row>
    <row r="78" spans="1:19" ht="17.25" thickBot="1">
      <c r="A78" s="125" t="s">
        <v>79</v>
      </c>
      <c r="B78" s="126">
        <v>504</v>
      </c>
      <c r="C78" s="77">
        <v>1.9880715999999999E-3</v>
      </c>
      <c r="D78" s="15">
        <v>511</v>
      </c>
      <c r="E78" s="32">
        <f t="shared" si="34"/>
        <v>1.3888888888888888E-2</v>
      </c>
      <c r="F78" s="18">
        <f>IF(ISNUMBER(D78), $B91 * E78, "")</f>
        <v>2083.333333333333</v>
      </c>
      <c r="G78" s="31">
        <v>523</v>
      </c>
      <c r="H78" s="32">
        <f t="shared" si="35"/>
        <v>3.7698412698412696E-2</v>
      </c>
      <c r="I78" s="101">
        <f>IF(ISNUMBER(G78), $B91 * H78, "")</f>
        <v>5654.7619047619046</v>
      </c>
      <c r="J78" s="15">
        <v>517</v>
      </c>
      <c r="K78" s="32">
        <f t="shared" si="36"/>
        <v>2.5793650793650792E-2</v>
      </c>
      <c r="L78" s="18">
        <f>IF(ISNUMBER(J78), $B91 * K78, "")</f>
        <v>3869.0476190476188</v>
      </c>
      <c r="M78" s="31">
        <v>514</v>
      </c>
      <c r="N78" s="32">
        <f t="shared" si="37"/>
        <v>1.984126984126984E-2</v>
      </c>
      <c r="O78" s="18">
        <f>IF(ISNUMBER(M78), $B91 * N78, "")</f>
        <v>2976.1904761904761</v>
      </c>
      <c r="Q78" s="193"/>
      <c r="R78" s="193"/>
      <c r="S78" s="193"/>
    </row>
    <row r="79" spans="1:19" ht="17.25" thickBot="1">
      <c r="A79" s="125" t="s">
        <v>101</v>
      </c>
      <c r="B79" s="126">
        <v>363</v>
      </c>
      <c r="C79" s="77">
        <v>0</v>
      </c>
      <c r="D79" s="15">
        <v>374</v>
      </c>
      <c r="E79" s="32">
        <f t="shared" si="34"/>
        <v>3.0303030303030304E-2</v>
      </c>
      <c r="F79" s="18">
        <f>IF(ISNUMBER(D79), $B91 * E79, "")</f>
        <v>4545.454545454546</v>
      </c>
      <c r="G79" s="31">
        <v>374</v>
      </c>
      <c r="H79" s="32">
        <f t="shared" si="35"/>
        <v>3.0303030303030304E-2</v>
      </c>
      <c r="I79" s="101">
        <f>IF(ISNUMBER(G79), $B91 * H79, "")</f>
        <v>4545.454545454546</v>
      </c>
      <c r="J79" s="15">
        <v>371</v>
      </c>
      <c r="K79" s="32">
        <f t="shared" si="36"/>
        <v>2.2038567493112948E-2</v>
      </c>
      <c r="L79" s="18">
        <f>IF(ISNUMBER(J79), $B91 * K79, "")</f>
        <v>3305.7851239669421</v>
      </c>
      <c r="M79" s="31">
        <v>372</v>
      </c>
      <c r="N79" s="32">
        <f t="shared" si="37"/>
        <v>2.4793388429752067E-2</v>
      </c>
      <c r="O79" s="18">
        <f>IF(ISNUMBER(M79), $B91 * N79, "")</f>
        <v>3719.0082644628101</v>
      </c>
      <c r="Q79" s="33"/>
      <c r="R79" s="33"/>
    </row>
    <row r="80" spans="1:19" ht="17.25" thickBot="1">
      <c r="A80" s="130" t="s">
        <v>171</v>
      </c>
      <c r="B80" s="131">
        <v>435</v>
      </c>
      <c r="C80" s="79">
        <v>-2.2935780000000001E-3</v>
      </c>
      <c r="D80" s="24">
        <v>447</v>
      </c>
      <c r="E80" s="25">
        <f t="shared" si="34"/>
        <v>2.7586206896551724E-2</v>
      </c>
      <c r="F80" s="104">
        <f>IF(ISNUMBER(D80), $B91 * E80, "")</f>
        <v>4137.9310344827582</v>
      </c>
      <c r="G80" s="102">
        <v>454</v>
      </c>
      <c r="H80" s="25">
        <f t="shared" si="35"/>
        <v>4.3678160919540229E-2</v>
      </c>
      <c r="I80" s="103">
        <f>IF(ISNUMBER(G80), $B91 * H80, "")</f>
        <v>6551.7241379310344</v>
      </c>
      <c r="J80" s="24">
        <v>449</v>
      </c>
      <c r="K80" s="25">
        <f t="shared" si="36"/>
        <v>3.2183908045977011E-2</v>
      </c>
      <c r="L80" s="104">
        <f>IF(ISNUMBER(J80), $B91 * K80, "")</f>
        <v>4827.5862068965516</v>
      </c>
      <c r="M80" s="102">
        <v>448</v>
      </c>
      <c r="N80" s="25">
        <f t="shared" si="37"/>
        <v>2.9885057471264367E-2</v>
      </c>
      <c r="O80" s="104">
        <f>IF(ISNUMBER(M80), $B91 * N80, "")</f>
        <v>4482.7586206896549</v>
      </c>
      <c r="Q80" s="194"/>
      <c r="R80" s="195"/>
      <c r="S80" s="196"/>
    </row>
    <row r="81" spans="1:19">
      <c r="A81" s="123" t="s">
        <v>89</v>
      </c>
      <c r="B81" s="124">
        <v>520</v>
      </c>
      <c r="C81" s="76">
        <v>-3.8314175999999999E-3</v>
      </c>
      <c r="D81" s="13">
        <v>530</v>
      </c>
      <c r="E81" s="14">
        <f>IF(ISNUMBER(D81), (D81 - $B81) / $B81, "")</f>
        <v>1.9230769230769232E-2</v>
      </c>
      <c r="F81" s="16">
        <f>IF(ISNUMBER(D81), $B91 * E81, "")</f>
        <v>2884.6153846153848</v>
      </c>
      <c r="G81" s="29">
        <v>525</v>
      </c>
      <c r="H81" s="14">
        <f>IF(ISNUMBER(G81), (G81 - $B81) / $B81, "")</f>
        <v>9.6153846153846159E-3</v>
      </c>
      <c r="I81" s="100">
        <f>IF(ISNUMBER(G81), $B91 * H81, "")</f>
        <v>1442.3076923076924</v>
      </c>
      <c r="J81" s="13">
        <v>525</v>
      </c>
      <c r="K81" s="14">
        <f>IF(ISNUMBER(J81), (J81 - $B81) / $B81, "")</f>
        <v>9.6153846153846159E-3</v>
      </c>
      <c r="L81" s="16">
        <f>IF(ISNUMBER(J81), $B91 * K81, "")</f>
        <v>1442.3076923076924</v>
      </c>
      <c r="M81" s="29">
        <v>520</v>
      </c>
      <c r="N81" s="14">
        <f>IF(ISNUMBER(M81), (M81 - $B81) / $B81, "")</f>
        <v>0</v>
      </c>
      <c r="O81" s="16">
        <f>IF(ISNUMBER(M81), $B91 * N81, "")</f>
        <v>0</v>
      </c>
      <c r="Q81" s="197"/>
      <c r="R81" s="198"/>
      <c r="S81" s="199"/>
    </row>
    <row r="82" spans="1:19" ht="17.25" thickBot="1">
      <c r="A82" s="125" t="s">
        <v>331</v>
      </c>
      <c r="B82" s="126">
        <v>236</v>
      </c>
      <c r="C82" s="77">
        <v>-4.2194093E-3</v>
      </c>
      <c r="D82" s="15">
        <v>238</v>
      </c>
      <c r="E82" s="32">
        <f t="shared" ref="E82:E85" si="38">IF(ISNUMBER(D82), (D82 - $B82) / $B82, "")</f>
        <v>8.4745762711864406E-3</v>
      </c>
      <c r="F82" s="18">
        <f>IF(ISNUMBER(D82), $B91 * E82, "")</f>
        <v>1271.1864406779662</v>
      </c>
      <c r="G82" s="31">
        <v>238</v>
      </c>
      <c r="H82" s="32">
        <f t="shared" ref="H82:H85" si="39">IF(ISNUMBER(G82), (G82 - $B82) / $B82, "")</f>
        <v>8.4745762711864406E-3</v>
      </c>
      <c r="I82" s="101">
        <f>IF(ISNUMBER(G82), $B91 * H82, "")</f>
        <v>1271.1864406779662</v>
      </c>
      <c r="J82" s="15">
        <v>239</v>
      </c>
      <c r="K82" s="32">
        <f t="shared" ref="K82:K85" si="40">IF(ISNUMBER(J82), (J82 - $B82) / $B82, "")</f>
        <v>1.2711864406779662E-2</v>
      </c>
      <c r="L82" s="18">
        <f>IF(ISNUMBER(J82), $B91 * K82, "")</f>
        <v>1906.7796610169494</v>
      </c>
      <c r="M82" s="31">
        <v>236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00"/>
      <c r="R82" s="201"/>
      <c r="S82" s="202"/>
    </row>
    <row r="83" spans="1:19" ht="17.25" thickBot="1">
      <c r="A83" s="125" t="s">
        <v>85</v>
      </c>
      <c r="B83" s="126">
        <v>152</v>
      </c>
      <c r="C83" s="77">
        <v>-6.5359477000000001E-3</v>
      </c>
      <c r="D83" s="15">
        <v>159</v>
      </c>
      <c r="E83" s="32">
        <f t="shared" si="38"/>
        <v>4.6052631578947366E-2</v>
      </c>
      <c r="F83" s="18">
        <f>IF(ISNUMBER(D83), $B91 * E83, "")</f>
        <v>6907.894736842105</v>
      </c>
      <c r="G83" s="31">
        <v>161</v>
      </c>
      <c r="H83" s="32">
        <f t="shared" si="39"/>
        <v>5.921052631578947E-2</v>
      </c>
      <c r="I83" s="101">
        <f>IF(ISNUMBER(G83), $B91 * H83, "")</f>
        <v>8881.5789473684199</v>
      </c>
      <c r="J83" s="15">
        <v>161</v>
      </c>
      <c r="K83" s="32">
        <f t="shared" si="40"/>
        <v>5.921052631578947E-2</v>
      </c>
      <c r="L83" s="18">
        <f>IF(ISNUMBER(J83), $B91 * K83, "")</f>
        <v>8881.5789473684199</v>
      </c>
      <c r="M83" s="31">
        <v>161</v>
      </c>
      <c r="N83" s="32">
        <f t="shared" si="41"/>
        <v>5.921052631578947E-2</v>
      </c>
      <c r="O83" s="18">
        <f>IF(ISNUMBER(M83), $B91 * N83, "")</f>
        <v>8881.5789473684199</v>
      </c>
      <c r="Q83" s="193"/>
      <c r="R83" s="193"/>
      <c r="S83" s="193"/>
    </row>
    <row r="84" spans="1:19" ht="17.25" thickBot="1">
      <c r="A84" s="125" t="s">
        <v>105</v>
      </c>
      <c r="B84" s="126">
        <v>490</v>
      </c>
      <c r="C84" s="77">
        <v>-1.4084507E-2</v>
      </c>
      <c r="D84" s="15">
        <v>512</v>
      </c>
      <c r="E84" s="32">
        <f t="shared" si="38"/>
        <v>4.4897959183673466E-2</v>
      </c>
      <c r="F84" s="18">
        <f>IF(ISNUMBER(D84), $B91 * E84, "")</f>
        <v>6734.6938775510198</v>
      </c>
      <c r="G84" s="31">
        <v>512</v>
      </c>
      <c r="H84" s="32">
        <f t="shared" si="39"/>
        <v>4.4897959183673466E-2</v>
      </c>
      <c r="I84" s="101">
        <f>IF(ISNUMBER(G84), $B91 * H84, "")</f>
        <v>6734.6938775510198</v>
      </c>
      <c r="J84" s="15">
        <v>508</v>
      </c>
      <c r="K84" s="32">
        <f t="shared" si="40"/>
        <v>3.6734693877551024E-2</v>
      </c>
      <c r="L84" s="18">
        <f>IF(ISNUMBER(J84), $B91 * K84, "")</f>
        <v>5510.2040816326535</v>
      </c>
      <c r="M84" s="31">
        <v>505</v>
      </c>
      <c r="N84" s="32">
        <f t="shared" si="41"/>
        <v>3.0612244897959183E-2</v>
      </c>
      <c r="O84" s="18">
        <f>IF(ISNUMBER(M84), $B91 * N84, "")</f>
        <v>4591.8367346938776</v>
      </c>
      <c r="Q84" s="203"/>
      <c r="R84" s="203"/>
      <c r="S84" s="203"/>
    </row>
    <row r="85" spans="1:19" ht="17.25" thickBot="1">
      <c r="A85" s="127" t="s">
        <v>336</v>
      </c>
      <c r="B85" s="128">
        <v>119</v>
      </c>
      <c r="C85" s="78">
        <v>-1.6528925600000001E-2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121</v>
      </c>
      <c r="H85" s="21">
        <f t="shared" si="39"/>
        <v>1.680672268907563E-2</v>
      </c>
      <c r="I85" s="105">
        <f>IF(ISNUMBER(G85), $B91 * H85, "")</f>
        <v>2521.0084033613443</v>
      </c>
      <c r="J85" s="20">
        <v>121</v>
      </c>
      <c r="K85" s="21">
        <f t="shared" si="40"/>
        <v>1.680672268907563E-2</v>
      </c>
      <c r="L85" s="22">
        <f>IF(ISNUMBER(J85), $B91 * K85, "")</f>
        <v>2521.0084033613443</v>
      </c>
      <c r="M85" s="30">
        <v>120</v>
      </c>
      <c r="N85" s="21">
        <f t="shared" si="41"/>
        <v>8.4033613445378148E-3</v>
      </c>
      <c r="O85" s="22">
        <f>IF(ISNUMBER(M85), $B91 * N85, "")</f>
        <v>1260.5042016806722</v>
      </c>
      <c r="Q85" s="203"/>
      <c r="R85" s="203"/>
      <c r="S85" s="203"/>
    </row>
    <row r="86" spans="1:19" ht="17.25" thickBot="1">
      <c r="A86" s="125" t="s">
        <v>120</v>
      </c>
      <c r="B86" s="129">
        <v>216</v>
      </c>
      <c r="C86" s="80">
        <v>-1.8181818200000002E-2</v>
      </c>
      <c r="D86" s="106">
        <v>226</v>
      </c>
      <c r="E86" s="107">
        <f>IF(ISNUMBER(D86), (D86 - $B86) / $B86, "")</f>
        <v>4.6296296296296294E-2</v>
      </c>
      <c r="F86" s="108">
        <f>IF(ISNUMBER(D86), $B91 * E86, "")</f>
        <v>6944.4444444444443</v>
      </c>
      <c r="G86" s="109">
        <v>226</v>
      </c>
      <c r="H86" s="107">
        <f>IF(ISNUMBER(G86), (G86 - $B86) / $B86, "")</f>
        <v>4.6296296296296294E-2</v>
      </c>
      <c r="I86" s="110">
        <f>IF(ISNUMBER(G86), $B91 * H86, "")</f>
        <v>6944.4444444444443</v>
      </c>
      <c r="J86" s="106">
        <v>227</v>
      </c>
      <c r="K86" s="107">
        <f>IF(ISNUMBER(J86), (J86 - $B86) / $B86, "")</f>
        <v>5.0925925925925923E-2</v>
      </c>
      <c r="L86" s="108">
        <f>IF(ISNUMBER(J86), $B91 * K86, "")</f>
        <v>7638.8888888888887</v>
      </c>
      <c r="M86" s="109">
        <v>231</v>
      </c>
      <c r="N86" s="107">
        <f>IF(ISNUMBER(M86), (M86 - $B86) / $B86, "")</f>
        <v>6.9444444444444448E-2</v>
      </c>
      <c r="O86" s="108">
        <f>IF(ISNUMBER(M86), $B91 * N86, "")</f>
        <v>10416.666666666668</v>
      </c>
      <c r="Q86" s="193"/>
      <c r="R86" s="193"/>
      <c r="S86" s="193"/>
    </row>
    <row r="87" spans="1:19" ht="17.25" thickBot="1">
      <c r="A87" s="125" t="s">
        <v>220</v>
      </c>
      <c r="B87" s="126">
        <v>647</v>
      </c>
      <c r="C87" s="77">
        <v>-1.8209408199999999E-2</v>
      </c>
      <c r="D87" s="15">
        <v>739</v>
      </c>
      <c r="E87" s="32">
        <f t="shared" ref="E87:E90" si="42">IF(ISNUMBER(D87), (D87 - $B87) / $B87, "")</f>
        <v>0.14219474497681608</v>
      </c>
      <c r="F87" s="18">
        <f>IF(ISNUMBER(D87), $B91 * E87, "")</f>
        <v>21329.211746522411</v>
      </c>
      <c r="G87" s="31">
        <v>705</v>
      </c>
      <c r="H87" s="32">
        <f t="shared" ref="H87:H90" si="43">IF(ISNUMBER(G87), (G87 - $B87) / $B87, "")</f>
        <v>8.964451313755796E-2</v>
      </c>
      <c r="I87" s="101">
        <f>IF(ISNUMBER(G87), $B91 * H87, "")</f>
        <v>13446.676970633695</v>
      </c>
      <c r="J87" s="15">
        <v>687</v>
      </c>
      <c r="K87" s="32">
        <f t="shared" ref="K87:K90" si="44">IF(ISNUMBER(J87), (J87 - $B87) / $B87, "")</f>
        <v>6.1823802163833076E-2</v>
      </c>
      <c r="L87" s="18">
        <f>IF(ISNUMBER(J87), $B91 * K87, "")</f>
        <v>9273.570324574961</v>
      </c>
      <c r="M87" s="31">
        <v>675</v>
      </c>
      <c r="N87" s="32">
        <f t="shared" ref="N87:N90" si="45">IF(ISNUMBER(M87), (M87 - $B87) / $B87, "")</f>
        <v>4.3276661514683151E-2</v>
      </c>
      <c r="O87" s="18">
        <f>IF(ISNUMBER(M87), $B91 * N87, "")</f>
        <v>6491.4992272024729</v>
      </c>
      <c r="Q87" s="193"/>
      <c r="R87" s="193"/>
      <c r="S87" s="193"/>
    </row>
    <row r="88" spans="1:19" ht="17.25" thickBot="1">
      <c r="A88" s="125" t="s">
        <v>338</v>
      </c>
      <c r="B88" s="126">
        <v>215</v>
      </c>
      <c r="C88" s="77">
        <v>-1.82648402E-2</v>
      </c>
      <c r="D88" s="15">
        <v>464</v>
      </c>
      <c r="E88" s="32">
        <f t="shared" si="42"/>
        <v>1.1581395348837209</v>
      </c>
      <c r="F88" s="18">
        <f>IF(ISNUMBER(D88), $B91 * E88, "")</f>
        <v>173720.93023255814</v>
      </c>
      <c r="G88" s="31">
        <v>452</v>
      </c>
      <c r="H88" s="32">
        <f t="shared" si="43"/>
        <v>1.1023255813953488</v>
      </c>
      <c r="I88" s="101">
        <f>IF(ISNUMBER(G88), $B91 * H88, "")</f>
        <v>165348.83720930232</v>
      </c>
      <c r="J88" s="15">
        <v>402</v>
      </c>
      <c r="K88" s="32">
        <f t="shared" si="44"/>
        <v>0.86976744186046506</v>
      </c>
      <c r="L88" s="18">
        <f>IF(ISNUMBER(J88), $B91 * K88, "")</f>
        <v>130465.11627906976</v>
      </c>
      <c r="M88" s="31">
        <v>357</v>
      </c>
      <c r="N88" s="32">
        <f t="shared" si="45"/>
        <v>0.66046511627906979</v>
      </c>
      <c r="O88" s="18">
        <f>IF(ISNUMBER(M88), $B91 * N88, "")</f>
        <v>99069.767441860473</v>
      </c>
      <c r="Q88" s="193"/>
      <c r="R88" s="193"/>
      <c r="S88" s="193"/>
    </row>
    <row r="89" spans="1:19">
      <c r="A89" s="125" t="s">
        <v>260</v>
      </c>
      <c r="B89" s="126">
        <v>107</v>
      </c>
      <c r="C89" s="77">
        <v>-1.83486239E-2</v>
      </c>
      <c r="D89" s="15">
        <v>109</v>
      </c>
      <c r="E89" s="32">
        <f t="shared" si="42"/>
        <v>1.8691588785046728E-2</v>
      </c>
      <c r="F89" s="18">
        <f>IF(ISNUMBER(D89), $B91 * E89, "")</f>
        <v>2803.7383177570091</v>
      </c>
      <c r="G89" s="31">
        <v>111</v>
      </c>
      <c r="H89" s="32">
        <f t="shared" si="43"/>
        <v>3.7383177570093455E-2</v>
      </c>
      <c r="I89" s="101">
        <f>IF(ISNUMBER(G89), $B91 * H89, "")</f>
        <v>5607.4766355140182</v>
      </c>
      <c r="J89" s="15">
        <v>109</v>
      </c>
      <c r="K89" s="32">
        <f t="shared" si="44"/>
        <v>1.8691588785046728E-2</v>
      </c>
      <c r="L89" s="18">
        <f>IF(ISNUMBER(J89), $B91 * K89, "")</f>
        <v>2803.7383177570091</v>
      </c>
      <c r="M89" s="31">
        <v>108</v>
      </c>
      <c r="N89" s="32">
        <f t="shared" si="45"/>
        <v>9.3457943925233638E-3</v>
      </c>
      <c r="O89" s="18">
        <f>IF(ISNUMBER(M89), $B91 * N89, "")</f>
        <v>1401.8691588785045</v>
      </c>
      <c r="Q89" s="182"/>
      <c r="R89" s="183"/>
      <c r="S89" s="184"/>
    </row>
    <row r="90" spans="1:19" ht="17.25" thickBot="1">
      <c r="A90" s="130" t="s">
        <v>147</v>
      </c>
      <c r="B90" s="131">
        <v>102</v>
      </c>
      <c r="C90" s="79">
        <v>-1.9230769200000001E-2</v>
      </c>
      <c r="D90" s="24">
        <v>105</v>
      </c>
      <c r="E90" s="25">
        <f t="shared" si="42"/>
        <v>2.9411764705882353E-2</v>
      </c>
      <c r="F90" s="104">
        <f>IF(ISNUMBER(D90), $B91 * E90, "")</f>
        <v>4411.7647058823532</v>
      </c>
      <c r="G90" s="102">
        <v>113</v>
      </c>
      <c r="H90" s="25">
        <f t="shared" si="43"/>
        <v>0.10784313725490197</v>
      </c>
      <c r="I90" s="103">
        <f>IF(ISNUMBER(G90), $B91 * H90, "")</f>
        <v>16176.470588235296</v>
      </c>
      <c r="J90" s="24">
        <v>113</v>
      </c>
      <c r="K90" s="25">
        <f t="shared" si="44"/>
        <v>0.10784313725490197</v>
      </c>
      <c r="L90" s="104">
        <f>IF(ISNUMBER(J90), $B91 * K90, "")</f>
        <v>16176.470588235296</v>
      </c>
      <c r="M90" s="102">
        <v>114</v>
      </c>
      <c r="N90" s="25">
        <f t="shared" si="45"/>
        <v>0.11764705882352941</v>
      </c>
      <c r="O90" s="104">
        <f>IF(ISNUMBER(M90), $B91 * N90, "")</f>
        <v>17647.058823529413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8.0280263522400475E-2</v>
      </c>
      <c r="F91" s="28">
        <f>SUM(F71:F90)</f>
        <v>240840.79056720145</v>
      </c>
      <c r="G91" s="26" t="s">
        <v>265</v>
      </c>
      <c r="H91" s="27">
        <f>IF(COUNT(H71:H90), SUM(H71:H90) / COUNT(H71:H90), 0)</f>
        <v>8.2628200799529455E-2</v>
      </c>
      <c r="I91" s="28">
        <f>SUM(I71:I90)</f>
        <v>247884.60239858838</v>
      </c>
      <c r="J91" s="26" t="s">
        <v>265</v>
      </c>
      <c r="K91" s="27">
        <f>IF(COUNT(K71:K90), SUM(K71:K90) / COUNT(K71:K90), 0)</f>
        <v>6.4947443634071178E-2</v>
      </c>
      <c r="L91" s="28">
        <f>SUM(L71:L90)</f>
        <v>194842.33090221349</v>
      </c>
      <c r="M91" s="26" t="s">
        <v>265</v>
      </c>
      <c r="N91" s="27">
        <f>IF(COUNT(N71:N90), SUM(N71:N90) / COUNT(N71:N90), 0)</f>
        <v>4.977805420204795E-2</v>
      </c>
      <c r="O91" s="28">
        <f>SUM(O71:O90)</f>
        <v>149334.16260614386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57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2022-06-01(수) 오전 00:00</v>
      </c>
      <c r="C96" s="245"/>
      <c r="D96" s="217" t="str">
        <f>TEXT($G$1, "[$-ko-KR]yyyy-mm-dd(ddd) ") &amp; "오후 14:00"</f>
        <v>2022-06-01(수) 오후 14:00</v>
      </c>
      <c r="E96" s="218"/>
      <c r="F96" s="219"/>
      <c r="G96" s="217" t="str">
        <f>TEXT($G$1, "[$-ko-KR]yyyy-mm-dd(ddd) ") &amp; "오후 19:00"</f>
        <v>2022-06-01(수) 오후 19:00</v>
      </c>
      <c r="H96" s="218"/>
      <c r="I96" s="219"/>
      <c r="J96" s="217" t="str">
        <f>TEXT($G$1, "[$-ko-KR]yyyy-mm-dd(ddd) ") &amp; "오후 21:00"</f>
        <v>2022-06-01(수) 오후 21:00</v>
      </c>
      <c r="K96" s="218"/>
      <c r="L96" s="219"/>
      <c r="M96" s="217" t="str">
        <f>TEXT($G$1+1, "[$-ko-KR]yyyy-mm-dd(ddd) ") &amp; "오전 00:00"</f>
        <v>2022-06-02(목)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58" t="s">
        <v>57</v>
      </c>
      <c r="H97" s="159" t="s">
        <v>262</v>
      </c>
      <c r="I97" s="160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153</v>
      </c>
      <c r="B98" s="124">
        <v>11050</v>
      </c>
      <c r="C98" s="76">
        <v>0.16254602839999999</v>
      </c>
      <c r="D98" s="13">
        <v>10680</v>
      </c>
      <c r="E98" s="14">
        <f>IF(ISNUMBER(D98), (D98 - $B98) / $B98, "")</f>
        <v>-3.3484162895927601E-2</v>
      </c>
      <c r="F98" s="16">
        <f>IF(ISNUMBER(D98), $B118 * E98, "")</f>
        <v>-5022.6244343891403</v>
      </c>
      <c r="G98" s="29">
        <v>11050</v>
      </c>
      <c r="H98" s="14">
        <f>IF(ISNUMBER(G98), (G98 - $B98) / $B98, "")</f>
        <v>0</v>
      </c>
      <c r="I98" s="100">
        <f>IF(ISNUMBER(G98), $B118 * H98, "")</f>
        <v>0</v>
      </c>
      <c r="J98" s="13">
        <v>12290</v>
      </c>
      <c r="K98" s="14">
        <f>IF(ISNUMBER(J98), (J98 - $B98) / $B98, "")</f>
        <v>0.11221719457013575</v>
      </c>
      <c r="L98" s="16">
        <f>IF(ISNUMBER(J98), $B118 * K98, "")</f>
        <v>16832.579185520364</v>
      </c>
      <c r="M98" s="29">
        <v>12510</v>
      </c>
      <c r="N98" s="14">
        <f>IF(ISNUMBER(M98), (M98 - $B98) / $B98, "")</f>
        <v>0.13212669683257919</v>
      </c>
      <c r="O98" s="16">
        <f>IF(ISNUMBER(M98), $B118 * N98, "")</f>
        <v>19819.004524886877</v>
      </c>
      <c r="Q98" s="203"/>
      <c r="R98" s="203"/>
      <c r="S98" s="203"/>
    </row>
    <row r="99" spans="1:19" ht="17.25" thickBot="1">
      <c r="A99" s="125" t="s">
        <v>81</v>
      </c>
      <c r="B99" s="126">
        <v>782</v>
      </c>
      <c r="C99" s="77">
        <v>0.1014084507</v>
      </c>
      <c r="D99" s="15">
        <v>761</v>
      </c>
      <c r="E99" s="32">
        <f t="shared" ref="E99:E102" si="46">IF(ISNUMBER(D99), (D99 - $B99) / $B99, "")</f>
        <v>-2.6854219948849106E-2</v>
      </c>
      <c r="F99" s="18">
        <f>IF(ISNUMBER(D99), $B118 * E99, "")</f>
        <v>-4028.1329923273656</v>
      </c>
      <c r="G99" s="31">
        <v>769</v>
      </c>
      <c r="H99" s="32">
        <f t="shared" ref="H99:H102" si="47">IF(ISNUMBER(G99), (G99 - $B99) / $B99, "")</f>
        <v>-1.6624040920716114E-2</v>
      </c>
      <c r="I99" s="101">
        <f>IF(ISNUMBER(G99), $B118 * H99, "")</f>
        <v>-2493.6061381074173</v>
      </c>
      <c r="J99" s="15">
        <v>761</v>
      </c>
      <c r="K99" s="32">
        <f t="shared" ref="K99:K102" si="48">IF(ISNUMBER(J99), (J99 - $B99) / $B99, "")</f>
        <v>-2.6854219948849106E-2</v>
      </c>
      <c r="L99" s="18">
        <f>IF(ISNUMBER(J99), $B118 * K99, "")</f>
        <v>-4028.1329923273656</v>
      </c>
      <c r="M99" s="31">
        <v>735</v>
      </c>
      <c r="N99" s="32">
        <f t="shared" ref="N99:N102" si="49">IF(ISNUMBER(M99), (M99 - $B99) / $B99, "")</f>
        <v>-6.010230179028133E-2</v>
      </c>
      <c r="O99" s="18">
        <f>IF(ISNUMBER(M99), $B118 * N99, "")</f>
        <v>-9015.3452685421998</v>
      </c>
      <c r="Q99" s="203"/>
      <c r="R99" s="203"/>
      <c r="S99" s="203"/>
    </row>
    <row r="100" spans="1:19" ht="17.25" thickBot="1">
      <c r="A100" s="125" t="s">
        <v>113</v>
      </c>
      <c r="B100" s="126">
        <v>3590</v>
      </c>
      <c r="C100" s="77">
        <v>7.48502994E-2</v>
      </c>
      <c r="D100" s="15">
        <v>3460</v>
      </c>
      <c r="E100" s="32">
        <f t="shared" si="46"/>
        <v>-3.6211699164345405E-2</v>
      </c>
      <c r="F100" s="18">
        <f>IF(ISNUMBER(D100), $B118 * E100, "")</f>
        <v>-5431.7548746518105</v>
      </c>
      <c r="G100" s="31">
        <v>3500</v>
      </c>
      <c r="H100" s="32">
        <f t="shared" si="47"/>
        <v>-2.5069637883008356E-2</v>
      </c>
      <c r="I100" s="101">
        <f>IF(ISNUMBER(G100), $B118 * H100, "")</f>
        <v>-3760.4456824512536</v>
      </c>
      <c r="J100" s="15">
        <v>3480</v>
      </c>
      <c r="K100" s="32">
        <f t="shared" si="48"/>
        <v>-3.0640668523676879E-2</v>
      </c>
      <c r="L100" s="18">
        <f>IF(ISNUMBER(J100), $B118 * K100, "")</f>
        <v>-4596.100278551532</v>
      </c>
      <c r="M100" s="31">
        <v>3415</v>
      </c>
      <c r="N100" s="32">
        <f t="shared" si="49"/>
        <v>-4.8746518105849582E-2</v>
      </c>
      <c r="O100" s="18">
        <f>IF(ISNUMBER(M100), $B118 * N100, "")</f>
        <v>-7311.9777158774368</v>
      </c>
      <c r="Q100" s="193"/>
      <c r="R100" s="193"/>
      <c r="S100" s="193"/>
    </row>
    <row r="101" spans="1:19" ht="17.25" thickBot="1">
      <c r="A101" s="125" t="s">
        <v>97</v>
      </c>
      <c r="B101" s="126">
        <v>1.5E-3</v>
      </c>
      <c r="C101" s="77">
        <v>7.1428571400000002E-2</v>
      </c>
      <c r="D101" s="15">
        <v>1.5E-3</v>
      </c>
      <c r="E101" s="32">
        <f t="shared" si="46"/>
        <v>0</v>
      </c>
      <c r="F101" s="18">
        <f>IF(ISNUMBER(D101), $B118 * E101, "")</f>
        <v>0</v>
      </c>
      <c r="G101" s="31">
        <v>1.5E-3</v>
      </c>
      <c r="H101" s="32">
        <f t="shared" si="47"/>
        <v>0</v>
      </c>
      <c r="I101" s="101">
        <f>IF(ISNUMBER(G101), $B118 * H101, "")</f>
        <v>0</v>
      </c>
      <c r="J101" s="15">
        <v>1.4E-3</v>
      </c>
      <c r="K101" s="32">
        <f t="shared" si="48"/>
        <v>-6.6666666666666693E-2</v>
      </c>
      <c r="L101" s="18">
        <f>IF(ISNUMBER(J101), $B118 * K101, "")</f>
        <v>-10000.000000000004</v>
      </c>
      <c r="M101" s="31">
        <v>1.5E-3</v>
      </c>
      <c r="N101" s="32">
        <f t="shared" si="49"/>
        <v>0</v>
      </c>
      <c r="O101" s="18">
        <f>IF(ISNUMBER(M101), $B118 * N101, "")</f>
        <v>0</v>
      </c>
      <c r="Q101" s="193"/>
      <c r="R101" s="193"/>
      <c r="S101" s="193"/>
    </row>
    <row r="102" spans="1:19" ht="17.25" thickBot="1">
      <c r="A102" s="127" t="s">
        <v>324</v>
      </c>
      <c r="B102" s="128">
        <v>7555</v>
      </c>
      <c r="C102" s="78">
        <v>5.2228412299999999E-2</v>
      </c>
      <c r="D102" s="20">
        <v>7275</v>
      </c>
      <c r="E102" s="21">
        <f t="shared" si="46"/>
        <v>-3.7061548643282594E-2</v>
      </c>
      <c r="F102" s="22">
        <f>IF(ISNUMBER(D102), $B118 * E102, "")</f>
        <v>-5559.2322964923887</v>
      </c>
      <c r="G102" s="30">
        <v>7355</v>
      </c>
      <c r="H102" s="21">
        <f t="shared" si="47"/>
        <v>-2.6472534745201854E-2</v>
      </c>
      <c r="I102" s="105">
        <f>IF(ISNUMBER(G102), $B118 * H102, "")</f>
        <v>-3970.8802117802779</v>
      </c>
      <c r="J102" s="20">
        <v>7330</v>
      </c>
      <c r="K102" s="21">
        <f t="shared" si="48"/>
        <v>-2.9781601588352084E-2</v>
      </c>
      <c r="L102" s="22">
        <f>IF(ISNUMBER(J102), $B118 * K102, "")</f>
        <v>-4467.2402382528126</v>
      </c>
      <c r="M102" s="30">
        <v>7125</v>
      </c>
      <c r="N102" s="21">
        <f t="shared" si="49"/>
        <v>-5.6915949702183985E-2</v>
      </c>
      <c r="O102" s="22">
        <f>IF(ISNUMBER(M102), $B118 * N102, "")</f>
        <v>-8537.3924553275974</v>
      </c>
      <c r="Q102" s="193"/>
      <c r="R102" s="193"/>
      <c r="S102" s="193"/>
    </row>
    <row r="103" spans="1:19" ht="17.25" thickBot="1">
      <c r="A103" s="125" t="s">
        <v>151</v>
      </c>
      <c r="B103" s="129">
        <v>865</v>
      </c>
      <c r="C103" s="80">
        <v>3.2219570400000001E-2</v>
      </c>
      <c r="D103" s="106">
        <v>859</v>
      </c>
      <c r="E103" s="107">
        <f>IF(ISNUMBER(D103), (D103 - $B103) / $B103, "")</f>
        <v>-6.9364161849710983E-3</v>
      </c>
      <c r="F103" s="108">
        <f>IF(ISNUMBER(D103), $B118 * E103, "")</f>
        <v>-1040.4624277456646</v>
      </c>
      <c r="G103" s="109">
        <v>859</v>
      </c>
      <c r="H103" s="107">
        <f>IF(ISNUMBER(G103), (G103 - $B103) / $B103, "")</f>
        <v>-6.9364161849710983E-3</v>
      </c>
      <c r="I103" s="110">
        <f>IF(ISNUMBER(G103), $B118 * H103, "")</f>
        <v>-1040.4624277456646</v>
      </c>
      <c r="J103" s="106">
        <v>853</v>
      </c>
      <c r="K103" s="107">
        <f>IF(ISNUMBER(J103), (J103 - $B103) / $B103, "")</f>
        <v>-1.3872832369942197E-2</v>
      </c>
      <c r="L103" s="108">
        <f>IF(ISNUMBER(J103), $B118 * K103, "")</f>
        <v>-2080.9248554913293</v>
      </c>
      <c r="M103" s="109">
        <v>850</v>
      </c>
      <c r="N103" s="107">
        <f>IF(ISNUMBER(M103), (M103 - $B103) / $B103, "")</f>
        <v>-1.7341040462427744E-2</v>
      </c>
      <c r="O103" s="108">
        <f>IF(ISNUMBER(M103), $B118 * N103, "")</f>
        <v>-2601.1560693641618</v>
      </c>
      <c r="Q103" s="193"/>
      <c r="R103" s="193"/>
      <c r="S103" s="193"/>
    </row>
    <row r="104" spans="1:19" ht="17.25" thickBot="1">
      <c r="A104" s="125" t="s">
        <v>51</v>
      </c>
      <c r="B104" s="126">
        <v>184</v>
      </c>
      <c r="C104" s="77">
        <v>2.7932960900000001E-2</v>
      </c>
      <c r="D104" s="15">
        <v>184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185</v>
      </c>
      <c r="H104" s="32">
        <f t="shared" ref="H104:H107" si="51">IF(ISNUMBER(G104), (G104 - $B104) / $B104, "")</f>
        <v>5.434782608695652E-3</v>
      </c>
      <c r="I104" s="101">
        <f>IF(ISNUMBER(G104), $B118 * H104, "")</f>
        <v>815.21739130434776</v>
      </c>
      <c r="J104" s="15">
        <v>183</v>
      </c>
      <c r="K104" s="32">
        <f t="shared" ref="K104:K107" si="52">IF(ISNUMBER(J104), (J104 - $B104) / $B104, "")</f>
        <v>-5.434782608695652E-3</v>
      </c>
      <c r="L104" s="18">
        <f>IF(ISNUMBER(J104), $B118 * K104, "")</f>
        <v>-815.21739130434776</v>
      </c>
      <c r="M104" s="31">
        <v>180</v>
      </c>
      <c r="N104" s="32">
        <f t="shared" ref="N104:N107" si="53">IF(ISNUMBER(M104), (M104 - $B104) / $B104, "")</f>
        <v>-2.1739130434782608E-2</v>
      </c>
      <c r="O104" s="18">
        <f>IF(ISNUMBER(M104), $B118 * N104, "")</f>
        <v>-3260.869565217391</v>
      </c>
      <c r="Q104" s="193"/>
      <c r="R104" s="193"/>
      <c r="S104" s="193"/>
    </row>
    <row r="105" spans="1:19" ht="17.25" thickBot="1">
      <c r="A105" s="125" t="s">
        <v>226</v>
      </c>
      <c r="B105" s="126">
        <v>668</v>
      </c>
      <c r="C105" s="77">
        <v>2.4539877299999999E-2</v>
      </c>
      <c r="D105" s="15">
        <v>671</v>
      </c>
      <c r="E105" s="32">
        <f t="shared" si="50"/>
        <v>4.4910179640718561E-3</v>
      </c>
      <c r="F105" s="18">
        <f>IF(ISNUMBER(D105), $B118 * E105, "")</f>
        <v>673.65269461077844</v>
      </c>
      <c r="G105" s="31">
        <v>677</v>
      </c>
      <c r="H105" s="32">
        <f t="shared" si="51"/>
        <v>1.3473053892215569E-2</v>
      </c>
      <c r="I105" s="101">
        <f>IF(ISNUMBER(G105), $B118 * H105, "")</f>
        <v>2020.9580838323354</v>
      </c>
      <c r="J105" s="15">
        <v>676</v>
      </c>
      <c r="K105" s="32">
        <f t="shared" si="52"/>
        <v>1.1976047904191617E-2</v>
      </c>
      <c r="L105" s="18">
        <f>IF(ISNUMBER(J105), $B118 * K105, "")</f>
        <v>1796.4071856287426</v>
      </c>
      <c r="M105" s="31">
        <v>681</v>
      </c>
      <c r="N105" s="32">
        <f t="shared" si="53"/>
        <v>1.9461077844311378E-2</v>
      </c>
      <c r="O105" s="18">
        <f>IF(ISNUMBER(M105), $B118 * N105, "")</f>
        <v>2919.1616766467068</v>
      </c>
      <c r="Q105" s="193"/>
      <c r="R105" s="193"/>
      <c r="S105" s="193"/>
    </row>
    <row r="106" spans="1:19" ht="17.25" thickBot="1">
      <c r="A106" s="125" t="s">
        <v>149</v>
      </c>
      <c r="B106" s="126">
        <v>30540</v>
      </c>
      <c r="C106" s="77">
        <v>2.1746403500000001E-2</v>
      </c>
      <c r="D106" s="15">
        <v>28320</v>
      </c>
      <c r="E106" s="32">
        <f t="shared" si="50"/>
        <v>-7.269155206286837E-2</v>
      </c>
      <c r="F106" s="18">
        <f>IF(ISNUMBER(D106), $B118 * E106, "")</f>
        <v>-10903.732809430256</v>
      </c>
      <c r="G106" s="31">
        <v>28490</v>
      </c>
      <c r="H106" s="32">
        <f t="shared" si="51"/>
        <v>-6.7125081859855926E-2</v>
      </c>
      <c r="I106" s="101">
        <f>IF(ISNUMBER(G106), $B118 * H106, "")</f>
        <v>-10068.762278978389</v>
      </c>
      <c r="J106" s="15">
        <v>28780</v>
      </c>
      <c r="K106" s="32">
        <f t="shared" si="52"/>
        <v>-5.762933857236411E-2</v>
      </c>
      <c r="L106" s="18">
        <f>IF(ISNUMBER(J106), $B118 * K106, "")</f>
        <v>-8644.4007858546156</v>
      </c>
      <c r="M106" s="31">
        <v>27970</v>
      </c>
      <c r="N106" s="32">
        <f t="shared" si="53"/>
        <v>-8.4151931892599868E-2</v>
      </c>
      <c r="O106" s="18">
        <f>IF(ISNUMBER(M106), $B118 * N106, "")</f>
        <v>-12622.789783889981</v>
      </c>
      <c r="Q106" s="33"/>
      <c r="R106" s="33"/>
    </row>
    <row r="107" spans="1:19" ht="17.25" thickBot="1">
      <c r="A107" s="130" t="s">
        <v>222</v>
      </c>
      <c r="B107" s="131">
        <v>712</v>
      </c>
      <c r="C107" s="79">
        <v>2.0057306600000002E-2</v>
      </c>
      <c r="D107" s="24">
        <v>718</v>
      </c>
      <c r="E107" s="25">
        <f t="shared" si="50"/>
        <v>8.4269662921348312E-3</v>
      </c>
      <c r="F107" s="104">
        <f>IF(ISNUMBER(D107), $B118 * E107, "")</f>
        <v>1264.0449438202247</v>
      </c>
      <c r="G107" s="102">
        <v>706</v>
      </c>
      <c r="H107" s="25">
        <f t="shared" si="51"/>
        <v>-8.4269662921348312E-3</v>
      </c>
      <c r="I107" s="103">
        <f>IF(ISNUMBER(G107), $B118 * H107, "")</f>
        <v>-1264.0449438202247</v>
      </c>
      <c r="J107" s="24">
        <v>702</v>
      </c>
      <c r="K107" s="25">
        <f t="shared" si="52"/>
        <v>-1.4044943820224719E-2</v>
      </c>
      <c r="L107" s="104">
        <f>IF(ISNUMBER(J107), $B118 * K107, "")</f>
        <v>-2106.7415730337079</v>
      </c>
      <c r="M107" s="102">
        <v>705</v>
      </c>
      <c r="N107" s="25">
        <f t="shared" si="53"/>
        <v>-9.8314606741573031E-3</v>
      </c>
      <c r="O107" s="104">
        <f>IF(ISNUMBER(M107), $B118 * N107, "")</f>
        <v>-1474.7191011235955</v>
      </c>
      <c r="Q107" s="194"/>
      <c r="R107" s="195"/>
      <c r="S107" s="196"/>
    </row>
    <row r="108" spans="1:19">
      <c r="A108" s="123" t="s">
        <v>192</v>
      </c>
      <c r="B108" s="124">
        <v>3410</v>
      </c>
      <c r="C108" s="76">
        <v>1.9431988000000001E-2</v>
      </c>
      <c r="D108" s="13">
        <v>3360</v>
      </c>
      <c r="E108" s="14">
        <f>IF(ISNUMBER(D108), (D108 - $B108) / $B108, "")</f>
        <v>-1.466275659824047E-2</v>
      </c>
      <c r="F108" s="16">
        <f>IF(ISNUMBER(D108), $B118 * E108, "")</f>
        <v>-2199.4134897360705</v>
      </c>
      <c r="G108" s="29">
        <v>3340</v>
      </c>
      <c r="H108" s="14">
        <f>IF(ISNUMBER(G108), (G108 - $B108) / $B108, "")</f>
        <v>-2.0527859237536656E-2</v>
      </c>
      <c r="I108" s="100">
        <f>IF(ISNUMBER(G108), $B118 * H108, "")</f>
        <v>-3079.1788856304984</v>
      </c>
      <c r="J108" s="13">
        <v>3335</v>
      </c>
      <c r="K108" s="14">
        <f>IF(ISNUMBER(J108), (J108 - $B108) / $B108, "")</f>
        <v>-2.1994134897360705E-2</v>
      </c>
      <c r="L108" s="16">
        <f>IF(ISNUMBER(J108), $B118 * K108, "")</f>
        <v>-3299.1202346041059</v>
      </c>
      <c r="M108" s="29">
        <v>3305</v>
      </c>
      <c r="N108" s="14">
        <f>IF(ISNUMBER(M108), (M108 - $B108) / $B108, "")</f>
        <v>-3.0791788856304986E-2</v>
      </c>
      <c r="O108" s="16">
        <f>IF(ISNUMBER(M108), $B118 * N108, "")</f>
        <v>-4618.768328445748</v>
      </c>
      <c r="Q108" s="197"/>
      <c r="R108" s="198"/>
      <c r="S108" s="199"/>
    </row>
    <row r="109" spans="1:19" ht="17.25" thickBot="1">
      <c r="A109" s="125" t="s">
        <v>326</v>
      </c>
      <c r="B109" s="126">
        <v>1850</v>
      </c>
      <c r="C109" s="77">
        <v>1.64835165E-2</v>
      </c>
      <c r="D109" s="15">
        <v>1820</v>
      </c>
      <c r="E109" s="32">
        <f t="shared" ref="E109:E112" si="54">IF(ISNUMBER(D109), (D109 - $B109) / $B109, "")</f>
        <v>-1.6216216216216217E-2</v>
      </c>
      <c r="F109" s="18">
        <f>IF(ISNUMBER(D109), $B118 * E109, "")</f>
        <v>-2432.4324324324325</v>
      </c>
      <c r="G109" s="31">
        <v>1825</v>
      </c>
      <c r="H109" s="32">
        <f t="shared" ref="H109:H112" si="55">IF(ISNUMBER(G109), (G109 - $B109) / $B109, "")</f>
        <v>-1.3513513513513514E-2</v>
      </c>
      <c r="I109" s="101">
        <f>IF(ISNUMBER(G109), $B118 * H109, "")</f>
        <v>-2027.0270270270271</v>
      </c>
      <c r="J109" s="15">
        <v>1815</v>
      </c>
      <c r="K109" s="32">
        <f t="shared" ref="K109:K112" si="56">IF(ISNUMBER(J109), (J109 - $B109) / $B109, "")</f>
        <v>-1.891891891891892E-2</v>
      </c>
      <c r="L109" s="18">
        <f>IF(ISNUMBER(J109), $B118 * K109, "")</f>
        <v>-2837.8378378378379</v>
      </c>
      <c r="M109" s="31">
        <v>1795</v>
      </c>
      <c r="N109" s="32">
        <f t="shared" ref="N109:N112" si="57">IF(ISNUMBER(M109), (M109 - $B109) / $B109, "")</f>
        <v>-2.9729729729729731E-2</v>
      </c>
      <c r="O109" s="18">
        <f>IF(ISNUMBER(M109), $B118 * N109, "")</f>
        <v>-4459.45945945946</v>
      </c>
      <c r="Q109" s="200"/>
      <c r="R109" s="201"/>
      <c r="S109" s="202"/>
    </row>
    <row r="110" spans="1:19" ht="17.25" thickBot="1">
      <c r="A110" s="125" t="s">
        <v>328</v>
      </c>
      <c r="B110" s="126">
        <v>830</v>
      </c>
      <c r="C110" s="77">
        <v>1.09622412E-2</v>
      </c>
      <c r="D110" s="15">
        <v>818</v>
      </c>
      <c r="E110" s="32">
        <f t="shared" si="54"/>
        <v>-1.4457831325301205E-2</v>
      </c>
      <c r="F110" s="18">
        <f>IF(ISNUMBER(D110), $B118 * E110, "")</f>
        <v>-2168.6746987951806</v>
      </c>
      <c r="G110" s="31">
        <v>813</v>
      </c>
      <c r="H110" s="32">
        <f t="shared" si="55"/>
        <v>-2.0481927710843374E-2</v>
      </c>
      <c r="I110" s="101">
        <f>IF(ISNUMBER(G110), $B118 * H110, "")</f>
        <v>-3072.2891566265062</v>
      </c>
      <c r="J110" s="15">
        <v>806</v>
      </c>
      <c r="K110" s="32">
        <f t="shared" si="56"/>
        <v>-2.891566265060241E-2</v>
      </c>
      <c r="L110" s="18">
        <f>IF(ISNUMBER(J110), $B118 * K110, "")</f>
        <v>-4337.3493975903611</v>
      </c>
      <c r="M110" s="31">
        <v>797</v>
      </c>
      <c r="N110" s="32">
        <f t="shared" si="57"/>
        <v>-3.9759036144578312E-2</v>
      </c>
      <c r="O110" s="18">
        <f>IF(ISNUMBER(M110), $B118 * N110, "")</f>
        <v>-5963.8554216867469</v>
      </c>
      <c r="Q110" s="193"/>
      <c r="R110" s="193"/>
      <c r="S110" s="193"/>
    </row>
    <row r="111" spans="1:19" ht="17.25" thickBot="1">
      <c r="A111" s="125" t="s">
        <v>330</v>
      </c>
      <c r="B111" s="126">
        <v>147350</v>
      </c>
      <c r="C111" s="77">
        <v>9.2465753000000005E-3</v>
      </c>
      <c r="D111" s="15">
        <v>145000</v>
      </c>
      <c r="E111" s="32">
        <f t="shared" si="54"/>
        <v>-1.5948422124194096E-2</v>
      </c>
      <c r="F111" s="18">
        <f>IF(ISNUMBER(D111), $B118 * E111, "")</f>
        <v>-2392.2633186291146</v>
      </c>
      <c r="G111" s="31">
        <v>146600</v>
      </c>
      <c r="H111" s="32">
        <f t="shared" si="55"/>
        <v>-5.0899219545300304E-3</v>
      </c>
      <c r="I111" s="101">
        <f>IF(ISNUMBER(G111), $B118 * H111, "")</f>
        <v>-763.48829317950458</v>
      </c>
      <c r="J111" s="15">
        <v>145750</v>
      </c>
      <c r="K111" s="32">
        <f t="shared" si="56"/>
        <v>-1.0858500169664066E-2</v>
      </c>
      <c r="L111" s="18">
        <f>IF(ISNUMBER(J111), $B118 * K111, "")</f>
        <v>-1628.77502544961</v>
      </c>
      <c r="M111" s="31">
        <v>147400</v>
      </c>
      <c r="N111" s="32">
        <f t="shared" si="57"/>
        <v>3.3932813030200206E-4</v>
      </c>
      <c r="O111" s="18">
        <f>IF(ISNUMBER(M111), $B118 * N111, "")</f>
        <v>50.899219545300312</v>
      </c>
      <c r="Q111" s="203"/>
      <c r="R111" s="203"/>
      <c r="S111" s="203"/>
    </row>
    <row r="112" spans="1:19" ht="17.25" thickBot="1">
      <c r="A112" s="127" t="s">
        <v>224</v>
      </c>
      <c r="B112" s="128">
        <v>154</v>
      </c>
      <c r="C112" s="78">
        <v>6.5359477000000001E-3</v>
      </c>
      <c r="D112" s="20">
        <v>160</v>
      </c>
      <c r="E112" s="21">
        <f t="shared" si="54"/>
        <v>3.896103896103896E-2</v>
      </c>
      <c r="F112" s="22">
        <f>IF(ISNUMBER(D112), $B118 * E112, "")</f>
        <v>5844.1558441558436</v>
      </c>
      <c r="G112" s="30">
        <v>162</v>
      </c>
      <c r="H112" s="21">
        <f t="shared" si="55"/>
        <v>5.1948051948051951E-2</v>
      </c>
      <c r="I112" s="105">
        <f>IF(ISNUMBER(G112), $B118 * H112, "")</f>
        <v>7792.2077922077924</v>
      </c>
      <c r="J112" s="20">
        <v>162</v>
      </c>
      <c r="K112" s="21">
        <f t="shared" si="56"/>
        <v>5.1948051948051951E-2</v>
      </c>
      <c r="L112" s="22">
        <f>IF(ISNUMBER(J112), $B118 * K112, "")</f>
        <v>7792.2077922077924</v>
      </c>
      <c r="M112" s="30">
        <v>162</v>
      </c>
      <c r="N112" s="21">
        <f t="shared" si="57"/>
        <v>5.1948051948051951E-2</v>
      </c>
      <c r="O112" s="22">
        <f>IF(ISNUMBER(M112), $B118 * N112, "")</f>
        <v>7792.2077922077924</v>
      </c>
      <c r="Q112" s="203"/>
      <c r="R112" s="203"/>
      <c r="S112" s="203"/>
    </row>
    <row r="113" spans="1:19" ht="17.25" thickBot="1">
      <c r="A113" s="125" t="s">
        <v>49</v>
      </c>
      <c r="B113" s="129">
        <v>39791000</v>
      </c>
      <c r="C113" s="80">
        <v>6.0935525000000001E-3</v>
      </c>
      <c r="D113" s="106">
        <v>39826000</v>
      </c>
      <c r="E113" s="107">
        <f>IF(ISNUMBER(D113), (D113 - $B113) / $B113, "")</f>
        <v>8.7959588851750398E-4</v>
      </c>
      <c r="F113" s="108">
        <f>IF(ISNUMBER(D113), $B118 * E113, "")</f>
        <v>131.93938327762561</v>
      </c>
      <c r="G113" s="109">
        <v>39765000</v>
      </c>
      <c r="H113" s="107">
        <f>IF(ISNUMBER(G113), (G113 - $B113) / $B113, "")</f>
        <v>-6.5341408861300295E-4</v>
      </c>
      <c r="I113" s="110">
        <f>IF(ISNUMBER(G113), $B118 * H113, "")</f>
        <v>-98.012113291950442</v>
      </c>
      <c r="J113" s="106">
        <v>39800000</v>
      </c>
      <c r="K113" s="107">
        <f>IF(ISNUMBER(J113), (J113 - $B113) / $B113, "")</f>
        <v>2.2618179990450103E-4</v>
      </c>
      <c r="L113" s="108">
        <f>IF(ISNUMBER(J113), $B118 * K113, "")</f>
        <v>33.927269985675153</v>
      </c>
      <c r="M113" s="109">
        <v>39301000</v>
      </c>
      <c r="N113" s="107">
        <f>IF(ISNUMBER(M113), (M113 - $B113) / $B113, "")</f>
        <v>-1.2314342439245056E-2</v>
      </c>
      <c r="O113" s="108">
        <f>IF(ISNUMBER(M113), $B118 * N113, "")</f>
        <v>-1847.1513658867584</v>
      </c>
      <c r="Q113" s="193"/>
      <c r="R113" s="193"/>
      <c r="S113" s="193"/>
    </row>
    <row r="114" spans="1:19" ht="17.25" thickBot="1">
      <c r="A114" s="125" t="s">
        <v>109</v>
      </c>
      <c r="B114" s="126">
        <v>1670</v>
      </c>
      <c r="C114" s="77">
        <v>6.0240963999999998E-3</v>
      </c>
      <c r="D114" s="15">
        <v>1700</v>
      </c>
      <c r="E114" s="32">
        <f t="shared" ref="E114:E117" si="58">IF(ISNUMBER(D114), (D114 - $B114) / $B114, "")</f>
        <v>1.7964071856287425E-2</v>
      </c>
      <c r="F114" s="18">
        <f>IF(ISNUMBER(D114), $B118 * E114, "")</f>
        <v>2694.6107784431138</v>
      </c>
      <c r="G114" s="31">
        <v>1680</v>
      </c>
      <c r="H114" s="32">
        <f t="shared" ref="H114:H117" si="59">IF(ISNUMBER(G114), (G114 - $B114) / $B114, "")</f>
        <v>5.9880239520958087E-3</v>
      </c>
      <c r="I114" s="101">
        <f>IF(ISNUMBER(G114), $B118 * H114, "")</f>
        <v>898.20359281437129</v>
      </c>
      <c r="J114" s="15">
        <v>1645</v>
      </c>
      <c r="K114" s="32">
        <f t="shared" ref="K114:K117" si="60">IF(ISNUMBER(J114), (J114 - $B114) / $B114, "")</f>
        <v>-1.4970059880239521E-2</v>
      </c>
      <c r="L114" s="18">
        <f>IF(ISNUMBER(J114), $B118 * K114, "")</f>
        <v>-2245.5089820359281</v>
      </c>
      <c r="M114" s="31">
        <v>1630</v>
      </c>
      <c r="N114" s="32">
        <f t="shared" ref="N114:N117" si="61">IF(ISNUMBER(M114), (M114 - $B114) / $B114, "")</f>
        <v>-2.3952095808383235E-2</v>
      </c>
      <c r="O114" s="18">
        <f>IF(ISNUMBER(M114), $B118 * N114, "")</f>
        <v>-3592.8143712574852</v>
      </c>
      <c r="Q114" s="193"/>
      <c r="R114" s="193"/>
      <c r="S114" s="193"/>
    </row>
    <row r="115" spans="1:19" ht="17.25" thickBot="1">
      <c r="A115" s="125" t="s">
        <v>79</v>
      </c>
      <c r="B115" s="126">
        <v>504</v>
      </c>
      <c r="C115" s="77">
        <v>1.9880715999999999E-3</v>
      </c>
      <c r="D115" s="15">
        <v>511</v>
      </c>
      <c r="E115" s="32">
        <f t="shared" si="58"/>
        <v>1.3888888888888888E-2</v>
      </c>
      <c r="F115" s="18">
        <f>IF(ISNUMBER(D115), $B118 * E115, "")</f>
        <v>2083.333333333333</v>
      </c>
      <c r="G115" s="31">
        <v>523</v>
      </c>
      <c r="H115" s="32">
        <f t="shared" si="59"/>
        <v>3.7698412698412696E-2</v>
      </c>
      <c r="I115" s="101">
        <f>IF(ISNUMBER(G115), $B118 * H115, "")</f>
        <v>5654.7619047619046</v>
      </c>
      <c r="J115" s="15">
        <v>517</v>
      </c>
      <c r="K115" s="32">
        <f t="shared" si="60"/>
        <v>2.5793650793650792E-2</v>
      </c>
      <c r="L115" s="18">
        <f>IF(ISNUMBER(J115), $B118 * K115, "")</f>
        <v>3869.0476190476188</v>
      </c>
      <c r="M115" s="31">
        <v>514</v>
      </c>
      <c r="N115" s="32">
        <f t="shared" si="61"/>
        <v>1.984126984126984E-2</v>
      </c>
      <c r="O115" s="18">
        <f>IF(ISNUMBER(M115), $B118 * N115, "")</f>
        <v>2976.1904761904761</v>
      </c>
      <c r="Q115" s="193"/>
      <c r="R115" s="193"/>
      <c r="S115" s="193"/>
    </row>
    <row r="116" spans="1:19">
      <c r="A116" s="125" t="s">
        <v>101</v>
      </c>
      <c r="B116" s="126">
        <v>363</v>
      </c>
      <c r="C116" s="77">
        <v>0</v>
      </c>
      <c r="D116" s="15">
        <v>374</v>
      </c>
      <c r="E116" s="32">
        <f t="shared" si="58"/>
        <v>3.0303030303030304E-2</v>
      </c>
      <c r="F116" s="18">
        <f>IF(ISNUMBER(D116), $B118 * E116, "")</f>
        <v>4545.454545454546</v>
      </c>
      <c r="G116" s="31">
        <v>374</v>
      </c>
      <c r="H116" s="32">
        <f t="shared" si="59"/>
        <v>3.0303030303030304E-2</v>
      </c>
      <c r="I116" s="101">
        <f>IF(ISNUMBER(G116), $B118 * H116, "")</f>
        <v>4545.454545454546</v>
      </c>
      <c r="J116" s="15">
        <v>371</v>
      </c>
      <c r="K116" s="32">
        <f t="shared" si="60"/>
        <v>2.2038567493112948E-2</v>
      </c>
      <c r="L116" s="18">
        <f>IF(ISNUMBER(J116), $B118 * K116, "")</f>
        <v>3305.7851239669421</v>
      </c>
      <c r="M116" s="31">
        <v>372</v>
      </c>
      <c r="N116" s="32">
        <f t="shared" si="61"/>
        <v>2.4793388429752067E-2</v>
      </c>
      <c r="O116" s="18">
        <f>IF(ISNUMBER(M116), $B118 * N116, "")</f>
        <v>3719.0082644628101</v>
      </c>
      <c r="Q116" s="182"/>
      <c r="R116" s="183"/>
      <c r="S116" s="184"/>
    </row>
    <row r="117" spans="1:19" ht="17.25" thickBot="1">
      <c r="A117" s="130" t="s">
        <v>124</v>
      </c>
      <c r="B117" s="131">
        <v>41</v>
      </c>
      <c r="C117" s="79">
        <v>0</v>
      </c>
      <c r="D117" s="24">
        <v>42.4</v>
      </c>
      <c r="E117" s="25">
        <f t="shared" si="58"/>
        <v>3.4146341463414602E-2</v>
      </c>
      <c r="F117" s="104">
        <f>IF(ISNUMBER(D117), $B118 * E117, "")</f>
        <v>5121.9512195121906</v>
      </c>
      <c r="G117" s="102">
        <v>41.8</v>
      </c>
      <c r="H117" s="25">
        <f t="shared" si="59"/>
        <v>1.951219512195115E-2</v>
      </c>
      <c r="I117" s="103">
        <f>IF(ISNUMBER(G117), $B118 * H117, "")</f>
        <v>2926.8292682926726</v>
      </c>
      <c r="J117" s="24">
        <v>41.6</v>
      </c>
      <c r="K117" s="25">
        <f t="shared" si="60"/>
        <v>1.4634146341463448E-2</v>
      </c>
      <c r="L117" s="104">
        <f>IF(ISNUMBER(J117), $B118 * K117, "")</f>
        <v>2195.1219512195171</v>
      </c>
      <c r="M117" s="102">
        <v>41.2</v>
      </c>
      <c r="N117" s="25">
        <f t="shared" si="61"/>
        <v>4.8780487804878743E-3</v>
      </c>
      <c r="O117" s="104">
        <f>IF(ISNUMBER(M117), $B118 * N117, "")</f>
        <v>731.70731707318112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-6.273193677340588E-3</v>
      </c>
      <c r="F118" s="28">
        <f>SUM(F98:F117)</f>
        <v>-18819.581032021761</v>
      </c>
      <c r="G118" s="26" t="s">
        <v>265</v>
      </c>
      <c r="H118" s="27">
        <f>IF(COUNT(H98:H117), SUM(H98:H117) / COUNT(H98:H117), 0)</f>
        <v>-2.3281881933235799E-3</v>
      </c>
      <c r="I118" s="28">
        <f>SUM(I98:I117)</f>
        <v>-6984.5645799707436</v>
      </c>
      <c r="J118" s="26" t="s">
        <v>265</v>
      </c>
      <c r="K118" s="27">
        <f>IF(COUNT(K98:K117), SUM(K98:K117) / COUNT(K98:K117), 0)</f>
        <v>-5.0874244882523024E-3</v>
      </c>
      <c r="L118" s="28">
        <f>SUM(L98:L117)</f>
        <v>-15262.273464756909</v>
      </c>
      <c r="M118" s="26" t="s">
        <v>265</v>
      </c>
      <c r="N118" s="27">
        <f>IF(COUNT(N98:N117), SUM(N98:N117) / COUNT(N98:N117), 0)</f>
        <v>-9.0993732116884732E-3</v>
      </c>
      <c r="O118" s="28">
        <f>SUM(O98:O117)</f>
        <v>-27298.119635065414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57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2022-06-01(수) 오전 00:00</v>
      </c>
      <c r="C123" s="245"/>
      <c r="D123" s="217" t="str">
        <f>TEXT($G$1, "[$-ko-KR]yyyy-mm-dd(ddd) ") &amp; "오후 14:00"</f>
        <v>2022-06-01(수) 오후 14:00</v>
      </c>
      <c r="E123" s="218"/>
      <c r="F123" s="219"/>
      <c r="G123" s="217" t="str">
        <f>TEXT($G$1, "[$-ko-KR]yyyy-mm-dd(ddd) ") &amp; "오후 19:00"</f>
        <v>2022-06-01(수) 오후 19:00</v>
      </c>
      <c r="H123" s="218"/>
      <c r="I123" s="219"/>
      <c r="J123" s="217" t="str">
        <f>TEXT($G$1, "[$-ko-KR]yyyy-mm-dd(ddd) ") &amp; "오후 21:00"</f>
        <v>2022-06-01(수) 오후 21:00</v>
      </c>
      <c r="K123" s="218"/>
      <c r="L123" s="219"/>
      <c r="M123" s="217" t="str">
        <f>TEXT($G$1+1, "[$-ko-KR]yyyy-mm-dd(ddd) ") &amp; "오전 00:00"</f>
        <v>2022-06-02(목)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58" t="s">
        <v>57</v>
      </c>
      <c r="H124" s="159" t="s">
        <v>262</v>
      </c>
      <c r="I124" s="160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140</v>
      </c>
      <c r="B125" s="124">
        <v>48.3</v>
      </c>
      <c r="C125" s="76">
        <v>-2.2267206500000001E-2</v>
      </c>
      <c r="D125" s="13">
        <v>50.1</v>
      </c>
      <c r="E125" s="14">
        <f>IF(ISNUMBER(D125), (D125 - $B125) / $B125, "")</f>
        <v>3.7267080745341706E-2</v>
      </c>
      <c r="F125" s="16">
        <f>IF(ISNUMBER(D125), $B145 * E125, "")</f>
        <v>5590.0621118012559</v>
      </c>
      <c r="G125" s="29">
        <v>50.2</v>
      </c>
      <c r="H125" s="14">
        <f>IF(ISNUMBER(G125), (G125 - $B125) / $B125, "")</f>
        <v>3.9337474120082934E-2</v>
      </c>
      <c r="I125" s="100">
        <f>IF(ISNUMBER(G125), $B145 * H125, "")</f>
        <v>5900.6211180124401</v>
      </c>
      <c r="J125" s="13">
        <v>50.2</v>
      </c>
      <c r="K125" s="14">
        <f>IF(ISNUMBER(J125), (J125 - $B125) / $B125, "")</f>
        <v>3.9337474120082934E-2</v>
      </c>
      <c r="L125" s="16">
        <f>IF(ISNUMBER(J125), $B145 * K125, "")</f>
        <v>5900.6211180124401</v>
      </c>
      <c r="M125" s="29">
        <v>50.3</v>
      </c>
      <c r="N125" s="14">
        <f>IF(ISNUMBER(M125), (M125 - $B125) / $B125, "")</f>
        <v>4.1407867494824016E-2</v>
      </c>
      <c r="O125" s="16">
        <f>IF(ISNUMBER(M125), $B145 * N125, "")</f>
        <v>6211.1801242236024</v>
      </c>
      <c r="Q125" s="203"/>
      <c r="R125" s="203"/>
      <c r="S125" s="203"/>
    </row>
    <row r="126" spans="1:19" ht="17.25" thickBot="1">
      <c r="A126" s="125" t="s">
        <v>204</v>
      </c>
      <c r="B126" s="126">
        <v>8.75</v>
      </c>
      <c r="C126" s="77">
        <v>-2.2346368700000001E-2</v>
      </c>
      <c r="D126" s="15">
        <v>9.1999999999999993</v>
      </c>
      <c r="E126" s="32">
        <f t="shared" ref="E126:E129" si="62">IF(ISNUMBER(D126), (D126 - $B126) / $B126, "")</f>
        <v>5.1428571428571344E-2</v>
      </c>
      <c r="F126" s="18">
        <f>IF(ISNUMBER(D126), $B145 * E126, "")</f>
        <v>7714.2857142857019</v>
      </c>
      <c r="G126" s="31">
        <v>9.1</v>
      </c>
      <c r="H126" s="32">
        <f t="shared" ref="H126:H129" si="63">IF(ISNUMBER(G126), (G126 - $B126) / $B126, "")</f>
        <v>3.9999999999999959E-2</v>
      </c>
      <c r="I126" s="101">
        <f>IF(ISNUMBER(G126), $B145 * H126, "")</f>
        <v>5999.9999999999936</v>
      </c>
      <c r="J126" s="15">
        <v>9.06</v>
      </c>
      <c r="K126" s="32">
        <f t="shared" ref="K126:K129" si="64">IF(ISNUMBER(J126), (J126 - $B126) / $B126, "")</f>
        <v>3.5428571428571483E-2</v>
      </c>
      <c r="L126" s="18">
        <f>IF(ISNUMBER(J126), $B145 * K126, "")</f>
        <v>5314.2857142857229</v>
      </c>
      <c r="M126" s="31">
        <v>9.1300000000000008</v>
      </c>
      <c r="N126" s="32">
        <f t="shared" ref="N126:N129" si="65">IF(ISNUMBER(M126), (M126 - $B126) / $B126, "")</f>
        <v>4.3428571428571518E-2</v>
      </c>
      <c r="O126" s="18">
        <f>IF(ISNUMBER(M126), $B145 * N126, "")</f>
        <v>6514.2857142857274</v>
      </c>
      <c r="Q126" s="203"/>
      <c r="R126" s="203"/>
      <c r="S126" s="203"/>
    </row>
    <row r="127" spans="1:19" ht="17.25" thickBot="1">
      <c r="A127" s="125" t="s">
        <v>143</v>
      </c>
      <c r="B127" s="126">
        <v>7.05</v>
      </c>
      <c r="C127" s="77">
        <v>-2.3545706400000001E-2</v>
      </c>
      <c r="D127" s="15">
        <v>7.21</v>
      </c>
      <c r="E127" s="32">
        <f t="shared" si="62"/>
        <v>2.269503546099293E-2</v>
      </c>
      <c r="F127" s="18">
        <f>IF(ISNUMBER(D127), $B145 * E127, "")</f>
        <v>3404.2553191489396</v>
      </c>
      <c r="G127" s="31">
        <v>7.23</v>
      </c>
      <c r="H127" s="32">
        <f t="shared" si="63"/>
        <v>2.5531914893617107E-2</v>
      </c>
      <c r="I127" s="101">
        <f>IF(ISNUMBER(G127), $B145 * H127, "")</f>
        <v>3829.7872340425661</v>
      </c>
      <c r="J127" s="15">
        <v>7.19</v>
      </c>
      <c r="K127" s="32">
        <f t="shared" si="64"/>
        <v>1.9858156028368875E-2</v>
      </c>
      <c r="L127" s="18">
        <f>IF(ISNUMBER(J127), $B145 * K127, "")</f>
        <v>2978.7234042553314</v>
      </c>
      <c r="M127" s="31">
        <v>7.18</v>
      </c>
      <c r="N127" s="32">
        <f t="shared" si="65"/>
        <v>1.8439716312056723E-2</v>
      </c>
      <c r="O127" s="18">
        <f>IF(ISNUMBER(M127), $B145 * N127, "")</f>
        <v>2765.9574468085084</v>
      </c>
      <c r="Q127" s="193"/>
      <c r="R127" s="193"/>
      <c r="S127" s="193"/>
    </row>
    <row r="128" spans="1:19" ht="17.25" thickBot="1">
      <c r="A128" s="125" t="s">
        <v>228</v>
      </c>
      <c r="B128" s="126">
        <v>37.1</v>
      </c>
      <c r="C128" s="77">
        <v>-2.6246719200000001E-2</v>
      </c>
      <c r="D128" s="15">
        <v>39.1</v>
      </c>
      <c r="E128" s="32">
        <f t="shared" si="62"/>
        <v>5.3908355795148244E-2</v>
      </c>
      <c r="F128" s="18">
        <f>IF(ISNUMBER(D128), $B145 * E128, "")</f>
        <v>8086.2533692722363</v>
      </c>
      <c r="G128" s="31">
        <v>38.700000000000003</v>
      </c>
      <c r="H128" s="32">
        <f t="shared" si="63"/>
        <v>4.3126684636118635E-2</v>
      </c>
      <c r="I128" s="101">
        <f>IF(ISNUMBER(G128), $B145 * H128, "")</f>
        <v>6469.0026954177956</v>
      </c>
      <c r="J128" s="15">
        <v>38.700000000000003</v>
      </c>
      <c r="K128" s="32">
        <f t="shared" si="64"/>
        <v>4.3126684636118635E-2</v>
      </c>
      <c r="L128" s="18">
        <f>IF(ISNUMBER(J128), $B145 * K128, "")</f>
        <v>6469.0026954177956</v>
      </c>
      <c r="M128" s="31">
        <v>38.9</v>
      </c>
      <c r="N128" s="32">
        <f t="shared" si="65"/>
        <v>4.8517520215633346E-2</v>
      </c>
      <c r="O128" s="18">
        <f>IF(ISNUMBER(M128), $B145 * N128, "")</f>
        <v>7277.6280323450019</v>
      </c>
      <c r="Q128" s="193"/>
      <c r="R128" s="193"/>
      <c r="S128" s="193"/>
    </row>
    <row r="129" spans="1:19" ht="17.25" thickBot="1">
      <c r="A129" s="127" t="s">
        <v>126</v>
      </c>
      <c r="B129" s="128">
        <v>63.3</v>
      </c>
      <c r="C129" s="78">
        <v>-2.9141104300000002E-2</v>
      </c>
      <c r="D129" s="20">
        <v>66.599999999999994</v>
      </c>
      <c r="E129" s="21">
        <f t="shared" si="62"/>
        <v>5.2132701421800903E-2</v>
      </c>
      <c r="F129" s="22">
        <f>IF(ISNUMBER(D129), $B145 * E129, "")</f>
        <v>7819.9052132701354</v>
      </c>
      <c r="G129" s="30">
        <v>66</v>
      </c>
      <c r="H129" s="21">
        <f t="shared" si="63"/>
        <v>4.2654028436019002E-2</v>
      </c>
      <c r="I129" s="105">
        <f>IF(ISNUMBER(G129), $B145 * H129, "")</f>
        <v>6398.1042654028506</v>
      </c>
      <c r="J129" s="20">
        <v>65.2</v>
      </c>
      <c r="K129" s="21">
        <f t="shared" si="64"/>
        <v>3.0015797788309727E-2</v>
      </c>
      <c r="L129" s="22">
        <f>IF(ISNUMBER(J129), $B145 * K129, "")</f>
        <v>4502.3696682464588</v>
      </c>
      <c r="M129" s="30">
        <v>65.400000000000006</v>
      </c>
      <c r="N129" s="21">
        <f t="shared" si="65"/>
        <v>3.3175355450237101E-2</v>
      </c>
      <c r="O129" s="22">
        <f>IF(ISNUMBER(M129), $B145 * N129, "")</f>
        <v>4976.3033175355649</v>
      </c>
      <c r="Q129" s="193"/>
      <c r="R129" s="193"/>
      <c r="S129" s="193"/>
    </row>
    <row r="130" spans="1:19" ht="17.25" thickBot="1">
      <c r="A130" s="125" t="s">
        <v>145</v>
      </c>
      <c r="B130" s="129">
        <v>6.87</v>
      </c>
      <c r="C130" s="80">
        <v>-2.96610169E-2</v>
      </c>
      <c r="D130" s="106">
        <v>7.18</v>
      </c>
      <c r="E130" s="107">
        <f>IF(ISNUMBER(D130), (D130 - $B130) / $B130, "")</f>
        <v>4.5123726346433711E-2</v>
      </c>
      <c r="F130" s="108">
        <f>IF(ISNUMBER(D130), $B145 * E130, "")</f>
        <v>6768.5589519650566</v>
      </c>
      <c r="G130" s="109">
        <v>7.16</v>
      </c>
      <c r="H130" s="107">
        <f>IF(ISNUMBER(G130), (G130 - $B130) / $B130, "")</f>
        <v>4.2212518195050952E-2</v>
      </c>
      <c r="I130" s="110">
        <f>IF(ISNUMBER(G130), $B145 * H130, "")</f>
        <v>6331.8777292576424</v>
      </c>
      <c r="J130" s="106">
        <v>7.16</v>
      </c>
      <c r="K130" s="107">
        <f>IF(ISNUMBER(J130), (J130 - $B130) / $B130, "")</f>
        <v>4.2212518195050952E-2</v>
      </c>
      <c r="L130" s="108">
        <f>IF(ISNUMBER(J130), $B145 * K130, "")</f>
        <v>6331.8777292576424</v>
      </c>
      <c r="M130" s="109">
        <v>7.18</v>
      </c>
      <c r="N130" s="107">
        <f>IF(ISNUMBER(M130), (M130 - $B130) / $B130, "")</f>
        <v>4.5123726346433711E-2</v>
      </c>
      <c r="O130" s="108">
        <f>IF(ISNUMBER(M130), $B145 * N130, "")</f>
        <v>6768.5589519650566</v>
      </c>
      <c r="Q130" s="193"/>
      <c r="R130" s="193"/>
      <c r="S130" s="193"/>
    </row>
    <row r="131" spans="1:19" ht="17.25" thickBot="1">
      <c r="A131" s="125" t="s">
        <v>173</v>
      </c>
      <c r="B131" s="126">
        <v>7.46</v>
      </c>
      <c r="C131" s="77">
        <v>-2.9908972700000001E-2</v>
      </c>
      <c r="D131" s="15">
        <v>7.82</v>
      </c>
      <c r="E131" s="32">
        <f t="shared" ref="E131:E134" si="66">IF(ISNUMBER(D131), (D131 - $B131) / $B131, "")</f>
        <v>4.8257372654155542E-2</v>
      </c>
      <c r="F131" s="18">
        <f>IF(ISNUMBER(D131), $B145 * E131, "")</f>
        <v>7238.6058981233309</v>
      </c>
      <c r="G131" s="31">
        <v>7.77</v>
      </c>
      <c r="H131" s="32">
        <f t="shared" ref="H131:H134" si="67">IF(ISNUMBER(G131), (G131 - $B131) / $B131, "")</f>
        <v>4.1554959785522733E-2</v>
      </c>
      <c r="I131" s="101">
        <f>IF(ISNUMBER(G131), $B145 * H131, "")</f>
        <v>6233.24396782841</v>
      </c>
      <c r="J131" s="15">
        <v>7.83</v>
      </c>
      <c r="K131" s="32">
        <f t="shared" ref="K131:K134" si="68">IF(ISNUMBER(J131), (J131 - $B131) / $B131, "")</f>
        <v>4.959785522788205E-2</v>
      </c>
      <c r="L131" s="18">
        <f>IF(ISNUMBER(J131), $B145 * K131, "")</f>
        <v>7439.6782841823078</v>
      </c>
      <c r="M131" s="31">
        <v>7.88</v>
      </c>
      <c r="N131" s="32">
        <f t="shared" ref="N131:N134" si="69">IF(ISNUMBER(M131), (M131 - $B131) / $B131, "")</f>
        <v>5.6300268096514734E-2</v>
      </c>
      <c r="O131" s="18">
        <f>IF(ISNUMBER(M131), $B145 * N131, "")</f>
        <v>8445.0402144772106</v>
      </c>
      <c r="Q131" s="193"/>
      <c r="R131" s="193"/>
      <c r="S131" s="193"/>
    </row>
    <row r="132" spans="1:19" ht="17.25" thickBot="1">
      <c r="A132" s="125" t="s">
        <v>134</v>
      </c>
      <c r="B132" s="126">
        <v>77.2</v>
      </c>
      <c r="C132" s="77">
        <v>-3.1367628600000003E-2</v>
      </c>
      <c r="D132" s="15">
        <v>85.7</v>
      </c>
      <c r="E132" s="32">
        <f t="shared" si="66"/>
        <v>0.11010362694300518</v>
      </c>
      <c r="F132" s="18">
        <f>IF(ISNUMBER(D132), $B145 * E132, "")</f>
        <v>16515.544041450779</v>
      </c>
      <c r="G132" s="31">
        <v>82.6</v>
      </c>
      <c r="H132" s="32">
        <f t="shared" si="67"/>
        <v>6.9948186528497297E-2</v>
      </c>
      <c r="I132" s="101">
        <f>IF(ISNUMBER(G132), $B145 * H132, "")</f>
        <v>10492.227979274594</v>
      </c>
      <c r="J132" s="15">
        <v>81.900000000000006</v>
      </c>
      <c r="K132" s="32">
        <f t="shared" si="68"/>
        <v>6.0880829015544077E-2</v>
      </c>
      <c r="L132" s="18">
        <f>IF(ISNUMBER(J132), $B145 * K132, "")</f>
        <v>9132.1243523316116</v>
      </c>
      <c r="M132" s="31">
        <v>80.599999999999994</v>
      </c>
      <c r="N132" s="32">
        <f t="shared" si="69"/>
        <v>4.4041450777201958E-2</v>
      </c>
      <c r="O132" s="18">
        <f>IF(ISNUMBER(M132), $B145 * N132, "")</f>
        <v>6606.2176165802939</v>
      </c>
      <c r="Q132" s="193"/>
      <c r="R132" s="193"/>
      <c r="S132" s="193"/>
    </row>
    <row r="133" spans="1:19" ht="17.25" thickBot="1">
      <c r="A133" s="125" t="s">
        <v>188</v>
      </c>
      <c r="B133" s="126">
        <v>63.6</v>
      </c>
      <c r="C133" s="77">
        <v>-3.1963470299999998E-2</v>
      </c>
      <c r="D133" s="15">
        <v>67.8</v>
      </c>
      <c r="E133" s="32">
        <f t="shared" si="66"/>
        <v>6.6037735849056534E-2</v>
      </c>
      <c r="F133" s="18">
        <f>IF(ISNUMBER(D133), $B145 * E133, "")</f>
        <v>9905.6603773584793</v>
      </c>
      <c r="G133" s="31">
        <v>66.7</v>
      </c>
      <c r="H133" s="32">
        <f t="shared" si="67"/>
        <v>4.8742138364779898E-2</v>
      </c>
      <c r="I133" s="101">
        <f>IF(ISNUMBER(G133), $B145 * H133, "")</f>
        <v>7311.320754716985</v>
      </c>
      <c r="J133" s="15">
        <v>67</v>
      </c>
      <c r="K133" s="32">
        <f t="shared" si="68"/>
        <v>5.345911949685532E-2</v>
      </c>
      <c r="L133" s="18">
        <f>IF(ISNUMBER(J133), $B145 * K133, "")</f>
        <v>8018.8679245282983</v>
      </c>
      <c r="M133" s="31">
        <v>66.7</v>
      </c>
      <c r="N133" s="32">
        <f t="shared" si="69"/>
        <v>4.8742138364779898E-2</v>
      </c>
      <c r="O133" s="18">
        <f>IF(ISNUMBER(M133), $B145 * N133, "")</f>
        <v>7311.320754716985</v>
      </c>
      <c r="Q133" s="33"/>
      <c r="R133" s="33"/>
    </row>
    <row r="134" spans="1:19" ht="17.25" thickBot="1">
      <c r="A134" s="130" t="s">
        <v>196</v>
      </c>
      <c r="B134" s="131">
        <v>35.4</v>
      </c>
      <c r="C134" s="79">
        <v>-3.2786885199999997E-2</v>
      </c>
      <c r="D134" s="24">
        <v>36.9</v>
      </c>
      <c r="E134" s="25">
        <f t="shared" si="66"/>
        <v>4.2372881355932208E-2</v>
      </c>
      <c r="F134" s="104">
        <f>IF(ISNUMBER(D134), $B145 * E134, "")</f>
        <v>6355.9322033898316</v>
      </c>
      <c r="G134" s="102">
        <v>37</v>
      </c>
      <c r="H134" s="25">
        <f t="shared" si="67"/>
        <v>4.5197740112994392E-2</v>
      </c>
      <c r="I134" s="103">
        <f>IF(ISNUMBER(G134), $B145 * H134, "")</f>
        <v>6779.6610169491587</v>
      </c>
      <c r="J134" s="24">
        <v>38.299999999999997</v>
      </c>
      <c r="K134" s="25">
        <f t="shared" si="68"/>
        <v>8.1920903954802227E-2</v>
      </c>
      <c r="L134" s="104">
        <f>IF(ISNUMBER(J134), $B145 * K134, "")</f>
        <v>12288.135593220333</v>
      </c>
      <c r="M134" s="102">
        <v>36.4</v>
      </c>
      <c r="N134" s="25">
        <f t="shared" si="69"/>
        <v>2.8248587570621469E-2</v>
      </c>
      <c r="O134" s="104">
        <f>IF(ISNUMBER(M134), $B145 * N134, "")</f>
        <v>4237.2881355932204</v>
      </c>
      <c r="Q134" s="194"/>
      <c r="R134" s="195"/>
      <c r="S134" s="196"/>
    </row>
    <row r="135" spans="1:19">
      <c r="A135" s="123" t="s">
        <v>234</v>
      </c>
      <c r="B135" s="124">
        <v>58.2</v>
      </c>
      <c r="C135" s="76">
        <v>-3.3222591400000001E-2</v>
      </c>
      <c r="D135" s="13">
        <v>81.5</v>
      </c>
      <c r="E135" s="14">
        <f>IF(ISNUMBER(D135), (D135 - $B135) / $B135, "")</f>
        <v>0.40034364261168376</v>
      </c>
      <c r="F135" s="16">
        <f>IF(ISNUMBER(D135), $B145 * E135, "")</f>
        <v>60051.546391752563</v>
      </c>
      <c r="G135" s="29">
        <v>71.2</v>
      </c>
      <c r="H135" s="14">
        <f>IF(ISNUMBER(G135), (G135 - $B135) / $B135, "")</f>
        <v>0.2233676975945017</v>
      </c>
      <c r="I135" s="100">
        <f>IF(ISNUMBER(G135), $B145 * H135, "")</f>
        <v>33505.154639175256</v>
      </c>
      <c r="J135" s="13">
        <v>66.900000000000006</v>
      </c>
      <c r="K135" s="14">
        <f>IF(ISNUMBER(J135), (J135 - $B135) / $B135, "")</f>
        <v>0.14948453608247428</v>
      </c>
      <c r="L135" s="16">
        <f>IF(ISNUMBER(J135), $B145 * K135, "")</f>
        <v>22422.680412371141</v>
      </c>
      <c r="M135" s="29">
        <v>64.400000000000006</v>
      </c>
      <c r="N135" s="14">
        <f>IF(ISNUMBER(M135), (M135 - $B135) / $B135, "")</f>
        <v>0.10652920962199317</v>
      </c>
      <c r="O135" s="16">
        <f>IF(ISNUMBER(M135), $B145 * N135, "")</f>
        <v>15979.381443298975</v>
      </c>
      <c r="Q135" s="197"/>
      <c r="R135" s="198"/>
      <c r="S135" s="199"/>
    </row>
    <row r="136" spans="1:19" ht="17.25" thickBot="1">
      <c r="A136" s="125" t="s">
        <v>346</v>
      </c>
      <c r="B136" s="126">
        <v>7.95</v>
      </c>
      <c r="C136" s="77">
        <v>-3.5194174799999998E-2</v>
      </c>
      <c r="D136" s="15">
        <v>8.4700000000000006</v>
      </c>
      <c r="E136" s="32">
        <f t="shared" ref="E136:E139" si="70">IF(ISNUMBER(D136), (D136 - $B136) / $B136, "")</f>
        <v>6.5408805031446596E-2</v>
      </c>
      <c r="F136" s="18">
        <f>IF(ISNUMBER(D136), $B145 * E136, "")</f>
        <v>9811.3207547169895</v>
      </c>
      <c r="G136" s="31">
        <v>8.33</v>
      </c>
      <c r="H136" s="32">
        <f t="shared" ref="H136:H139" si="71">IF(ISNUMBER(G136), (G136 - $B136) / $B136, "")</f>
        <v>4.7798742138364762E-2</v>
      </c>
      <c r="I136" s="101">
        <f>IF(ISNUMBER(G136), $B145 * H136, "")</f>
        <v>7169.811320754714</v>
      </c>
      <c r="J136" s="15">
        <v>8.26</v>
      </c>
      <c r="K136" s="32">
        <f t="shared" ref="K136:K139" si="72">IF(ISNUMBER(J136), (J136 - $B136) / $B136, "")</f>
        <v>3.8993710691823849E-2</v>
      </c>
      <c r="L136" s="18">
        <f>IF(ISNUMBER(J136), $B145 * K136, "")</f>
        <v>5849.0566037735771</v>
      </c>
      <c r="M136" s="31">
        <v>8.3000000000000007</v>
      </c>
      <c r="N136" s="32">
        <f t="shared" ref="N136:N139" si="73">IF(ISNUMBER(M136), (M136 - $B136) / $B136, "")</f>
        <v>4.4025157232704469E-2</v>
      </c>
      <c r="O136" s="18">
        <f>IF(ISNUMBER(M136), $B145 * N136, "")</f>
        <v>6603.7735849056708</v>
      </c>
      <c r="Q136" s="200"/>
      <c r="R136" s="201"/>
      <c r="S136" s="202"/>
    </row>
    <row r="137" spans="1:19" ht="17.25" thickBot="1">
      <c r="A137" s="125" t="s">
        <v>210</v>
      </c>
      <c r="B137" s="126">
        <v>6.8</v>
      </c>
      <c r="C137" s="77">
        <v>-3.5460992900000002E-2</v>
      </c>
      <c r="D137" s="15">
        <v>7.07</v>
      </c>
      <c r="E137" s="32">
        <f t="shared" si="70"/>
        <v>3.9705882352941244E-2</v>
      </c>
      <c r="F137" s="18">
        <f>IF(ISNUMBER(D137), $B145 * E137, "")</f>
        <v>5955.8823529411866</v>
      </c>
      <c r="G137" s="31">
        <v>7.08</v>
      </c>
      <c r="H137" s="32">
        <f t="shared" si="71"/>
        <v>4.1176470588235335E-2</v>
      </c>
      <c r="I137" s="101">
        <f>IF(ISNUMBER(G137), $B145 * H137, "")</f>
        <v>6176.4705882353001</v>
      </c>
      <c r="J137" s="15">
        <v>6.95</v>
      </c>
      <c r="K137" s="32">
        <f t="shared" si="72"/>
        <v>2.2058823529411818E-2</v>
      </c>
      <c r="L137" s="18">
        <f>IF(ISNUMBER(J137), $B145 * K137, "")</f>
        <v>3308.8235294117726</v>
      </c>
      <c r="M137" s="31">
        <v>7.02</v>
      </c>
      <c r="N137" s="32">
        <f t="shared" si="73"/>
        <v>3.235294117647055E-2</v>
      </c>
      <c r="O137" s="18">
        <f>IF(ISNUMBER(M137), $B145 * N137, "")</f>
        <v>4852.9411764705828</v>
      </c>
      <c r="Q137" s="193"/>
      <c r="R137" s="193"/>
      <c r="S137" s="193"/>
    </row>
    <row r="138" spans="1:19" ht="17.25" thickBot="1">
      <c r="A138" s="125" t="s">
        <v>71</v>
      </c>
      <c r="B138" s="126">
        <v>15.6</v>
      </c>
      <c r="C138" s="77">
        <v>-3.7037037000000002E-2</v>
      </c>
      <c r="D138" s="15">
        <v>17</v>
      </c>
      <c r="E138" s="32">
        <f t="shared" si="70"/>
        <v>8.9743589743589772E-2</v>
      </c>
      <c r="F138" s="18">
        <f>IF(ISNUMBER(D138), $B145 * E138, "")</f>
        <v>13461.538461538466</v>
      </c>
      <c r="G138" s="31">
        <v>16.5</v>
      </c>
      <c r="H138" s="32">
        <f t="shared" si="71"/>
        <v>5.7692307692307716E-2</v>
      </c>
      <c r="I138" s="101">
        <f>IF(ISNUMBER(G138), $B145 * H138, "")</f>
        <v>8653.8461538461579</v>
      </c>
      <c r="J138" s="15">
        <v>16.2</v>
      </c>
      <c r="K138" s="32">
        <f t="shared" si="72"/>
        <v>3.8461538461538443E-2</v>
      </c>
      <c r="L138" s="18">
        <f>IF(ISNUMBER(J138), $B145 * K138, "")</f>
        <v>5769.2307692307668</v>
      </c>
      <c r="M138" s="31">
        <v>16.3</v>
      </c>
      <c r="N138" s="32">
        <f t="shared" si="73"/>
        <v>4.4871794871794941E-2</v>
      </c>
      <c r="O138" s="18">
        <f>IF(ISNUMBER(M138), $B145 * N138, "")</f>
        <v>6730.7692307692414</v>
      </c>
      <c r="Q138" s="203"/>
      <c r="R138" s="203"/>
      <c r="S138" s="203"/>
    </row>
    <row r="139" spans="1:19" ht="17.25" thickBot="1">
      <c r="A139" s="127" t="s">
        <v>198</v>
      </c>
      <c r="B139" s="128">
        <v>9.24</v>
      </c>
      <c r="C139" s="78">
        <v>-3.9501039500000001E-2</v>
      </c>
      <c r="D139" s="20">
        <v>9.65</v>
      </c>
      <c r="E139" s="21">
        <f t="shared" si="70"/>
        <v>4.4372294372294389E-2</v>
      </c>
      <c r="F139" s="22">
        <f>IF(ISNUMBER(D139), $B145 * E139, "")</f>
        <v>6655.8441558441582</v>
      </c>
      <c r="G139" s="30">
        <v>9.76</v>
      </c>
      <c r="H139" s="21">
        <f t="shared" si="71"/>
        <v>5.6277056277056231E-2</v>
      </c>
      <c r="I139" s="105">
        <f>IF(ISNUMBER(G139), $B145 * H139, "")</f>
        <v>8441.5584415584344</v>
      </c>
      <c r="J139" s="20">
        <v>9.58</v>
      </c>
      <c r="K139" s="21">
        <f t="shared" si="72"/>
        <v>3.6796536796536779E-2</v>
      </c>
      <c r="L139" s="22">
        <f>IF(ISNUMBER(J139), $B145 * K139, "")</f>
        <v>5519.4805194805167</v>
      </c>
      <c r="M139" s="30">
        <v>9.81</v>
      </c>
      <c r="N139" s="21">
        <f t="shared" si="73"/>
        <v>6.1688311688311716E-2</v>
      </c>
      <c r="O139" s="22">
        <f>IF(ISNUMBER(M139), $B145 * N139, "")</f>
        <v>9253.2467532467581</v>
      </c>
      <c r="Q139" s="203"/>
      <c r="R139" s="203"/>
      <c r="S139" s="203"/>
    </row>
    <row r="140" spans="1:19" ht="17.25" thickBot="1">
      <c r="A140" s="125" t="s">
        <v>118</v>
      </c>
      <c r="B140" s="129">
        <v>12.1</v>
      </c>
      <c r="C140" s="80">
        <v>-3.9682539699999998E-2</v>
      </c>
      <c r="D140" s="106">
        <v>12.9</v>
      </c>
      <c r="E140" s="107">
        <f>IF(ISNUMBER(D140), (D140 - $B140) / $B140, "")</f>
        <v>6.61157024793389E-2</v>
      </c>
      <c r="F140" s="108">
        <f>IF(ISNUMBER(D140), $B145 * E140, "")</f>
        <v>9917.3553719008341</v>
      </c>
      <c r="G140" s="109">
        <v>13.1</v>
      </c>
      <c r="H140" s="107">
        <f>IF(ISNUMBER(G140), (G140 - $B140) / $B140, "")</f>
        <v>8.2644628099173556E-2</v>
      </c>
      <c r="I140" s="110">
        <f>IF(ISNUMBER(G140), $B145 * H140, "")</f>
        <v>12396.694214876034</v>
      </c>
      <c r="J140" s="106">
        <v>12.7</v>
      </c>
      <c r="K140" s="107">
        <f>IF(ISNUMBER(J140), (J140 - $B140) / $B140, "")</f>
        <v>4.9586776859504106E-2</v>
      </c>
      <c r="L140" s="108">
        <f>IF(ISNUMBER(J140), $B145 * K140, "")</f>
        <v>7438.0165289256156</v>
      </c>
      <c r="M140" s="109">
        <v>12.7</v>
      </c>
      <c r="N140" s="107">
        <f>IF(ISNUMBER(M140), (M140 - $B140) / $B140, "")</f>
        <v>4.9586776859504106E-2</v>
      </c>
      <c r="O140" s="108">
        <f>IF(ISNUMBER(M140), $B145 * N140, "")</f>
        <v>7438.0165289256156</v>
      </c>
      <c r="Q140" s="193"/>
      <c r="R140" s="193"/>
      <c r="S140" s="193"/>
    </row>
    <row r="141" spans="1:19" ht="17.25" thickBot="1">
      <c r="A141" s="125" t="s">
        <v>232</v>
      </c>
      <c r="B141" s="126">
        <v>67.3</v>
      </c>
      <c r="C141" s="77">
        <v>-4.1310541300000003E-2</v>
      </c>
      <c r="D141" s="15">
        <v>71.099999999999994</v>
      </c>
      <c r="E141" s="32">
        <f t="shared" ref="E141:E144" si="74">IF(ISNUMBER(D141), (D141 - $B141) / $B141, "")</f>
        <v>5.6463595839524476E-2</v>
      </c>
      <c r="F141" s="18">
        <f>IF(ISNUMBER(D141), $B145 * E141, "")</f>
        <v>8469.5393759286708</v>
      </c>
      <c r="G141" s="31">
        <v>70.400000000000006</v>
      </c>
      <c r="H141" s="32">
        <f t="shared" ref="H141:H144" si="75">IF(ISNUMBER(G141), (G141 - $B141) / $B141, "")</f>
        <v>4.6062407132243813E-2</v>
      </c>
      <c r="I141" s="101">
        <f>IF(ISNUMBER(G141), $B145 * H141, "")</f>
        <v>6909.3610698365719</v>
      </c>
      <c r="J141" s="15">
        <v>69.400000000000006</v>
      </c>
      <c r="K141" s="32">
        <f t="shared" ref="K141:K144" si="76">IF(ISNUMBER(J141), (J141 - $B141) / $B141, "")</f>
        <v>3.1203566121842625E-2</v>
      </c>
      <c r="L141" s="18">
        <f>IF(ISNUMBER(J141), $B145 * K141, "")</f>
        <v>4680.5349182763939</v>
      </c>
      <c r="M141" s="31">
        <v>70.099999999999994</v>
      </c>
      <c r="N141" s="32">
        <f t="shared" ref="N141:N144" si="77">IF(ISNUMBER(M141), (M141 - $B141) / $B141, "")</f>
        <v>4.1604754829123285E-2</v>
      </c>
      <c r="O141" s="18">
        <f>IF(ISNUMBER(M141), $B145 * N141, "")</f>
        <v>6240.7132243684928</v>
      </c>
      <c r="Q141" s="193"/>
      <c r="R141" s="193"/>
      <c r="S141" s="193"/>
    </row>
    <row r="142" spans="1:19" ht="17.25" thickBot="1">
      <c r="A142" s="125" t="s">
        <v>194</v>
      </c>
      <c r="B142" s="126">
        <v>94.5</v>
      </c>
      <c r="C142" s="77">
        <v>-4.15821501E-2</v>
      </c>
      <c r="D142" s="15">
        <v>99.7</v>
      </c>
      <c r="E142" s="32">
        <f t="shared" si="74"/>
        <v>5.5026455026455055E-2</v>
      </c>
      <c r="F142" s="18">
        <f>IF(ISNUMBER(D142), $B145 * E142, "")</f>
        <v>8253.9682539682581</v>
      </c>
      <c r="G142" s="31">
        <v>102</v>
      </c>
      <c r="H142" s="32">
        <f t="shared" si="75"/>
        <v>7.9365079365079361E-2</v>
      </c>
      <c r="I142" s="101">
        <f>IF(ISNUMBER(G142), $B145 * H142, "")</f>
        <v>11904.761904761905</v>
      </c>
      <c r="J142" s="15">
        <v>98.9</v>
      </c>
      <c r="K142" s="32">
        <f t="shared" si="76"/>
        <v>4.6560846560846622E-2</v>
      </c>
      <c r="L142" s="18">
        <f>IF(ISNUMBER(J142), $B145 * K142, "")</f>
        <v>6984.1269841269932</v>
      </c>
      <c r="M142" s="31">
        <v>98.4</v>
      </c>
      <c r="N142" s="32">
        <f t="shared" si="77"/>
        <v>4.1269841269841331E-2</v>
      </c>
      <c r="O142" s="18">
        <f>IF(ISNUMBER(M142), $B145 * N142, "")</f>
        <v>6190.4761904761999</v>
      </c>
      <c r="Q142" s="193"/>
      <c r="R142" s="193"/>
      <c r="S142" s="193"/>
    </row>
    <row r="143" spans="1:19">
      <c r="A143" s="125" t="s">
        <v>202</v>
      </c>
      <c r="B143" s="126">
        <v>5.97</v>
      </c>
      <c r="C143" s="77">
        <v>-4.1733547400000001E-2</v>
      </c>
      <c r="D143" s="15">
        <v>6.17</v>
      </c>
      <c r="E143" s="32">
        <f t="shared" si="74"/>
        <v>3.3500837520938055E-2</v>
      </c>
      <c r="F143" s="18">
        <f>IF(ISNUMBER(D143), $B145 * E143, "")</f>
        <v>5025.1256281407086</v>
      </c>
      <c r="G143" s="31">
        <v>6.19</v>
      </c>
      <c r="H143" s="32">
        <f t="shared" si="75"/>
        <v>3.6850921273031932E-2</v>
      </c>
      <c r="I143" s="101">
        <f>IF(ISNUMBER(G143), $B145 * H143, "")</f>
        <v>5527.6381909547899</v>
      </c>
      <c r="J143" s="15">
        <v>6.15</v>
      </c>
      <c r="K143" s="32">
        <f t="shared" si="76"/>
        <v>3.0150753768844324E-2</v>
      </c>
      <c r="L143" s="18">
        <f>IF(ISNUMBER(J143), $B145 * K143, "")</f>
        <v>4522.6130653266482</v>
      </c>
      <c r="M143" s="31">
        <v>6.12</v>
      </c>
      <c r="N143" s="32">
        <f t="shared" si="77"/>
        <v>2.5125628140703578E-2</v>
      </c>
      <c r="O143" s="18">
        <f>IF(ISNUMBER(M143), $B145 * N143, "")</f>
        <v>3768.8442211055367</v>
      </c>
      <c r="Q143" s="182"/>
      <c r="R143" s="183"/>
      <c r="S143" s="184"/>
    </row>
    <row r="144" spans="1:19" ht="17.25" thickBot="1">
      <c r="A144" s="130" t="s">
        <v>107</v>
      </c>
      <c r="B144" s="131">
        <v>75.3</v>
      </c>
      <c r="C144" s="79">
        <v>-4.4416243699999997E-2</v>
      </c>
      <c r="D144" s="24">
        <v>88</v>
      </c>
      <c r="E144" s="25">
        <f t="shared" si="74"/>
        <v>0.16865869853917667</v>
      </c>
      <c r="F144" s="104">
        <f>IF(ISNUMBER(D144), $B145 * E144, "")</f>
        <v>25298.8047808765</v>
      </c>
      <c r="G144" s="102">
        <v>83.7</v>
      </c>
      <c r="H144" s="25">
        <f t="shared" si="75"/>
        <v>0.11155378486055785</v>
      </c>
      <c r="I144" s="103">
        <f>IF(ISNUMBER(G144), $B145 * H144, "")</f>
        <v>16733.067729083679</v>
      </c>
      <c r="J144" s="24">
        <v>80.400000000000006</v>
      </c>
      <c r="K144" s="25">
        <f t="shared" si="76"/>
        <v>6.7729083665338766E-2</v>
      </c>
      <c r="L144" s="104">
        <f>IF(ISNUMBER(J144), $B145 * K144, "")</f>
        <v>10159.362549800815</v>
      </c>
      <c r="M144" s="102">
        <v>81.400000000000006</v>
      </c>
      <c r="N144" s="25">
        <f t="shared" si="77"/>
        <v>8.1009296148738502E-2</v>
      </c>
      <c r="O144" s="104">
        <f>IF(ISNUMBER(M144), $B145 * N144, "")</f>
        <v>12151.394422310776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7.7433329575891358E-2</v>
      </c>
      <c r="F145" s="28">
        <f>SUM(F125:F144)</f>
        <v>232299.98872767403</v>
      </c>
      <c r="G145" s="26" t="s">
        <v>265</v>
      </c>
      <c r="H145" s="27">
        <f>IF(COUNT(H125:H144), SUM(H125:H144) / COUNT(H125:H144), 0)</f>
        <v>6.1054737004661762E-2</v>
      </c>
      <c r="I145" s="28">
        <f>SUM(I125:I144)</f>
        <v>183164.21101398524</v>
      </c>
      <c r="J145" s="26" t="s">
        <v>265</v>
      </c>
      <c r="K145" s="27">
        <f>IF(COUNT(K125:K144), SUM(K125:K144) / COUNT(K125:K144), 0)</f>
        <v>4.8343204121487397E-2</v>
      </c>
      <c r="L145" s="28">
        <f>SUM(L125:L144)</f>
        <v>145029.61236446217</v>
      </c>
      <c r="M145" s="26" t="s">
        <v>265</v>
      </c>
      <c r="N145" s="27">
        <f>IF(COUNT(N125:N144), SUM(N125:N144) / COUNT(N125:N144), 0)</f>
        <v>4.6774445694803012E-2</v>
      </c>
      <c r="O145" s="28">
        <f>SUM(O125:O144)</f>
        <v>140323.33708440902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57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2022-06-01(수) 오전 00:00</v>
      </c>
      <c r="C150" s="245"/>
      <c r="D150" s="217" t="str">
        <f>TEXT($G$1, "[$-ko-KR]yyyy-mm-dd(ddd) ") &amp; "오후 14:00"</f>
        <v>2022-06-01(수) 오후 14:00</v>
      </c>
      <c r="E150" s="218"/>
      <c r="F150" s="219"/>
      <c r="G150" s="217" t="str">
        <f>TEXT($G$1, "[$-ko-KR]yyyy-mm-dd(ddd) ") &amp; "오후 19:00"</f>
        <v>2022-06-01(수) 오후 19:00</v>
      </c>
      <c r="H150" s="218"/>
      <c r="I150" s="219"/>
      <c r="J150" s="217" t="str">
        <f>TEXT($G$1, "[$-ko-KR]yyyy-mm-dd(ddd) ") &amp; "오후 21:00"</f>
        <v>2022-06-01(수) 오후 21:00</v>
      </c>
      <c r="K150" s="218"/>
      <c r="L150" s="219"/>
      <c r="M150" s="217" t="str">
        <f>TEXT($G$1+1, "[$-ko-KR]yyyy-mm-dd(ddd) ") &amp; "오전 00:00"</f>
        <v>2022-06-02(목)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58" t="s">
        <v>57</v>
      </c>
      <c r="H151" s="159" t="s">
        <v>262</v>
      </c>
      <c r="I151" s="160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103</v>
      </c>
      <c r="B152" s="124">
        <v>524</v>
      </c>
      <c r="C152" s="76">
        <v>-2.2388059700000001E-2</v>
      </c>
      <c r="D152" s="13">
        <v>545</v>
      </c>
      <c r="E152" s="14">
        <f>IF(ISNUMBER(D152), (D152 - $B152) / $B152, "")</f>
        <v>4.0076335877862593E-2</v>
      </c>
      <c r="F152" s="16">
        <f>IF(ISNUMBER(D152), $B172 * E152, "")</f>
        <v>6011.4503816793886</v>
      </c>
      <c r="G152" s="29">
        <v>554</v>
      </c>
      <c r="H152" s="14">
        <f>IF(ISNUMBER(G152), (G152 - $B152) / $B152, "")</f>
        <v>5.7251908396946563E-2</v>
      </c>
      <c r="I152" s="100">
        <f>IF(ISNUMBER(G152), $B172 * H152, "")</f>
        <v>8587.7862595419847</v>
      </c>
      <c r="J152" s="13">
        <v>540</v>
      </c>
      <c r="K152" s="14">
        <f>IF(ISNUMBER(J152), (J152 - $B152) / $B152, "")</f>
        <v>3.0534351145038167E-2</v>
      </c>
      <c r="L152" s="16">
        <f>IF(ISNUMBER(J152), $B172 * K152, "")</f>
        <v>4580.1526717557254</v>
      </c>
      <c r="M152" s="29">
        <v>533</v>
      </c>
      <c r="N152" s="14">
        <f>IF(ISNUMBER(M152), (M152 - $B152) / $B152, "")</f>
        <v>1.717557251908397E-2</v>
      </c>
      <c r="O152" s="16">
        <f>IF(ISNUMBER(M152), $B172 * N152, "")</f>
        <v>2576.3358778625957</v>
      </c>
      <c r="Q152" s="203"/>
      <c r="R152" s="203"/>
      <c r="S152" s="203"/>
    </row>
    <row r="153" spans="1:19" ht="17.25" thickBot="1">
      <c r="A153" s="125" t="s">
        <v>169</v>
      </c>
      <c r="B153" s="126">
        <v>344</v>
      </c>
      <c r="C153" s="77">
        <v>-2.2727272699999999E-2</v>
      </c>
      <c r="D153" s="15">
        <v>387</v>
      </c>
      <c r="E153" s="32">
        <f t="shared" ref="E153:E156" si="78">IF(ISNUMBER(D153), (D153 - $B153) / $B153, "")</f>
        <v>0.125</v>
      </c>
      <c r="F153" s="18">
        <f>IF(ISNUMBER(D153), $B172 * E153, "")</f>
        <v>18750</v>
      </c>
      <c r="G153" s="31">
        <v>366</v>
      </c>
      <c r="H153" s="32">
        <f t="shared" ref="H153:H156" si="79">IF(ISNUMBER(G153), (G153 - $B153) / $B153, "")</f>
        <v>6.3953488372093026E-2</v>
      </c>
      <c r="I153" s="101">
        <f>IF(ISNUMBER(G153), $B172 * H153, "")</f>
        <v>9593.0232558139542</v>
      </c>
      <c r="J153" s="15">
        <v>357</v>
      </c>
      <c r="K153" s="32">
        <f t="shared" ref="K153:K156" si="80">IF(ISNUMBER(J153), (J153 - $B153) / $B153, "")</f>
        <v>3.7790697674418602E-2</v>
      </c>
      <c r="L153" s="18">
        <f>IF(ISNUMBER(J153), $B172 * K153, "")</f>
        <v>5668.6046511627901</v>
      </c>
      <c r="M153" s="31">
        <v>358</v>
      </c>
      <c r="N153" s="32">
        <f t="shared" ref="N153:N156" si="81">IF(ISNUMBER(M153), (M153 - $B153) / $B153, "")</f>
        <v>4.0697674418604654E-2</v>
      </c>
      <c r="O153" s="18">
        <f>IF(ISNUMBER(M153), $B172 * N153, "")</f>
        <v>6104.6511627906984</v>
      </c>
      <c r="Q153" s="203"/>
      <c r="R153" s="203"/>
      <c r="S153" s="203"/>
    </row>
    <row r="154" spans="1:19" ht="17.25" thickBot="1">
      <c r="A154" s="125" t="s">
        <v>238</v>
      </c>
      <c r="B154" s="126">
        <v>685</v>
      </c>
      <c r="C154" s="77">
        <v>-2.2824536400000001E-2</v>
      </c>
      <c r="D154" s="15">
        <v>717</v>
      </c>
      <c r="E154" s="32">
        <f t="shared" si="78"/>
        <v>4.6715328467153282E-2</v>
      </c>
      <c r="F154" s="18">
        <f>IF(ISNUMBER(D154), $B172 * E154, "")</f>
        <v>7007.2992700729919</v>
      </c>
      <c r="G154" s="31">
        <v>732</v>
      </c>
      <c r="H154" s="32">
        <f t="shared" si="79"/>
        <v>6.8613138686131392E-2</v>
      </c>
      <c r="I154" s="101">
        <f>IF(ISNUMBER(G154), $B172 * H154, "")</f>
        <v>10291.970802919708</v>
      </c>
      <c r="J154" s="15">
        <v>730</v>
      </c>
      <c r="K154" s="32">
        <f t="shared" si="80"/>
        <v>6.569343065693431E-2</v>
      </c>
      <c r="L154" s="18">
        <f>IF(ISNUMBER(J154), $B172 * K154, "")</f>
        <v>9854.0145985401468</v>
      </c>
      <c r="M154" s="31">
        <v>986</v>
      </c>
      <c r="N154" s="32">
        <f t="shared" si="81"/>
        <v>0.43941605839416059</v>
      </c>
      <c r="O154" s="18">
        <f>IF(ISNUMBER(M154), $B172 * N154, "")</f>
        <v>65912.408759124082</v>
      </c>
      <c r="Q154" s="193"/>
      <c r="R154" s="193"/>
      <c r="S154" s="193"/>
    </row>
    <row r="155" spans="1:19" ht="17.25" thickBot="1">
      <c r="A155" s="125" t="s">
        <v>342</v>
      </c>
      <c r="B155" s="126">
        <v>512</v>
      </c>
      <c r="C155" s="77">
        <v>-2.2900763399999999E-2</v>
      </c>
      <c r="D155" s="15">
        <v>516</v>
      </c>
      <c r="E155" s="32">
        <f t="shared" si="78"/>
        <v>7.8125E-3</v>
      </c>
      <c r="F155" s="18">
        <f>IF(ISNUMBER(D155), $B172 * E155, "")</f>
        <v>1171.875</v>
      </c>
      <c r="G155" s="31">
        <v>523</v>
      </c>
      <c r="H155" s="32">
        <f t="shared" si="79"/>
        <v>2.1484375E-2</v>
      </c>
      <c r="I155" s="101">
        <f>IF(ISNUMBER(G155), $B172 * H155, "")</f>
        <v>3222.65625</v>
      </c>
      <c r="J155" s="15">
        <v>527</v>
      </c>
      <c r="K155" s="32">
        <f t="shared" si="80"/>
        <v>2.9296875E-2</v>
      </c>
      <c r="L155" s="18">
        <f>IF(ISNUMBER(J155), $B172 * K155, "")</f>
        <v>4394.53125</v>
      </c>
      <c r="M155" s="31">
        <v>512</v>
      </c>
      <c r="N155" s="32">
        <f t="shared" si="81"/>
        <v>0</v>
      </c>
      <c r="O155" s="18">
        <f>IF(ISNUMBER(M155), $B172 * N155, "")</f>
        <v>0</v>
      </c>
      <c r="Q155" s="193"/>
      <c r="R155" s="193"/>
      <c r="S155" s="193"/>
    </row>
    <row r="156" spans="1:19" ht="17.25" thickBot="1">
      <c r="A156" s="127" t="s">
        <v>200</v>
      </c>
      <c r="B156" s="128">
        <v>298</v>
      </c>
      <c r="C156" s="78">
        <v>-2.29508197E-2</v>
      </c>
      <c r="D156" s="20">
        <v>315</v>
      </c>
      <c r="E156" s="21">
        <f t="shared" si="78"/>
        <v>5.7046979865771813E-2</v>
      </c>
      <c r="F156" s="22">
        <f>IF(ISNUMBER(D156), $B172 * E156, "")</f>
        <v>8557.0469798657723</v>
      </c>
      <c r="G156" s="30">
        <v>312</v>
      </c>
      <c r="H156" s="21">
        <f t="shared" si="79"/>
        <v>4.6979865771812082E-2</v>
      </c>
      <c r="I156" s="105">
        <f>IF(ISNUMBER(G156), $B172 * H156, "")</f>
        <v>7046.979865771812</v>
      </c>
      <c r="J156" s="20">
        <v>309</v>
      </c>
      <c r="K156" s="21">
        <f t="shared" si="80"/>
        <v>3.6912751677852351E-2</v>
      </c>
      <c r="L156" s="22">
        <f>IF(ISNUMBER(J156), $B172 * K156, "")</f>
        <v>5536.9127516778526</v>
      </c>
      <c r="M156" s="30">
        <v>313</v>
      </c>
      <c r="N156" s="21">
        <f t="shared" si="81"/>
        <v>5.0335570469798654E-2</v>
      </c>
      <c r="O156" s="22">
        <f>IF(ISNUMBER(M156), $B172 * N156, "")</f>
        <v>7550.3355704697979</v>
      </c>
      <c r="Q156" s="193"/>
      <c r="R156" s="193"/>
      <c r="S156" s="193"/>
    </row>
    <row r="157" spans="1:19" ht="17.25" thickBot="1">
      <c r="A157" s="125" t="s">
        <v>159</v>
      </c>
      <c r="B157" s="129">
        <v>202</v>
      </c>
      <c r="C157" s="80">
        <v>-2.4154589399999999E-2</v>
      </c>
      <c r="D157" s="106">
        <v>215</v>
      </c>
      <c r="E157" s="107">
        <f>IF(ISNUMBER(D157), (D157 - $B157) / $B157, "")</f>
        <v>6.4356435643564358E-2</v>
      </c>
      <c r="F157" s="108">
        <f>IF(ISNUMBER(D157), $B172 * E157, "")</f>
        <v>9653.4653465346546</v>
      </c>
      <c r="G157" s="109">
        <v>214</v>
      </c>
      <c r="H157" s="107">
        <f>IF(ISNUMBER(G157), (G157 - $B157) / $B157, "")</f>
        <v>5.9405940594059403E-2</v>
      </c>
      <c r="I157" s="110">
        <f>IF(ISNUMBER(G157), $B172 * H157, "")</f>
        <v>8910.8910891089108</v>
      </c>
      <c r="J157" s="106">
        <v>208</v>
      </c>
      <c r="K157" s="107">
        <f>IF(ISNUMBER(J157), (J157 - $B157) / $B157, "")</f>
        <v>2.9702970297029702E-2</v>
      </c>
      <c r="L157" s="108">
        <f>IF(ISNUMBER(J157), $B172 * K157, "")</f>
        <v>4455.4455445544554</v>
      </c>
      <c r="M157" s="109">
        <v>210</v>
      </c>
      <c r="N157" s="107">
        <f>IF(ISNUMBER(M157), (M157 - $B157) / $B157, "")</f>
        <v>3.9603960396039604E-2</v>
      </c>
      <c r="O157" s="108">
        <f>IF(ISNUMBER(M157), $B172 * N157, "")</f>
        <v>5940.5940594059402</v>
      </c>
      <c r="Q157" s="193"/>
      <c r="R157" s="193"/>
      <c r="S157" s="193"/>
    </row>
    <row r="158" spans="1:19" ht="17.25" thickBot="1">
      <c r="A158" s="125" t="s">
        <v>186</v>
      </c>
      <c r="B158" s="126">
        <v>192</v>
      </c>
      <c r="C158" s="77">
        <v>-2.53807107E-2</v>
      </c>
      <c r="D158" s="15">
        <v>200</v>
      </c>
      <c r="E158" s="32">
        <f t="shared" ref="E158:E161" si="82">IF(ISNUMBER(D158), (D158 - $B158) / $B158, "")</f>
        <v>4.1666666666666664E-2</v>
      </c>
      <c r="F158" s="18">
        <f>IF(ISNUMBER(D158), $B172 * E158, "")</f>
        <v>6250</v>
      </c>
      <c r="G158" s="31">
        <v>200</v>
      </c>
      <c r="H158" s="32">
        <f t="shared" ref="H158:H161" si="83">IF(ISNUMBER(G158), (G158 - $B158) / $B158, "")</f>
        <v>4.1666666666666664E-2</v>
      </c>
      <c r="I158" s="101">
        <f>IF(ISNUMBER(G158), $B172 * H158, "")</f>
        <v>6250</v>
      </c>
      <c r="J158" s="15">
        <v>199</v>
      </c>
      <c r="K158" s="32">
        <f t="shared" ref="K158:K161" si="84">IF(ISNUMBER(J158), (J158 - $B158) / $B158, "")</f>
        <v>3.6458333333333336E-2</v>
      </c>
      <c r="L158" s="18">
        <f>IF(ISNUMBER(J158), $B172 * K158, "")</f>
        <v>5468.75</v>
      </c>
      <c r="M158" s="31">
        <v>202</v>
      </c>
      <c r="N158" s="32">
        <f t="shared" ref="N158:N161" si="85">IF(ISNUMBER(M158), (M158 - $B158) / $B158, "")</f>
        <v>5.2083333333333336E-2</v>
      </c>
      <c r="O158" s="18">
        <f>IF(ISNUMBER(M158), $B172 * N158, "")</f>
        <v>7812.5</v>
      </c>
      <c r="Q158" s="193"/>
      <c r="R158" s="193"/>
      <c r="S158" s="193"/>
    </row>
    <row r="159" spans="1:19" ht="17.25" thickBot="1">
      <c r="A159" s="125" t="s">
        <v>179</v>
      </c>
      <c r="B159" s="126">
        <v>533</v>
      </c>
      <c r="C159" s="77">
        <v>-2.5594149900000002E-2</v>
      </c>
      <c r="D159" s="15">
        <v>551</v>
      </c>
      <c r="E159" s="32">
        <f t="shared" si="82"/>
        <v>3.3771106941838651E-2</v>
      </c>
      <c r="F159" s="18">
        <f>IF(ISNUMBER(D159), $B172 * E159, "")</f>
        <v>5065.6660412757974</v>
      </c>
      <c r="G159" s="31">
        <v>547</v>
      </c>
      <c r="H159" s="32">
        <f t="shared" si="83"/>
        <v>2.6266416510318951E-2</v>
      </c>
      <c r="I159" s="101">
        <f>IF(ISNUMBER(G159), $B172 * H159, "")</f>
        <v>3939.9624765478425</v>
      </c>
      <c r="J159" s="15">
        <v>549</v>
      </c>
      <c r="K159" s="32">
        <f t="shared" si="84"/>
        <v>3.0018761726078799E-2</v>
      </c>
      <c r="L159" s="18">
        <f>IF(ISNUMBER(J159), $B172 * K159, "")</f>
        <v>4502.8142589118197</v>
      </c>
      <c r="M159" s="31">
        <v>549</v>
      </c>
      <c r="N159" s="32">
        <f t="shared" si="85"/>
        <v>3.0018761726078799E-2</v>
      </c>
      <c r="O159" s="18">
        <f>IF(ISNUMBER(M159), $B172 * N159, "")</f>
        <v>4502.8142589118197</v>
      </c>
      <c r="Q159" s="193"/>
      <c r="R159" s="193"/>
      <c r="S159" s="193"/>
    </row>
    <row r="160" spans="1:19" ht="17.25" thickBot="1">
      <c r="A160" s="125" t="s">
        <v>343</v>
      </c>
      <c r="B160" s="126">
        <v>635</v>
      </c>
      <c r="C160" s="77">
        <v>-2.60736196E-2</v>
      </c>
      <c r="D160" s="15">
        <v>669</v>
      </c>
      <c r="E160" s="32">
        <f t="shared" si="82"/>
        <v>5.3543307086614172E-2</v>
      </c>
      <c r="F160" s="18">
        <f>IF(ISNUMBER(D160), $B172 * E160, "")</f>
        <v>8031.4960629921261</v>
      </c>
      <c r="G160" s="31">
        <v>672</v>
      </c>
      <c r="H160" s="32">
        <f t="shared" si="83"/>
        <v>5.826771653543307E-2</v>
      </c>
      <c r="I160" s="101">
        <f>IF(ISNUMBER(G160), $B172 * H160, "")</f>
        <v>8740.1574803149597</v>
      </c>
      <c r="J160" s="15">
        <v>676</v>
      </c>
      <c r="K160" s="32">
        <f t="shared" si="84"/>
        <v>6.4566929133858267E-2</v>
      </c>
      <c r="L160" s="18">
        <f>IF(ISNUMBER(J160), $B172 * K160, "")</f>
        <v>9685.0393700787408</v>
      </c>
      <c r="M160" s="31">
        <v>700</v>
      </c>
      <c r="N160" s="32">
        <f t="shared" si="85"/>
        <v>0.10236220472440945</v>
      </c>
      <c r="O160" s="18">
        <f>IF(ISNUMBER(M160), $B172 * N160, "")</f>
        <v>15354.330708661417</v>
      </c>
      <c r="Q160" s="33"/>
      <c r="R160" s="33"/>
    </row>
    <row r="161" spans="1:19" ht="17.25" thickBot="1">
      <c r="A161" s="130" t="s">
        <v>208</v>
      </c>
      <c r="B161" s="131">
        <v>701</v>
      </c>
      <c r="C161" s="79">
        <v>-2.6388888900000001E-2</v>
      </c>
      <c r="D161" s="24">
        <v>708</v>
      </c>
      <c r="E161" s="25">
        <f t="shared" si="82"/>
        <v>9.9857346647646214E-3</v>
      </c>
      <c r="F161" s="104">
        <f>IF(ISNUMBER(D161), $B172 * E161, "")</f>
        <v>1497.8601997146932</v>
      </c>
      <c r="G161" s="102">
        <v>707</v>
      </c>
      <c r="H161" s="25">
        <f t="shared" si="83"/>
        <v>8.5592011412268191E-3</v>
      </c>
      <c r="I161" s="103">
        <f>IF(ISNUMBER(G161), $B172 * H161, "")</f>
        <v>1283.8801711840229</v>
      </c>
      <c r="J161" s="24">
        <v>704</v>
      </c>
      <c r="K161" s="25">
        <f t="shared" si="84"/>
        <v>4.2796005706134095E-3</v>
      </c>
      <c r="L161" s="104">
        <f>IF(ISNUMBER(J161), $B172 * K161, "")</f>
        <v>641.94008559201143</v>
      </c>
      <c r="M161" s="102">
        <v>704</v>
      </c>
      <c r="N161" s="25">
        <f t="shared" si="85"/>
        <v>4.2796005706134095E-3</v>
      </c>
      <c r="O161" s="104">
        <f>IF(ISNUMBER(M161), $B172 * N161, "")</f>
        <v>641.94008559201143</v>
      </c>
      <c r="Q161" s="194"/>
      <c r="R161" s="195"/>
      <c r="S161" s="196"/>
    </row>
    <row r="162" spans="1:19">
      <c r="A162" s="123" t="s">
        <v>242</v>
      </c>
      <c r="B162" s="124">
        <v>751</v>
      </c>
      <c r="C162" s="76">
        <v>-2.72020725E-2</v>
      </c>
      <c r="D162" s="13">
        <v>813</v>
      </c>
      <c r="E162" s="14">
        <f>IF(ISNUMBER(D162), (D162 - $B162) / $B162, "")</f>
        <v>8.2556591211717711E-2</v>
      </c>
      <c r="F162" s="16">
        <f>IF(ISNUMBER(D162), $B172 * E162, "")</f>
        <v>12383.488681757657</v>
      </c>
      <c r="G162" s="29">
        <v>787</v>
      </c>
      <c r="H162" s="14">
        <f>IF(ISNUMBER(G162), (G162 - $B162) / $B162, "")</f>
        <v>4.7936085219707054E-2</v>
      </c>
      <c r="I162" s="100">
        <f>IF(ISNUMBER(G162), $B172 * H162, "")</f>
        <v>7190.4127829560584</v>
      </c>
      <c r="J162" s="13">
        <v>789</v>
      </c>
      <c r="K162" s="14">
        <f>IF(ISNUMBER(J162), (J162 - $B162) / $B162, "")</f>
        <v>5.0599201065246339E-2</v>
      </c>
      <c r="L162" s="16">
        <f>IF(ISNUMBER(J162), $B172 * K162, "")</f>
        <v>7589.8801597869506</v>
      </c>
      <c r="M162" s="29">
        <v>796</v>
      </c>
      <c r="N162" s="14">
        <f>IF(ISNUMBER(M162), (M162 - $B162) / $B162, "")</f>
        <v>5.9920106524633823E-2</v>
      </c>
      <c r="O162" s="16">
        <f>IF(ISNUMBER(M162), $B172 * N162, "")</f>
        <v>8988.0159786950735</v>
      </c>
      <c r="Q162" s="197"/>
      <c r="R162" s="198"/>
      <c r="S162" s="199"/>
    </row>
    <row r="163" spans="1:19" ht="17.25" thickBot="1">
      <c r="A163" s="125" t="s">
        <v>155</v>
      </c>
      <c r="B163" s="126">
        <v>723</v>
      </c>
      <c r="C163" s="77">
        <v>-2.8225806499999999E-2</v>
      </c>
      <c r="D163" s="15">
        <v>758</v>
      </c>
      <c r="E163" s="32">
        <f t="shared" ref="E163:E166" si="86">IF(ISNUMBER(D163), (D163 - $B163) / $B163, "")</f>
        <v>4.8409405255878286E-2</v>
      </c>
      <c r="F163" s="18">
        <f>IF(ISNUMBER(D163), $B172 * E163, "")</f>
        <v>7261.4107883817433</v>
      </c>
      <c r="G163" s="31">
        <v>740</v>
      </c>
      <c r="H163" s="32">
        <f t="shared" ref="H163:H166" si="87">IF(ISNUMBER(G163), (G163 - $B163) / $B163, "")</f>
        <v>2.351313969571231E-2</v>
      </c>
      <c r="I163" s="101">
        <f>IF(ISNUMBER(G163), $B172 * H163, "")</f>
        <v>3526.9709543568465</v>
      </c>
      <c r="J163" s="15">
        <v>732</v>
      </c>
      <c r="K163" s="32">
        <f t="shared" ref="K163:K166" si="88">IF(ISNUMBER(J163), (J163 - $B163) / $B163, "")</f>
        <v>1.2448132780082987E-2</v>
      </c>
      <c r="L163" s="18">
        <f>IF(ISNUMBER(J163), $B172 * K163, "")</f>
        <v>1867.2199170124479</v>
      </c>
      <c r="M163" s="31">
        <v>742</v>
      </c>
      <c r="N163" s="32">
        <f t="shared" ref="N163:N166" si="89">IF(ISNUMBER(M163), (M163 - $B163) / $B163, "")</f>
        <v>2.6279391424619641E-2</v>
      </c>
      <c r="O163" s="18">
        <f>IF(ISNUMBER(M163), $B172 * N163, "")</f>
        <v>3941.9087136929461</v>
      </c>
      <c r="Q163" s="200"/>
      <c r="R163" s="201"/>
      <c r="S163" s="202"/>
    </row>
    <row r="164" spans="1:19" ht="17.25" thickBot="1">
      <c r="A164" s="125" t="s">
        <v>248</v>
      </c>
      <c r="B164" s="126">
        <v>150</v>
      </c>
      <c r="C164" s="77">
        <v>-3.2258064500000003E-2</v>
      </c>
      <c r="D164" s="15">
        <v>158</v>
      </c>
      <c r="E164" s="32">
        <f t="shared" si="86"/>
        <v>5.3333333333333337E-2</v>
      </c>
      <c r="F164" s="18">
        <f>IF(ISNUMBER(D164), $B172 * E164, "")</f>
        <v>8000.0000000000009</v>
      </c>
      <c r="G164" s="31">
        <v>158</v>
      </c>
      <c r="H164" s="32">
        <f t="shared" si="87"/>
        <v>5.3333333333333337E-2</v>
      </c>
      <c r="I164" s="101">
        <f>IF(ISNUMBER(G164), $B172 * H164, "")</f>
        <v>8000.0000000000009</v>
      </c>
      <c r="J164" s="15">
        <v>157</v>
      </c>
      <c r="K164" s="32">
        <f t="shared" si="88"/>
        <v>4.6666666666666669E-2</v>
      </c>
      <c r="L164" s="18">
        <f>IF(ISNUMBER(J164), $B172 * K164, "")</f>
        <v>7000</v>
      </c>
      <c r="M164" s="31">
        <v>159</v>
      </c>
      <c r="N164" s="32">
        <f t="shared" si="89"/>
        <v>0.06</v>
      </c>
      <c r="O164" s="18">
        <f>IF(ISNUMBER(M164), $B172 * N164, "")</f>
        <v>9000</v>
      </c>
      <c r="Q164" s="193"/>
      <c r="R164" s="193"/>
      <c r="S164" s="193"/>
    </row>
    <row r="165" spans="1:19" ht="17.25" thickBot="1">
      <c r="A165" s="125" t="s">
        <v>212</v>
      </c>
      <c r="B165" s="126">
        <v>297</v>
      </c>
      <c r="C165" s="77">
        <v>-3.2573289900000003E-2</v>
      </c>
      <c r="D165" s="15">
        <v>304</v>
      </c>
      <c r="E165" s="32">
        <f t="shared" si="86"/>
        <v>2.3569023569023569E-2</v>
      </c>
      <c r="F165" s="18">
        <f>IF(ISNUMBER(D165), $B172 * E165, "")</f>
        <v>3535.3535353535353</v>
      </c>
      <c r="G165" s="31">
        <v>303</v>
      </c>
      <c r="H165" s="32">
        <f t="shared" si="87"/>
        <v>2.0202020202020204E-2</v>
      </c>
      <c r="I165" s="101">
        <f>IF(ISNUMBER(G165), $B172 * H165, "")</f>
        <v>3030.3030303030305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303</v>
      </c>
      <c r="N165" s="32">
        <f t="shared" si="89"/>
        <v>2.0202020202020204E-2</v>
      </c>
      <c r="O165" s="18">
        <f>IF(ISNUMBER(M165), $B172 * N165, "")</f>
        <v>3030.3030303030305</v>
      </c>
      <c r="Q165" s="203"/>
      <c r="R165" s="203"/>
      <c r="S165" s="203"/>
    </row>
    <row r="166" spans="1:19" ht="17.25" thickBot="1">
      <c r="A166" s="127" t="s">
        <v>236</v>
      </c>
      <c r="B166" s="128">
        <v>339</v>
      </c>
      <c r="C166" s="78">
        <v>-3.4188034200000002E-2</v>
      </c>
      <c r="D166" s="20">
        <v>353</v>
      </c>
      <c r="E166" s="21">
        <f t="shared" si="86"/>
        <v>4.1297935103244837E-2</v>
      </c>
      <c r="F166" s="22">
        <f>IF(ISNUMBER(D166), $B172 * E166, "")</f>
        <v>6194.6902654867254</v>
      </c>
      <c r="G166" s="30">
        <v>350</v>
      </c>
      <c r="H166" s="21">
        <f t="shared" si="87"/>
        <v>3.2448377581120944E-2</v>
      </c>
      <c r="I166" s="105">
        <f>IF(ISNUMBER(G166), $B172 * H166, "")</f>
        <v>4867.2566371681414</v>
      </c>
      <c r="J166" s="20">
        <v>350</v>
      </c>
      <c r="K166" s="21">
        <f t="shared" si="88"/>
        <v>3.2448377581120944E-2</v>
      </c>
      <c r="L166" s="22">
        <f>IF(ISNUMBER(J166), $B172 * K166, "")</f>
        <v>4867.2566371681414</v>
      </c>
      <c r="M166" s="30">
        <v>367</v>
      </c>
      <c r="N166" s="21">
        <f t="shared" si="89"/>
        <v>8.2595870206489674E-2</v>
      </c>
      <c r="O166" s="22">
        <f>IF(ISNUMBER(M166), $B172 * N166, "")</f>
        <v>12389.380530973451</v>
      </c>
      <c r="Q166" s="203"/>
      <c r="R166" s="203"/>
      <c r="S166" s="203"/>
    </row>
    <row r="167" spans="1:19" ht="17.25" thickBot="1">
      <c r="A167" s="125" t="s">
        <v>161</v>
      </c>
      <c r="B167" s="129">
        <v>559</v>
      </c>
      <c r="C167" s="80">
        <v>-3.4542314300000002E-2</v>
      </c>
      <c r="D167" s="106">
        <v>556</v>
      </c>
      <c r="E167" s="107">
        <f>IF(ISNUMBER(D167), (D167 - $B167) / $B167, "")</f>
        <v>-5.3667262969588547E-3</v>
      </c>
      <c r="F167" s="108">
        <f>IF(ISNUMBER(D167), $B172 * E167, "")</f>
        <v>-805.00894454382819</v>
      </c>
      <c r="G167" s="109">
        <v>553</v>
      </c>
      <c r="H167" s="107">
        <f>IF(ISNUMBER(G167), (G167 - $B167) / $B167, "")</f>
        <v>-1.0733452593917709E-2</v>
      </c>
      <c r="I167" s="110">
        <f>IF(ISNUMBER(G167), $B172 * H167, "")</f>
        <v>-1610.0178890876564</v>
      </c>
      <c r="J167" s="106">
        <v>551</v>
      </c>
      <c r="K167" s="107">
        <f>IF(ISNUMBER(J167), (J167 - $B167) / $B167, "")</f>
        <v>-1.4311270125223614E-2</v>
      </c>
      <c r="L167" s="108">
        <f>IF(ISNUMBER(J167), $B172 * K167, "")</f>
        <v>-2146.6905187835418</v>
      </c>
      <c r="M167" s="109">
        <v>560</v>
      </c>
      <c r="N167" s="107">
        <f>IF(ISNUMBER(M167), (M167 - $B167) / $B167, "")</f>
        <v>1.7889087656529517E-3</v>
      </c>
      <c r="O167" s="108">
        <f>IF(ISNUMBER(M167), $B172 * N167, "")</f>
        <v>268.33631484794273</v>
      </c>
      <c r="Q167" s="193"/>
      <c r="R167" s="193"/>
      <c r="S167" s="193"/>
    </row>
    <row r="168" spans="1:19" ht="17.25" thickBot="1">
      <c r="A168" s="125" t="s">
        <v>230</v>
      </c>
      <c r="B168" s="126">
        <v>325</v>
      </c>
      <c r="C168" s="77">
        <v>-3.5608308599999999E-2</v>
      </c>
      <c r="D168" s="15">
        <v>341</v>
      </c>
      <c r="E168" s="32">
        <f t="shared" ref="E168:E171" si="90">IF(ISNUMBER(D168), (D168 - $B168) / $B168, "")</f>
        <v>4.9230769230769231E-2</v>
      </c>
      <c r="F168" s="18">
        <f>IF(ISNUMBER(D168), $B172 * E168, "")</f>
        <v>7384.6153846153848</v>
      </c>
      <c r="G168" s="31">
        <v>343</v>
      </c>
      <c r="H168" s="32">
        <f t="shared" ref="H168:H171" si="91">IF(ISNUMBER(G168), (G168 - $B168) / $B168, "")</f>
        <v>5.5384615384615386E-2</v>
      </c>
      <c r="I168" s="101">
        <f>IF(ISNUMBER(G168), $B172 * H168, "")</f>
        <v>8307.6923076923085</v>
      </c>
      <c r="J168" s="15">
        <v>338</v>
      </c>
      <c r="K168" s="32">
        <f t="shared" ref="K168:K171" si="92">IF(ISNUMBER(J168), (J168 - $B168) / $B168, "")</f>
        <v>0.04</v>
      </c>
      <c r="L168" s="18">
        <f>IF(ISNUMBER(J168), $B172 * K168, "")</f>
        <v>6000</v>
      </c>
      <c r="M168" s="31">
        <v>343</v>
      </c>
      <c r="N168" s="32">
        <f t="shared" ref="N168:N171" si="93">IF(ISNUMBER(M168), (M168 - $B168) / $B168, "")</f>
        <v>5.5384615384615386E-2</v>
      </c>
      <c r="O168" s="18">
        <f>IF(ISNUMBER(M168), $B172 * N168, "")</f>
        <v>8307.6923076923085</v>
      </c>
      <c r="Q168" s="193"/>
      <c r="R168" s="193"/>
      <c r="S168" s="193"/>
    </row>
    <row r="169" spans="1:19" ht="17.25" thickBot="1">
      <c r="A169" s="125" t="s">
        <v>214</v>
      </c>
      <c r="B169" s="126">
        <v>103</v>
      </c>
      <c r="C169" s="77">
        <v>-3.7383177599999998E-2</v>
      </c>
      <c r="D169" s="15">
        <v>107</v>
      </c>
      <c r="E169" s="32">
        <f t="shared" si="90"/>
        <v>3.8834951456310676E-2</v>
      </c>
      <c r="F169" s="18">
        <f>IF(ISNUMBER(D169), $B172 * E169, "")</f>
        <v>5825.2427184466014</v>
      </c>
      <c r="G169" s="31">
        <v>108</v>
      </c>
      <c r="H169" s="32">
        <f t="shared" si="91"/>
        <v>4.8543689320388349E-2</v>
      </c>
      <c r="I169" s="101">
        <f>IF(ISNUMBER(G169), $B172 * H169, "")</f>
        <v>7281.5533980582522</v>
      </c>
      <c r="J169" s="15">
        <v>106</v>
      </c>
      <c r="K169" s="32">
        <f t="shared" si="92"/>
        <v>2.9126213592233011E-2</v>
      </c>
      <c r="L169" s="18">
        <f>IF(ISNUMBER(J169), $B172 * K169, "")</f>
        <v>4368.9320388349515</v>
      </c>
      <c r="M169" s="31">
        <v>109</v>
      </c>
      <c r="N169" s="32">
        <f t="shared" si="93"/>
        <v>5.8252427184466021E-2</v>
      </c>
      <c r="O169" s="18">
        <f>IF(ISNUMBER(M169), $B172 * N169, "")</f>
        <v>8737.8640776699031</v>
      </c>
      <c r="Q169" s="193"/>
      <c r="R169" s="193"/>
      <c r="S169" s="193"/>
    </row>
    <row r="170" spans="1:19">
      <c r="A170" s="125" t="s">
        <v>206</v>
      </c>
      <c r="B170" s="126">
        <v>640</v>
      </c>
      <c r="C170" s="77">
        <v>-3.9039038999999998E-2</v>
      </c>
      <c r="D170" s="15">
        <v>657</v>
      </c>
      <c r="E170" s="32">
        <f t="shared" si="90"/>
        <v>2.6562499999999999E-2</v>
      </c>
      <c r="F170" s="18">
        <f>IF(ISNUMBER(D170), $B172 * E170, "")</f>
        <v>3984.375</v>
      </c>
      <c r="G170" s="31">
        <v>658</v>
      </c>
      <c r="H170" s="32">
        <f t="shared" si="91"/>
        <v>2.8125000000000001E-2</v>
      </c>
      <c r="I170" s="101">
        <f>IF(ISNUMBER(G170), $B172 * H170, "")</f>
        <v>4218.75</v>
      </c>
      <c r="J170" s="15">
        <v>654</v>
      </c>
      <c r="K170" s="32">
        <f t="shared" si="92"/>
        <v>2.1874999999999999E-2</v>
      </c>
      <c r="L170" s="18">
        <f>IF(ISNUMBER(J170), $B172 * K170, "")</f>
        <v>3281.25</v>
      </c>
      <c r="M170" s="31">
        <v>656</v>
      </c>
      <c r="N170" s="32">
        <f t="shared" si="93"/>
        <v>2.5000000000000001E-2</v>
      </c>
      <c r="O170" s="18">
        <f>IF(ISNUMBER(M170), $B172 * N170, "")</f>
        <v>3750</v>
      </c>
      <c r="Q170" s="182"/>
      <c r="R170" s="183"/>
      <c r="S170" s="184"/>
    </row>
    <row r="171" spans="1:19" ht="17.25" thickBot="1">
      <c r="A171" s="130" t="s">
        <v>246</v>
      </c>
      <c r="B171" s="131">
        <v>558</v>
      </c>
      <c r="C171" s="79">
        <v>-4.1237113399999997E-2</v>
      </c>
      <c r="D171" s="24">
        <v>570</v>
      </c>
      <c r="E171" s="25">
        <f t="shared" si="90"/>
        <v>2.1505376344086023E-2</v>
      </c>
      <c r="F171" s="104">
        <f>IF(ISNUMBER(D171), $B172 * E171, "")</f>
        <v>3225.8064516129034</v>
      </c>
      <c r="G171" s="102">
        <v>570</v>
      </c>
      <c r="H171" s="25">
        <f t="shared" si="91"/>
        <v>2.1505376344086023E-2</v>
      </c>
      <c r="I171" s="103">
        <f>IF(ISNUMBER(G171), $B172 * H171, "")</f>
        <v>3225.8064516129034</v>
      </c>
      <c r="J171" s="24">
        <v>566</v>
      </c>
      <c r="K171" s="25">
        <f t="shared" si="92"/>
        <v>1.4336917562724014E-2</v>
      </c>
      <c r="L171" s="104">
        <f>IF(ISNUMBER(J171), $B172 * K171, "")</f>
        <v>2150.5376344086021</v>
      </c>
      <c r="M171" s="102">
        <v>576</v>
      </c>
      <c r="N171" s="25">
        <f t="shared" si="93"/>
        <v>3.2258064516129031E-2</v>
      </c>
      <c r="O171" s="104">
        <f>IF(ISNUMBER(M171), $B172 * N171, "")</f>
        <v>4838.7096774193551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4.2995377721082043E-2</v>
      </c>
      <c r="F172" s="28">
        <f>SUM(F152:F171)</f>
        <v>128986.13316324618</v>
      </c>
      <c r="G172" s="26" t="s">
        <v>265</v>
      </c>
      <c r="H172" s="27">
        <f>IF(COUNT(H152:H171), SUM(H152:H171) / COUNT(H152:H171), 0)</f>
        <v>3.8635345108087693E-2</v>
      </c>
      <c r="I172" s="28">
        <f>SUM(I152:I171)</f>
        <v>115906.0353242631</v>
      </c>
      <c r="J172" s="26" t="s">
        <v>265</v>
      </c>
      <c r="K172" s="27">
        <f>IF(COUNT(K152:K171), SUM(K152:K171) / COUNT(K152:K171), 0)</f>
        <v>3.0595597690301041E-2</v>
      </c>
      <c r="L172" s="28">
        <f>SUM(L152:L171)</f>
        <v>91786.793070903135</v>
      </c>
      <c r="M172" s="26" t="s">
        <v>265</v>
      </c>
      <c r="N172" s="27">
        <f>IF(COUNT(N152:N171), SUM(N152:N171) / COUNT(N152:N171), 0)</f>
        <v>5.9882707038037455E-2</v>
      </c>
      <c r="O172" s="28">
        <f>SUM(O152:O171)</f>
        <v>179648.12111411241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57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2022-06-01(수) 오전 00:00</v>
      </c>
      <c r="C177" s="245"/>
      <c r="D177" s="217" t="str">
        <f>TEXT($G$1, "[$-ko-KR]yyyy-mm-dd(ddd) ") &amp; "오후 14:00"</f>
        <v>2022-06-01(수) 오후 14:00</v>
      </c>
      <c r="E177" s="218"/>
      <c r="F177" s="219"/>
      <c r="G177" s="217" t="str">
        <f>TEXT($G$1, "[$-ko-KR]yyyy-mm-dd(ddd) ") &amp; "오후 19:00"</f>
        <v>2022-06-01(수) 오후 19:00</v>
      </c>
      <c r="H177" s="218"/>
      <c r="I177" s="219"/>
      <c r="J177" s="217" t="str">
        <f>TEXT($G$1, "[$-ko-KR]yyyy-mm-dd(ddd) ") &amp; "오후 21:00"</f>
        <v>2022-06-01(수) 오후 21:00</v>
      </c>
      <c r="K177" s="218"/>
      <c r="L177" s="219"/>
      <c r="M177" s="217" t="str">
        <f>TEXT($G$1+1, "[$-ko-KR]yyyy-mm-dd(ddd) ") &amp; "오전 00:00"</f>
        <v>2022-06-02(목)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58" t="s">
        <v>57</v>
      </c>
      <c r="H178" s="159" t="s">
        <v>262</v>
      </c>
      <c r="I178" s="160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230</v>
      </c>
      <c r="B179" s="124">
        <v>325</v>
      </c>
      <c r="C179" s="76">
        <v>-3.5608308599999999E-2</v>
      </c>
      <c r="D179" s="13">
        <v>341</v>
      </c>
      <c r="E179" s="14">
        <f>IF(ISNUMBER(D179), (D179 - $B179) / $B179, "")</f>
        <v>4.9230769230769231E-2</v>
      </c>
      <c r="F179" s="16">
        <f>IF(ISNUMBER(D179), $B199 * E179, "")</f>
        <v>7384.6153846153848</v>
      </c>
      <c r="G179" s="29">
        <v>343</v>
      </c>
      <c r="H179" s="14">
        <f>IF(ISNUMBER(G179), (G179 - $B179) / $B179, "")</f>
        <v>5.5384615384615386E-2</v>
      </c>
      <c r="I179" s="100">
        <f>IF(ISNUMBER(G179), $B199 * H179, "")</f>
        <v>8307.6923076923085</v>
      </c>
      <c r="J179" s="13">
        <v>338</v>
      </c>
      <c r="K179" s="14">
        <f>IF(ISNUMBER(J179), (J179 - $B179) / $B179, "")</f>
        <v>0.04</v>
      </c>
      <c r="L179" s="16">
        <f>IF(ISNUMBER(J179), $B199 * K179, "")</f>
        <v>6000</v>
      </c>
      <c r="M179" s="29">
        <v>343</v>
      </c>
      <c r="N179" s="14">
        <f>IF(ISNUMBER(M179), (M179 - $B179) / $B179, "")</f>
        <v>5.5384615384615386E-2</v>
      </c>
      <c r="O179" s="16">
        <f>IF(ISNUMBER(M179), $B199 * N179, "")</f>
        <v>8307.6923076923085</v>
      </c>
      <c r="Q179" s="203"/>
      <c r="R179" s="203"/>
      <c r="S179" s="203"/>
    </row>
    <row r="180" spans="1:19" ht="17.25" thickBot="1">
      <c r="A180" s="125" t="s">
        <v>218</v>
      </c>
      <c r="B180" s="126">
        <v>1600</v>
      </c>
      <c r="C180" s="77">
        <v>-3.6144578300000001E-2</v>
      </c>
      <c r="D180" s="15">
        <v>1675</v>
      </c>
      <c r="E180" s="32">
        <f t="shared" ref="E180:E183" si="94">IF(ISNUMBER(D180), (D180 - $B180) / $B180, "")</f>
        <v>4.6875E-2</v>
      </c>
      <c r="F180" s="18">
        <f>IF(ISNUMBER(D180), $B199 * E180, "")</f>
        <v>7031.25</v>
      </c>
      <c r="G180" s="31">
        <v>1680</v>
      </c>
      <c r="H180" s="32">
        <f t="shared" ref="H180:H183" si="95">IF(ISNUMBER(G180), (G180 - $B180) / $B180, "")</f>
        <v>0.05</v>
      </c>
      <c r="I180" s="101">
        <f>IF(ISNUMBER(G180), $B199 * H180, "")</f>
        <v>7500</v>
      </c>
      <c r="J180" s="15">
        <v>1690</v>
      </c>
      <c r="K180" s="32">
        <f t="shared" ref="K180:K183" si="96">IF(ISNUMBER(J180), (J180 - $B180) / $B180, "")</f>
        <v>5.6250000000000001E-2</v>
      </c>
      <c r="L180" s="18">
        <f>IF(ISNUMBER(J180), $B199 * K180, "")</f>
        <v>8437.5</v>
      </c>
      <c r="M180" s="31">
        <v>1705</v>
      </c>
      <c r="N180" s="32">
        <f t="shared" ref="N180:N183" si="97">IF(ISNUMBER(M180), (M180 - $B180) / $B180, "")</f>
        <v>6.5625000000000003E-2</v>
      </c>
      <c r="O180" s="18">
        <f>IF(ISNUMBER(M180), $B199 * N180, "")</f>
        <v>9843.75</v>
      </c>
      <c r="Q180" s="203"/>
      <c r="R180" s="203"/>
      <c r="S180" s="203"/>
    </row>
    <row r="181" spans="1:19" ht="17.25" thickBot="1">
      <c r="A181" s="125" t="s">
        <v>71</v>
      </c>
      <c r="B181" s="126">
        <v>15.6</v>
      </c>
      <c r="C181" s="77">
        <v>-3.7037037000000002E-2</v>
      </c>
      <c r="D181" s="15">
        <v>17</v>
      </c>
      <c r="E181" s="32">
        <f t="shared" si="94"/>
        <v>8.9743589743589772E-2</v>
      </c>
      <c r="F181" s="18">
        <f>IF(ISNUMBER(D181), $B199 * E181, "")</f>
        <v>13461.538461538466</v>
      </c>
      <c r="G181" s="31">
        <v>16.5</v>
      </c>
      <c r="H181" s="32">
        <f t="shared" si="95"/>
        <v>5.7692307692307716E-2</v>
      </c>
      <c r="I181" s="101">
        <f>IF(ISNUMBER(G181), $B199 * H181, "")</f>
        <v>8653.8461538461579</v>
      </c>
      <c r="J181" s="15">
        <v>16.2</v>
      </c>
      <c r="K181" s="32">
        <f t="shared" si="96"/>
        <v>3.8461538461538443E-2</v>
      </c>
      <c r="L181" s="18">
        <f>IF(ISNUMBER(J181), $B199 * K181, "")</f>
        <v>5769.2307692307668</v>
      </c>
      <c r="M181" s="31">
        <v>16.3</v>
      </c>
      <c r="N181" s="32">
        <f t="shared" si="97"/>
        <v>4.4871794871794941E-2</v>
      </c>
      <c r="O181" s="18">
        <f>IF(ISNUMBER(M181), $B199 * N181, "")</f>
        <v>6730.7692307692414</v>
      </c>
      <c r="Q181" s="193"/>
      <c r="R181" s="193"/>
      <c r="S181" s="193"/>
    </row>
    <row r="182" spans="1:19" ht="17.25" thickBot="1">
      <c r="A182" s="125" t="s">
        <v>116</v>
      </c>
      <c r="B182" s="126">
        <v>2190</v>
      </c>
      <c r="C182" s="77">
        <v>-3.7362637400000002E-2</v>
      </c>
      <c r="D182" s="15">
        <v>2260</v>
      </c>
      <c r="E182" s="32">
        <f t="shared" si="94"/>
        <v>3.1963470319634701E-2</v>
      </c>
      <c r="F182" s="18">
        <f>IF(ISNUMBER(D182), $B199 * E182, "")</f>
        <v>4794.5205479452052</v>
      </c>
      <c r="G182" s="31">
        <v>2245</v>
      </c>
      <c r="H182" s="32">
        <f t="shared" si="95"/>
        <v>2.5114155251141551E-2</v>
      </c>
      <c r="I182" s="101">
        <f>IF(ISNUMBER(G182), $B199 * H182, "")</f>
        <v>3767.1232876712324</v>
      </c>
      <c r="J182" s="15">
        <v>2230</v>
      </c>
      <c r="K182" s="32">
        <f t="shared" si="96"/>
        <v>1.8264840182648401E-2</v>
      </c>
      <c r="L182" s="18">
        <f>IF(ISNUMBER(J182), $B199 * K182, "")</f>
        <v>2739.7260273972602</v>
      </c>
      <c r="M182" s="31">
        <v>2255</v>
      </c>
      <c r="N182" s="32">
        <f t="shared" si="97"/>
        <v>2.9680365296803651E-2</v>
      </c>
      <c r="O182" s="18">
        <f>IF(ISNUMBER(M182), $B199 * N182, "")</f>
        <v>4452.0547945205481</v>
      </c>
      <c r="Q182" s="193"/>
      <c r="R182" s="193"/>
      <c r="S182" s="193"/>
    </row>
    <row r="183" spans="1:19" ht="17.25" thickBot="1">
      <c r="A183" s="127" t="s">
        <v>214</v>
      </c>
      <c r="B183" s="128">
        <v>103</v>
      </c>
      <c r="C183" s="78">
        <v>-3.7383177599999998E-2</v>
      </c>
      <c r="D183" s="20">
        <v>107</v>
      </c>
      <c r="E183" s="21">
        <f t="shared" si="94"/>
        <v>3.8834951456310676E-2</v>
      </c>
      <c r="F183" s="22">
        <f>IF(ISNUMBER(D183), $B199 * E183, "")</f>
        <v>5825.2427184466014</v>
      </c>
      <c r="G183" s="30">
        <v>108</v>
      </c>
      <c r="H183" s="21">
        <f t="shared" si="95"/>
        <v>4.8543689320388349E-2</v>
      </c>
      <c r="I183" s="105">
        <f>IF(ISNUMBER(G183), $B199 * H183, "")</f>
        <v>7281.5533980582522</v>
      </c>
      <c r="J183" s="20">
        <v>106</v>
      </c>
      <c r="K183" s="21">
        <f t="shared" si="96"/>
        <v>2.9126213592233011E-2</v>
      </c>
      <c r="L183" s="22">
        <f>IF(ISNUMBER(J183), $B199 * K183, "")</f>
        <v>4368.9320388349515</v>
      </c>
      <c r="M183" s="30">
        <v>109</v>
      </c>
      <c r="N183" s="21">
        <f t="shared" si="97"/>
        <v>5.8252427184466021E-2</v>
      </c>
      <c r="O183" s="22">
        <f>IF(ISNUMBER(M183), $B199 * N183, "")</f>
        <v>8737.8640776699031</v>
      </c>
      <c r="Q183" s="193"/>
      <c r="R183" s="193"/>
      <c r="S183" s="193"/>
    </row>
    <row r="184" spans="1:19" ht="17.25" thickBot="1">
      <c r="A184" s="125" t="s">
        <v>206</v>
      </c>
      <c r="B184" s="129">
        <v>640</v>
      </c>
      <c r="C184" s="80">
        <v>-3.9039038999999998E-2</v>
      </c>
      <c r="D184" s="106">
        <v>657</v>
      </c>
      <c r="E184" s="107">
        <f>IF(ISNUMBER(D184), (D184 - $B184) / $B184, "")</f>
        <v>2.6562499999999999E-2</v>
      </c>
      <c r="F184" s="108">
        <f>IF(ISNUMBER(D184), $B199 * E184, "")</f>
        <v>3984.375</v>
      </c>
      <c r="G184" s="109">
        <v>658</v>
      </c>
      <c r="H184" s="107">
        <f>IF(ISNUMBER(G184), (G184 - $B184) / $B184, "")</f>
        <v>2.8125000000000001E-2</v>
      </c>
      <c r="I184" s="110">
        <f>IF(ISNUMBER(G184), $B199 * H184, "")</f>
        <v>4218.75</v>
      </c>
      <c r="J184" s="106">
        <v>654</v>
      </c>
      <c r="K184" s="107">
        <f>IF(ISNUMBER(J184), (J184 - $B184) / $B184, "")</f>
        <v>2.1874999999999999E-2</v>
      </c>
      <c r="L184" s="108">
        <f>IF(ISNUMBER(J184), $B199 * K184, "")</f>
        <v>3281.25</v>
      </c>
      <c r="M184" s="109">
        <v>656</v>
      </c>
      <c r="N184" s="107">
        <f>IF(ISNUMBER(M184), (M184 - $B184) / $B184, "")</f>
        <v>2.5000000000000001E-2</v>
      </c>
      <c r="O184" s="108">
        <f>IF(ISNUMBER(M184), $B199 * N184, "")</f>
        <v>3750</v>
      </c>
      <c r="Q184" s="193"/>
      <c r="R184" s="193"/>
      <c r="S184" s="193"/>
    </row>
    <row r="185" spans="1:19" ht="17.25" thickBot="1">
      <c r="A185" s="125" t="s">
        <v>198</v>
      </c>
      <c r="B185" s="126">
        <v>9.24</v>
      </c>
      <c r="C185" s="77">
        <v>-3.9501039500000001E-2</v>
      </c>
      <c r="D185" s="15">
        <v>9.65</v>
      </c>
      <c r="E185" s="32">
        <f t="shared" ref="E185:E188" si="98">IF(ISNUMBER(D185), (D185 - $B185) / $B185, "")</f>
        <v>4.4372294372294389E-2</v>
      </c>
      <c r="F185" s="18">
        <f>IF(ISNUMBER(D185), $B199 * E185, "")</f>
        <v>6655.8441558441582</v>
      </c>
      <c r="G185" s="31">
        <v>9.76</v>
      </c>
      <c r="H185" s="32">
        <f t="shared" ref="H185:H188" si="99">IF(ISNUMBER(G185), (G185 - $B185) / $B185, "")</f>
        <v>5.6277056277056231E-2</v>
      </c>
      <c r="I185" s="101">
        <f>IF(ISNUMBER(G185), $B199 * H185, "")</f>
        <v>8441.5584415584344</v>
      </c>
      <c r="J185" s="15">
        <v>9.58</v>
      </c>
      <c r="K185" s="32">
        <f t="shared" ref="K185:K188" si="100">IF(ISNUMBER(J185), (J185 - $B185) / $B185, "")</f>
        <v>3.6796536796536779E-2</v>
      </c>
      <c r="L185" s="18">
        <f>IF(ISNUMBER(J185), $B199 * K185, "")</f>
        <v>5519.4805194805167</v>
      </c>
      <c r="M185" s="31">
        <v>9.81</v>
      </c>
      <c r="N185" s="32">
        <f t="shared" ref="N185:N188" si="101">IF(ISNUMBER(M185), (M185 - $B185) / $B185, "")</f>
        <v>6.1688311688311716E-2</v>
      </c>
      <c r="O185" s="18">
        <f>IF(ISNUMBER(M185), $B199 * N185, "")</f>
        <v>9253.2467532467581</v>
      </c>
      <c r="Q185" s="193"/>
      <c r="R185" s="193"/>
      <c r="S185" s="193"/>
    </row>
    <row r="186" spans="1:19" ht="17.25" thickBot="1">
      <c r="A186" s="125" t="s">
        <v>118</v>
      </c>
      <c r="B186" s="126">
        <v>12.1</v>
      </c>
      <c r="C186" s="77">
        <v>-3.9682539699999998E-2</v>
      </c>
      <c r="D186" s="15">
        <v>12.9</v>
      </c>
      <c r="E186" s="32">
        <f t="shared" si="98"/>
        <v>6.61157024793389E-2</v>
      </c>
      <c r="F186" s="18">
        <f>IF(ISNUMBER(D186), $B199 * E186, "")</f>
        <v>9917.3553719008341</v>
      </c>
      <c r="G186" s="31">
        <v>13.1</v>
      </c>
      <c r="H186" s="32">
        <f t="shared" si="99"/>
        <v>8.2644628099173556E-2</v>
      </c>
      <c r="I186" s="101">
        <f>IF(ISNUMBER(G186), $B199 * H186, "")</f>
        <v>12396.694214876034</v>
      </c>
      <c r="J186" s="15">
        <v>12.7</v>
      </c>
      <c r="K186" s="32">
        <f t="shared" si="100"/>
        <v>4.9586776859504106E-2</v>
      </c>
      <c r="L186" s="18">
        <f>IF(ISNUMBER(J186), $B199 * K186, "")</f>
        <v>7438.0165289256156</v>
      </c>
      <c r="M186" s="31">
        <v>12.7</v>
      </c>
      <c r="N186" s="32">
        <f t="shared" si="101"/>
        <v>4.9586776859504106E-2</v>
      </c>
      <c r="O186" s="18">
        <f>IF(ISNUMBER(M186), $B199 * N186, "")</f>
        <v>7438.0165289256156</v>
      </c>
      <c r="Q186" s="193"/>
      <c r="R186" s="193"/>
      <c r="S186" s="193"/>
    </row>
    <row r="187" spans="1:19" ht="17.25" thickBot="1">
      <c r="A187" s="125" t="s">
        <v>91</v>
      </c>
      <c r="B187" s="126">
        <v>28860</v>
      </c>
      <c r="C187" s="77">
        <v>-4.05585106E-2</v>
      </c>
      <c r="D187" s="15">
        <v>29200</v>
      </c>
      <c r="E187" s="32">
        <f t="shared" si="98"/>
        <v>1.1781011781011781E-2</v>
      </c>
      <c r="F187" s="18">
        <f>IF(ISNUMBER(D187), $B199 * E187, "")</f>
        <v>1767.151767151767</v>
      </c>
      <c r="G187" s="31">
        <v>29010</v>
      </c>
      <c r="H187" s="32">
        <f t="shared" si="99"/>
        <v>5.1975051975051978E-3</v>
      </c>
      <c r="I187" s="101">
        <f>IF(ISNUMBER(G187), $B199 * H187, "")</f>
        <v>779.62577962577961</v>
      </c>
      <c r="J187" s="15">
        <v>28800</v>
      </c>
      <c r="K187" s="32">
        <f t="shared" si="100"/>
        <v>-2.0790020790020791E-3</v>
      </c>
      <c r="L187" s="18">
        <f>IF(ISNUMBER(J187), $B199 * K187, "")</f>
        <v>-311.85031185031187</v>
      </c>
      <c r="M187" s="31">
        <v>28660</v>
      </c>
      <c r="N187" s="32">
        <f t="shared" si="101"/>
        <v>-6.9300069300069298E-3</v>
      </c>
      <c r="O187" s="18">
        <f>IF(ISNUMBER(M187), $B199 * N187, "")</f>
        <v>-1039.5010395010395</v>
      </c>
      <c r="Q187" s="33"/>
      <c r="R187" s="33"/>
    </row>
    <row r="188" spans="1:19" ht="17.25" thickBot="1">
      <c r="A188" s="130" t="s">
        <v>246</v>
      </c>
      <c r="B188" s="131">
        <v>558</v>
      </c>
      <c r="C188" s="79">
        <v>-4.1237113399999997E-2</v>
      </c>
      <c r="D188" s="24">
        <v>570</v>
      </c>
      <c r="E188" s="25">
        <f t="shared" si="98"/>
        <v>2.1505376344086023E-2</v>
      </c>
      <c r="F188" s="104">
        <f>IF(ISNUMBER(D188), $B199 * E188, "")</f>
        <v>3225.8064516129034</v>
      </c>
      <c r="G188" s="102">
        <v>570</v>
      </c>
      <c r="H188" s="25">
        <f t="shared" si="99"/>
        <v>2.1505376344086023E-2</v>
      </c>
      <c r="I188" s="103">
        <f>IF(ISNUMBER(G188), $B199 * H188, "")</f>
        <v>3225.8064516129034</v>
      </c>
      <c r="J188" s="24">
        <v>566</v>
      </c>
      <c r="K188" s="25">
        <f t="shared" si="100"/>
        <v>1.4336917562724014E-2</v>
      </c>
      <c r="L188" s="104">
        <f>IF(ISNUMBER(J188), $B199 * K188, "")</f>
        <v>2150.5376344086021</v>
      </c>
      <c r="M188" s="102">
        <v>576</v>
      </c>
      <c r="N188" s="25">
        <f t="shared" si="101"/>
        <v>3.2258064516129031E-2</v>
      </c>
      <c r="O188" s="104">
        <f>IF(ISNUMBER(M188), $B199 * N188, "")</f>
        <v>4838.7096774193551</v>
      </c>
      <c r="Q188" s="194"/>
      <c r="R188" s="195"/>
      <c r="S188" s="196"/>
    </row>
    <row r="189" spans="1:19">
      <c r="A189" s="123" t="s">
        <v>232</v>
      </c>
      <c r="B189" s="124">
        <v>67.3</v>
      </c>
      <c r="C189" s="76">
        <v>-4.1310541300000003E-2</v>
      </c>
      <c r="D189" s="13">
        <v>71.099999999999994</v>
      </c>
      <c r="E189" s="14">
        <f>IF(ISNUMBER(D189), (D189 - $B189) / $B189, "")</f>
        <v>5.6463595839524476E-2</v>
      </c>
      <c r="F189" s="16">
        <f>IF(ISNUMBER(D189), $B199 * E189, "")</f>
        <v>8469.5393759286708</v>
      </c>
      <c r="G189" s="29">
        <v>70.400000000000006</v>
      </c>
      <c r="H189" s="14">
        <f>IF(ISNUMBER(G189), (G189 - $B189) / $B189, "")</f>
        <v>4.6062407132243813E-2</v>
      </c>
      <c r="I189" s="100">
        <f>IF(ISNUMBER(G189), $B199 * H189, "")</f>
        <v>6909.3610698365719</v>
      </c>
      <c r="J189" s="13">
        <v>69.400000000000006</v>
      </c>
      <c r="K189" s="14">
        <f>IF(ISNUMBER(J189), (J189 - $B189) / $B189, "")</f>
        <v>3.1203566121842625E-2</v>
      </c>
      <c r="L189" s="16">
        <f>IF(ISNUMBER(J189), $B199 * K189, "")</f>
        <v>4680.5349182763939</v>
      </c>
      <c r="M189" s="29">
        <v>70.099999999999994</v>
      </c>
      <c r="N189" s="14">
        <f>IF(ISNUMBER(M189), (M189 - $B189) / $B189, "")</f>
        <v>4.1604754829123285E-2</v>
      </c>
      <c r="O189" s="16">
        <f>IF(ISNUMBER(M189), $B199 * N189, "")</f>
        <v>6240.7132243684928</v>
      </c>
      <c r="Q189" s="197"/>
      <c r="R189" s="198"/>
      <c r="S189" s="199"/>
    </row>
    <row r="190" spans="1:19" ht="17.25" thickBot="1">
      <c r="A190" s="125" t="s">
        <v>194</v>
      </c>
      <c r="B190" s="126">
        <v>94.5</v>
      </c>
      <c r="C190" s="77">
        <v>-4.15821501E-2</v>
      </c>
      <c r="D190" s="15">
        <v>99.7</v>
      </c>
      <c r="E190" s="32">
        <f t="shared" ref="E190:E193" si="102">IF(ISNUMBER(D190), (D190 - $B190) / $B190, "")</f>
        <v>5.5026455026455055E-2</v>
      </c>
      <c r="F190" s="18">
        <f>IF(ISNUMBER(D190), $B199 * E190, "")</f>
        <v>8253.9682539682581</v>
      </c>
      <c r="G190" s="31">
        <v>102</v>
      </c>
      <c r="H190" s="32">
        <f t="shared" ref="H190:H193" si="103">IF(ISNUMBER(G190), (G190 - $B190) / $B190, "")</f>
        <v>7.9365079365079361E-2</v>
      </c>
      <c r="I190" s="101">
        <f>IF(ISNUMBER(G190), $B199 * H190, "")</f>
        <v>11904.761904761905</v>
      </c>
      <c r="J190" s="15">
        <v>98.9</v>
      </c>
      <c r="K190" s="32">
        <f t="shared" ref="K190:K193" si="104">IF(ISNUMBER(J190), (J190 - $B190) / $B190, "")</f>
        <v>4.6560846560846622E-2</v>
      </c>
      <c r="L190" s="18">
        <f>IF(ISNUMBER(J190), $B199 * K190, "")</f>
        <v>6984.1269841269932</v>
      </c>
      <c r="M190" s="31">
        <v>98.4</v>
      </c>
      <c r="N190" s="32">
        <f t="shared" ref="N190:N193" si="105">IF(ISNUMBER(M190), (M190 - $B190) / $B190, "")</f>
        <v>4.1269841269841331E-2</v>
      </c>
      <c r="O190" s="18">
        <f>IF(ISNUMBER(M190), $B199 * N190, "")</f>
        <v>6190.4761904761999</v>
      </c>
      <c r="Q190" s="200"/>
      <c r="R190" s="201"/>
      <c r="S190" s="202"/>
    </row>
    <row r="191" spans="1:19" ht="17.25" thickBot="1">
      <c r="A191" s="125" t="s">
        <v>202</v>
      </c>
      <c r="B191" s="126">
        <v>5.97</v>
      </c>
      <c r="C191" s="77">
        <v>-4.1733547400000001E-2</v>
      </c>
      <c r="D191" s="15">
        <v>6.17</v>
      </c>
      <c r="E191" s="32">
        <f t="shared" si="102"/>
        <v>3.3500837520938055E-2</v>
      </c>
      <c r="F191" s="18">
        <f>IF(ISNUMBER(D191), $B199 * E191, "")</f>
        <v>5025.1256281407086</v>
      </c>
      <c r="G191" s="31">
        <v>6.19</v>
      </c>
      <c r="H191" s="32">
        <f t="shared" si="103"/>
        <v>3.6850921273031932E-2</v>
      </c>
      <c r="I191" s="101">
        <f>IF(ISNUMBER(G191), $B199 * H191, "")</f>
        <v>5527.6381909547899</v>
      </c>
      <c r="J191" s="15">
        <v>6.15</v>
      </c>
      <c r="K191" s="32">
        <f t="shared" si="104"/>
        <v>3.0150753768844324E-2</v>
      </c>
      <c r="L191" s="18">
        <f>IF(ISNUMBER(J191), $B199 * K191, "")</f>
        <v>4522.6130653266482</v>
      </c>
      <c r="M191" s="31">
        <v>6.12</v>
      </c>
      <c r="N191" s="32">
        <f t="shared" si="105"/>
        <v>2.5125628140703578E-2</v>
      </c>
      <c r="O191" s="18">
        <f>IF(ISNUMBER(M191), $B199 * N191, "")</f>
        <v>3768.8442211055367</v>
      </c>
      <c r="Q191" s="193"/>
      <c r="R191" s="193"/>
      <c r="S191" s="193"/>
    </row>
    <row r="192" spans="1:19" ht="17.25" thickBot="1">
      <c r="A192" s="125" t="s">
        <v>348</v>
      </c>
      <c r="B192" s="126">
        <v>33130</v>
      </c>
      <c r="C192" s="77">
        <v>-4.2485549099999999E-2</v>
      </c>
      <c r="D192" s="15">
        <v>32330</v>
      </c>
      <c r="E192" s="32">
        <f t="shared" si="102"/>
        <v>-2.4147298520977967E-2</v>
      </c>
      <c r="F192" s="18">
        <f>IF(ISNUMBER(D192), $B199 * E192, "")</f>
        <v>-3622.0947781466948</v>
      </c>
      <c r="G192" s="31">
        <v>32500</v>
      </c>
      <c r="H192" s="32">
        <f t="shared" si="103"/>
        <v>-1.9015997585270148E-2</v>
      </c>
      <c r="I192" s="101">
        <f>IF(ISNUMBER(G192), $B199 * H192, "")</f>
        <v>-2852.3996377905223</v>
      </c>
      <c r="J192" s="15">
        <v>32500</v>
      </c>
      <c r="K192" s="32">
        <f t="shared" si="104"/>
        <v>-1.9015997585270148E-2</v>
      </c>
      <c r="L192" s="18">
        <f>IF(ISNUMBER(J192), $B199 * K192, "")</f>
        <v>-2852.3996377905223</v>
      </c>
      <c r="M192" s="31">
        <v>32110</v>
      </c>
      <c r="N192" s="32">
        <f t="shared" si="105"/>
        <v>-3.0787805614246905E-2</v>
      </c>
      <c r="O192" s="18">
        <f>IF(ISNUMBER(M192), $B199 * N192, "")</f>
        <v>-4618.1708421370358</v>
      </c>
      <c r="Q192" s="203"/>
      <c r="R192" s="203"/>
      <c r="S192" s="203"/>
    </row>
    <row r="193" spans="1:19" ht="17.25" thickBot="1">
      <c r="A193" s="127" t="s">
        <v>138</v>
      </c>
      <c r="B193" s="128">
        <v>3670</v>
      </c>
      <c r="C193" s="78">
        <v>-4.42708333E-2</v>
      </c>
      <c r="D193" s="20">
        <v>3725</v>
      </c>
      <c r="E193" s="21">
        <f t="shared" si="102"/>
        <v>1.4986376021798364E-2</v>
      </c>
      <c r="F193" s="22">
        <f>IF(ISNUMBER(D193), $B199 * E193, "")</f>
        <v>2247.9564032697544</v>
      </c>
      <c r="G193" s="30">
        <v>3715</v>
      </c>
      <c r="H193" s="21">
        <f t="shared" si="103"/>
        <v>1.226158038147139E-2</v>
      </c>
      <c r="I193" s="105">
        <f>IF(ISNUMBER(G193), $B199 * H193, "")</f>
        <v>1839.2370572207085</v>
      </c>
      <c r="J193" s="20">
        <v>3695</v>
      </c>
      <c r="K193" s="21">
        <f t="shared" si="104"/>
        <v>6.8119891008174387E-3</v>
      </c>
      <c r="L193" s="22">
        <f>IF(ISNUMBER(J193), $B199 * K193, "")</f>
        <v>1021.7983651226158</v>
      </c>
      <c r="M193" s="30">
        <v>3795</v>
      </c>
      <c r="N193" s="21">
        <f t="shared" si="105"/>
        <v>3.4059945504087197E-2</v>
      </c>
      <c r="O193" s="22">
        <f>IF(ISNUMBER(M193), $B199 * N193, "")</f>
        <v>5108.9918256130795</v>
      </c>
      <c r="Q193" s="203"/>
      <c r="R193" s="203"/>
      <c r="S193" s="203"/>
    </row>
    <row r="194" spans="1:19" ht="17.25" thickBot="1">
      <c r="A194" s="125" t="s">
        <v>107</v>
      </c>
      <c r="B194" s="129">
        <v>75.3</v>
      </c>
      <c r="C194" s="80">
        <v>-4.4416243699999997E-2</v>
      </c>
      <c r="D194" s="106">
        <v>88</v>
      </c>
      <c r="E194" s="107">
        <f>IF(ISNUMBER(D194), (D194 - $B194) / $B194, "")</f>
        <v>0.16865869853917667</v>
      </c>
      <c r="F194" s="108">
        <f>IF(ISNUMBER(D194), $B199 * E194, "")</f>
        <v>25298.8047808765</v>
      </c>
      <c r="G194" s="109">
        <v>83.7</v>
      </c>
      <c r="H194" s="107">
        <f>IF(ISNUMBER(G194), (G194 - $B194) / $B194, "")</f>
        <v>0.11155378486055785</v>
      </c>
      <c r="I194" s="110">
        <f>IF(ISNUMBER(G194), $B199 * H194, "")</f>
        <v>16733.067729083679</v>
      </c>
      <c r="J194" s="106">
        <v>80.400000000000006</v>
      </c>
      <c r="K194" s="107">
        <f>IF(ISNUMBER(J194), (J194 - $B194) / $B194, "")</f>
        <v>6.7729083665338766E-2</v>
      </c>
      <c r="L194" s="108">
        <f>IF(ISNUMBER(J194), $B199 * K194, "")</f>
        <v>10159.362549800815</v>
      </c>
      <c r="M194" s="109">
        <v>81.400000000000006</v>
      </c>
      <c r="N194" s="107">
        <f>IF(ISNUMBER(M194), (M194 - $B194) / $B194, "")</f>
        <v>8.1009296148738502E-2</v>
      </c>
      <c r="O194" s="108">
        <f>IF(ISNUMBER(M194), $B199 * N194, "")</f>
        <v>12151.394422310776</v>
      </c>
      <c r="Q194" s="193"/>
      <c r="R194" s="193"/>
      <c r="S194" s="193"/>
    </row>
    <row r="195" spans="1:19" ht="17.25" thickBot="1">
      <c r="A195" s="125" t="s">
        <v>99</v>
      </c>
      <c r="B195" s="126">
        <v>29750</v>
      </c>
      <c r="C195" s="77">
        <v>-4.7390329799999999E-2</v>
      </c>
      <c r="D195" s="15">
        <v>29750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29780</v>
      </c>
      <c r="H195" s="32">
        <f t="shared" ref="H195:H198" si="107">IF(ISNUMBER(G195), (G195 - $B195) / $B195, "")</f>
        <v>1.0084033613445378E-3</v>
      </c>
      <c r="I195" s="101">
        <f>IF(ISNUMBER(G195), $B199 * H195, "")</f>
        <v>151.26050420168067</v>
      </c>
      <c r="J195" s="15">
        <v>29620</v>
      </c>
      <c r="K195" s="32">
        <f t="shared" ref="K195:K198" si="108">IF(ISNUMBER(J195), (J195 - $B195) / $B195, "")</f>
        <v>-4.3697478991596636E-3</v>
      </c>
      <c r="L195" s="18">
        <f>IF(ISNUMBER(J195), $B199 * K195, "")</f>
        <v>-655.46218487394958</v>
      </c>
      <c r="M195" s="31">
        <v>29240</v>
      </c>
      <c r="N195" s="32">
        <f t="shared" ref="N195:N198" si="109">IF(ISNUMBER(M195), (M195 - $B195) / $B195, "")</f>
        <v>-1.7142857142857144E-2</v>
      </c>
      <c r="O195" s="18">
        <f>IF(ISNUMBER(M195), $B199 * N195, "")</f>
        <v>-2571.4285714285716</v>
      </c>
      <c r="Q195" s="193"/>
      <c r="R195" s="193"/>
      <c r="S195" s="193"/>
    </row>
    <row r="196" spans="1:19" ht="17.25" thickBot="1">
      <c r="A196" s="125" t="s">
        <v>350</v>
      </c>
      <c r="B196" s="126">
        <v>1440</v>
      </c>
      <c r="C196" s="77">
        <v>-7.3954983899999993E-2</v>
      </c>
      <c r="D196" s="15">
        <v>1465</v>
      </c>
      <c r="E196" s="32">
        <f t="shared" si="106"/>
        <v>1.7361111111111112E-2</v>
      </c>
      <c r="F196" s="18">
        <f>IF(ISNUMBER(D196), $B199 * E196, "")</f>
        <v>2604.166666666667</v>
      </c>
      <c r="G196" s="31">
        <v>1435</v>
      </c>
      <c r="H196" s="32">
        <f t="shared" si="107"/>
        <v>-3.472222222222222E-3</v>
      </c>
      <c r="I196" s="101">
        <f>IF(ISNUMBER(G196), $B199 * H196, "")</f>
        <v>-520.83333333333326</v>
      </c>
      <c r="J196" s="15">
        <v>1445</v>
      </c>
      <c r="K196" s="32">
        <f t="shared" si="108"/>
        <v>3.472222222222222E-3</v>
      </c>
      <c r="L196" s="18">
        <f>IF(ISNUMBER(J196), $B199 * K196, "")</f>
        <v>520.83333333333326</v>
      </c>
      <c r="M196" s="31">
        <v>1365</v>
      </c>
      <c r="N196" s="32">
        <f t="shared" si="109"/>
        <v>-5.2083333333333336E-2</v>
      </c>
      <c r="O196" s="18">
        <f>IF(ISNUMBER(M196), $B199 * N196, "")</f>
        <v>-7812.5</v>
      </c>
      <c r="Q196" s="193"/>
      <c r="R196" s="193"/>
      <c r="S196" s="193"/>
    </row>
    <row r="197" spans="1:19">
      <c r="A197" s="125" t="s">
        <v>352</v>
      </c>
      <c r="B197" s="126">
        <v>5430</v>
      </c>
      <c r="C197" s="77">
        <v>-7.6530612200000001E-2</v>
      </c>
      <c r="D197" s="15">
        <v>5070</v>
      </c>
      <c r="E197" s="32">
        <f t="shared" si="106"/>
        <v>-6.6298342541436461E-2</v>
      </c>
      <c r="F197" s="18">
        <f>IF(ISNUMBER(D197), $B199 * E197, "")</f>
        <v>-9944.7513812154684</v>
      </c>
      <c r="G197" s="31">
        <v>4990</v>
      </c>
      <c r="H197" s="32">
        <f t="shared" si="107"/>
        <v>-8.1031307550644568E-2</v>
      </c>
      <c r="I197" s="101">
        <f>IF(ISNUMBER(G197), $B199 * H197, "")</f>
        <v>-12154.696132596686</v>
      </c>
      <c r="J197" s="15">
        <v>4935</v>
      </c>
      <c r="K197" s="32">
        <f t="shared" si="108"/>
        <v>-9.1160220994475141E-2</v>
      </c>
      <c r="L197" s="18">
        <f>IF(ISNUMBER(J197), $B199 * K197, "")</f>
        <v>-13674.033149171271</v>
      </c>
      <c r="M197" s="31">
        <v>5070</v>
      </c>
      <c r="N197" s="32">
        <f t="shared" si="109"/>
        <v>-6.6298342541436461E-2</v>
      </c>
      <c r="O197" s="18">
        <f>IF(ISNUMBER(M197), $B199 * N197, "")</f>
        <v>-9944.7513812154684</v>
      </c>
      <c r="Q197" s="182"/>
      <c r="R197" s="183"/>
      <c r="S197" s="184"/>
    </row>
    <row r="198" spans="1:19" ht="17.25" thickBot="1">
      <c r="A198" s="130" t="s">
        <v>165</v>
      </c>
      <c r="B198" s="131">
        <v>13410</v>
      </c>
      <c r="C198" s="79">
        <v>-7.8983516500000003E-2</v>
      </c>
      <c r="D198" s="24">
        <v>12710</v>
      </c>
      <c r="E198" s="25">
        <f t="shared" si="106"/>
        <v>-5.219985085756898E-2</v>
      </c>
      <c r="F198" s="104">
        <f>IF(ISNUMBER(D198), $B199 * E198, "")</f>
        <v>-7829.9776286353472</v>
      </c>
      <c r="G198" s="102">
        <v>12810</v>
      </c>
      <c r="H198" s="25">
        <f t="shared" si="107"/>
        <v>-4.4742729306487698E-2</v>
      </c>
      <c r="I198" s="103">
        <f>IF(ISNUMBER(G198), $B199 * H198, "")</f>
        <v>-6711.4093959731545</v>
      </c>
      <c r="J198" s="24">
        <v>12770</v>
      </c>
      <c r="K198" s="25">
        <f t="shared" si="108"/>
        <v>-4.7725577926920205E-2</v>
      </c>
      <c r="L198" s="104">
        <f>IF(ISNUMBER(J198), $B199 * K198, "")</f>
        <v>-7158.8366890380312</v>
      </c>
      <c r="M198" s="102">
        <v>12910</v>
      </c>
      <c r="N198" s="25">
        <f t="shared" si="109"/>
        <v>-3.7285607755406416E-2</v>
      </c>
      <c r="O198" s="104">
        <f>IF(ISNUMBER(M198), $B199 * N198, "")</f>
        <v>-5592.8411633109627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3.1516812393302784E-2</v>
      </c>
      <c r="F199" s="28">
        <f>SUM(F179:F198)</f>
        <v>94550.43717990836</v>
      </c>
      <c r="G199" s="26" t="s">
        <v>265</v>
      </c>
      <c r="H199" s="27">
        <f>IF(COUNT(H179:H198), SUM(H179:H198) / COUNT(H179:H198), 0)</f>
        <v>2.8466212663768913E-2</v>
      </c>
      <c r="I199" s="28">
        <f>SUM(I179:I198)</f>
        <v>85398.63799130675</v>
      </c>
      <c r="J199" s="26" t="s">
        <v>265</v>
      </c>
      <c r="K199" s="27">
        <f>IF(COUNT(K179:K198), SUM(K179:K198) / COUNT(K179:K198), 0)</f>
        <v>1.6313786920513471E-2</v>
      </c>
      <c r="L199" s="28">
        <f>SUM(L179:L198)</f>
        <v>48941.360761540433</v>
      </c>
      <c r="M199" s="26" t="s">
        <v>265</v>
      </c>
      <c r="N199" s="27">
        <f>IF(COUNT(N179:N198), SUM(N179:N198) / COUNT(N179:N198), 0)</f>
        <v>2.1744443418841585E-2</v>
      </c>
      <c r="O199" s="28">
        <f>SUM(O179:O198)</f>
        <v>65233.330256524729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C12C-B3B8-4979-9679-F1C9102D3CA1}">
  <sheetPr codeName="Sheet7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44714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-5,374 KRW (-0.18%)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50,998 KRW (1.70%)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2,671 KRW (0.09%)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-87,732 KRW (-2.92%)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2022-06-02(목) 오전 00:00</v>
      </c>
      <c r="C15" s="243"/>
      <c r="D15" s="217" t="str">
        <f>TEXT($G$1, "[$-ko-KR]yyyy-mm-dd(ddd) ") &amp; "오후 14:00"</f>
        <v>2022-06-02(목) 오후 14:00</v>
      </c>
      <c r="E15" s="218"/>
      <c r="F15" s="219"/>
      <c r="G15" s="217" t="str">
        <f>TEXT($G$1, "[$-ko-KR]yyyy-mm-dd(ddd) ") &amp; "오후 19:00"</f>
        <v>2022-06-02(목) 오후 19:00</v>
      </c>
      <c r="H15" s="218"/>
      <c r="I15" s="219"/>
      <c r="J15" s="217" t="str">
        <f>TEXT($G$1, "[$-ko-KR]yyyy-mm-dd(ddd) ") &amp; "오후 21:00"</f>
        <v>2022-06-02(목) 오후 21:00</v>
      </c>
      <c r="K15" s="218"/>
      <c r="L15" s="219"/>
      <c r="M15" s="217" t="str">
        <f>TEXT($G$1+1, "[$-ko-KR]yyyy-mm-dd(ddd) ") &amp; "오전 00:00"</f>
        <v>2022-06-03(금)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2022-06-02(목) 오전 00:00</v>
      </c>
      <c r="C42" s="245"/>
      <c r="D42" s="217" t="str">
        <f>TEXT($G$1, "[$-ko-KR]yyyy-mm-dd(ddd) ") &amp; "오후 14:00"</f>
        <v>2022-06-02(목) 오후 14:00</v>
      </c>
      <c r="E42" s="218"/>
      <c r="F42" s="219"/>
      <c r="G42" s="217" t="str">
        <f>TEXT($G$1, "[$-ko-KR]yyyy-mm-dd(ddd) ") &amp; "오후 19:00"</f>
        <v>2022-06-02(목) 오후 19:00</v>
      </c>
      <c r="H42" s="218"/>
      <c r="I42" s="219"/>
      <c r="J42" s="217" t="str">
        <f>TEXT($G$1, "[$-ko-KR]yyyy-mm-dd(ddd) ") &amp; "오후 21:00"</f>
        <v>2022-06-02(목) 오후 21:00</v>
      </c>
      <c r="K42" s="218"/>
      <c r="L42" s="219"/>
      <c r="M42" s="217" t="str">
        <f>TEXT($G$1+1, "[$-ko-KR]yyyy-mm-dd(ddd) ") &amp; "오전 00:00"</f>
        <v>2022-06-03(금)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333</v>
      </c>
      <c r="B44" s="124">
        <v>70.3</v>
      </c>
      <c r="C44" s="76">
        <v>0.1775544389</v>
      </c>
      <c r="D44" s="13">
        <v>63.8</v>
      </c>
      <c r="E44" s="14">
        <f>IF(ISNUMBER(D44), (D44 - $B44) / $B44, "")</f>
        <v>-9.2460881934566155E-2</v>
      </c>
      <c r="F44" s="16">
        <f>IF(ISNUMBER(D44), $B64 * E44, "")</f>
        <v>-13869.132290184923</v>
      </c>
      <c r="G44" s="29">
        <v>62.8</v>
      </c>
      <c r="H44" s="14">
        <f>IF(ISNUMBER(G44), (G44 - $B44) / $B44, "")</f>
        <v>-0.10668563300142248</v>
      </c>
      <c r="I44" s="100">
        <f>IF(ISNUMBER(G44), $B64 * H44, "")</f>
        <v>-16002.844950213372</v>
      </c>
      <c r="J44" s="13">
        <v>63.2</v>
      </c>
      <c r="K44" s="14">
        <f>IF(ISNUMBER(J44), (J44 - $B44) / $B44, "")</f>
        <v>-0.10099573257467986</v>
      </c>
      <c r="L44" s="16">
        <f>IF(ISNUMBER(J44), $B64 * K44, "")</f>
        <v>-15149.359886201979</v>
      </c>
      <c r="M44" s="29">
        <v>67.5</v>
      </c>
      <c r="N44" s="14">
        <f>IF(ISNUMBER(M44), (M44 - $B44) / $B44, "")</f>
        <v>-3.9829302987197689E-2</v>
      </c>
      <c r="O44" s="16">
        <f>IF(ISNUMBER(M44), $B64 * N44, "")</f>
        <v>-5974.3954480796529</v>
      </c>
      <c r="Q44" s="203"/>
      <c r="R44" s="203"/>
      <c r="S44" s="203"/>
    </row>
    <row r="45" spans="1:19" ht="17.25" customHeight="1" thickBot="1">
      <c r="A45" s="125" t="s">
        <v>234</v>
      </c>
      <c r="B45" s="126">
        <v>64.400000000000006</v>
      </c>
      <c r="C45" s="77">
        <v>8.6003372699999997E-2</v>
      </c>
      <c r="D45" s="15">
        <v>61.6</v>
      </c>
      <c r="E45" s="32">
        <f t="shared" ref="E45:E48" si="14">IF(ISNUMBER(D45), (D45 - $B45) / $B45, "")</f>
        <v>-4.3478260869565279E-2</v>
      </c>
      <c r="F45" s="18">
        <f>IF(ISNUMBER(D45), $B64 * E45, "")</f>
        <v>-6521.7391304347921</v>
      </c>
      <c r="G45" s="31">
        <v>61.2</v>
      </c>
      <c r="H45" s="32">
        <f t="shared" ref="H45:H48" si="15">IF(ISNUMBER(G45), (G45 - $B45) / $B45, "")</f>
        <v>-4.9689440993788858E-2</v>
      </c>
      <c r="I45" s="101">
        <f>IF(ISNUMBER(G45), $B64 * H45, "")</f>
        <v>-7453.4161490683291</v>
      </c>
      <c r="J45" s="15">
        <v>62</v>
      </c>
      <c r="K45" s="32">
        <f t="shared" ref="K45:K48" si="16">IF(ISNUMBER(J45), (J45 - $B45) / $B45, "")</f>
        <v>-3.7267080745341699E-2</v>
      </c>
      <c r="L45" s="18">
        <f>IF(ISNUMBER(J45), $B64 * K45, "")</f>
        <v>-5590.062111801255</v>
      </c>
      <c r="M45" s="31">
        <v>67.5</v>
      </c>
      <c r="N45" s="32">
        <f t="shared" ref="N45:N48" si="17">IF(ISNUMBER(M45), (M45 - $B45) / $B45, "")</f>
        <v>4.813664596273283E-2</v>
      </c>
      <c r="O45" s="18">
        <f>IF(ISNUMBER(M45), $B64 * N45, "")</f>
        <v>7220.4968944099246</v>
      </c>
      <c r="Q45" s="203"/>
      <c r="R45" s="203"/>
      <c r="S45" s="203"/>
    </row>
    <row r="46" spans="1:19" ht="17.25" customHeight="1" thickBot="1">
      <c r="A46" s="125" t="s">
        <v>107</v>
      </c>
      <c r="B46" s="126">
        <v>81.400000000000006</v>
      </c>
      <c r="C46" s="77">
        <v>5.71428571E-2</v>
      </c>
      <c r="D46" s="15">
        <v>76.2</v>
      </c>
      <c r="E46" s="32">
        <f t="shared" si="14"/>
        <v>-6.3882063882063911E-2</v>
      </c>
      <c r="F46" s="18">
        <f>IF(ISNUMBER(D46), $B64 * E46, "")</f>
        <v>-9582.3095823095864</v>
      </c>
      <c r="G46" s="31">
        <v>75.400000000000006</v>
      </c>
      <c r="H46" s="32">
        <f t="shared" si="15"/>
        <v>-7.3710073710073709E-2</v>
      </c>
      <c r="I46" s="101">
        <f>IF(ISNUMBER(G46), $B64 * H46, "")</f>
        <v>-11056.511056511057</v>
      </c>
      <c r="J46" s="15">
        <v>76.2</v>
      </c>
      <c r="K46" s="32">
        <f t="shared" si="16"/>
        <v>-6.3882063882063911E-2</v>
      </c>
      <c r="L46" s="18">
        <f>IF(ISNUMBER(J46), $B64 * K46, "")</f>
        <v>-9582.3095823095864</v>
      </c>
      <c r="M46" s="31">
        <v>81.2</v>
      </c>
      <c r="N46" s="32">
        <f t="shared" si="17"/>
        <v>-2.4570024570024916E-3</v>
      </c>
      <c r="O46" s="18">
        <f>IF(ISNUMBER(M46), $B64 * N46, "")</f>
        <v>-368.55036855037372</v>
      </c>
      <c r="Q46" s="193"/>
      <c r="R46" s="193"/>
      <c r="S46" s="193"/>
    </row>
    <row r="47" spans="1:19" ht="17.25" customHeight="1" thickBot="1">
      <c r="A47" s="125" t="s">
        <v>173</v>
      </c>
      <c r="B47" s="126">
        <v>7.88</v>
      </c>
      <c r="C47" s="77">
        <v>4.64807437E-2</v>
      </c>
      <c r="D47" s="15">
        <v>7.94</v>
      </c>
      <c r="E47" s="32">
        <f t="shared" si="14"/>
        <v>7.6142131979696067E-3</v>
      </c>
      <c r="F47" s="18">
        <f>IF(ISNUMBER(D47), $B64 * E47, "")</f>
        <v>1142.131979695441</v>
      </c>
      <c r="G47" s="31">
        <v>8.1</v>
      </c>
      <c r="H47" s="32">
        <f t="shared" si="15"/>
        <v>2.7918781725888294E-2</v>
      </c>
      <c r="I47" s="101">
        <f>IF(ISNUMBER(G47), $B64 * H47, "")</f>
        <v>4187.817258883244</v>
      </c>
      <c r="J47" s="15">
        <v>7.9</v>
      </c>
      <c r="K47" s="32">
        <f t="shared" si="16"/>
        <v>2.5380710659899065E-3</v>
      </c>
      <c r="L47" s="18">
        <f>IF(ISNUMBER(J47), $B64 * K47, "")</f>
        <v>380.71065989848597</v>
      </c>
      <c r="M47" s="31">
        <v>7.95</v>
      </c>
      <c r="N47" s="32">
        <f t="shared" si="17"/>
        <v>8.883248730964504E-3</v>
      </c>
      <c r="O47" s="18">
        <f>IF(ISNUMBER(M47), $B64 * N47, "")</f>
        <v>1332.4873096446756</v>
      </c>
      <c r="Q47" s="193"/>
      <c r="R47" s="193"/>
      <c r="S47" s="193"/>
    </row>
    <row r="48" spans="1:19" ht="17.25" customHeight="1" thickBot="1">
      <c r="A48" s="127" t="s">
        <v>118</v>
      </c>
      <c r="B48" s="128">
        <v>12.7</v>
      </c>
      <c r="C48" s="78">
        <v>3.2520325199999998E-2</v>
      </c>
      <c r="D48" s="20">
        <v>12.1</v>
      </c>
      <c r="E48" s="21">
        <f t="shared" si="14"/>
        <v>-4.7244094488188948E-2</v>
      </c>
      <c r="F48" s="22">
        <f>IF(ISNUMBER(D48), $B64 * E48, "")</f>
        <v>-7086.6141732283422</v>
      </c>
      <c r="G48" s="30">
        <v>12.3</v>
      </c>
      <c r="H48" s="21">
        <f t="shared" si="15"/>
        <v>-3.1496062992125873E-2</v>
      </c>
      <c r="I48" s="105">
        <f>IF(ISNUMBER(G48), $B64 * H48, "")</f>
        <v>-4724.4094488188812</v>
      </c>
      <c r="J48" s="20">
        <v>12.5</v>
      </c>
      <c r="K48" s="21">
        <f t="shared" si="16"/>
        <v>-1.5748031496062936E-2</v>
      </c>
      <c r="L48" s="22">
        <f>IF(ISNUMBER(J48), $B64 * K48, "")</f>
        <v>-2362.2047244094406</v>
      </c>
      <c r="M48" s="30">
        <v>12.5</v>
      </c>
      <c r="N48" s="21">
        <f t="shared" si="17"/>
        <v>-1.5748031496062936E-2</v>
      </c>
      <c r="O48" s="22">
        <f>IF(ISNUMBER(M48), $B64 * N48, "")</f>
        <v>-2362.2047244094406</v>
      </c>
      <c r="Q48" s="193"/>
      <c r="R48" s="193"/>
      <c r="S48" s="193"/>
    </row>
    <row r="49" spans="1:19" ht="17.25" customHeight="1" thickBot="1">
      <c r="A49" s="125" t="s">
        <v>71</v>
      </c>
      <c r="B49" s="129">
        <v>16.3</v>
      </c>
      <c r="C49" s="80">
        <v>3.1645569599999999E-2</v>
      </c>
      <c r="D49" s="106">
        <v>16.5</v>
      </c>
      <c r="E49" s="107">
        <f>IF(ISNUMBER(D49), (D49 - $B49) / $B49, "")</f>
        <v>1.2269938650306704E-2</v>
      </c>
      <c r="F49" s="108">
        <f>IF(ISNUMBER(D49), $B64 * E49, "")</f>
        <v>1840.4907975460055</v>
      </c>
      <c r="G49" s="109">
        <v>16.600000000000001</v>
      </c>
      <c r="H49" s="107">
        <f>IF(ISNUMBER(G49), (G49 - $B49) / $B49, "")</f>
        <v>1.8404907975460166E-2</v>
      </c>
      <c r="I49" s="110">
        <f>IF(ISNUMBER(G49), $B64 * H49, "")</f>
        <v>2760.7361963190247</v>
      </c>
      <c r="J49" s="106">
        <v>16.5</v>
      </c>
      <c r="K49" s="107">
        <f>IF(ISNUMBER(J49), (J49 - $B49) / $B49, "")</f>
        <v>1.2269938650306704E-2</v>
      </c>
      <c r="L49" s="108">
        <f>IF(ISNUMBER(J49), $B64 * K49, "")</f>
        <v>1840.4907975460055</v>
      </c>
      <c r="M49" s="109">
        <v>16.600000000000001</v>
      </c>
      <c r="N49" s="107">
        <f>IF(ISNUMBER(M49), (M49 - $B49) / $B49, "")</f>
        <v>1.8404907975460166E-2</v>
      </c>
      <c r="O49" s="108">
        <f>IF(ISNUMBER(M49), $B64 * N49, "")</f>
        <v>2760.7361963190247</v>
      </c>
      <c r="Q49" s="193"/>
      <c r="R49" s="193"/>
      <c r="S49" s="193"/>
    </row>
    <row r="50" spans="1:19" ht="17.25" customHeight="1" thickBot="1">
      <c r="A50" s="125" t="s">
        <v>140</v>
      </c>
      <c r="B50" s="126">
        <v>50.3</v>
      </c>
      <c r="C50" s="77">
        <v>3.0737704899999999E-2</v>
      </c>
      <c r="D50" s="15">
        <v>48.3</v>
      </c>
      <c r="E50" s="32">
        <f t="shared" ref="E50:E53" si="18">IF(ISNUMBER(D50), (D50 - $B50) / $B50, "")</f>
        <v>-3.9761431411530816E-2</v>
      </c>
      <c r="F50" s="18">
        <f>IF(ISNUMBER(D50), $B64 * E50, "")</f>
        <v>-5964.2147117296226</v>
      </c>
      <c r="G50" s="31">
        <v>48.8</v>
      </c>
      <c r="H50" s="32">
        <f t="shared" ref="H50:H53" si="19">IF(ISNUMBER(G50), (G50 - $B50) / $B50, "")</f>
        <v>-2.9821073558648114E-2</v>
      </c>
      <c r="I50" s="101">
        <f>IF(ISNUMBER(G50), $B64 * H50, "")</f>
        <v>-4473.161033797217</v>
      </c>
      <c r="J50" s="15">
        <v>52.6</v>
      </c>
      <c r="K50" s="32">
        <f t="shared" ref="K50:K53" si="20">IF(ISNUMBER(J50), (J50 - $B50) / $B50, "")</f>
        <v>4.5725646123260522E-2</v>
      </c>
      <c r="L50" s="18">
        <f>IF(ISNUMBER(J50), $B64 * K50, "")</f>
        <v>6858.8469184890782</v>
      </c>
      <c r="M50" s="31">
        <v>49.2</v>
      </c>
      <c r="N50" s="32">
        <f t="shared" ref="N50:N53" si="21">IF(ISNUMBER(M50), (M50 - $B50) / $B50, "")</f>
        <v>-2.1868787276341835E-2</v>
      </c>
      <c r="O50" s="18">
        <f>IF(ISNUMBER(M50), $B64 * N50, "")</f>
        <v>-3280.3180914512754</v>
      </c>
      <c r="Q50" s="193"/>
      <c r="R50" s="193"/>
      <c r="S50" s="193"/>
    </row>
    <row r="51" spans="1:19" ht="17.25" customHeight="1" thickBot="1">
      <c r="A51" s="125" t="s">
        <v>145</v>
      </c>
      <c r="B51" s="126">
        <v>7.18</v>
      </c>
      <c r="C51" s="77">
        <v>3.01291248E-2</v>
      </c>
      <c r="D51" s="15">
        <v>7.03</v>
      </c>
      <c r="E51" s="32">
        <f t="shared" si="18"/>
        <v>-2.0891364902506891E-2</v>
      </c>
      <c r="F51" s="18">
        <f>IF(ISNUMBER(D51), $B64 * E51, "")</f>
        <v>-3133.7047353760336</v>
      </c>
      <c r="G51" s="31">
        <v>7.13</v>
      </c>
      <c r="H51" s="32">
        <f t="shared" si="19"/>
        <v>-6.9637883008356301E-3</v>
      </c>
      <c r="I51" s="101">
        <f>IF(ISNUMBER(G51), $B64 * H51, "")</f>
        <v>-1044.5682451253444</v>
      </c>
      <c r="J51" s="15">
        <v>7.17</v>
      </c>
      <c r="K51" s="32">
        <f t="shared" si="20"/>
        <v>-1.3927576601671012E-3</v>
      </c>
      <c r="L51" s="18">
        <f>IF(ISNUMBER(J51), $B64 * K51, "")</f>
        <v>-208.91364902506518</v>
      </c>
      <c r="M51" s="31">
        <v>7.24</v>
      </c>
      <c r="N51" s="32">
        <f t="shared" si="21"/>
        <v>8.3565459610028554E-3</v>
      </c>
      <c r="O51" s="18">
        <f>IF(ISNUMBER(M51), $B64 * N51, "")</f>
        <v>1253.4818941504284</v>
      </c>
      <c r="Q51" s="193"/>
      <c r="R51" s="193"/>
      <c r="S51" s="193"/>
    </row>
    <row r="52" spans="1:19" ht="17.25" customHeight="1" thickBot="1">
      <c r="A52" s="125" t="s">
        <v>194</v>
      </c>
      <c r="B52" s="126">
        <v>98.4</v>
      </c>
      <c r="C52" s="77">
        <v>2.71398747E-2</v>
      </c>
      <c r="D52" s="15">
        <v>99.6</v>
      </c>
      <c r="E52" s="32">
        <f t="shared" si="18"/>
        <v>1.2195121951219396E-2</v>
      </c>
      <c r="F52" s="18">
        <f>IF(ISNUMBER(D52), $B64 * E52, "")</f>
        <v>1829.2682926829095</v>
      </c>
      <c r="G52" s="31">
        <v>103</v>
      </c>
      <c r="H52" s="32">
        <f t="shared" si="19"/>
        <v>4.6747967479674739E-2</v>
      </c>
      <c r="I52" s="101">
        <f>IF(ISNUMBER(G52), $B64 * H52, "")</f>
        <v>7012.1951219512111</v>
      </c>
      <c r="J52" s="15">
        <v>100</v>
      </c>
      <c r="K52" s="32">
        <f t="shared" si="20"/>
        <v>1.6260162601625959E-2</v>
      </c>
      <c r="L52" s="18">
        <f>IF(ISNUMBER(J52), $B64 * K52, "")</f>
        <v>2439.0243902438938</v>
      </c>
      <c r="M52" s="31">
        <v>107</v>
      </c>
      <c r="N52" s="32">
        <f t="shared" si="21"/>
        <v>8.7398373983739772E-2</v>
      </c>
      <c r="O52" s="18">
        <f>IF(ISNUMBER(M52), $B64 * N52, "")</f>
        <v>13109.756097560965</v>
      </c>
      <c r="Q52" s="33"/>
      <c r="R52" s="33"/>
    </row>
    <row r="53" spans="1:19" ht="17.25" customHeight="1" thickBot="1">
      <c r="A53" s="130" t="s">
        <v>184</v>
      </c>
      <c r="B53" s="131">
        <v>8.14</v>
      </c>
      <c r="C53" s="79">
        <v>2.6481714999999999E-2</v>
      </c>
      <c r="D53" s="24">
        <v>8.2799999999999994</v>
      </c>
      <c r="E53" s="25">
        <f t="shared" si="18"/>
        <v>1.719901719901705E-2</v>
      </c>
      <c r="F53" s="104">
        <f>IF(ISNUMBER(D53), $B64 * E53, "")</f>
        <v>2579.8525798525575</v>
      </c>
      <c r="G53" s="102">
        <v>8.0399999999999991</v>
      </c>
      <c r="H53" s="25">
        <f t="shared" si="19"/>
        <v>-1.2285012285012459E-2</v>
      </c>
      <c r="I53" s="103">
        <f>IF(ISNUMBER(G53), $B64 * H53, "")</f>
        <v>-1842.7518427518689</v>
      </c>
      <c r="J53" s="24">
        <v>8.06</v>
      </c>
      <c r="K53" s="25">
        <f t="shared" si="20"/>
        <v>-9.8280098280098364E-3</v>
      </c>
      <c r="L53" s="104">
        <f>IF(ISNUMBER(J53), $B64 * K53, "")</f>
        <v>-1474.2014742014755</v>
      </c>
      <c r="M53" s="102">
        <v>8.4</v>
      </c>
      <c r="N53" s="25">
        <f t="shared" si="21"/>
        <v>3.1941031941031914E-2</v>
      </c>
      <c r="O53" s="104">
        <f>IF(ISNUMBER(M53), $B64 * N53, "")</f>
        <v>4791.1547911547868</v>
      </c>
      <c r="Q53" s="194"/>
      <c r="R53" s="195"/>
      <c r="S53" s="196"/>
    </row>
    <row r="54" spans="1:19" ht="17.25" customHeight="1">
      <c r="A54" s="123" t="s">
        <v>198</v>
      </c>
      <c r="B54" s="124">
        <v>9.81</v>
      </c>
      <c r="C54" s="76">
        <v>2.61506276E-2</v>
      </c>
      <c r="D54" s="13">
        <v>9.6199999999999992</v>
      </c>
      <c r="E54" s="14">
        <f>IF(ISNUMBER(D54), (D54 - $B54) / $B54, "")</f>
        <v>-1.9367991845056196E-2</v>
      </c>
      <c r="F54" s="16">
        <f>IF(ISNUMBER(D54), $B64 * E54, "")</f>
        <v>-2905.1987767584296</v>
      </c>
      <c r="G54" s="29">
        <v>9.82</v>
      </c>
      <c r="H54" s="14">
        <f>IF(ISNUMBER(G54), (G54 - $B54) / $B54, "")</f>
        <v>1.0193679918450342E-3</v>
      </c>
      <c r="I54" s="100">
        <f>IF(ISNUMBER(G54), $B64 * H54, "")</f>
        <v>152.90519877675513</v>
      </c>
      <c r="J54" s="13">
        <v>9.83</v>
      </c>
      <c r="K54" s="14">
        <f>IF(ISNUMBER(J54), (J54 - $B54) / $B54, "")</f>
        <v>2.0387359836900685E-3</v>
      </c>
      <c r="L54" s="16">
        <f>IF(ISNUMBER(J54), $B64 * K54, "")</f>
        <v>305.81039755351026</v>
      </c>
      <c r="M54" s="29">
        <v>9.8800000000000008</v>
      </c>
      <c r="N54" s="14">
        <f>IF(ISNUMBER(M54), (M54 - $B54) / $B54, "")</f>
        <v>7.135575942915421E-3</v>
      </c>
      <c r="O54" s="16">
        <f>IF(ISNUMBER(M54), $B64 * N54, "")</f>
        <v>1070.3363914373131</v>
      </c>
      <c r="Q54" s="197"/>
      <c r="R54" s="198"/>
      <c r="S54" s="199"/>
    </row>
    <row r="55" spans="1:19" ht="17.25" customHeight="1" thickBot="1">
      <c r="A55" s="125" t="s">
        <v>228</v>
      </c>
      <c r="B55" s="126">
        <v>38.9</v>
      </c>
      <c r="C55" s="77">
        <v>2.36842105E-2</v>
      </c>
      <c r="D55" s="15">
        <v>37.6</v>
      </c>
      <c r="E55" s="32">
        <f t="shared" ref="E55:E58" si="22">IF(ISNUMBER(D55), (D55 - $B55) / $B55, "")</f>
        <v>-3.3419023136246714E-2</v>
      </c>
      <c r="F55" s="18">
        <f>IF(ISNUMBER(D55), $B64 * E55, "")</f>
        <v>-5012.8534704370068</v>
      </c>
      <c r="G55" s="31">
        <v>38.4</v>
      </c>
      <c r="H55" s="32">
        <f t="shared" ref="H55:H58" si="23">IF(ISNUMBER(G55), (G55 - $B55) / $B55, "")</f>
        <v>-1.2853470437017995E-2</v>
      </c>
      <c r="I55" s="101">
        <f>IF(ISNUMBER(G55), $B64 * H55, "")</f>
        <v>-1928.0205655526993</v>
      </c>
      <c r="J55" s="15">
        <v>38.5</v>
      </c>
      <c r="K55" s="32">
        <f t="shared" ref="K55:K58" si="24">IF(ISNUMBER(J55), (J55 - $B55) / $B55, "")</f>
        <v>-1.028277634961436E-2</v>
      </c>
      <c r="L55" s="18">
        <f>IF(ISNUMBER(J55), $B64 * K55, "")</f>
        <v>-1542.416452442154</v>
      </c>
      <c r="M55" s="31">
        <v>40.299999999999997</v>
      </c>
      <c r="N55" s="32">
        <f t="shared" ref="N55:N58" si="25">IF(ISNUMBER(M55), (M55 - $B55) / $B55, "")</f>
        <v>3.5989717223650353E-2</v>
      </c>
      <c r="O55" s="18">
        <f>IF(ISNUMBER(M55), $B64 * N55, "")</f>
        <v>5398.4575835475525</v>
      </c>
      <c r="Q55" s="200"/>
      <c r="R55" s="201"/>
      <c r="S55" s="202"/>
    </row>
    <row r="56" spans="1:19" ht="17.25" customHeight="1" thickBot="1">
      <c r="A56" s="125" t="s">
        <v>204</v>
      </c>
      <c r="B56" s="126">
        <v>9.1300000000000008</v>
      </c>
      <c r="C56" s="77">
        <v>2.3542600899999998E-2</v>
      </c>
      <c r="D56" s="15">
        <v>8.8000000000000007</v>
      </c>
      <c r="E56" s="32">
        <f t="shared" si="22"/>
        <v>-3.6144578313253017E-2</v>
      </c>
      <c r="F56" s="18">
        <f>IF(ISNUMBER(D56), $B64 * E56, "")</f>
        <v>-5421.6867469879526</v>
      </c>
      <c r="G56" s="31">
        <v>8.93</v>
      </c>
      <c r="H56" s="32">
        <f t="shared" si="23"/>
        <v>-2.1905805038335273E-2</v>
      </c>
      <c r="I56" s="101">
        <f>IF(ISNUMBER(G56), $B64 * H56, "")</f>
        <v>-3285.8707557502908</v>
      </c>
      <c r="J56" s="15">
        <v>8.9499999999999993</v>
      </c>
      <c r="K56" s="32">
        <f t="shared" si="24"/>
        <v>-1.9715224534501804E-2</v>
      </c>
      <c r="L56" s="18">
        <f>IF(ISNUMBER(J56), $B64 * K56, "")</f>
        <v>-2957.2836801752705</v>
      </c>
      <c r="M56" s="31">
        <v>9.14</v>
      </c>
      <c r="N56" s="32">
        <f t="shared" si="25"/>
        <v>1.0952902519167345E-3</v>
      </c>
      <c r="O56" s="18">
        <f>IF(ISNUMBER(M56), $B64 * N56, "")</f>
        <v>164.29353778751019</v>
      </c>
      <c r="Q56" s="193"/>
      <c r="R56" s="193"/>
      <c r="S56" s="193"/>
    </row>
    <row r="57" spans="1:19" ht="17.25" customHeight="1" thickBot="1">
      <c r="A57" s="125" t="s">
        <v>232</v>
      </c>
      <c r="B57" s="126">
        <v>70.099999999999994</v>
      </c>
      <c r="C57" s="77">
        <v>2.3357664199999999E-2</v>
      </c>
      <c r="D57" s="15">
        <v>68.400000000000006</v>
      </c>
      <c r="E57" s="32">
        <f t="shared" si="22"/>
        <v>-2.4251069900142492E-2</v>
      </c>
      <c r="F57" s="18">
        <f>IF(ISNUMBER(D57), $B64 * E57, "")</f>
        <v>-3637.6604850213739</v>
      </c>
      <c r="G57" s="31">
        <v>69.900000000000006</v>
      </c>
      <c r="H57" s="32">
        <f t="shared" si="23"/>
        <v>-2.8530670470754442E-3</v>
      </c>
      <c r="I57" s="101">
        <f>IF(ISNUMBER(G57), $B64 * H57, "")</f>
        <v>-427.9600570613166</v>
      </c>
      <c r="J57" s="15">
        <v>70.3</v>
      </c>
      <c r="K57" s="32">
        <f t="shared" si="24"/>
        <v>2.8530670470756471E-3</v>
      </c>
      <c r="L57" s="18">
        <f>IF(ISNUMBER(J57), $B64 * K57, "")</f>
        <v>427.96005706134707</v>
      </c>
      <c r="M57" s="31">
        <v>73.8</v>
      </c>
      <c r="N57" s="32">
        <f t="shared" si="25"/>
        <v>5.2781740370898764E-2</v>
      </c>
      <c r="O57" s="18">
        <f>IF(ISNUMBER(M57), $B64 * N57, "")</f>
        <v>7917.2610556348145</v>
      </c>
      <c r="Q57" s="203"/>
      <c r="R57" s="203"/>
      <c r="S57" s="203"/>
    </row>
    <row r="58" spans="1:19" ht="17.25" customHeight="1" thickBot="1">
      <c r="A58" s="127" t="s">
        <v>346</v>
      </c>
      <c r="B58" s="128">
        <v>8.3000000000000007</v>
      </c>
      <c r="C58" s="78">
        <v>2.09102091E-2</v>
      </c>
      <c r="D58" s="20">
        <v>7.93</v>
      </c>
      <c r="E58" s="21">
        <f t="shared" si="22"/>
        <v>-4.4578313253012161E-2</v>
      </c>
      <c r="F58" s="22">
        <f>IF(ISNUMBER(D58), $B64 * E58, "")</f>
        <v>-6686.7469879518239</v>
      </c>
      <c r="G58" s="30">
        <v>8.1</v>
      </c>
      <c r="H58" s="21">
        <f t="shared" si="23"/>
        <v>-2.4096385542168801E-2</v>
      </c>
      <c r="I58" s="105">
        <f>IF(ISNUMBER(G58), $B64 * H58, "")</f>
        <v>-3614.4578313253201</v>
      </c>
      <c r="J58" s="20">
        <v>8.1300000000000008</v>
      </c>
      <c r="K58" s="21">
        <f t="shared" si="24"/>
        <v>-2.0481927710843364E-2</v>
      </c>
      <c r="L58" s="22">
        <f>IF(ISNUMBER(J58), $B64 * K58, "")</f>
        <v>-3072.2891566265048</v>
      </c>
      <c r="M58" s="30">
        <v>8.27</v>
      </c>
      <c r="N58" s="21">
        <f t="shared" si="25"/>
        <v>-3.6144578313254379E-3</v>
      </c>
      <c r="O58" s="22">
        <f>IF(ISNUMBER(M58), $B64 * N58, "")</f>
        <v>-542.16867469881572</v>
      </c>
      <c r="Q58" s="203"/>
      <c r="R58" s="203"/>
      <c r="S58" s="203"/>
    </row>
    <row r="59" spans="1:19" ht="17.25" customHeight="1" thickBot="1">
      <c r="A59" s="125" t="s">
        <v>157</v>
      </c>
      <c r="B59" s="129">
        <v>48.6</v>
      </c>
      <c r="C59" s="80">
        <v>1.67364017E-2</v>
      </c>
      <c r="D59" s="106">
        <v>56.4</v>
      </c>
      <c r="E59" s="107">
        <f>IF(ISNUMBER(D59), (D59 - $B59) / $B59, "")</f>
        <v>0.16049382716049376</v>
      </c>
      <c r="F59" s="108">
        <f>IF(ISNUMBER(D59), $B64 * E59, "")</f>
        <v>24074.074074074066</v>
      </c>
      <c r="G59" s="109">
        <v>52</v>
      </c>
      <c r="H59" s="107">
        <f>IF(ISNUMBER(G59), (G59 - $B59) / $B59, "")</f>
        <v>6.9958847736625487E-2</v>
      </c>
      <c r="I59" s="110">
        <f>IF(ISNUMBER(G59), $B64 * H59, "")</f>
        <v>10493.827160493824</v>
      </c>
      <c r="J59" s="106">
        <v>52</v>
      </c>
      <c r="K59" s="107">
        <f>IF(ISNUMBER(J59), (J59 - $B59) / $B59, "")</f>
        <v>6.9958847736625487E-2</v>
      </c>
      <c r="L59" s="108">
        <f>IF(ISNUMBER(J59), $B64 * K59, "")</f>
        <v>10493.827160493824</v>
      </c>
      <c r="M59" s="109">
        <v>53.6</v>
      </c>
      <c r="N59" s="107">
        <f>IF(ISNUMBER(M59), (M59 - $B59) / $B59, "")</f>
        <v>0.102880658436214</v>
      </c>
      <c r="O59" s="108">
        <f>IF(ISNUMBER(M59), $B64 * N59, "")</f>
        <v>15432.0987654321</v>
      </c>
      <c r="Q59" s="193"/>
      <c r="R59" s="193"/>
      <c r="S59" s="193"/>
    </row>
    <row r="60" spans="1:19" ht="17.25" customHeight="1" thickBot="1">
      <c r="A60" s="125" t="s">
        <v>210</v>
      </c>
      <c r="B60" s="126">
        <v>7.02</v>
      </c>
      <c r="C60" s="77">
        <v>1.5918958E-2</v>
      </c>
      <c r="D60" s="15">
        <v>6.86</v>
      </c>
      <c r="E60" s="32">
        <f t="shared" ref="E60:E63" si="26">IF(ISNUMBER(D60), (D60 - $B60) / $B60, "")</f>
        <v>-2.2792022792022686E-2</v>
      </c>
      <c r="F60" s="18">
        <f>IF(ISNUMBER(D60), $B64 * E60, "")</f>
        <v>-3418.803418803403</v>
      </c>
      <c r="G60" s="31">
        <v>6.97</v>
      </c>
      <c r="H60" s="32">
        <f t="shared" ref="H60:H63" si="27">IF(ISNUMBER(G60), (G60 - $B60) / $B60, "")</f>
        <v>-7.1225071225070975E-3</v>
      </c>
      <c r="I60" s="101">
        <f>IF(ISNUMBER(G60), $B64 * H60, "")</f>
        <v>-1068.3760683760647</v>
      </c>
      <c r="J60" s="15">
        <v>6.99</v>
      </c>
      <c r="K60" s="32">
        <f t="shared" ref="K60:K63" si="28">IF(ISNUMBER(J60), (J60 - $B60) / $B60, "")</f>
        <v>-4.2735042735041829E-3</v>
      </c>
      <c r="L60" s="18">
        <f>IF(ISNUMBER(J60), $B64 * K60, "")</f>
        <v>-641.02564102562746</v>
      </c>
      <c r="M60" s="31">
        <v>7.03</v>
      </c>
      <c r="N60" s="32">
        <f t="shared" ref="N60:N63" si="29">IF(ISNUMBER(M60), (M60 - $B60) / $B60, "")</f>
        <v>1.4245014245015208E-3</v>
      </c>
      <c r="O60" s="18">
        <f>IF(ISNUMBER(M60), $B64 * N60, "")</f>
        <v>213.67521367522812</v>
      </c>
      <c r="Q60" s="193"/>
      <c r="R60" s="193"/>
      <c r="S60" s="193"/>
    </row>
    <row r="61" spans="1:19" ht="17.25" customHeight="1" thickBot="1">
      <c r="A61" s="125" t="s">
        <v>134</v>
      </c>
      <c r="B61" s="126">
        <v>80.599999999999994</v>
      </c>
      <c r="C61" s="77">
        <v>1.5113350100000001E-2</v>
      </c>
      <c r="D61" s="15">
        <v>75.2</v>
      </c>
      <c r="E61" s="32">
        <f t="shared" si="26"/>
        <v>-6.6997518610421733E-2</v>
      </c>
      <c r="F61" s="18">
        <f>IF(ISNUMBER(D61), $B64 * E61, "")</f>
        <v>-10049.62779156326</v>
      </c>
      <c r="G61" s="31">
        <v>76.5</v>
      </c>
      <c r="H61" s="32">
        <f t="shared" si="27"/>
        <v>-5.0868486352357252E-2</v>
      </c>
      <c r="I61" s="101">
        <f>IF(ISNUMBER(G61), $B64 * H61, "")</f>
        <v>-7630.2729528535874</v>
      </c>
      <c r="J61" s="15">
        <v>77.400000000000006</v>
      </c>
      <c r="K61" s="32">
        <f t="shared" si="28"/>
        <v>-3.9702233250620209E-2</v>
      </c>
      <c r="L61" s="18">
        <f>IF(ISNUMBER(J61), $B64 * K61, "")</f>
        <v>-5955.3349875930317</v>
      </c>
      <c r="M61" s="31">
        <v>77.8</v>
      </c>
      <c r="N61" s="32">
        <f t="shared" si="29"/>
        <v>-3.4739454094292771E-2</v>
      </c>
      <c r="O61" s="18">
        <f>IF(ISNUMBER(M61), $B64 * N61, "")</f>
        <v>-5210.9181141439158</v>
      </c>
      <c r="Q61" s="193"/>
      <c r="R61" s="193"/>
      <c r="S61" s="193"/>
    </row>
    <row r="62" spans="1:19" ht="17.25" customHeight="1">
      <c r="A62" s="125" t="s">
        <v>126</v>
      </c>
      <c r="B62" s="126">
        <v>65.400000000000006</v>
      </c>
      <c r="C62" s="77">
        <v>1.39534884E-2</v>
      </c>
      <c r="D62" s="15">
        <v>63.4</v>
      </c>
      <c r="E62" s="32">
        <f t="shared" si="26"/>
        <v>-3.0581039755351789E-2</v>
      </c>
      <c r="F62" s="18">
        <f>IF(ISNUMBER(D62), $B64 * E62, "")</f>
        <v>-4587.1559633027682</v>
      </c>
      <c r="G62" s="31">
        <v>64.5</v>
      </c>
      <c r="H62" s="32">
        <f t="shared" si="27"/>
        <v>-1.3761467889908343E-2</v>
      </c>
      <c r="I62" s="101">
        <f>IF(ISNUMBER(G62), $B64 * H62, "")</f>
        <v>-2064.2201834862512</v>
      </c>
      <c r="J62" s="15">
        <v>64.599999999999994</v>
      </c>
      <c r="K62" s="32">
        <f t="shared" si="28"/>
        <v>-1.2232415902140846E-2</v>
      </c>
      <c r="L62" s="18">
        <f>IF(ISNUMBER(J62), $B64 * K62, "")</f>
        <v>-1834.862385321127</v>
      </c>
      <c r="M62" s="31">
        <v>65.5</v>
      </c>
      <c r="N62" s="32">
        <f t="shared" si="29"/>
        <v>1.5290519877674969E-3</v>
      </c>
      <c r="O62" s="18">
        <f>IF(ISNUMBER(M62), $B64 * N62, "")</f>
        <v>229.35779816512454</v>
      </c>
      <c r="Q62" s="182"/>
      <c r="R62" s="183"/>
      <c r="S62" s="184"/>
    </row>
    <row r="63" spans="1:19" ht="17.25" customHeight="1" thickBot="1">
      <c r="A63" s="130" t="s">
        <v>202</v>
      </c>
      <c r="B63" s="131">
        <v>6.12</v>
      </c>
      <c r="C63" s="79">
        <v>1.15702479E-2</v>
      </c>
      <c r="D63" s="24">
        <v>6.16</v>
      </c>
      <c r="E63" s="25">
        <f t="shared" si="26"/>
        <v>6.5359477124183061E-3</v>
      </c>
      <c r="F63" s="104">
        <f>IF(ISNUMBER(D63), $B64 * E63, "")</f>
        <v>980.39215686274588</v>
      </c>
      <c r="G63" s="102">
        <v>6.43</v>
      </c>
      <c r="H63" s="25">
        <f t="shared" si="27"/>
        <v>5.0653594771241768E-2</v>
      </c>
      <c r="I63" s="103">
        <f>IF(ISNUMBER(G63), $B64 * H63, "")</f>
        <v>7598.0392156862654</v>
      </c>
      <c r="J63" s="24">
        <v>6.33</v>
      </c>
      <c r="K63" s="25">
        <f t="shared" si="28"/>
        <v>3.4313725490196074E-2</v>
      </c>
      <c r="L63" s="104">
        <f>IF(ISNUMBER(J63), $B64 * K63, "")</f>
        <v>5147.0588235294108</v>
      </c>
      <c r="M63" s="102">
        <v>6.44</v>
      </c>
      <c r="N63" s="25">
        <f t="shared" si="29"/>
        <v>5.2287581699346448E-2</v>
      </c>
      <c r="O63" s="104">
        <f>IF(ISNUMBER(M63), $B64 * N63, "")</f>
        <v>7843.137254901967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-1.8477079461125197E-2</v>
      </c>
      <c r="F64" s="28">
        <f>SUM(F44:F63)</f>
        <v>-55431.238383375581</v>
      </c>
      <c r="G64" s="26" t="s">
        <v>265</v>
      </c>
      <c r="H64" s="27">
        <f>IF(COUNT(H44:H63), SUM(H44:H63) / COUNT(H44:H63), 0)</f>
        <v>-1.1470440329527093E-2</v>
      </c>
      <c r="I64" s="28">
        <f>SUM(I44:I63)</f>
        <v>-34411.320988581283</v>
      </c>
      <c r="J64" s="26" t="s">
        <v>265</v>
      </c>
      <c r="K64" s="27">
        <f>IF(COUNT(K44:K63), SUM(K44:K63) / COUNT(K44:K63), 0)</f>
        <v>-7.4921781754389875E-3</v>
      </c>
      <c r="L64" s="28">
        <f>SUM(L44:L63)</f>
        <v>-22476.534526316966</v>
      </c>
      <c r="M64" s="26" t="s">
        <v>265</v>
      </c>
      <c r="N64" s="27">
        <f>IF(COUNT(N44:N63), SUM(N44:N63) / COUNT(N44:N63), 0)</f>
        <v>1.6999391787495981E-2</v>
      </c>
      <c r="O64" s="28">
        <f>SUM(O44:O63)</f>
        <v>50998.175362487927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2022-06-02(목) 오전 00:00</v>
      </c>
      <c r="C69" s="245"/>
      <c r="D69" s="217" t="str">
        <f>TEXT($G$1, "[$-ko-KR]yyyy-mm-dd(ddd) ") &amp; "오후 14:00"</f>
        <v>2022-06-02(목) 오후 14:00</v>
      </c>
      <c r="E69" s="218"/>
      <c r="F69" s="219"/>
      <c r="G69" s="217" t="str">
        <f>TEXT($G$1, "[$-ko-KR]yyyy-mm-dd(ddd) ") &amp; "오후 19:00"</f>
        <v>2022-06-02(목) 오후 19:00</v>
      </c>
      <c r="H69" s="218"/>
      <c r="I69" s="219"/>
      <c r="J69" s="217" t="str">
        <f>TEXT($G$1, "[$-ko-KR]yyyy-mm-dd(ddd) ") &amp; "오후 21:00"</f>
        <v>2022-06-02(목) 오후 21:00</v>
      </c>
      <c r="K69" s="218"/>
      <c r="L69" s="219"/>
      <c r="M69" s="217" t="str">
        <f>TEXT($G$1+1, "[$-ko-KR]yyyy-mm-dd(ddd) ") &amp; "오전 00:00"</f>
        <v>2022-06-03(금)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338</v>
      </c>
      <c r="B71" s="124">
        <v>357</v>
      </c>
      <c r="C71" s="76">
        <v>0.65277777780000001</v>
      </c>
      <c r="D71" s="13">
        <v>359</v>
      </c>
      <c r="E71" s="14">
        <f>IF(ISNUMBER(D71), (D71 - $B71) / $B71, "")</f>
        <v>5.6022408963585435E-3</v>
      </c>
      <c r="F71" s="16">
        <f>IF(ISNUMBER(D71), $B91 * E71, "")</f>
        <v>840.33613445378148</v>
      </c>
      <c r="G71" s="29">
        <v>333</v>
      </c>
      <c r="H71" s="14">
        <f>IF(ISNUMBER(G71), (G71 - $B71) / $B71, "")</f>
        <v>-6.7226890756302518E-2</v>
      </c>
      <c r="I71" s="100">
        <f>IF(ISNUMBER(G71), $B91 * H71, "")</f>
        <v>-10084.033613445377</v>
      </c>
      <c r="J71" s="13">
        <v>326</v>
      </c>
      <c r="K71" s="14">
        <f>IF(ISNUMBER(J71), (J71 - $B71) / $B71, "")</f>
        <v>-8.683473389355742E-2</v>
      </c>
      <c r="L71" s="16">
        <f>IF(ISNUMBER(J71), $B91 * K71, "")</f>
        <v>-13025.210084033613</v>
      </c>
      <c r="M71" s="29">
        <v>399</v>
      </c>
      <c r="N71" s="14">
        <f>IF(ISNUMBER(M71), (M71 - $B71) / $B71, "")</f>
        <v>0.11764705882352941</v>
      </c>
      <c r="O71" s="16">
        <f>IF(ISNUMBER(M71), $B91 * N71, "")</f>
        <v>17647.058823529413</v>
      </c>
      <c r="Q71" s="203"/>
      <c r="R71" s="203"/>
      <c r="S71" s="203"/>
    </row>
    <row r="72" spans="1:19" ht="17.25" thickBot="1">
      <c r="A72" s="125" t="s">
        <v>238</v>
      </c>
      <c r="B72" s="126">
        <v>986</v>
      </c>
      <c r="C72" s="77">
        <v>0.42279942279999999</v>
      </c>
      <c r="D72" s="15">
        <v>806</v>
      </c>
      <c r="E72" s="32">
        <f t="shared" ref="E72:E75" si="30">IF(ISNUMBER(D72), (D72 - $B72) / $B72, "")</f>
        <v>-0.18255578093306288</v>
      </c>
      <c r="F72" s="18">
        <f>IF(ISNUMBER(D72), $B91 * E72, "")</f>
        <v>-27383.367139959431</v>
      </c>
      <c r="G72" s="31">
        <v>779</v>
      </c>
      <c r="H72" s="32">
        <f t="shared" ref="H72:H75" si="31">IF(ISNUMBER(G72), (G72 - $B72) / $B72, "")</f>
        <v>-0.2099391480730223</v>
      </c>
      <c r="I72" s="101">
        <f>IF(ISNUMBER(G72), $B91 * H72, "")</f>
        <v>-31490.872210953345</v>
      </c>
      <c r="J72" s="15">
        <v>783</v>
      </c>
      <c r="K72" s="32">
        <f t="shared" ref="K72:K75" si="32">IF(ISNUMBER(J72), (J72 - $B72) / $B72, "")</f>
        <v>-0.20588235294117646</v>
      </c>
      <c r="L72" s="18">
        <f>IF(ISNUMBER(J72), $B91 * K72, "")</f>
        <v>-30882.352941176468</v>
      </c>
      <c r="M72" s="31">
        <v>767</v>
      </c>
      <c r="N72" s="32">
        <f t="shared" ref="N72:N75" si="33">IF(ISNUMBER(M72), (M72 - $B72) / $B72, "")</f>
        <v>-0.22210953346855983</v>
      </c>
      <c r="O72" s="18">
        <f>IF(ISNUMBER(M72), $B91 * N72, "")</f>
        <v>-33316.430020283973</v>
      </c>
      <c r="Q72" s="203"/>
      <c r="R72" s="203"/>
      <c r="S72" s="203"/>
    </row>
    <row r="73" spans="1:19" ht="17.25" thickBot="1">
      <c r="A73" s="125" t="s">
        <v>147</v>
      </c>
      <c r="B73" s="126">
        <v>114</v>
      </c>
      <c r="C73" s="77">
        <v>8.5714285700000004E-2</v>
      </c>
      <c r="D73" s="15">
        <v>105</v>
      </c>
      <c r="E73" s="32">
        <f t="shared" si="30"/>
        <v>-7.8947368421052627E-2</v>
      </c>
      <c r="F73" s="18">
        <f>IF(ISNUMBER(D73), $B91 * E73, "")</f>
        <v>-11842.105263157893</v>
      </c>
      <c r="G73" s="31">
        <v>104</v>
      </c>
      <c r="H73" s="32">
        <f t="shared" si="31"/>
        <v>-8.771929824561403E-2</v>
      </c>
      <c r="I73" s="101">
        <f>IF(ISNUMBER(G73), $B91 * H73, "")</f>
        <v>-13157.894736842105</v>
      </c>
      <c r="J73" s="15">
        <v>107</v>
      </c>
      <c r="K73" s="32">
        <f t="shared" si="32"/>
        <v>-6.1403508771929821E-2</v>
      </c>
      <c r="L73" s="18">
        <f>IF(ISNUMBER(J73), $B91 * K73, "")</f>
        <v>-9210.5263157894733</v>
      </c>
      <c r="M73" s="31">
        <v>107</v>
      </c>
      <c r="N73" s="32">
        <f t="shared" si="33"/>
        <v>-6.1403508771929821E-2</v>
      </c>
      <c r="O73" s="18">
        <f>IF(ISNUMBER(M73), $B91 * N73, "")</f>
        <v>-9210.5263157894733</v>
      </c>
      <c r="Q73" s="193"/>
      <c r="R73" s="193"/>
      <c r="S73" s="193"/>
    </row>
    <row r="74" spans="1:19" ht="17.25" thickBot="1">
      <c r="A74" s="125" t="s">
        <v>343</v>
      </c>
      <c r="B74" s="126">
        <v>700</v>
      </c>
      <c r="C74" s="77">
        <v>8.0246913599999997E-2</v>
      </c>
      <c r="D74" s="15">
        <v>674</v>
      </c>
      <c r="E74" s="32">
        <f t="shared" si="30"/>
        <v>-3.7142857142857144E-2</v>
      </c>
      <c r="F74" s="18">
        <f>IF(ISNUMBER(D74), $B91 * E74, "")</f>
        <v>-5571.4285714285716</v>
      </c>
      <c r="G74" s="31">
        <v>674</v>
      </c>
      <c r="H74" s="32">
        <f t="shared" si="31"/>
        <v>-3.7142857142857144E-2</v>
      </c>
      <c r="I74" s="101">
        <f>IF(ISNUMBER(G74), $B91 * H74, "")</f>
        <v>-5571.4285714285716</v>
      </c>
      <c r="J74" s="15">
        <v>681</v>
      </c>
      <c r="K74" s="32">
        <f t="shared" si="32"/>
        <v>-2.7142857142857142E-2</v>
      </c>
      <c r="L74" s="18">
        <f>IF(ISNUMBER(J74), $B91 * K74, "")</f>
        <v>-4071.4285714285711</v>
      </c>
      <c r="M74" s="31">
        <v>680</v>
      </c>
      <c r="N74" s="32">
        <f t="shared" si="33"/>
        <v>-2.8571428571428571E-2</v>
      </c>
      <c r="O74" s="18">
        <f>IF(ISNUMBER(M74), $B91 * N74, "")</f>
        <v>-4285.7142857142853</v>
      </c>
      <c r="Q74" s="193"/>
      <c r="R74" s="193"/>
      <c r="S74" s="193"/>
    </row>
    <row r="75" spans="1:19" ht="17.25" thickBot="1">
      <c r="A75" s="127" t="s">
        <v>236</v>
      </c>
      <c r="B75" s="128">
        <v>367</v>
      </c>
      <c r="C75" s="78">
        <v>6.0693641600000001E-2</v>
      </c>
      <c r="D75" s="20">
        <v>362</v>
      </c>
      <c r="E75" s="21">
        <f t="shared" si="30"/>
        <v>-1.3623978201634877E-2</v>
      </c>
      <c r="F75" s="22">
        <f>IF(ISNUMBER(D75), $B91 * E75, "")</f>
        <v>-2043.5967302452316</v>
      </c>
      <c r="G75" s="30">
        <v>397</v>
      </c>
      <c r="H75" s="21">
        <f t="shared" si="31"/>
        <v>8.1743869209809264E-2</v>
      </c>
      <c r="I75" s="105">
        <f>IF(ISNUMBER(G75), $B91 * H75, "")</f>
        <v>12261.580381471389</v>
      </c>
      <c r="J75" s="20">
        <v>391</v>
      </c>
      <c r="K75" s="21">
        <f t="shared" si="32"/>
        <v>6.5395095367847406E-2</v>
      </c>
      <c r="L75" s="22">
        <f>IF(ISNUMBER(J75), $B91 * K75, "")</f>
        <v>9809.2643051771101</v>
      </c>
      <c r="M75" s="30">
        <v>426</v>
      </c>
      <c r="N75" s="21">
        <f t="shared" si="33"/>
        <v>0.16076294277929154</v>
      </c>
      <c r="O75" s="22">
        <f>IF(ISNUMBER(M75), $B91 * N75, "")</f>
        <v>24114.441416893729</v>
      </c>
      <c r="Q75" s="193"/>
      <c r="R75" s="193"/>
      <c r="S75" s="193"/>
    </row>
    <row r="76" spans="1:19" ht="17.25" thickBot="1">
      <c r="A76" s="125" t="s">
        <v>216</v>
      </c>
      <c r="B76" s="129">
        <v>161</v>
      </c>
      <c r="C76" s="80">
        <v>5.2287581700000002E-2</v>
      </c>
      <c r="D76" s="106">
        <v>152</v>
      </c>
      <c r="E76" s="107">
        <f>IF(ISNUMBER(D76), (D76 - $B76) / $B76, "")</f>
        <v>-5.5900621118012424E-2</v>
      </c>
      <c r="F76" s="108">
        <f>IF(ISNUMBER(D76), $B91 * E76, "")</f>
        <v>-8385.0931677018634</v>
      </c>
      <c r="G76" s="109">
        <v>154</v>
      </c>
      <c r="H76" s="107">
        <f>IF(ISNUMBER(G76), (G76 - $B76) / $B76, "")</f>
        <v>-4.3478260869565216E-2</v>
      </c>
      <c r="I76" s="110">
        <f>IF(ISNUMBER(G76), $B91 * H76, "")</f>
        <v>-6521.7391304347821</v>
      </c>
      <c r="J76" s="106">
        <v>157</v>
      </c>
      <c r="K76" s="107">
        <f>IF(ISNUMBER(J76), (J76 - $B76) / $B76, "")</f>
        <v>-2.4844720496894408E-2</v>
      </c>
      <c r="L76" s="108">
        <f>IF(ISNUMBER(J76), $B91 * K76, "")</f>
        <v>-3726.7080745341614</v>
      </c>
      <c r="M76" s="109">
        <v>158</v>
      </c>
      <c r="N76" s="107">
        <f>IF(ISNUMBER(M76), (M76 - $B76) / $B76, "")</f>
        <v>-1.8633540372670808E-2</v>
      </c>
      <c r="O76" s="108">
        <f>IF(ISNUMBER(M76), $B91 * N76, "")</f>
        <v>-2795.0310559006211</v>
      </c>
      <c r="Q76" s="193"/>
      <c r="R76" s="193"/>
      <c r="S76" s="193"/>
    </row>
    <row r="77" spans="1:19" ht="17.25" thickBot="1">
      <c r="A77" s="125" t="s">
        <v>85</v>
      </c>
      <c r="B77" s="126">
        <v>161</v>
      </c>
      <c r="C77" s="77">
        <v>5.2287581700000002E-2</v>
      </c>
      <c r="D77" s="15">
        <v>153</v>
      </c>
      <c r="E77" s="32">
        <f t="shared" ref="E77:E80" si="34">IF(ISNUMBER(D77), (D77 - $B77) / $B77, "")</f>
        <v>-4.9689440993788817E-2</v>
      </c>
      <c r="F77" s="18">
        <f>IF(ISNUMBER(D77), $B91 * E77, "")</f>
        <v>-7453.4161490683227</v>
      </c>
      <c r="G77" s="31">
        <v>155</v>
      </c>
      <c r="H77" s="32">
        <f t="shared" ref="H77:H80" si="35">IF(ISNUMBER(G77), (G77 - $B77) / $B77, "")</f>
        <v>-3.7267080745341616E-2</v>
      </c>
      <c r="I77" s="101">
        <f>IF(ISNUMBER(G77), $B91 * H77, "")</f>
        <v>-5590.0621118012423</v>
      </c>
      <c r="J77" s="15">
        <v>158</v>
      </c>
      <c r="K77" s="32">
        <f t="shared" ref="K77:K80" si="36">IF(ISNUMBER(J77), (J77 - $B77) / $B77, "")</f>
        <v>-1.8633540372670808E-2</v>
      </c>
      <c r="L77" s="18">
        <f>IF(ISNUMBER(J77), $B91 * K77, "")</f>
        <v>-2795.0310559006211</v>
      </c>
      <c r="M77" s="31">
        <v>157</v>
      </c>
      <c r="N77" s="32">
        <f t="shared" ref="N77:N80" si="37">IF(ISNUMBER(M77), (M77 - $B77) / $B77, "")</f>
        <v>-2.4844720496894408E-2</v>
      </c>
      <c r="O77" s="18">
        <f>IF(ISNUMBER(M77), $B91 * N77, "")</f>
        <v>-3726.7080745341614</v>
      </c>
      <c r="Q77" s="193"/>
      <c r="R77" s="193"/>
      <c r="S77" s="193"/>
    </row>
    <row r="78" spans="1:19" ht="17.25" thickBot="1">
      <c r="A78" s="125" t="s">
        <v>242</v>
      </c>
      <c r="B78" s="126">
        <v>796</v>
      </c>
      <c r="C78" s="77">
        <v>4.8748353100000003E-2</v>
      </c>
      <c r="D78" s="15">
        <v>770</v>
      </c>
      <c r="E78" s="32">
        <f t="shared" si="34"/>
        <v>-3.2663316582914576E-2</v>
      </c>
      <c r="F78" s="18">
        <f>IF(ISNUMBER(D78), $B91 * E78, "")</f>
        <v>-4899.4974874371865</v>
      </c>
      <c r="G78" s="31">
        <v>784</v>
      </c>
      <c r="H78" s="32">
        <f t="shared" si="35"/>
        <v>-1.507537688442211E-2</v>
      </c>
      <c r="I78" s="101">
        <f>IF(ISNUMBER(G78), $B91 * H78, "")</f>
        <v>-2261.3065326633164</v>
      </c>
      <c r="J78" s="15">
        <v>788</v>
      </c>
      <c r="K78" s="32">
        <f t="shared" si="36"/>
        <v>-1.0050251256281407E-2</v>
      </c>
      <c r="L78" s="18">
        <f>IF(ISNUMBER(J78), $B91 * K78, "")</f>
        <v>-1507.537688442211</v>
      </c>
      <c r="M78" s="31">
        <v>798</v>
      </c>
      <c r="N78" s="32">
        <f t="shared" si="37"/>
        <v>2.5125628140703518E-3</v>
      </c>
      <c r="O78" s="18">
        <f>IF(ISNUMBER(M78), $B91 * N78, "")</f>
        <v>376.88442211055275</v>
      </c>
      <c r="Q78" s="193"/>
      <c r="R78" s="193"/>
      <c r="S78" s="193"/>
    </row>
    <row r="79" spans="1:19" ht="17.25" thickBot="1">
      <c r="A79" s="125" t="s">
        <v>214</v>
      </c>
      <c r="B79" s="126">
        <v>109</v>
      </c>
      <c r="C79" s="77">
        <v>4.8076923100000002E-2</v>
      </c>
      <c r="D79" s="15">
        <v>109</v>
      </c>
      <c r="E79" s="32">
        <f t="shared" si="34"/>
        <v>0</v>
      </c>
      <c r="F79" s="18">
        <f>IF(ISNUMBER(D79), $B91 * E79, "")</f>
        <v>0</v>
      </c>
      <c r="G79" s="31">
        <v>110</v>
      </c>
      <c r="H79" s="32">
        <f t="shared" si="35"/>
        <v>9.1743119266055051E-3</v>
      </c>
      <c r="I79" s="101">
        <f>IF(ISNUMBER(G79), $B91 * H79, "")</f>
        <v>1376.1467889908258</v>
      </c>
      <c r="J79" s="15">
        <v>111</v>
      </c>
      <c r="K79" s="32">
        <f t="shared" si="36"/>
        <v>1.834862385321101E-2</v>
      </c>
      <c r="L79" s="18">
        <f>IF(ISNUMBER(J79), $B91 * K79, "")</f>
        <v>2752.2935779816517</v>
      </c>
      <c r="M79" s="31">
        <v>112</v>
      </c>
      <c r="N79" s="32">
        <f t="shared" si="37"/>
        <v>2.7522935779816515E-2</v>
      </c>
      <c r="O79" s="18">
        <f>IF(ISNUMBER(M79), $B91 * N79, "")</f>
        <v>4128.440366972477</v>
      </c>
      <c r="Q79" s="33"/>
      <c r="R79" s="33"/>
    </row>
    <row r="80" spans="1:19" ht="17.25" thickBot="1">
      <c r="A80" s="130" t="s">
        <v>120</v>
      </c>
      <c r="B80" s="131">
        <v>231</v>
      </c>
      <c r="C80" s="79">
        <v>4.5248868800000001E-2</v>
      </c>
      <c r="D80" s="24">
        <v>226</v>
      </c>
      <c r="E80" s="25">
        <f t="shared" si="34"/>
        <v>-2.1645021645021644E-2</v>
      </c>
      <c r="F80" s="104">
        <f>IF(ISNUMBER(D80), $B91 * E80, "")</f>
        <v>-3246.7532467532465</v>
      </c>
      <c r="G80" s="102">
        <v>229</v>
      </c>
      <c r="H80" s="25">
        <f t="shared" si="35"/>
        <v>-8.658008658008658E-3</v>
      </c>
      <c r="I80" s="103">
        <f>IF(ISNUMBER(G80), $B91 * H80, "")</f>
        <v>-1298.7012987012988</v>
      </c>
      <c r="J80" s="24">
        <v>225</v>
      </c>
      <c r="K80" s="25">
        <f t="shared" si="36"/>
        <v>-2.5974025974025976E-2</v>
      </c>
      <c r="L80" s="104">
        <f>IF(ISNUMBER(J80), $B91 * K80, "")</f>
        <v>-3896.1038961038962</v>
      </c>
      <c r="M80" s="102">
        <v>228</v>
      </c>
      <c r="N80" s="25">
        <f t="shared" si="37"/>
        <v>-1.2987012987012988E-2</v>
      </c>
      <c r="O80" s="104">
        <f>IF(ISNUMBER(M80), $B91 * N80, "")</f>
        <v>-1948.0519480519481</v>
      </c>
      <c r="Q80" s="194"/>
      <c r="R80" s="195"/>
      <c r="S80" s="196"/>
    </row>
    <row r="81" spans="1:19">
      <c r="A81" s="123" t="s">
        <v>224</v>
      </c>
      <c r="B81" s="124">
        <v>162</v>
      </c>
      <c r="C81" s="76">
        <v>3.8461538500000003E-2</v>
      </c>
      <c r="D81" s="13">
        <v>176</v>
      </c>
      <c r="E81" s="14">
        <f>IF(ISNUMBER(D81), (D81 - $B81) / $B81, "")</f>
        <v>8.6419753086419748E-2</v>
      </c>
      <c r="F81" s="16">
        <f>IF(ISNUMBER(D81), $B91 * E81, "")</f>
        <v>12962.962962962962</v>
      </c>
      <c r="G81" s="29">
        <v>165</v>
      </c>
      <c r="H81" s="14">
        <f>IF(ISNUMBER(G81), (G81 - $B81) / $B81, "")</f>
        <v>1.8518518518518517E-2</v>
      </c>
      <c r="I81" s="100">
        <f>IF(ISNUMBER(G81), $B91 * H81, "")</f>
        <v>2777.7777777777778</v>
      </c>
      <c r="J81" s="13">
        <v>176</v>
      </c>
      <c r="K81" s="14">
        <f>IF(ISNUMBER(J81), (J81 - $B81) / $B81, "")</f>
        <v>8.6419753086419748E-2</v>
      </c>
      <c r="L81" s="16">
        <f>IF(ISNUMBER(J81), $B91 * K81, "")</f>
        <v>12962.962962962962</v>
      </c>
      <c r="M81" s="29">
        <v>166</v>
      </c>
      <c r="N81" s="14">
        <f>IF(ISNUMBER(M81), (M81 - $B81) / $B81, "")</f>
        <v>2.4691358024691357E-2</v>
      </c>
      <c r="O81" s="16">
        <f>IF(ISNUMBER(M81), $B91 * N81, "")</f>
        <v>3703.7037037037035</v>
      </c>
      <c r="Q81" s="197"/>
      <c r="R81" s="198"/>
      <c r="S81" s="199"/>
    </row>
    <row r="82" spans="1:19" ht="17.25" thickBot="1">
      <c r="A82" s="125" t="s">
        <v>248</v>
      </c>
      <c r="B82" s="126">
        <v>159</v>
      </c>
      <c r="C82" s="77">
        <v>3.24675325E-2</v>
      </c>
      <c r="D82" s="15">
        <v>154</v>
      </c>
      <c r="E82" s="32">
        <f t="shared" ref="E82:E85" si="38">IF(ISNUMBER(D82), (D82 - $B82) / $B82, "")</f>
        <v>-3.1446540880503145E-2</v>
      </c>
      <c r="F82" s="18">
        <f>IF(ISNUMBER(D82), $B91 * E82, "")</f>
        <v>-4716.9811320754716</v>
      </c>
      <c r="G82" s="31">
        <v>156</v>
      </c>
      <c r="H82" s="32">
        <f t="shared" ref="H82:H85" si="39">IF(ISNUMBER(G82), (G82 - $B82) / $B82, "")</f>
        <v>-1.8867924528301886E-2</v>
      </c>
      <c r="I82" s="101">
        <f>IF(ISNUMBER(G82), $B91 * H82, "")</f>
        <v>-2830.1886792452829</v>
      </c>
      <c r="J82" s="15">
        <v>159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169</v>
      </c>
      <c r="N82" s="32">
        <f t="shared" ref="N82:N85" si="41">IF(ISNUMBER(M82), (M82 - $B82) / $B82, "")</f>
        <v>6.2893081761006289E-2</v>
      </c>
      <c r="O82" s="18">
        <f>IF(ISNUMBER(M82), $B91 * N82, "")</f>
        <v>9433.9622641509432</v>
      </c>
      <c r="Q82" s="200"/>
      <c r="R82" s="201"/>
      <c r="S82" s="202"/>
    </row>
    <row r="83" spans="1:19" ht="17.25" thickBot="1">
      <c r="A83" s="125" t="s">
        <v>186</v>
      </c>
      <c r="B83" s="126">
        <v>202</v>
      </c>
      <c r="C83" s="77">
        <v>3.0612244899999998E-2</v>
      </c>
      <c r="D83" s="15">
        <v>201</v>
      </c>
      <c r="E83" s="32">
        <f t="shared" si="38"/>
        <v>-4.9504950495049506E-3</v>
      </c>
      <c r="F83" s="18">
        <f>IF(ISNUMBER(D83), $B91 * E83, "")</f>
        <v>-742.57425742574253</v>
      </c>
      <c r="G83" s="31">
        <v>207</v>
      </c>
      <c r="H83" s="32">
        <f t="shared" si="39"/>
        <v>2.4752475247524754E-2</v>
      </c>
      <c r="I83" s="101">
        <f>IF(ISNUMBER(G83), $B91 * H83, "")</f>
        <v>3712.871287128713</v>
      </c>
      <c r="J83" s="15">
        <v>207</v>
      </c>
      <c r="K83" s="32">
        <f t="shared" si="40"/>
        <v>2.4752475247524754E-2</v>
      </c>
      <c r="L83" s="18">
        <f>IF(ISNUMBER(J83), $B91 * K83, "")</f>
        <v>3712.871287128713</v>
      </c>
      <c r="M83" s="31">
        <v>212</v>
      </c>
      <c r="N83" s="32">
        <f t="shared" si="41"/>
        <v>4.9504950495049507E-2</v>
      </c>
      <c r="O83" s="18">
        <f>IF(ISNUMBER(M83), $B91 * N83, "")</f>
        <v>7425.742574257426</v>
      </c>
      <c r="Q83" s="193"/>
      <c r="R83" s="193"/>
      <c r="S83" s="193"/>
    </row>
    <row r="84" spans="1:19" ht="17.25" thickBot="1">
      <c r="A84" s="125" t="s">
        <v>220</v>
      </c>
      <c r="B84" s="126">
        <v>675</v>
      </c>
      <c r="C84" s="77">
        <v>3.0534351099999999E-2</v>
      </c>
      <c r="D84" s="15">
        <v>636</v>
      </c>
      <c r="E84" s="32">
        <f t="shared" si="38"/>
        <v>-5.7777777777777775E-2</v>
      </c>
      <c r="F84" s="18">
        <f>IF(ISNUMBER(D84), $B91 * E84, "")</f>
        <v>-8666.6666666666661</v>
      </c>
      <c r="G84" s="31">
        <v>645</v>
      </c>
      <c r="H84" s="32">
        <f t="shared" si="39"/>
        <v>-4.4444444444444446E-2</v>
      </c>
      <c r="I84" s="101">
        <f>IF(ISNUMBER(G84), $B91 * H84, "")</f>
        <v>-6666.666666666667</v>
      </c>
      <c r="J84" s="15">
        <v>649</v>
      </c>
      <c r="K84" s="32">
        <f t="shared" si="40"/>
        <v>-3.8518518518518521E-2</v>
      </c>
      <c r="L84" s="18">
        <f>IF(ISNUMBER(J84), $B91 * K84, "")</f>
        <v>-5777.7777777777783</v>
      </c>
      <c r="M84" s="31">
        <v>658</v>
      </c>
      <c r="N84" s="32">
        <f t="shared" si="41"/>
        <v>-2.5185185185185185E-2</v>
      </c>
      <c r="O84" s="18">
        <f>IF(ISNUMBER(M84), $B91 * N84, "")</f>
        <v>-3777.7777777777778</v>
      </c>
      <c r="Q84" s="203"/>
      <c r="R84" s="203"/>
      <c r="S84" s="203"/>
    </row>
    <row r="85" spans="1:19" ht="17.25" thickBot="1">
      <c r="A85" s="127" t="s">
        <v>200</v>
      </c>
      <c r="B85" s="128">
        <v>313</v>
      </c>
      <c r="C85" s="78">
        <v>2.6229508200000001E-2</v>
      </c>
      <c r="D85" s="20">
        <v>302</v>
      </c>
      <c r="E85" s="21">
        <f t="shared" si="38"/>
        <v>-3.5143769968051117E-2</v>
      </c>
      <c r="F85" s="22">
        <f>IF(ISNUMBER(D85), $B91 * E85, "")</f>
        <v>-5271.5654952076675</v>
      </c>
      <c r="G85" s="30">
        <v>319</v>
      </c>
      <c r="H85" s="21">
        <f t="shared" si="39"/>
        <v>1.9169329073482427E-2</v>
      </c>
      <c r="I85" s="105">
        <f>IF(ISNUMBER(G85), $B91 * H85, "")</f>
        <v>2875.3993610223642</v>
      </c>
      <c r="J85" s="20">
        <v>315</v>
      </c>
      <c r="K85" s="21">
        <f t="shared" si="40"/>
        <v>6.3897763578274758E-3</v>
      </c>
      <c r="L85" s="22">
        <f>IF(ISNUMBER(J85), $B91 * K85, "")</f>
        <v>958.46645367412134</v>
      </c>
      <c r="M85" s="30">
        <v>320</v>
      </c>
      <c r="N85" s="21">
        <f t="shared" si="41"/>
        <v>2.2364217252396165E-2</v>
      </c>
      <c r="O85" s="22">
        <f>IF(ISNUMBER(M85), $B91 * N85, "")</f>
        <v>3354.6325878594248</v>
      </c>
      <c r="Q85" s="203"/>
      <c r="R85" s="203"/>
      <c r="S85" s="203"/>
    </row>
    <row r="86" spans="1:19" ht="17.25" thickBot="1">
      <c r="A86" s="125" t="s">
        <v>246</v>
      </c>
      <c r="B86" s="129">
        <v>576</v>
      </c>
      <c r="C86" s="80">
        <v>2.1276595700000001E-2</v>
      </c>
      <c r="D86" s="106">
        <v>564</v>
      </c>
      <c r="E86" s="107">
        <f>IF(ISNUMBER(D86), (D86 - $B86) / $B86, "")</f>
        <v>-2.0833333333333332E-2</v>
      </c>
      <c r="F86" s="108">
        <f>IF(ISNUMBER(D86), $B91 * E86, "")</f>
        <v>-3125</v>
      </c>
      <c r="G86" s="109">
        <v>572</v>
      </c>
      <c r="H86" s="107">
        <f>IF(ISNUMBER(G86), (G86 - $B86) / $B86, "")</f>
        <v>-6.9444444444444441E-3</v>
      </c>
      <c r="I86" s="110">
        <f>IF(ISNUMBER(G86), $B91 * H86, "")</f>
        <v>-1041.6666666666665</v>
      </c>
      <c r="J86" s="106">
        <v>576</v>
      </c>
      <c r="K86" s="107">
        <f>IF(ISNUMBER(J86), (J86 - $B86) / $B86, "")</f>
        <v>0</v>
      </c>
      <c r="L86" s="108">
        <f>IF(ISNUMBER(J86), $B91 * K86, "")</f>
        <v>0</v>
      </c>
      <c r="M86" s="109">
        <v>578</v>
      </c>
      <c r="N86" s="107">
        <f>IF(ISNUMBER(M86), (M86 - $B86) / $B86, "")</f>
        <v>3.472222222222222E-3</v>
      </c>
      <c r="O86" s="108">
        <f>IF(ISNUMBER(M86), $B91 * N86, "")</f>
        <v>520.83333333333326</v>
      </c>
      <c r="Q86" s="193"/>
      <c r="R86" s="193"/>
      <c r="S86" s="193"/>
    </row>
    <row r="87" spans="1:19" ht="17.25" thickBot="1">
      <c r="A87" s="125" t="s">
        <v>159</v>
      </c>
      <c r="B87" s="126">
        <v>210</v>
      </c>
      <c r="C87" s="77">
        <v>1.9417475699999999E-2</v>
      </c>
      <c r="D87" s="15">
        <v>218</v>
      </c>
      <c r="E87" s="32">
        <f t="shared" ref="E87:E90" si="42">IF(ISNUMBER(D87), (D87 - $B87) / $B87, "")</f>
        <v>3.8095238095238099E-2</v>
      </c>
      <c r="F87" s="18">
        <f>IF(ISNUMBER(D87), $B91 * E87, "")</f>
        <v>5714.2857142857147</v>
      </c>
      <c r="G87" s="31">
        <v>216</v>
      </c>
      <c r="H87" s="32">
        <f t="shared" ref="H87:H90" si="43">IF(ISNUMBER(G87), (G87 - $B87) / $B87, "")</f>
        <v>2.8571428571428571E-2</v>
      </c>
      <c r="I87" s="101">
        <f>IF(ISNUMBER(G87), $B91 * H87, "")</f>
        <v>4285.7142857142853</v>
      </c>
      <c r="J87" s="15">
        <v>214</v>
      </c>
      <c r="K87" s="32">
        <f t="shared" ref="K87:K90" si="44">IF(ISNUMBER(J87), (J87 - $B87) / $B87, "")</f>
        <v>1.9047619047619049E-2</v>
      </c>
      <c r="L87" s="18">
        <f>IF(ISNUMBER(J87), $B91 * K87, "")</f>
        <v>2857.1428571428573</v>
      </c>
      <c r="M87" s="31">
        <v>216</v>
      </c>
      <c r="N87" s="32">
        <f t="shared" ref="N87:N90" si="45">IF(ISNUMBER(M87), (M87 - $B87) / $B87, "")</f>
        <v>2.8571428571428571E-2</v>
      </c>
      <c r="O87" s="18">
        <f>IF(ISNUMBER(M87), $B91 * N87, "")</f>
        <v>4285.7142857142853</v>
      </c>
      <c r="Q87" s="193"/>
      <c r="R87" s="193"/>
      <c r="S87" s="193"/>
    </row>
    <row r="88" spans="1:19" ht="17.25" thickBot="1">
      <c r="A88" s="125" t="s">
        <v>163</v>
      </c>
      <c r="B88" s="126">
        <v>725</v>
      </c>
      <c r="C88" s="77">
        <v>1.8258427000000001E-2</v>
      </c>
      <c r="D88" s="15">
        <v>694</v>
      </c>
      <c r="E88" s="32">
        <f t="shared" si="42"/>
        <v>-4.275862068965517E-2</v>
      </c>
      <c r="F88" s="18">
        <f>IF(ISNUMBER(D88), $B91 * E88, "")</f>
        <v>-6413.7931034482754</v>
      </c>
      <c r="G88" s="31">
        <v>702</v>
      </c>
      <c r="H88" s="32">
        <f t="shared" si="43"/>
        <v>-3.1724137931034485E-2</v>
      </c>
      <c r="I88" s="101">
        <f>IF(ISNUMBER(G88), $B91 * H88, "")</f>
        <v>-4758.620689655173</v>
      </c>
      <c r="J88" s="15">
        <v>707</v>
      </c>
      <c r="K88" s="32">
        <f t="shared" si="44"/>
        <v>-2.4827586206896551E-2</v>
      </c>
      <c r="L88" s="18">
        <f>IF(ISNUMBER(J88), $B91 * K88, "")</f>
        <v>-3724.1379310344828</v>
      </c>
      <c r="M88" s="31">
        <v>702</v>
      </c>
      <c r="N88" s="32">
        <f t="shared" si="45"/>
        <v>-3.1724137931034485E-2</v>
      </c>
      <c r="O88" s="18">
        <f>IF(ISNUMBER(M88), $B91 * N88, "")</f>
        <v>-4758.620689655173</v>
      </c>
      <c r="Q88" s="193"/>
      <c r="R88" s="193"/>
      <c r="S88" s="193"/>
    </row>
    <row r="89" spans="1:19">
      <c r="A89" s="125" t="s">
        <v>336</v>
      </c>
      <c r="B89" s="126">
        <v>120</v>
      </c>
      <c r="C89" s="77">
        <v>1.6949152499999998E-2</v>
      </c>
      <c r="D89" s="15">
        <v>113</v>
      </c>
      <c r="E89" s="32">
        <f t="shared" si="42"/>
        <v>-5.8333333333333334E-2</v>
      </c>
      <c r="F89" s="18">
        <f>IF(ISNUMBER(D89), $B91 * E89, "")</f>
        <v>-8750</v>
      </c>
      <c r="G89" s="31">
        <v>115</v>
      </c>
      <c r="H89" s="32">
        <f t="shared" si="43"/>
        <v>-4.1666666666666664E-2</v>
      </c>
      <c r="I89" s="101">
        <f>IF(ISNUMBER(G89), $B91 * H89, "")</f>
        <v>-6250</v>
      </c>
      <c r="J89" s="15">
        <v>116</v>
      </c>
      <c r="K89" s="32">
        <f t="shared" si="44"/>
        <v>-3.3333333333333333E-2</v>
      </c>
      <c r="L89" s="18">
        <f>IF(ISNUMBER(J89), $B91 * K89, "")</f>
        <v>-5000</v>
      </c>
      <c r="M89" s="31">
        <v>116</v>
      </c>
      <c r="N89" s="32">
        <f t="shared" si="45"/>
        <v>-3.3333333333333333E-2</v>
      </c>
      <c r="O89" s="18">
        <f>IF(ISNUMBER(M89), $B91 * N89, "")</f>
        <v>-5000</v>
      </c>
      <c r="Q89" s="182"/>
      <c r="R89" s="183"/>
      <c r="S89" s="184"/>
    </row>
    <row r="90" spans="1:19" ht="17.25" thickBot="1">
      <c r="A90" s="130" t="s">
        <v>79</v>
      </c>
      <c r="B90" s="131">
        <v>514</v>
      </c>
      <c r="C90" s="79">
        <v>1.5810276700000001E-2</v>
      </c>
      <c r="D90" s="24">
        <v>487</v>
      </c>
      <c r="E90" s="25">
        <f t="shared" si="42"/>
        <v>-5.2529182879377433E-2</v>
      </c>
      <c r="F90" s="104">
        <f>IF(ISNUMBER(D90), $B91 * E90, "")</f>
        <v>-7879.3774319066151</v>
      </c>
      <c r="G90" s="102">
        <v>493</v>
      </c>
      <c r="H90" s="25">
        <f t="shared" si="43"/>
        <v>-4.085603112840467E-2</v>
      </c>
      <c r="I90" s="103">
        <f>IF(ISNUMBER(G90), $B91 * H90, "")</f>
        <v>-6128.4046692607008</v>
      </c>
      <c r="J90" s="24">
        <v>500</v>
      </c>
      <c r="K90" s="25">
        <f t="shared" si="44"/>
        <v>-2.7237354085603113E-2</v>
      </c>
      <c r="L90" s="104">
        <f>IF(ISNUMBER(J90), $B91 * K90, "")</f>
        <v>-4085.603112840467</v>
      </c>
      <c r="M90" s="102">
        <v>502</v>
      </c>
      <c r="N90" s="25">
        <f t="shared" si="45"/>
        <v>-2.3346303501945526E-2</v>
      </c>
      <c r="O90" s="104">
        <f>IF(ISNUMBER(M90), $B91 * N90, "")</f>
        <v>-3501.9455252918287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-3.2291210343593238E-2</v>
      </c>
      <c r="F91" s="28">
        <f>SUM(F71:F90)</f>
        <v>-96873.631030779739</v>
      </c>
      <c r="G91" s="26" t="s">
        <v>265</v>
      </c>
      <c r="H91" s="27">
        <f>IF(COUNT(H71:H90), SUM(H71:H90) / COUNT(H71:H90), 0)</f>
        <v>-2.545403189855306E-2</v>
      </c>
      <c r="I91" s="28">
        <f>SUM(I71:I90)</f>
        <v>-76362.095695659169</v>
      </c>
      <c r="J91" s="26" t="s">
        <v>265</v>
      </c>
      <c r="K91" s="27">
        <f>IF(COUNT(K71:K90), SUM(K71:K90) / COUNT(K71:K90), 0)</f>
        <v>-1.8216472001664773E-2</v>
      </c>
      <c r="L91" s="28">
        <f>SUM(L71:L90)</f>
        <v>-54649.416004994324</v>
      </c>
      <c r="M91" s="26" t="s">
        <v>265</v>
      </c>
      <c r="N91" s="27">
        <f>IF(COUNT(N71:N90), SUM(N71:N90) / COUNT(N71:N90), 0)</f>
        <v>8.9020269517534783E-4</v>
      </c>
      <c r="O91" s="28">
        <f>SUM(O71:O90)</f>
        <v>2670.6080855260461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2022-06-02(목) 오전 00:00</v>
      </c>
      <c r="C96" s="245"/>
      <c r="D96" s="217" t="str">
        <f>TEXT($G$1, "[$-ko-KR]yyyy-mm-dd(ddd) ") &amp; "오후 14:00"</f>
        <v>2022-06-02(목) 오후 14:00</v>
      </c>
      <c r="E96" s="218"/>
      <c r="F96" s="219"/>
      <c r="G96" s="217" t="str">
        <f>TEXT($G$1, "[$-ko-KR]yyyy-mm-dd(ddd) ") &amp; "오후 19:00"</f>
        <v>2022-06-02(목) 오후 19:00</v>
      </c>
      <c r="H96" s="218"/>
      <c r="I96" s="219"/>
      <c r="J96" s="217" t="str">
        <f>TEXT($G$1, "[$-ko-KR]yyyy-mm-dd(ddd) ") &amp; "오후 21:00"</f>
        <v>2022-06-02(목) 오후 21:00</v>
      </c>
      <c r="K96" s="218"/>
      <c r="L96" s="219"/>
      <c r="M96" s="217" t="str">
        <f>TEXT($G$1+1, "[$-ko-KR]yyyy-mm-dd(ddd) ") &amp; "오전 00:00"</f>
        <v>2022-06-03(금)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338</v>
      </c>
      <c r="B98" s="124">
        <v>357</v>
      </c>
      <c r="C98" s="76">
        <v>0.65277777780000001</v>
      </c>
      <c r="D98" s="13">
        <v>359</v>
      </c>
      <c r="E98" s="14">
        <f>IF(ISNUMBER(D98), (D98 - $B98) / $B98, "")</f>
        <v>5.6022408963585435E-3</v>
      </c>
      <c r="F98" s="16">
        <f>IF(ISNUMBER(D98), $B118 * E98, "")</f>
        <v>840.33613445378148</v>
      </c>
      <c r="G98" s="29">
        <v>333</v>
      </c>
      <c r="H98" s="14">
        <f>IF(ISNUMBER(G98), (G98 - $B98) / $B98, "")</f>
        <v>-6.7226890756302518E-2</v>
      </c>
      <c r="I98" s="100">
        <f>IF(ISNUMBER(G98), $B118 * H98, "")</f>
        <v>-10084.033613445377</v>
      </c>
      <c r="J98" s="13">
        <v>326</v>
      </c>
      <c r="K98" s="14">
        <f>IF(ISNUMBER(J98), (J98 - $B98) / $B98, "")</f>
        <v>-8.683473389355742E-2</v>
      </c>
      <c r="L98" s="16">
        <f>IF(ISNUMBER(J98), $B118 * K98, "")</f>
        <v>-13025.210084033613</v>
      </c>
      <c r="M98" s="29">
        <v>399</v>
      </c>
      <c r="N98" s="14">
        <f>IF(ISNUMBER(M98), (M98 - $B98) / $B98, "")</f>
        <v>0.11764705882352941</v>
      </c>
      <c r="O98" s="16">
        <f>IF(ISNUMBER(M98), $B118 * N98, "")</f>
        <v>17647.058823529413</v>
      </c>
      <c r="Q98" s="203"/>
      <c r="R98" s="203"/>
      <c r="S98" s="203"/>
    </row>
    <row r="99" spans="1:19" ht="17.25" thickBot="1">
      <c r="A99" s="125" t="s">
        <v>238</v>
      </c>
      <c r="B99" s="126">
        <v>986</v>
      </c>
      <c r="C99" s="77">
        <v>0.42279942279999999</v>
      </c>
      <c r="D99" s="15">
        <v>806</v>
      </c>
      <c r="E99" s="32">
        <f t="shared" ref="E99:E102" si="46">IF(ISNUMBER(D99), (D99 - $B99) / $B99, "")</f>
        <v>-0.18255578093306288</v>
      </c>
      <c r="F99" s="18">
        <f>IF(ISNUMBER(D99), $B118 * E99, "")</f>
        <v>-27383.367139959431</v>
      </c>
      <c r="G99" s="31">
        <v>779</v>
      </c>
      <c r="H99" s="32">
        <f t="shared" ref="H99:H102" si="47">IF(ISNUMBER(G99), (G99 - $B99) / $B99, "")</f>
        <v>-0.2099391480730223</v>
      </c>
      <c r="I99" s="101">
        <f>IF(ISNUMBER(G99), $B118 * H99, "")</f>
        <v>-31490.872210953345</v>
      </c>
      <c r="J99" s="15">
        <v>783</v>
      </c>
      <c r="K99" s="32">
        <f t="shared" ref="K99:K102" si="48">IF(ISNUMBER(J99), (J99 - $B99) / $B99, "")</f>
        <v>-0.20588235294117646</v>
      </c>
      <c r="L99" s="18">
        <f>IF(ISNUMBER(J99), $B118 * K99, "")</f>
        <v>-30882.352941176468</v>
      </c>
      <c r="M99" s="31">
        <v>767</v>
      </c>
      <c r="N99" s="32">
        <f t="shared" ref="N99:N102" si="49">IF(ISNUMBER(M99), (M99 - $B99) / $B99, "")</f>
        <v>-0.22210953346855983</v>
      </c>
      <c r="O99" s="18">
        <f>IF(ISNUMBER(M99), $B118 * N99, "")</f>
        <v>-33316.430020283973</v>
      </c>
      <c r="Q99" s="203"/>
      <c r="R99" s="203"/>
      <c r="S99" s="203"/>
    </row>
    <row r="100" spans="1:19" ht="17.25" thickBot="1">
      <c r="A100" s="125" t="s">
        <v>333</v>
      </c>
      <c r="B100" s="126">
        <v>70.3</v>
      </c>
      <c r="C100" s="77">
        <v>0.1775544389</v>
      </c>
      <c r="D100" s="15">
        <v>63.8</v>
      </c>
      <c r="E100" s="32">
        <f t="shared" si="46"/>
        <v>-9.2460881934566155E-2</v>
      </c>
      <c r="F100" s="18">
        <f>IF(ISNUMBER(D100), $B118 * E100, "")</f>
        <v>-13869.132290184923</v>
      </c>
      <c r="G100" s="31">
        <v>62.8</v>
      </c>
      <c r="H100" s="32">
        <f t="shared" si="47"/>
        <v>-0.10668563300142248</v>
      </c>
      <c r="I100" s="101">
        <f>IF(ISNUMBER(G100), $B118 * H100, "")</f>
        <v>-16002.844950213372</v>
      </c>
      <c r="J100" s="15">
        <v>63.2</v>
      </c>
      <c r="K100" s="32">
        <f t="shared" si="48"/>
        <v>-0.10099573257467986</v>
      </c>
      <c r="L100" s="18">
        <f>IF(ISNUMBER(J100), $B118 * K100, "")</f>
        <v>-15149.359886201979</v>
      </c>
      <c r="M100" s="31">
        <v>67.5</v>
      </c>
      <c r="N100" s="32">
        <f t="shared" si="49"/>
        <v>-3.9829302987197689E-2</v>
      </c>
      <c r="O100" s="18">
        <f>IF(ISNUMBER(M100), $B118 * N100, "")</f>
        <v>-5974.3954480796529</v>
      </c>
      <c r="Q100" s="193"/>
      <c r="R100" s="193"/>
      <c r="S100" s="193"/>
    </row>
    <row r="101" spans="1:19" ht="17.25" thickBot="1">
      <c r="A101" s="125" t="s">
        <v>153</v>
      </c>
      <c r="B101" s="126">
        <v>12510</v>
      </c>
      <c r="C101" s="77">
        <v>0.107079646</v>
      </c>
      <c r="D101" s="15">
        <v>12230</v>
      </c>
      <c r="E101" s="32">
        <f t="shared" si="46"/>
        <v>-2.2382094324540368E-2</v>
      </c>
      <c r="F101" s="18">
        <f>IF(ISNUMBER(D101), $B118 * E101, "")</f>
        <v>-3357.3141486810555</v>
      </c>
      <c r="G101" s="31">
        <v>12110</v>
      </c>
      <c r="H101" s="32">
        <f t="shared" si="47"/>
        <v>-3.1974420463629097E-2</v>
      </c>
      <c r="I101" s="101">
        <f>IF(ISNUMBER(G101), $B118 * H101, "")</f>
        <v>-4796.1630695443646</v>
      </c>
      <c r="J101" s="15">
        <v>12560</v>
      </c>
      <c r="K101" s="32">
        <f t="shared" si="48"/>
        <v>3.9968025579536371E-3</v>
      </c>
      <c r="L101" s="18">
        <f>IF(ISNUMBER(J101), $B118 * K101, "")</f>
        <v>599.52038369304557</v>
      </c>
      <c r="M101" s="31">
        <v>12260</v>
      </c>
      <c r="N101" s="32">
        <f t="shared" si="49"/>
        <v>-1.9984012789768184E-2</v>
      </c>
      <c r="O101" s="18">
        <f>IF(ISNUMBER(M101), $B118 * N101, "")</f>
        <v>-2997.6019184652278</v>
      </c>
      <c r="Q101" s="193"/>
      <c r="R101" s="193"/>
      <c r="S101" s="193"/>
    </row>
    <row r="102" spans="1:19" ht="17.25" thickBot="1">
      <c r="A102" s="127" t="s">
        <v>234</v>
      </c>
      <c r="B102" s="128">
        <v>64.400000000000006</v>
      </c>
      <c r="C102" s="78">
        <v>8.6003372699999997E-2</v>
      </c>
      <c r="D102" s="20">
        <v>61.6</v>
      </c>
      <c r="E102" s="21">
        <f t="shared" si="46"/>
        <v>-4.3478260869565279E-2</v>
      </c>
      <c r="F102" s="22">
        <f>IF(ISNUMBER(D102), $B118 * E102, "")</f>
        <v>-6521.7391304347921</v>
      </c>
      <c r="G102" s="30">
        <v>61.2</v>
      </c>
      <c r="H102" s="21">
        <f t="shared" si="47"/>
        <v>-4.9689440993788858E-2</v>
      </c>
      <c r="I102" s="105">
        <f>IF(ISNUMBER(G102), $B118 * H102, "")</f>
        <v>-7453.4161490683291</v>
      </c>
      <c r="J102" s="20">
        <v>62</v>
      </c>
      <c r="K102" s="21">
        <f t="shared" si="48"/>
        <v>-3.7267080745341699E-2</v>
      </c>
      <c r="L102" s="22">
        <f>IF(ISNUMBER(J102), $B118 * K102, "")</f>
        <v>-5590.062111801255</v>
      </c>
      <c r="M102" s="30">
        <v>67.5</v>
      </c>
      <c r="N102" s="21">
        <f t="shared" si="49"/>
        <v>4.813664596273283E-2</v>
      </c>
      <c r="O102" s="22">
        <f>IF(ISNUMBER(M102), $B118 * N102, "")</f>
        <v>7220.4968944099246</v>
      </c>
      <c r="Q102" s="193"/>
      <c r="R102" s="193"/>
      <c r="S102" s="193"/>
    </row>
    <row r="103" spans="1:19" ht="17.25" thickBot="1">
      <c r="A103" s="125" t="s">
        <v>147</v>
      </c>
      <c r="B103" s="129">
        <v>114</v>
      </c>
      <c r="C103" s="80">
        <v>8.5714285700000004E-2</v>
      </c>
      <c r="D103" s="106">
        <v>105</v>
      </c>
      <c r="E103" s="107">
        <f>IF(ISNUMBER(D103), (D103 - $B103) / $B103, "")</f>
        <v>-7.8947368421052627E-2</v>
      </c>
      <c r="F103" s="108">
        <f>IF(ISNUMBER(D103), $B118 * E103, "")</f>
        <v>-11842.105263157893</v>
      </c>
      <c r="G103" s="109">
        <v>104</v>
      </c>
      <c r="H103" s="107">
        <f>IF(ISNUMBER(G103), (G103 - $B103) / $B103, "")</f>
        <v>-8.771929824561403E-2</v>
      </c>
      <c r="I103" s="110">
        <f>IF(ISNUMBER(G103), $B118 * H103, "")</f>
        <v>-13157.894736842105</v>
      </c>
      <c r="J103" s="106">
        <v>107</v>
      </c>
      <c r="K103" s="107">
        <f>IF(ISNUMBER(J103), (J103 - $B103) / $B103, "")</f>
        <v>-6.1403508771929821E-2</v>
      </c>
      <c r="L103" s="108">
        <f>IF(ISNUMBER(J103), $B118 * K103, "")</f>
        <v>-9210.5263157894733</v>
      </c>
      <c r="M103" s="109">
        <v>107</v>
      </c>
      <c r="N103" s="107">
        <f>IF(ISNUMBER(M103), (M103 - $B103) / $B103, "")</f>
        <v>-6.1403508771929821E-2</v>
      </c>
      <c r="O103" s="108">
        <f>IF(ISNUMBER(M103), $B118 * N103, "")</f>
        <v>-9210.5263157894733</v>
      </c>
      <c r="Q103" s="193"/>
      <c r="R103" s="193"/>
      <c r="S103" s="193"/>
    </row>
    <row r="104" spans="1:19" ht="17.25" thickBot="1">
      <c r="A104" s="125" t="s">
        <v>343</v>
      </c>
      <c r="B104" s="126">
        <v>700</v>
      </c>
      <c r="C104" s="77">
        <v>8.0246913599999997E-2</v>
      </c>
      <c r="D104" s="15">
        <v>674</v>
      </c>
      <c r="E104" s="32">
        <f t="shared" ref="E104:E107" si="50">IF(ISNUMBER(D104), (D104 - $B104) / $B104, "")</f>
        <v>-3.7142857142857144E-2</v>
      </c>
      <c r="F104" s="18">
        <f>IF(ISNUMBER(D104), $B118 * E104, "")</f>
        <v>-5571.4285714285716</v>
      </c>
      <c r="G104" s="31">
        <v>674</v>
      </c>
      <c r="H104" s="32">
        <f t="shared" ref="H104:H107" si="51">IF(ISNUMBER(G104), (G104 - $B104) / $B104, "")</f>
        <v>-3.7142857142857144E-2</v>
      </c>
      <c r="I104" s="101">
        <f>IF(ISNUMBER(G104), $B118 * H104, "")</f>
        <v>-5571.4285714285716</v>
      </c>
      <c r="J104" s="15">
        <v>681</v>
      </c>
      <c r="K104" s="32">
        <f t="shared" ref="K104:K107" si="52">IF(ISNUMBER(J104), (J104 - $B104) / $B104, "")</f>
        <v>-2.7142857142857142E-2</v>
      </c>
      <c r="L104" s="18">
        <f>IF(ISNUMBER(J104), $B118 * K104, "")</f>
        <v>-4071.4285714285711</v>
      </c>
      <c r="M104" s="31">
        <v>680</v>
      </c>
      <c r="N104" s="32">
        <f t="shared" ref="N104:N107" si="53">IF(ISNUMBER(M104), (M104 - $B104) / $B104, "")</f>
        <v>-2.8571428571428571E-2</v>
      </c>
      <c r="O104" s="18">
        <f>IF(ISNUMBER(M104), $B118 * N104, "")</f>
        <v>-4285.7142857142853</v>
      </c>
      <c r="Q104" s="193"/>
      <c r="R104" s="193"/>
      <c r="S104" s="193"/>
    </row>
    <row r="105" spans="1:19" ht="17.25" thickBot="1">
      <c r="A105" s="125" t="s">
        <v>181</v>
      </c>
      <c r="B105" s="126">
        <v>3155</v>
      </c>
      <c r="C105" s="77">
        <v>7.86324786E-2</v>
      </c>
      <c r="D105" s="15">
        <v>3035</v>
      </c>
      <c r="E105" s="32">
        <f t="shared" si="50"/>
        <v>-3.8034865293185421E-2</v>
      </c>
      <c r="F105" s="18">
        <f>IF(ISNUMBER(D105), $B118 * E105, "")</f>
        <v>-5705.2297939778136</v>
      </c>
      <c r="G105" s="31">
        <v>3285</v>
      </c>
      <c r="H105" s="32">
        <f t="shared" si="51"/>
        <v>4.1204437400950873E-2</v>
      </c>
      <c r="I105" s="101">
        <f>IF(ISNUMBER(G105), $B118 * H105, "")</f>
        <v>6180.6656101426306</v>
      </c>
      <c r="J105" s="15">
        <v>3045</v>
      </c>
      <c r="K105" s="32">
        <f t="shared" si="52"/>
        <v>-3.486529318541997E-2</v>
      </c>
      <c r="L105" s="18">
        <f>IF(ISNUMBER(J105), $B118 * K105, "")</f>
        <v>-5229.7939778129958</v>
      </c>
      <c r="M105" s="31">
        <v>3135</v>
      </c>
      <c r="N105" s="32">
        <f t="shared" si="53"/>
        <v>-6.3391442155309036E-3</v>
      </c>
      <c r="O105" s="18">
        <f>IF(ISNUMBER(M105), $B118 * N105, "")</f>
        <v>-950.87163232963553</v>
      </c>
      <c r="Q105" s="193"/>
      <c r="R105" s="193"/>
      <c r="S105" s="193"/>
    </row>
    <row r="106" spans="1:19" ht="17.25" thickBot="1">
      <c r="A106" s="125" t="s">
        <v>236</v>
      </c>
      <c r="B106" s="126">
        <v>367</v>
      </c>
      <c r="C106" s="77">
        <v>6.0693641600000001E-2</v>
      </c>
      <c r="D106" s="15">
        <v>362</v>
      </c>
      <c r="E106" s="32">
        <f t="shared" si="50"/>
        <v>-1.3623978201634877E-2</v>
      </c>
      <c r="F106" s="18">
        <f>IF(ISNUMBER(D106), $B118 * E106, "")</f>
        <v>-2043.5967302452316</v>
      </c>
      <c r="G106" s="31">
        <v>397</v>
      </c>
      <c r="H106" s="32">
        <f t="shared" si="51"/>
        <v>8.1743869209809264E-2</v>
      </c>
      <c r="I106" s="101">
        <f>IF(ISNUMBER(G106), $B118 * H106, "")</f>
        <v>12261.580381471389</v>
      </c>
      <c r="J106" s="15">
        <v>391</v>
      </c>
      <c r="K106" s="32">
        <f t="shared" si="52"/>
        <v>6.5395095367847406E-2</v>
      </c>
      <c r="L106" s="18">
        <f>IF(ISNUMBER(J106), $B118 * K106, "")</f>
        <v>9809.2643051771101</v>
      </c>
      <c r="M106" s="31">
        <v>426</v>
      </c>
      <c r="N106" s="32">
        <f t="shared" si="53"/>
        <v>0.16076294277929154</v>
      </c>
      <c r="O106" s="18">
        <f>IF(ISNUMBER(M106), $B118 * N106, "")</f>
        <v>24114.441416893729</v>
      </c>
      <c r="Q106" s="33"/>
      <c r="R106" s="33"/>
    </row>
    <row r="107" spans="1:19" ht="17.25" thickBot="1">
      <c r="A107" s="130" t="s">
        <v>107</v>
      </c>
      <c r="B107" s="131">
        <v>81.400000000000006</v>
      </c>
      <c r="C107" s="79">
        <v>5.71428571E-2</v>
      </c>
      <c r="D107" s="24">
        <v>76.2</v>
      </c>
      <c r="E107" s="25">
        <f t="shared" si="50"/>
        <v>-6.3882063882063911E-2</v>
      </c>
      <c r="F107" s="104">
        <f>IF(ISNUMBER(D107), $B118 * E107, "")</f>
        <v>-9582.3095823095864</v>
      </c>
      <c r="G107" s="102">
        <v>75.400000000000006</v>
      </c>
      <c r="H107" s="25">
        <f t="shared" si="51"/>
        <v>-7.3710073710073709E-2</v>
      </c>
      <c r="I107" s="103">
        <f>IF(ISNUMBER(G107), $B118 * H107, "")</f>
        <v>-11056.511056511057</v>
      </c>
      <c r="J107" s="24">
        <v>76.2</v>
      </c>
      <c r="K107" s="25">
        <f t="shared" si="52"/>
        <v>-6.3882063882063911E-2</v>
      </c>
      <c r="L107" s="104">
        <f>IF(ISNUMBER(J107), $B118 * K107, "")</f>
        <v>-9582.3095823095864</v>
      </c>
      <c r="M107" s="102">
        <v>81.2</v>
      </c>
      <c r="N107" s="25">
        <f t="shared" si="53"/>
        <v>-2.4570024570024916E-3</v>
      </c>
      <c r="O107" s="104">
        <f>IF(ISNUMBER(M107), $B118 * N107, "")</f>
        <v>-368.55036855037372</v>
      </c>
      <c r="Q107" s="194"/>
      <c r="R107" s="195"/>
      <c r="S107" s="196"/>
    </row>
    <row r="108" spans="1:19">
      <c r="A108" s="123" t="s">
        <v>216</v>
      </c>
      <c r="B108" s="124">
        <v>161</v>
      </c>
      <c r="C108" s="76">
        <v>5.2287581700000002E-2</v>
      </c>
      <c r="D108" s="13">
        <v>152</v>
      </c>
      <c r="E108" s="14">
        <f>IF(ISNUMBER(D108), (D108 - $B108) / $B108, "")</f>
        <v>-5.5900621118012424E-2</v>
      </c>
      <c r="F108" s="16">
        <f>IF(ISNUMBER(D108), $B118 * E108, "")</f>
        <v>-8385.0931677018634</v>
      </c>
      <c r="G108" s="29">
        <v>154</v>
      </c>
      <c r="H108" s="14">
        <f>IF(ISNUMBER(G108), (G108 - $B108) / $B108, "")</f>
        <v>-4.3478260869565216E-2</v>
      </c>
      <c r="I108" s="100">
        <f>IF(ISNUMBER(G108), $B118 * H108, "")</f>
        <v>-6521.7391304347821</v>
      </c>
      <c r="J108" s="13">
        <v>157</v>
      </c>
      <c r="K108" s="14">
        <f>IF(ISNUMBER(J108), (J108 - $B108) / $B108, "")</f>
        <v>-2.4844720496894408E-2</v>
      </c>
      <c r="L108" s="16">
        <f>IF(ISNUMBER(J108), $B118 * K108, "")</f>
        <v>-3726.7080745341614</v>
      </c>
      <c r="M108" s="29">
        <v>158</v>
      </c>
      <c r="N108" s="14">
        <f>IF(ISNUMBER(M108), (M108 - $B108) / $B108, "")</f>
        <v>-1.8633540372670808E-2</v>
      </c>
      <c r="O108" s="16">
        <f>IF(ISNUMBER(M108), $B118 * N108, "")</f>
        <v>-2795.0310559006211</v>
      </c>
      <c r="Q108" s="197"/>
      <c r="R108" s="198"/>
      <c r="S108" s="199"/>
    </row>
    <row r="109" spans="1:19" ht="17.25" thickBot="1">
      <c r="A109" s="125" t="s">
        <v>85</v>
      </c>
      <c r="B109" s="126">
        <v>161</v>
      </c>
      <c r="C109" s="77">
        <v>5.2287581700000002E-2</v>
      </c>
      <c r="D109" s="15">
        <v>153</v>
      </c>
      <c r="E109" s="32">
        <f t="shared" ref="E109:E112" si="54">IF(ISNUMBER(D109), (D109 - $B109) / $B109, "")</f>
        <v>-4.9689440993788817E-2</v>
      </c>
      <c r="F109" s="18">
        <f>IF(ISNUMBER(D109), $B118 * E109, "")</f>
        <v>-7453.4161490683227</v>
      </c>
      <c r="G109" s="31">
        <v>155</v>
      </c>
      <c r="H109" s="32">
        <f t="shared" ref="H109:H112" si="55">IF(ISNUMBER(G109), (G109 - $B109) / $B109, "")</f>
        <v>-3.7267080745341616E-2</v>
      </c>
      <c r="I109" s="101">
        <f>IF(ISNUMBER(G109), $B118 * H109, "")</f>
        <v>-5590.0621118012423</v>
      </c>
      <c r="J109" s="15">
        <v>158</v>
      </c>
      <c r="K109" s="32">
        <f t="shared" ref="K109:K112" si="56">IF(ISNUMBER(J109), (J109 - $B109) / $B109, "")</f>
        <v>-1.8633540372670808E-2</v>
      </c>
      <c r="L109" s="18">
        <f>IF(ISNUMBER(J109), $B118 * K109, "")</f>
        <v>-2795.0310559006211</v>
      </c>
      <c r="M109" s="31">
        <v>157</v>
      </c>
      <c r="N109" s="32">
        <f t="shared" ref="N109:N112" si="57">IF(ISNUMBER(M109), (M109 - $B109) / $B109, "")</f>
        <v>-2.4844720496894408E-2</v>
      </c>
      <c r="O109" s="18">
        <f>IF(ISNUMBER(M109), $B118 * N109, "")</f>
        <v>-3726.7080745341614</v>
      </c>
      <c r="Q109" s="200"/>
      <c r="R109" s="201"/>
      <c r="S109" s="202"/>
    </row>
    <row r="110" spans="1:19" ht="17.25" thickBot="1">
      <c r="A110" s="125" t="s">
        <v>242</v>
      </c>
      <c r="B110" s="126">
        <v>796</v>
      </c>
      <c r="C110" s="77">
        <v>4.8748353100000003E-2</v>
      </c>
      <c r="D110" s="15">
        <v>770</v>
      </c>
      <c r="E110" s="32">
        <f t="shared" si="54"/>
        <v>-3.2663316582914576E-2</v>
      </c>
      <c r="F110" s="18">
        <f>IF(ISNUMBER(D110), $B118 * E110, "")</f>
        <v>-4899.4974874371865</v>
      </c>
      <c r="G110" s="31">
        <v>784</v>
      </c>
      <c r="H110" s="32">
        <f t="shared" si="55"/>
        <v>-1.507537688442211E-2</v>
      </c>
      <c r="I110" s="101">
        <f>IF(ISNUMBER(G110), $B118 * H110, "")</f>
        <v>-2261.3065326633164</v>
      </c>
      <c r="J110" s="15">
        <v>788</v>
      </c>
      <c r="K110" s="32">
        <f t="shared" si="56"/>
        <v>-1.0050251256281407E-2</v>
      </c>
      <c r="L110" s="18">
        <f>IF(ISNUMBER(J110), $B118 * K110, "")</f>
        <v>-1507.537688442211</v>
      </c>
      <c r="M110" s="31">
        <v>798</v>
      </c>
      <c r="N110" s="32">
        <f t="shared" si="57"/>
        <v>2.5125628140703518E-3</v>
      </c>
      <c r="O110" s="18">
        <f>IF(ISNUMBER(M110), $B118 * N110, "")</f>
        <v>376.88442211055275</v>
      </c>
      <c r="Q110" s="193"/>
      <c r="R110" s="193"/>
      <c r="S110" s="193"/>
    </row>
    <row r="111" spans="1:19" ht="17.25" thickBot="1">
      <c r="A111" s="125" t="s">
        <v>214</v>
      </c>
      <c r="B111" s="126">
        <v>109</v>
      </c>
      <c r="C111" s="77">
        <v>4.8076923100000002E-2</v>
      </c>
      <c r="D111" s="15">
        <v>109</v>
      </c>
      <c r="E111" s="32">
        <f t="shared" si="54"/>
        <v>0</v>
      </c>
      <c r="F111" s="18">
        <f>IF(ISNUMBER(D111), $B118 * E111, "")</f>
        <v>0</v>
      </c>
      <c r="G111" s="31">
        <v>110</v>
      </c>
      <c r="H111" s="32">
        <f t="shared" si="55"/>
        <v>9.1743119266055051E-3</v>
      </c>
      <c r="I111" s="101">
        <f>IF(ISNUMBER(G111), $B118 * H111, "")</f>
        <v>1376.1467889908258</v>
      </c>
      <c r="J111" s="15">
        <v>111</v>
      </c>
      <c r="K111" s="32">
        <f t="shared" si="56"/>
        <v>1.834862385321101E-2</v>
      </c>
      <c r="L111" s="18">
        <f>IF(ISNUMBER(J111), $B118 * K111, "")</f>
        <v>2752.2935779816517</v>
      </c>
      <c r="M111" s="31">
        <v>112</v>
      </c>
      <c r="N111" s="32">
        <f t="shared" si="57"/>
        <v>2.7522935779816515E-2</v>
      </c>
      <c r="O111" s="18">
        <f>IF(ISNUMBER(M111), $B118 * N111, "")</f>
        <v>4128.440366972477</v>
      </c>
      <c r="Q111" s="203"/>
      <c r="R111" s="203"/>
      <c r="S111" s="203"/>
    </row>
    <row r="112" spans="1:19" ht="17.25" thickBot="1">
      <c r="A112" s="127" t="s">
        <v>173</v>
      </c>
      <c r="B112" s="128">
        <v>7.88</v>
      </c>
      <c r="C112" s="78">
        <v>4.64807437E-2</v>
      </c>
      <c r="D112" s="20">
        <v>7.94</v>
      </c>
      <c r="E112" s="21">
        <f t="shared" si="54"/>
        <v>7.6142131979696067E-3</v>
      </c>
      <c r="F112" s="22">
        <f>IF(ISNUMBER(D112), $B118 * E112, "")</f>
        <v>1142.131979695441</v>
      </c>
      <c r="G112" s="30">
        <v>8.1</v>
      </c>
      <c r="H112" s="21">
        <f t="shared" si="55"/>
        <v>2.7918781725888294E-2</v>
      </c>
      <c r="I112" s="105">
        <f>IF(ISNUMBER(G112), $B118 * H112, "")</f>
        <v>4187.817258883244</v>
      </c>
      <c r="J112" s="20">
        <v>7.9</v>
      </c>
      <c r="K112" s="21">
        <f t="shared" si="56"/>
        <v>2.5380710659899065E-3</v>
      </c>
      <c r="L112" s="22">
        <f>IF(ISNUMBER(J112), $B118 * K112, "")</f>
        <v>380.71065989848597</v>
      </c>
      <c r="M112" s="30">
        <v>7.95</v>
      </c>
      <c r="N112" s="21">
        <f t="shared" si="57"/>
        <v>8.883248730964504E-3</v>
      </c>
      <c r="O112" s="22">
        <f>IF(ISNUMBER(M112), $B118 * N112, "")</f>
        <v>1332.4873096446756</v>
      </c>
      <c r="Q112" s="203"/>
      <c r="R112" s="203"/>
      <c r="S112" s="203"/>
    </row>
    <row r="113" spans="1:19" ht="17.25" thickBot="1">
      <c r="A113" s="125" t="s">
        <v>218</v>
      </c>
      <c r="B113" s="129">
        <v>1705</v>
      </c>
      <c r="C113" s="80">
        <v>4.60122699E-2</v>
      </c>
      <c r="D113" s="106">
        <v>1620</v>
      </c>
      <c r="E113" s="107">
        <f>IF(ISNUMBER(D113), (D113 - $B113) / $B113, "")</f>
        <v>-4.9853372434017593E-2</v>
      </c>
      <c r="F113" s="108">
        <f>IF(ISNUMBER(D113), $B118 * E113, "")</f>
        <v>-7478.0058651026393</v>
      </c>
      <c r="G113" s="109">
        <v>1665</v>
      </c>
      <c r="H113" s="107">
        <f>IF(ISNUMBER(G113), (G113 - $B113) / $B113, "")</f>
        <v>-2.3460410557184751E-2</v>
      </c>
      <c r="I113" s="110">
        <f>IF(ISNUMBER(G113), $B118 * H113, "")</f>
        <v>-3519.0615835777126</v>
      </c>
      <c r="J113" s="106">
        <v>1690</v>
      </c>
      <c r="K113" s="107">
        <f>IF(ISNUMBER(J113), (J113 - $B113) / $B113, "")</f>
        <v>-8.7976539589442824E-3</v>
      </c>
      <c r="L113" s="108">
        <f>IF(ISNUMBER(J113), $B118 * K113, "")</f>
        <v>-1319.6480938416423</v>
      </c>
      <c r="M113" s="109">
        <v>1705</v>
      </c>
      <c r="N113" s="107">
        <f>IF(ISNUMBER(M113), (M113 - $B113) / $B113, "")</f>
        <v>0</v>
      </c>
      <c r="O113" s="108">
        <f>IF(ISNUMBER(M113), $B118 * N113, "")</f>
        <v>0</v>
      </c>
      <c r="Q113" s="193"/>
      <c r="R113" s="193"/>
      <c r="S113" s="193"/>
    </row>
    <row r="114" spans="1:19" ht="17.25" thickBot="1">
      <c r="A114" s="125" t="s">
        <v>120</v>
      </c>
      <c r="B114" s="126">
        <v>231</v>
      </c>
      <c r="C114" s="77">
        <v>4.5248868800000001E-2</v>
      </c>
      <c r="D114" s="15">
        <v>226</v>
      </c>
      <c r="E114" s="32">
        <f t="shared" ref="E114:E117" si="58">IF(ISNUMBER(D114), (D114 - $B114) / $B114, "")</f>
        <v>-2.1645021645021644E-2</v>
      </c>
      <c r="F114" s="18">
        <f>IF(ISNUMBER(D114), $B118 * E114, "")</f>
        <v>-3246.7532467532465</v>
      </c>
      <c r="G114" s="31">
        <v>229</v>
      </c>
      <c r="H114" s="32">
        <f t="shared" ref="H114:H117" si="59">IF(ISNUMBER(G114), (G114 - $B114) / $B114, "")</f>
        <v>-8.658008658008658E-3</v>
      </c>
      <c r="I114" s="101">
        <f>IF(ISNUMBER(G114), $B118 * H114, "")</f>
        <v>-1298.7012987012988</v>
      </c>
      <c r="J114" s="15">
        <v>225</v>
      </c>
      <c r="K114" s="32">
        <f t="shared" ref="K114:K117" si="60">IF(ISNUMBER(J114), (J114 - $B114) / $B114, "")</f>
        <v>-2.5974025974025976E-2</v>
      </c>
      <c r="L114" s="18">
        <f>IF(ISNUMBER(J114), $B118 * K114, "")</f>
        <v>-3896.1038961038962</v>
      </c>
      <c r="M114" s="31">
        <v>228</v>
      </c>
      <c r="N114" s="32">
        <f t="shared" ref="N114:N117" si="61">IF(ISNUMBER(M114), (M114 - $B114) / $B114, "")</f>
        <v>-1.2987012987012988E-2</v>
      </c>
      <c r="O114" s="18">
        <f>IF(ISNUMBER(M114), $B118 * N114, "")</f>
        <v>-1948.0519480519481</v>
      </c>
      <c r="Q114" s="193"/>
      <c r="R114" s="193"/>
      <c r="S114" s="193"/>
    </row>
    <row r="115" spans="1:19" ht="17.25" thickBot="1">
      <c r="A115" s="125" t="s">
        <v>330</v>
      </c>
      <c r="B115" s="126">
        <v>147400</v>
      </c>
      <c r="C115" s="77">
        <v>4.02258292E-2</v>
      </c>
      <c r="D115" s="15">
        <v>134100</v>
      </c>
      <c r="E115" s="32">
        <f t="shared" si="58"/>
        <v>-9.0230664857530535E-2</v>
      </c>
      <c r="F115" s="18">
        <f>IF(ISNUMBER(D115), $B118 * E115, "")</f>
        <v>-13534.599728629581</v>
      </c>
      <c r="G115" s="31">
        <v>133950</v>
      </c>
      <c r="H115" s="32">
        <f t="shared" si="59"/>
        <v>-9.12483039348711E-2</v>
      </c>
      <c r="I115" s="101">
        <f>IF(ISNUMBER(G115), $B118 * H115, "")</f>
        <v>-13687.245590230665</v>
      </c>
      <c r="J115" s="15">
        <v>135450</v>
      </c>
      <c r="K115" s="32">
        <f t="shared" si="60"/>
        <v>-8.1071913161465406E-2</v>
      </c>
      <c r="L115" s="18">
        <f>IF(ISNUMBER(J115), $B118 * K115, "")</f>
        <v>-12160.786974219811</v>
      </c>
      <c r="M115" s="31">
        <v>140350</v>
      </c>
      <c r="N115" s="32">
        <f t="shared" si="61"/>
        <v>-4.7829036635006782E-2</v>
      </c>
      <c r="O115" s="18">
        <f>IF(ISNUMBER(M115), $B118 * N115, "")</f>
        <v>-7174.3554952510176</v>
      </c>
      <c r="Q115" s="193"/>
      <c r="R115" s="193"/>
      <c r="S115" s="193"/>
    </row>
    <row r="116" spans="1:19">
      <c r="A116" s="125" t="s">
        <v>66</v>
      </c>
      <c r="B116" s="126">
        <v>1610</v>
      </c>
      <c r="C116" s="77">
        <v>3.8709677400000003E-2</v>
      </c>
      <c r="D116" s="15">
        <v>1580</v>
      </c>
      <c r="E116" s="32">
        <f t="shared" si="58"/>
        <v>-1.8633540372670808E-2</v>
      </c>
      <c r="F116" s="18">
        <f>IF(ISNUMBER(D116), $B118 * E116, "")</f>
        <v>-2795.0310559006211</v>
      </c>
      <c r="G116" s="31">
        <v>1630</v>
      </c>
      <c r="H116" s="32">
        <f t="shared" si="59"/>
        <v>1.2422360248447204E-2</v>
      </c>
      <c r="I116" s="101">
        <f>IF(ISNUMBER(G116), $B118 * H116, "")</f>
        <v>1863.3540372670807</v>
      </c>
      <c r="J116" s="15">
        <v>1620</v>
      </c>
      <c r="K116" s="32">
        <f t="shared" si="60"/>
        <v>6.2111801242236021E-3</v>
      </c>
      <c r="L116" s="18">
        <f>IF(ISNUMBER(J116), $B118 * K116, "")</f>
        <v>931.67701863354034</v>
      </c>
      <c r="M116" s="31">
        <v>1705</v>
      </c>
      <c r="N116" s="32">
        <f t="shared" si="61"/>
        <v>5.9006211180124224E-2</v>
      </c>
      <c r="O116" s="18">
        <f>IF(ISNUMBER(M116), $B118 * N116, "")</f>
        <v>8850.9316770186342</v>
      </c>
      <c r="Q116" s="182"/>
      <c r="R116" s="183"/>
      <c r="S116" s="184"/>
    </row>
    <row r="117" spans="1:19" ht="17.25" thickBot="1">
      <c r="A117" s="130" t="s">
        <v>224</v>
      </c>
      <c r="B117" s="131">
        <v>162</v>
      </c>
      <c r="C117" s="79">
        <v>3.8461538500000003E-2</v>
      </c>
      <c r="D117" s="24">
        <v>176</v>
      </c>
      <c r="E117" s="25">
        <f t="shared" si="58"/>
        <v>8.6419753086419748E-2</v>
      </c>
      <c r="F117" s="104">
        <f>IF(ISNUMBER(D117), $B118 * E117, "")</f>
        <v>12962.962962962962</v>
      </c>
      <c r="G117" s="102">
        <v>165</v>
      </c>
      <c r="H117" s="25">
        <f t="shared" si="59"/>
        <v>1.8518518518518517E-2</v>
      </c>
      <c r="I117" s="103">
        <f>IF(ISNUMBER(G117), $B118 * H117, "")</f>
        <v>2777.7777777777778</v>
      </c>
      <c r="J117" s="24">
        <v>176</v>
      </c>
      <c r="K117" s="25">
        <f t="shared" si="60"/>
        <v>8.6419753086419748E-2</v>
      </c>
      <c r="L117" s="104">
        <f>IF(ISNUMBER(J117), $B118 * K117, "")</f>
        <v>12962.962962962962</v>
      </c>
      <c r="M117" s="102">
        <v>166</v>
      </c>
      <c r="N117" s="25">
        <f t="shared" si="61"/>
        <v>2.4691358024691357E-2</v>
      </c>
      <c r="O117" s="104">
        <f>IF(ISNUMBER(M117), $B118 * N117, "")</f>
        <v>3703.7037037037035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-3.9574396091286858E-2</v>
      </c>
      <c r="F118" s="28">
        <f>SUM(F98:F117)</f>
        <v>-118723.18827386056</v>
      </c>
      <c r="G118" s="26" t="s">
        <v>265</v>
      </c>
      <c r="H118" s="27">
        <f>IF(COUNT(H98:H117), SUM(H98:H117) / COUNT(H98:H117), 0)</f>
        <v>-3.4614646250294187E-2</v>
      </c>
      <c r="I118" s="28">
        <f>SUM(I98:I117)</f>
        <v>-103843.93875088259</v>
      </c>
      <c r="J118" s="26" t="s">
        <v>265</v>
      </c>
      <c r="K118" s="27">
        <f>IF(COUNT(K98:K117), SUM(K98:K117) / COUNT(K98:K117), 0)</f>
        <v>-3.0236810115083168E-2</v>
      </c>
      <c r="L118" s="28">
        <f>SUM(L98:L117)</f>
        <v>-90710.430345249493</v>
      </c>
      <c r="M118" s="26" t="s">
        <v>265</v>
      </c>
      <c r="N118" s="27">
        <f>IF(COUNT(N98:N117), SUM(N98:N117) / COUNT(N98:N117), 0)</f>
        <v>-1.7912639828890867E-3</v>
      </c>
      <c r="O118" s="28">
        <f>SUM(O98:O117)</f>
        <v>-5373.7919486672663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2022-06-02(목) 오전 00:00</v>
      </c>
      <c r="C123" s="245"/>
      <c r="D123" s="217" t="str">
        <f>TEXT($G$1, "[$-ko-KR]yyyy-mm-dd(ddd) ") &amp; "오후 14:00"</f>
        <v>2022-06-02(목) 오후 14:00</v>
      </c>
      <c r="E123" s="218"/>
      <c r="F123" s="219"/>
      <c r="G123" s="217" t="str">
        <f>TEXT($G$1, "[$-ko-KR]yyyy-mm-dd(ddd) ") &amp; "오후 19:00"</f>
        <v>2022-06-02(목) 오후 19:00</v>
      </c>
      <c r="H123" s="218"/>
      <c r="I123" s="219"/>
      <c r="J123" s="217" t="str">
        <f>TEXT($G$1, "[$-ko-KR]yyyy-mm-dd(ddd) ") &amp; "오후 21:00"</f>
        <v>2022-06-02(목) 오후 21:00</v>
      </c>
      <c r="K123" s="218"/>
      <c r="L123" s="219"/>
      <c r="M123" s="217" t="str">
        <f>TEXT($G$1+1, "[$-ko-KR]yyyy-mm-dd(ddd) ") &amp; "오전 00:00"</f>
        <v>2022-06-03(금)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198</v>
      </c>
      <c r="B125" s="124">
        <v>9.81</v>
      </c>
      <c r="C125" s="76">
        <v>2.61506276E-2</v>
      </c>
      <c r="D125" s="13">
        <v>9.6199999999999992</v>
      </c>
      <c r="E125" s="14">
        <f>IF(ISNUMBER(D125), (D125 - $B125) / $B125, "")</f>
        <v>-1.9367991845056196E-2</v>
      </c>
      <c r="F125" s="16">
        <f>IF(ISNUMBER(D125), $B145 * E125, "")</f>
        <v>-2905.1987767584296</v>
      </c>
      <c r="G125" s="29">
        <v>9.82</v>
      </c>
      <c r="H125" s="14">
        <f>IF(ISNUMBER(G125), (G125 - $B125) / $B125, "")</f>
        <v>1.0193679918450342E-3</v>
      </c>
      <c r="I125" s="100">
        <f>IF(ISNUMBER(G125), $B145 * H125, "")</f>
        <v>152.90519877675513</v>
      </c>
      <c r="J125" s="13">
        <v>9.83</v>
      </c>
      <c r="K125" s="14">
        <f>IF(ISNUMBER(J125), (J125 - $B125) / $B125, "")</f>
        <v>2.0387359836900685E-3</v>
      </c>
      <c r="L125" s="16">
        <f>IF(ISNUMBER(J125), $B145 * K125, "")</f>
        <v>305.81039755351026</v>
      </c>
      <c r="M125" s="29">
        <v>9.8800000000000008</v>
      </c>
      <c r="N125" s="14">
        <f>IF(ISNUMBER(M125), (M125 - $B125) / $B125, "")</f>
        <v>7.135575942915421E-3</v>
      </c>
      <c r="O125" s="16">
        <f>IF(ISNUMBER(M125), $B145 * N125, "")</f>
        <v>1070.3363914373131</v>
      </c>
      <c r="Q125" s="203"/>
      <c r="R125" s="203"/>
      <c r="S125" s="203"/>
    </row>
    <row r="126" spans="1:19" ht="17.25" thickBot="1">
      <c r="A126" s="125" t="s">
        <v>228</v>
      </c>
      <c r="B126" s="126">
        <v>38.9</v>
      </c>
      <c r="C126" s="77">
        <v>2.36842105E-2</v>
      </c>
      <c r="D126" s="15">
        <v>37.6</v>
      </c>
      <c r="E126" s="32">
        <f t="shared" ref="E126:E129" si="62">IF(ISNUMBER(D126), (D126 - $B126) / $B126, "")</f>
        <v>-3.3419023136246714E-2</v>
      </c>
      <c r="F126" s="18">
        <f>IF(ISNUMBER(D126), $B145 * E126, "")</f>
        <v>-5012.8534704370068</v>
      </c>
      <c r="G126" s="31">
        <v>38.4</v>
      </c>
      <c r="H126" s="32">
        <f t="shared" ref="H126:H129" si="63">IF(ISNUMBER(G126), (G126 - $B126) / $B126, "")</f>
        <v>-1.2853470437017995E-2</v>
      </c>
      <c r="I126" s="101">
        <f>IF(ISNUMBER(G126), $B145 * H126, "")</f>
        <v>-1928.0205655526993</v>
      </c>
      <c r="J126" s="15">
        <v>38.5</v>
      </c>
      <c r="K126" s="32">
        <f t="shared" ref="K126:K129" si="64">IF(ISNUMBER(J126), (J126 - $B126) / $B126, "")</f>
        <v>-1.028277634961436E-2</v>
      </c>
      <c r="L126" s="18">
        <f>IF(ISNUMBER(J126), $B145 * K126, "")</f>
        <v>-1542.416452442154</v>
      </c>
      <c r="M126" s="31">
        <v>40.299999999999997</v>
      </c>
      <c r="N126" s="32">
        <f t="shared" ref="N126:N129" si="65">IF(ISNUMBER(M126), (M126 - $B126) / $B126, "")</f>
        <v>3.5989717223650353E-2</v>
      </c>
      <c r="O126" s="18">
        <f>IF(ISNUMBER(M126), $B145 * N126, "")</f>
        <v>5398.4575835475525</v>
      </c>
      <c r="Q126" s="203"/>
      <c r="R126" s="203"/>
      <c r="S126" s="203"/>
    </row>
    <row r="127" spans="1:19" ht="17.25" thickBot="1">
      <c r="A127" s="125" t="s">
        <v>204</v>
      </c>
      <c r="B127" s="126">
        <v>9.1300000000000008</v>
      </c>
      <c r="C127" s="77">
        <v>2.3542600899999998E-2</v>
      </c>
      <c r="D127" s="15">
        <v>8.8000000000000007</v>
      </c>
      <c r="E127" s="32">
        <f t="shared" si="62"/>
        <v>-3.6144578313253017E-2</v>
      </c>
      <c r="F127" s="18">
        <f>IF(ISNUMBER(D127), $B145 * E127, "")</f>
        <v>-5421.6867469879526</v>
      </c>
      <c r="G127" s="31">
        <v>8.93</v>
      </c>
      <c r="H127" s="32">
        <f t="shared" si="63"/>
        <v>-2.1905805038335273E-2</v>
      </c>
      <c r="I127" s="101">
        <f>IF(ISNUMBER(G127), $B145 * H127, "")</f>
        <v>-3285.8707557502908</v>
      </c>
      <c r="J127" s="15">
        <v>8.9499999999999993</v>
      </c>
      <c r="K127" s="32">
        <f t="shared" si="64"/>
        <v>-1.9715224534501804E-2</v>
      </c>
      <c r="L127" s="18">
        <f>IF(ISNUMBER(J127), $B145 * K127, "")</f>
        <v>-2957.2836801752705</v>
      </c>
      <c r="M127" s="31">
        <v>9.14</v>
      </c>
      <c r="N127" s="32">
        <f t="shared" si="65"/>
        <v>1.0952902519167345E-3</v>
      </c>
      <c r="O127" s="18">
        <f>IF(ISNUMBER(M127), $B145 * N127, "")</f>
        <v>164.29353778751019</v>
      </c>
      <c r="Q127" s="193"/>
      <c r="R127" s="193"/>
      <c r="S127" s="193"/>
    </row>
    <row r="128" spans="1:19" ht="17.25" thickBot="1">
      <c r="A128" s="125" t="s">
        <v>232</v>
      </c>
      <c r="B128" s="126">
        <v>70.099999999999994</v>
      </c>
      <c r="C128" s="77">
        <v>2.3357664199999999E-2</v>
      </c>
      <c r="D128" s="15">
        <v>68.400000000000006</v>
      </c>
      <c r="E128" s="32">
        <f t="shared" si="62"/>
        <v>-2.4251069900142492E-2</v>
      </c>
      <c r="F128" s="18">
        <f>IF(ISNUMBER(D128), $B145 * E128, "")</f>
        <v>-3637.6604850213739</v>
      </c>
      <c r="G128" s="31">
        <v>69.900000000000006</v>
      </c>
      <c r="H128" s="32">
        <f t="shared" si="63"/>
        <v>-2.8530670470754442E-3</v>
      </c>
      <c r="I128" s="101">
        <f>IF(ISNUMBER(G128), $B145 * H128, "")</f>
        <v>-427.9600570613166</v>
      </c>
      <c r="J128" s="15">
        <v>70.3</v>
      </c>
      <c r="K128" s="32">
        <f t="shared" si="64"/>
        <v>2.8530670470756471E-3</v>
      </c>
      <c r="L128" s="18">
        <f>IF(ISNUMBER(J128), $B145 * K128, "")</f>
        <v>427.96005706134707</v>
      </c>
      <c r="M128" s="31">
        <v>73.8</v>
      </c>
      <c r="N128" s="32">
        <f t="shared" si="65"/>
        <v>5.2781740370898764E-2</v>
      </c>
      <c r="O128" s="18">
        <f>IF(ISNUMBER(M128), $B145 * N128, "")</f>
        <v>7917.2610556348145</v>
      </c>
      <c r="Q128" s="193"/>
      <c r="R128" s="193"/>
      <c r="S128" s="193"/>
    </row>
    <row r="129" spans="1:19" ht="17.25" thickBot="1">
      <c r="A129" s="127" t="s">
        <v>346</v>
      </c>
      <c r="B129" s="128">
        <v>8.3000000000000007</v>
      </c>
      <c r="C129" s="78">
        <v>2.09102091E-2</v>
      </c>
      <c r="D129" s="20">
        <v>7.93</v>
      </c>
      <c r="E129" s="21">
        <f t="shared" si="62"/>
        <v>-4.4578313253012161E-2</v>
      </c>
      <c r="F129" s="22">
        <f>IF(ISNUMBER(D129), $B145 * E129, "")</f>
        <v>-6686.7469879518239</v>
      </c>
      <c r="G129" s="30">
        <v>8.1</v>
      </c>
      <c r="H129" s="21">
        <f t="shared" si="63"/>
        <v>-2.4096385542168801E-2</v>
      </c>
      <c r="I129" s="105">
        <f>IF(ISNUMBER(G129), $B145 * H129, "")</f>
        <v>-3614.4578313253201</v>
      </c>
      <c r="J129" s="20">
        <v>8.1300000000000008</v>
      </c>
      <c r="K129" s="21">
        <f t="shared" si="64"/>
        <v>-2.0481927710843364E-2</v>
      </c>
      <c r="L129" s="22">
        <f>IF(ISNUMBER(J129), $B145 * K129, "")</f>
        <v>-3072.2891566265048</v>
      </c>
      <c r="M129" s="30">
        <v>8.27</v>
      </c>
      <c r="N129" s="21">
        <f t="shared" si="65"/>
        <v>-3.6144578313254379E-3</v>
      </c>
      <c r="O129" s="22">
        <f>IF(ISNUMBER(M129), $B145 * N129, "")</f>
        <v>-542.16867469881572</v>
      </c>
      <c r="Q129" s="193"/>
      <c r="R129" s="193"/>
      <c r="S129" s="193"/>
    </row>
    <row r="130" spans="1:19" ht="17.25" thickBot="1">
      <c r="A130" s="125" t="s">
        <v>157</v>
      </c>
      <c r="B130" s="129">
        <v>48.6</v>
      </c>
      <c r="C130" s="80">
        <v>1.67364017E-2</v>
      </c>
      <c r="D130" s="106">
        <v>56.4</v>
      </c>
      <c r="E130" s="107">
        <f>IF(ISNUMBER(D130), (D130 - $B130) / $B130, "")</f>
        <v>0.16049382716049376</v>
      </c>
      <c r="F130" s="108">
        <f>IF(ISNUMBER(D130), $B145 * E130, "")</f>
        <v>24074.074074074066</v>
      </c>
      <c r="G130" s="109">
        <v>52</v>
      </c>
      <c r="H130" s="107">
        <f>IF(ISNUMBER(G130), (G130 - $B130) / $B130, "")</f>
        <v>6.9958847736625487E-2</v>
      </c>
      <c r="I130" s="110">
        <f>IF(ISNUMBER(G130), $B145 * H130, "")</f>
        <v>10493.827160493824</v>
      </c>
      <c r="J130" s="106">
        <v>52</v>
      </c>
      <c r="K130" s="107">
        <f>IF(ISNUMBER(J130), (J130 - $B130) / $B130, "")</f>
        <v>6.9958847736625487E-2</v>
      </c>
      <c r="L130" s="108">
        <f>IF(ISNUMBER(J130), $B145 * K130, "")</f>
        <v>10493.827160493824</v>
      </c>
      <c r="M130" s="109">
        <v>53.6</v>
      </c>
      <c r="N130" s="107">
        <f>IF(ISNUMBER(M130), (M130 - $B130) / $B130, "")</f>
        <v>0.102880658436214</v>
      </c>
      <c r="O130" s="108">
        <f>IF(ISNUMBER(M130), $B145 * N130, "")</f>
        <v>15432.0987654321</v>
      </c>
      <c r="Q130" s="193"/>
      <c r="R130" s="193"/>
      <c r="S130" s="193"/>
    </row>
    <row r="131" spans="1:19" ht="17.25" thickBot="1">
      <c r="A131" s="125" t="s">
        <v>210</v>
      </c>
      <c r="B131" s="126">
        <v>7.02</v>
      </c>
      <c r="C131" s="77">
        <v>1.5918958E-2</v>
      </c>
      <c r="D131" s="15">
        <v>6.86</v>
      </c>
      <c r="E131" s="32">
        <f t="shared" ref="E131:E134" si="66">IF(ISNUMBER(D131), (D131 - $B131) / $B131, "")</f>
        <v>-2.2792022792022686E-2</v>
      </c>
      <c r="F131" s="18">
        <f>IF(ISNUMBER(D131), $B145 * E131, "")</f>
        <v>-3418.803418803403</v>
      </c>
      <c r="G131" s="31">
        <v>6.97</v>
      </c>
      <c r="H131" s="32">
        <f t="shared" ref="H131:H134" si="67">IF(ISNUMBER(G131), (G131 - $B131) / $B131, "")</f>
        <v>-7.1225071225070975E-3</v>
      </c>
      <c r="I131" s="101">
        <f>IF(ISNUMBER(G131), $B145 * H131, "")</f>
        <v>-1068.3760683760647</v>
      </c>
      <c r="J131" s="15">
        <v>6.99</v>
      </c>
      <c r="K131" s="32">
        <f t="shared" ref="K131:K134" si="68">IF(ISNUMBER(J131), (J131 - $B131) / $B131, "")</f>
        <v>-4.2735042735041829E-3</v>
      </c>
      <c r="L131" s="18">
        <f>IF(ISNUMBER(J131), $B145 * K131, "")</f>
        <v>-641.02564102562746</v>
      </c>
      <c r="M131" s="31">
        <v>7.03</v>
      </c>
      <c r="N131" s="32">
        <f t="shared" ref="N131:N134" si="69">IF(ISNUMBER(M131), (M131 - $B131) / $B131, "")</f>
        <v>1.4245014245015208E-3</v>
      </c>
      <c r="O131" s="18">
        <f>IF(ISNUMBER(M131), $B145 * N131, "")</f>
        <v>213.67521367522812</v>
      </c>
      <c r="Q131" s="193"/>
      <c r="R131" s="193"/>
      <c r="S131" s="193"/>
    </row>
    <row r="132" spans="1:19" ht="17.25" thickBot="1">
      <c r="A132" s="125" t="s">
        <v>134</v>
      </c>
      <c r="B132" s="126">
        <v>80.599999999999994</v>
      </c>
      <c r="C132" s="77">
        <v>1.5113350100000001E-2</v>
      </c>
      <c r="D132" s="15">
        <v>75.2</v>
      </c>
      <c r="E132" s="32">
        <f t="shared" si="66"/>
        <v>-6.6997518610421733E-2</v>
      </c>
      <c r="F132" s="18">
        <f>IF(ISNUMBER(D132), $B145 * E132, "")</f>
        <v>-10049.62779156326</v>
      </c>
      <c r="G132" s="31">
        <v>76.5</v>
      </c>
      <c r="H132" s="32">
        <f t="shared" si="67"/>
        <v>-5.0868486352357252E-2</v>
      </c>
      <c r="I132" s="101">
        <f>IF(ISNUMBER(G132), $B145 * H132, "")</f>
        <v>-7630.2729528535874</v>
      </c>
      <c r="J132" s="15">
        <v>77.400000000000006</v>
      </c>
      <c r="K132" s="32">
        <f t="shared" si="68"/>
        <v>-3.9702233250620209E-2</v>
      </c>
      <c r="L132" s="18">
        <f>IF(ISNUMBER(J132), $B145 * K132, "")</f>
        <v>-5955.3349875930317</v>
      </c>
      <c r="M132" s="31">
        <v>77.8</v>
      </c>
      <c r="N132" s="32">
        <f t="shared" si="69"/>
        <v>-3.4739454094292771E-2</v>
      </c>
      <c r="O132" s="18">
        <f>IF(ISNUMBER(M132), $B145 * N132, "")</f>
        <v>-5210.9181141439158</v>
      </c>
      <c r="Q132" s="193"/>
      <c r="R132" s="193"/>
      <c r="S132" s="193"/>
    </row>
    <row r="133" spans="1:19" ht="17.25" thickBot="1">
      <c r="A133" s="125" t="s">
        <v>126</v>
      </c>
      <c r="B133" s="126">
        <v>65.400000000000006</v>
      </c>
      <c r="C133" s="77">
        <v>1.39534884E-2</v>
      </c>
      <c r="D133" s="15">
        <v>63.4</v>
      </c>
      <c r="E133" s="32">
        <f t="shared" si="66"/>
        <v>-3.0581039755351789E-2</v>
      </c>
      <c r="F133" s="18">
        <f>IF(ISNUMBER(D133), $B145 * E133, "")</f>
        <v>-4587.1559633027682</v>
      </c>
      <c r="G133" s="31">
        <v>64.5</v>
      </c>
      <c r="H133" s="32">
        <f t="shared" si="67"/>
        <v>-1.3761467889908343E-2</v>
      </c>
      <c r="I133" s="101">
        <f>IF(ISNUMBER(G133), $B145 * H133, "")</f>
        <v>-2064.2201834862512</v>
      </c>
      <c r="J133" s="15">
        <v>64.599999999999994</v>
      </c>
      <c r="K133" s="32">
        <f t="shared" si="68"/>
        <v>-1.2232415902140846E-2</v>
      </c>
      <c r="L133" s="18">
        <f>IF(ISNUMBER(J133), $B145 * K133, "")</f>
        <v>-1834.862385321127</v>
      </c>
      <c r="M133" s="31">
        <v>65.5</v>
      </c>
      <c r="N133" s="32">
        <f t="shared" si="69"/>
        <v>1.5290519877674969E-3</v>
      </c>
      <c r="O133" s="18">
        <f>IF(ISNUMBER(M133), $B145 * N133, "")</f>
        <v>229.35779816512454</v>
      </c>
      <c r="Q133" s="33"/>
      <c r="R133" s="33"/>
    </row>
    <row r="134" spans="1:19" ht="17.25" thickBot="1">
      <c r="A134" s="130" t="s">
        <v>202</v>
      </c>
      <c r="B134" s="131">
        <v>6.12</v>
      </c>
      <c r="C134" s="79">
        <v>1.15702479E-2</v>
      </c>
      <c r="D134" s="24">
        <v>6.16</v>
      </c>
      <c r="E134" s="25">
        <f t="shared" si="66"/>
        <v>6.5359477124183061E-3</v>
      </c>
      <c r="F134" s="104">
        <f>IF(ISNUMBER(D134), $B145 * E134, "")</f>
        <v>980.39215686274588</v>
      </c>
      <c r="G134" s="102">
        <v>6.43</v>
      </c>
      <c r="H134" s="25">
        <f t="shared" si="67"/>
        <v>5.0653594771241768E-2</v>
      </c>
      <c r="I134" s="103">
        <f>IF(ISNUMBER(G134), $B145 * H134, "")</f>
        <v>7598.0392156862654</v>
      </c>
      <c r="J134" s="24">
        <v>6.33</v>
      </c>
      <c r="K134" s="25">
        <f t="shared" si="68"/>
        <v>3.4313725490196074E-2</v>
      </c>
      <c r="L134" s="104">
        <f>IF(ISNUMBER(J134), $B145 * K134, "")</f>
        <v>5147.0588235294108</v>
      </c>
      <c r="M134" s="102">
        <v>6.44</v>
      </c>
      <c r="N134" s="25">
        <f t="shared" si="69"/>
        <v>5.2287581699346448E-2</v>
      </c>
      <c r="O134" s="104">
        <f>IF(ISNUMBER(M134), $B145 * N134, "")</f>
        <v>7843.137254901967</v>
      </c>
      <c r="Q134" s="194"/>
      <c r="R134" s="195"/>
      <c r="S134" s="196"/>
    </row>
    <row r="135" spans="1:19">
      <c r="A135" s="123" t="s">
        <v>143</v>
      </c>
      <c r="B135" s="124">
        <v>7.18</v>
      </c>
      <c r="C135" s="76">
        <v>1.1267605599999999E-2</v>
      </c>
      <c r="D135" s="13">
        <v>6.95</v>
      </c>
      <c r="E135" s="14">
        <f>IF(ISNUMBER(D135), (D135 - $B135) / $B135, "")</f>
        <v>-3.2033426183843951E-2</v>
      </c>
      <c r="F135" s="16">
        <f>IF(ISNUMBER(D135), $B145 * E135, "")</f>
        <v>-4805.0139275765923</v>
      </c>
      <c r="G135" s="29">
        <v>7.1</v>
      </c>
      <c r="H135" s="14">
        <f>IF(ISNUMBER(G135), (G135 - $B135) / $B135, "")</f>
        <v>-1.1142061281337058E-2</v>
      </c>
      <c r="I135" s="100">
        <f>IF(ISNUMBER(G135), $B145 * H135, "")</f>
        <v>-1671.3091922005588</v>
      </c>
      <c r="J135" s="13">
        <v>7.13</v>
      </c>
      <c r="K135" s="14">
        <f>IF(ISNUMBER(J135), (J135 - $B135) / $B135, "")</f>
        <v>-6.9637883008356301E-3</v>
      </c>
      <c r="L135" s="16">
        <f>IF(ISNUMBER(J135), $B145 * K135, "")</f>
        <v>-1044.5682451253444</v>
      </c>
      <c r="M135" s="29">
        <v>7.15</v>
      </c>
      <c r="N135" s="14">
        <f>IF(ISNUMBER(M135), (M135 - $B135) / $B135, "")</f>
        <v>-4.1782729805013036E-3</v>
      </c>
      <c r="O135" s="16">
        <f>IF(ISNUMBER(M135), $B145 * N135, "")</f>
        <v>-626.74094707519555</v>
      </c>
      <c r="Q135" s="197"/>
      <c r="R135" s="198"/>
      <c r="S135" s="199"/>
    </row>
    <row r="136" spans="1:19" ht="17.25" thickBot="1">
      <c r="A136" s="125" t="s">
        <v>56</v>
      </c>
      <c r="B136" s="126">
        <v>67.2</v>
      </c>
      <c r="C136" s="77">
        <v>4.4843048999999996E-3</v>
      </c>
      <c r="D136" s="15">
        <v>64.099999999999994</v>
      </c>
      <c r="E136" s="32">
        <f t="shared" ref="E136:E139" si="70">IF(ISNUMBER(D136), (D136 - $B136) / $B136, "")</f>
        <v>-4.6130952380952508E-2</v>
      </c>
      <c r="F136" s="18">
        <f>IF(ISNUMBER(D136), $B145 * E136, "")</f>
        <v>-6919.642857142876</v>
      </c>
      <c r="G136" s="31">
        <v>65.2</v>
      </c>
      <c r="H136" s="32">
        <f t="shared" ref="H136:H139" si="71">IF(ISNUMBER(G136), (G136 - $B136) / $B136, "")</f>
        <v>-2.976190476190476E-2</v>
      </c>
      <c r="I136" s="101">
        <f>IF(ISNUMBER(G136), $B145 * H136, "")</f>
        <v>-4464.2857142857138</v>
      </c>
      <c r="J136" s="15">
        <v>65.599999999999994</v>
      </c>
      <c r="K136" s="32">
        <f t="shared" ref="K136:K139" si="72">IF(ISNUMBER(J136), (J136 - $B136) / $B136, "")</f>
        <v>-2.3809523809523937E-2</v>
      </c>
      <c r="L136" s="18">
        <f>IF(ISNUMBER(J136), $B145 * K136, "")</f>
        <v>-3571.4285714285907</v>
      </c>
      <c r="M136" s="31">
        <v>65.5</v>
      </c>
      <c r="N136" s="32">
        <f t="shared" ref="N136:N139" si="73">IF(ISNUMBER(M136), (M136 - $B136) / $B136, "")</f>
        <v>-2.529761904761909E-2</v>
      </c>
      <c r="O136" s="18">
        <f>IF(ISNUMBER(M136), $B145 * N136, "")</f>
        <v>-3794.6428571428632</v>
      </c>
      <c r="Q136" s="200"/>
      <c r="R136" s="201"/>
      <c r="S136" s="202"/>
    </row>
    <row r="137" spans="1:19" ht="17.25" thickBot="1">
      <c r="A137" s="125" t="s">
        <v>196</v>
      </c>
      <c r="B137" s="126">
        <v>36.4</v>
      </c>
      <c r="C137" s="77">
        <v>2.7548209000000001E-3</v>
      </c>
      <c r="D137" s="15">
        <v>35.700000000000003</v>
      </c>
      <c r="E137" s="32">
        <f t="shared" si="70"/>
        <v>-1.9230769230769114E-2</v>
      </c>
      <c r="F137" s="18">
        <f>IF(ISNUMBER(D137), $B145 * E137, "")</f>
        <v>-2884.615384615367</v>
      </c>
      <c r="G137" s="31">
        <v>36.200000000000003</v>
      </c>
      <c r="H137" s="32">
        <f t="shared" si="71"/>
        <v>-5.4945054945053778E-3</v>
      </c>
      <c r="I137" s="101">
        <f>IF(ISNUMBER(G137), $B145 * H137, "")</f>
        <v>-824.17582417580672</v>
      </c>
      <c r="J137" s="15">
        <v>36.200000000000003</v>
      </c>
      <c r="K137" s="32">
        <f t="shared" si="72"/>
        <v>-5.4945054945053778E-3</v>
      </c>
      <c r="L137" s="18">
        <f>IF(ISNUMBER(J137), $B145 * K137, "")</f>
        <v>-824.17582417580672</v>
      </c>
      <c r="M137" s="31">
        <v>37.200000000000003</v>
      </c>
      <c r="N137" s="32">
        <f t="shared" si="73"/>
        <v>2.1978021978022098E-2</v>
      </c>
      <c r="O137" s="18">
        <f>IF(ISNUMBER(M137), $B145 * N137, "")</f>
        <v>3296.7032967033147</v>
      </c>
      <c r="Q137" s="193"/>
      <c r="R137" s="193"/>
      <c r="S137" s="193"/>
    </row>
    <row r="138" spans="1:19" ht="17.25" thickBot="1">
      <c r="A138" s="125" t="s">
        <v>244</v>
      </c>
      <c r="B138" s="126">
        <v>56.3</v>
      </c>
      <c r="C138" s="77">
        <v>1.7793594E-3</v>
      </c>
      <c r="D138" s="15">
        <v>55.2</v>
      </c>
      <c r="E138" s="32">
        <f t="shared" si="70"/>
        <v>-1.9538188277086935E-2</v>
      </c>
      <c r="F138" s="18">
        <f>IF(ISNUMBER(D138), $B145 * E138, "")</f>
        <v>-2930.7282415630402</v>
      </c>
      <c r="G138" s="31">
        <v>55.7</v>
      </c>
      <c r="H138" s="32">
        <f t="shared" si="71"/>
        <v>-1.0657193605683736E-2</v>
      </c>
      <c r="I138" s="101">
        <f>IF(ISNUMBER(G138), $B145 * H138, "")</f>
        <v>-1598.5790408525604</v>
      </c>
      <c r="J138" s="15">
        <v>56.2</v>
      </c>
      <c r="K138" s="32">
        <f t="shared" si="72"/>
        <v>-1.7761989342805385E-3</v>
      </c>
      <c r="L138" s="18">
        <f>IF(ISNUMBER(J138), $B145 * K138, "")</f>
        <v>-266.42984014208076</v>
      </c>
      <c r="M138" s="31">
        <v>56.4</v>
      </c>
      <c r="N138" s="32">
        <f t="shared" si="73"/>
        <v>1.7761989342806649E-3</v>
      </c>
      <c r="O138" s="18">
        <f>IF(ISNUMBER(M138), $B145 * N138, "")</f>
        <v>266.42984014209975</v>
      </c>
      <c r="Q138" s="203"/>
      <c r="R138" s="203"/>
      <c r="S138" s="203"/>
    </row>
    <row r="139" spans="1:19" ht="17.25" thickBot="1">
      <c r="A139" s="127" t="s">
        <v>97</v>
      </c>
      <c r="B139" s="128">
        <v>1.5E-3</v>
      </c>
      <c r="C139" s="78">
        <v>0</v>
      </c>
      <c r="D139" s="20">
        <v>1.4E-3</v>
      </c>
      <c r="E139" s="21">
        <f t="shared" si="70"/>
        <v>-6.6666666666666693E-2</v>
      </c>
      <c r="F139" s="22">
        <f>IF(ISNUMBER(D139), $B145 * E139, "")</f>
        <v>-10000.000000000004</v>
      </c>
      <c r="G139" s="30">
        <v>1.4E-3</v>
      </c>
      <c r="H139" s="21">
        <f t="shared" si="71"/>
        <v>-6.6666666666666693E-2</v>
      </c>
      <c r="I139" s="105">
        <f>IF(ISNUMBER(G139), $B145 * H139, "")</f>
        <v>-10000.000000000004</v>
      </c>
      <c r="J139" s="20">
        <v>1.4E-3</v>
      </c>
      <c r="K139" s="21">
        <f t="shared" si="72"/>
        <v>-6.6666666666666693E-2</v>
      </c>
      <c r="L139" s="22">
        <f>IF(ISNUMBER(J139), $B145 * K139, "")</f>
        <v>-10000.000000000004</v>
      </c>
      <c r="M139" s="30">
        <v>1.4E-3</v>
      </c>
      <c r="N139" s="21">
        <f t="shared" si="73"/>
        <v>-6.6666666666666693E-2</v>
      </c>
      <c r="O139" s="22">
        <f>IF(ISNUMBER(M139), $B145 * N139, "")</f>
        <v>-10000.000000000004</v>
      </c>
      <c r="Q139" s="203"/>
      <c r="R139" s="203"/>
      <c r="S139" s="203"/>
    </row>
    <row r="140" spans="1:19" ht="17.25" thickBot="1">
      <c r="A140" s="125" t="s">
        <v>124</v>
      </c>
      <c r="B140" s="129">
        <v>41.2</v>
      </c>
      <c r="C140" s="80">
        <v>0</v>
      </c>
      <c r="D140" s="106">
        <v>38.9</v>
      </c>
      <c r="E140" s="107">
        <f>IF(ISNUMBER(D140), (D140 - $B140) / $B140, "")</f>
        <v>-5.5825242718446702E-2</v>
      </c>
      <c r="F140" s="108">
        <f>IF(ISNUMBER(D140), $B145 * E140, "")</f>
        <v>-8373.7864077670056</v>
      </c>
      <c r="G140" s="109">
        <v>39.1</v>
      </c>
      <c r="H140" s="107">
        <f>IF(ISNUMBER(G140), (G140 - $B140) / $B140, "")</f>
        <v>-5.09708737864078E-2</v>
      </c>
      <c r="I140" s="110">
        <f>IF(ISNUMBER(G140), $B145 * H140, "")</f>
        <v>-7645.6310679611697</v>
      </c>
      <c r="J140" s="106">
        <v>39.4</v>
      </c>
      <c r="K140" s="107">
        <f>IF(ISNUMBER(J140), (J140 - $B140) / $B140, "")</f>
        <v>-4.3689320388349613E-2</v>
      </c>
      <c r="L140" s="108">
        <f>IF(ISNUMBER(J140), $B145 * K140, "")</f>
        <v>-6553.3980582524418</v>
      </c>
      <c r="M140" s="109">
        <v>39.5</v>
      </c>
      <c r="N140" s="107">
        <f>IF(ISNUMBER(M140), (M140 - $B140) / $B140, "")</f>
        <v>-4.1262135922330162E-2</v>
      </c>
      <c r="O140" s="108">
        <f>IF(ISNUMBER(M140), $B145 * N140, "")</f>
        <v>-6189.3203883495244</v>
      </c>
      <c r="Q140" s="193"/>
      <c r="R140" s="193"/>
      <c r="S140" s="193"/>
    </row>
    <row r="141" spans="1:19" ht="17.25" thickBot="1">
      <c r="A141" s="125" t="s">
        <v>188</v>
      </c>
      <c r="B141" s="126">
        <v>66.7</v>
      </c>
      <c r="C141" s="77">
        <v>-2.9895365999999999E-3</v>
      </c>
      <c r="D141" s="15">
        <v>63.8</v>
      </c>
      <c r="E141" s="32">
        <f t="shared" ref="E141:E144" si="74">IF(ISNUMBER(D141), (D141 - $B141) / $B141, "")</f>
        <v>-4.3478260869565299E-2</v>
      </c>
      <c r="F141" s="18">
        <f>IF(ISNUMBER(D141), $B145 * E141, "")</f>
        <v>-6521.7391304347948</v>
      </c>
      <c r="G141" s="31">
        <v>65</v>
      </c>
      <c r="H141" s="32">
        <f t="shared" ref="H141:H144" si="75">IF(ISNUMBER(G141), (G141 - $B141) / $B141, "")</f>
        <v>-2.5487256371814135E-2</v>
      </c>
      <c r="I141" s="101">
        <f>IF(ISNUMBER(G141), $B145 * H141, "")</f>
        <v>-3823.0884557721201</v>
      </c>
      <c r="J141" s="15">
        <v>65.400000000000006</v>
      </c>
      <c r="K141" s="32">
        <f t="shared" ref="K141:K144" si="76">IF(ISNUMBER(J141), (J141 - $B141) / $B141, "")</f>
        <v>-1.9490254872563676E-2</v>
      </c>
      <c r="L141" s="18">
        <f>IF(ISNUMBER(J141), $B145 * K141, "")</f>
        <v>-2923.5382308845515</v>
      </c>
      <c r="M141" s="31">
        <v>66.2</v>
      </c>
      <c r="N141" s="32">
        <f t="shared" ref="N141:N144" si="77">IF(ISNUMBER(M141), (M141 - $B141) / $B141, "")</f>
        <v>-7.4962518740629685E-3</v>
      </c>
      <c r="O141" s="18">
        <f>IF(ISNUMBER(M141), $B145 * N141, "")</f>
        <v>-1124.4377811094453</v>
      </c>
      <c r="Q141" s="193"/>
      <c r="R141" s="193"/>
      <c r="S141" s="193"/>
    </row>
    <row r="142" spans="1:19" ht="17.25" thickBot="1">
      <c r="A142" s="125" t="s">
        <v>64</v>
      </c>
      <c r="B142" s="126">
        <v>22.7</v>
      </c>
      <c r="C142" s="77">
        <v>-4.3859648999999999E-3</v>
      </c>
      <c r="D142" s="15">
        <v>21.9</v>
      </c>
      <c r="E142" s="32">
        <f t="shared" si="74"/>
        <v>-3.5242290748898709E-2</v>
      </c>
      <c r="F142" s="18">
        <f>IF(ISNUMBER(D142), $B145 * E142, "")</f>
        <v>-5286.3436123348065</v>
      </c>
      <c r="G142" s="31">
        <v>22</v>
      </c>
      <c r="H142" s="32">
        <f t="shared" si="75"/>
        <v>-3.0837004405286313E-2</v>
      </c>
      <c r="I142" s="101">
        <f>IF(ISNUMBER(G142), $B145 * H142, "")</f>
        <v>-4625.5506607929465</v>
      </c>
      <c r="J142" s="15">
        <v>22</v>
      </c>
      <c r="K142" s="32">
        <f t="shared" si="76"/>
        <v>-3.0837004405286313E-2</v>
      </c>
      <c r="L142" s="18">
        <f>IF(ISNUMBER(J142), $B145 * K142, "")</f>
        <v>-4625.5506607929465</v>
      </c>
      <c r="M142" s="31">
        <v>22</v>
      </c>
      <c r="N142" s="32">
        <f t="shared" si="77"/>
        <v>-3.0837004405286313E-2</v>
      </c>
      <c r="O142" s="18">
        <f>IF(ISNUMBER(M142), $B145 * N142, "")</f>
        <v>-4625.5506607929465</v>
      </c>
      <c r="Q142" s="193"/>
      <c r="R142" s="193"/>
      <c r="S142" s="193"/>
    </row>
    <row r="143" spans="1:19">
      <c r="A143" s="125" t="s">
        <v>340</v>
      </c>
      <c r="B143" s="126">
        <v>6.3399999999999998E-2</v>
      </c>
      <c r="C143" s="77">
        <v>-7.8247261000000002E-3</v>
      </c>
      <c r="D143" s="15">
        <v>6.0499999999999998E-2</v>
      </c>
      <c r="E143" s="32">
        <f t="shared" si="74"/>
        <v>-4.5741324921135647E-2</v>
      </c>
      <c r="F143" s="18">
        <f>IF(ISNUMBER(D143), $B145 * E143, "")</f>
        <v>-6861.1987381703466</v>
      </c>
      <c r="G143" s="31">
        <v>6.1199999999999997E-2</v>
      </c>
      <c r="H143" s="32">
        <f t="shared" si="75"/>
        <v>-3.4700315457413262E-2</v>
      </c>
      <c r="I143" s="101">
        <f>IF(ISNUMBER(G143), $B145 * H143, "")</f>
        <v>-5205.0473186119898</v>
      </c>
      <c r="J143" s="15">
        <v>6.2199999999999998E-2</v>
      </c>
      <c r="K143" s="32">
        <f t="shared" si="76"/>
        <v>-1.8927444794952678E-2</v>
      </c>
      <c r="L143" s="18">
        <f>IF(ISNUMBER(J143), $B145 * K143, "")</f>
        <v>-2839.1167192429016</v>
      </c>
      <c r="M143" s="31">
        <v>6.2300000000000001E-2</v>
      </c>
      <c r="N143" s="32">
        <f t="shared" si="77"/>
        <v>-1.7350157728706576E-2</v>
      </c>
      <c r="O143" s="18">
        <f>IF(ISNUMBER(M143), $B145 * N143, "")</f>
        <v>-2602.5236593059863</v>
      </c>
      <c r="Q143" s="182"/>
      <c r="R143" s="183"/>
      <c r="S143" s="184"/>
    </row>
    <row r="144" spans="1:19" ht="17.25" thickBot="1">
      <c r="A144" s="130" t="s">
        <v>128</v>
      </c>
      <c r="B144" s="131">
        <v>67.3</v>
      </c>
      <c r="C144" s="79">
        <v>-2.1802325599999998E-2</v>
      </c>
      <c r="D144" s="24">
        <v>63.3</v>
      </c>
      <c r="E144" s="25">
        <f t="shared" si="74"/>
        <v>-5.9435364041604759E-2</v>
      </c>
      <c r="F144" s="104">
        <f>IF(ISNUMBER(D144), $B145 * E144, "")</f>
        <v>-8915.3046062407138</v>
      </c>
      <c r="G144" s="102">
        <v>63.6</v>
      </c>
      <c r="H144" s="25">
        <f t="shared" si="75"/>
        <v>-5.4977711738484335E-2</v>
      </c>
      <c r="I144" s="103">
        <f>IF(ISNUMBER(G144), $B145 * H144, "")</f>
        <v>-8246.6567607726502</v>
      </c>
      <c r="J144" s="24">
        <v>64.5</v>
      </c>
      <c r="K144" s="25">
        <f t="shared" si="76"/>
        <v>-4.1604754829123285E-2</v>
      </c>
      <c r="L144" s="104">
        <f>IF(ISNUMBER(J144), $B145 * K144, "")</f>
        <v>-6240.7132243684928</v>
      </c>
      <c r="M144" s="102">
        <v>65.099999999999994</v>
      </c>
      <c r="N144" s="25">
        <f t="shared" si="77"/>
        <v>-3.2689450222882659E-2</v>
      </c>
      <c r="O144" s="104">
        <f>IF(ISNUMBER(M144), $B145 * N144, "")</f>
        <v>-4903.4175334323991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-2.6721213438578251E-2</v>
      </c>
      <c r="F145" s="28">
        <f>SUM(F125:F144)</f>
        <v>-80163.640315734767</v>
      </c>
      <c r="G145" s="26" t="s">
        <v>265</v>
      </c>
      <c r="H145" s="27">
        <f>IF(COUNT(H125:H144), SUM(H125:H144) / COUNT(H125:H144), 0)</f>
        <v>-1.6626243624958067E-2</v>
      </c>
      <c r="I145" s="28">
        <f>SUM(I125:I144)</f>
        <v>-49878.730874874207</v>
      </c>
      <c r="J145" s="26" t="s">
        <v>265</v>
      </c>
      <c r="K145" s="27">
        <f>IF(COUNT(K125:K144), SUM(K125:K144) / COUNT(K125:K144), 0)</f>
        <v>-1.283915841298626E-2</v>
      </c>
      <c r="L145" s="28">
        <f>SUM(L125:L144)</f>
        <v>-38517.475238958781</v>
      </c>
      <c r="M145" s="26" t="s">
        <v>265</v>
      </c>
      <c r="N145" s="27">
        <f>IF(COUNT(N125:N144), SUM(N125:N144) / COUNT(N125:N144), 0)</f>
        <v>7.3734337379197687E-4</v>
      </c>
      <c r="O145" s="28">
        <f>SUM(O125:O144)</f>
        <v>2212.0301213759294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2022-06-02(목) 오전 00:00</v>
      </c>
      <c r="C150" s="245"/>
      <c r="D150" s="217" t="str">
        <f>TEXT($G$1, "[$-ko-KR]yyyy-mm-dd(ddd) ") &amp; "오후 14:00"</f>
        <v>2022-06-02(목) 오후 14:00</v>
      </c>
      <c r="E150" s="218"/>
      <c r="F150" s="219"/>
      <c r="G150" s="217" t="str">
        <f>TEXT($G$1, "[$-ko-KR]yyyy-mm-dd(ddd) ") &amp; "오후 19:00"</f>
        <v>2022-06-02(목) 오후 19:00</v>
      </c>
      <c r="H150" s="218"/>
      <c r="I150" s="219"/>
      <c r="J150" s="217" t="str">
        <f>TEXT($G$1, "[$-ko-KR]yyyy-mm-dd(ddd) ") &amp; "오후 21:00"</f>
        <v>2022-06-02(목) 오후 21:00</v>
      </c>
      <c r="K150" s="218"/>
      <c r="L150" s="219"/>
      <c r="M150" s="217" t="str">
        <f>TEXT($G$1+1, "[$-ko-KR]yyyy-mm-dd(ddd) ") &amp; "오전 00:00"</f>
        <v>2022-06-03(금)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171</v>
      </c>
      <c r="B152" s="124">
        <v>448</v>
      </c>
      <c r="C152" s="76">
        <v>1.12866817E-2</v>
      </c>
      <c r="D152" s="13">
        <v>424</v>
      </c>
      <c r="E152" s="14">
        <f>IF(ISNUMBER(D152), (D152 - $B152) / $B152, "")</f>
        <v>-5.3571428571428568E-2</v>
      </c>
      <c r="F152" s="16">
        <f>IF(ISNUMBER(D152), $B172 * E152, "")</f>
        <v>-8035.7142857142853</v>
      </c>
      <c r="G152" s="29">
        <v>429</v>
      </c>
      <c r="H152" s="14">
        <f>IF(ISNUMBER(G152), (G152 - $B152) / $B152, "")</f>
        <v>-4.2410714285714288E-2</v>
      </c>
      <c r="I152" s="100">
        <f>IF(ISNUMBER(G152), $B172 * H152, "")</f>
        <v>-6361.6071428571431</v>
      </c>
      <c r="J152" s="13">
        <v>436</v>
      </c>
      <c r="K152" s="14">
        <f>IF(ISNUMBER(J152), (J152 - $B152) / $B152, "")</f>
        <v>-2.6785714285714284E-2</v>
      </c>
      <c r="L152" s="16">
        <f>IF(ISNUMBER(J152), $B172 * K152, "")</f>
        <v>-4017.8571428571427</v>
      </c>
      <c r="M152" s="29">
        <v>460</v>
      </c>
      <c r="N152" s="14">
        <f>IF(ISNUMBER(M152), (M152 - $B152) / $B152, "")</f>
        <v>2.6785714285714284E-2</v>
      </c>
      <c r="O152" s="16">
        <f>IF(ISNUMBER(M152), $B172 * N152, "")</f>
        <v>4017.8571428571427</v>
      </c>
      <c r="Q152" s="203"/>
      <c r="R152" s="203"/>
      <c r="S152" s="203"/>
    </row>
    <row r="153" spans="1:19" ht="17.25" thickBot="1">
      <c r="A153" s="125" t="s">
        <v>155</v>
      </c>
      <c r="B153" s="126">
        <v>742</v>
      </c>
      <c r="C153" s="77">
        <v>1.08991826E-2</v>
      </c>
      <c r="D153" s="15">
        <v>725</v>
      </c>
      <c r="E153" s="32">
        <f t="shared" ref="E153:E156" si="78">IF(ISNUMBER(D153), (D153 - $B153) / $B153, "")</f>
        <v>-2.2911051212938006E-2</v>
      </c>
      <c r="F153" s="18">
        <f>IF(ISNUMBER(D153), $B172 * E153, "")</f>
        <v>-3436.657681940701</v>
      </c>
      <c r="G153" s="31">
        <v>736</v>
      </c>
      <c r="H153" s="32">
        <f t="shared" ref="H153:H156" si="79">IF(ISNUMBER(G153), (G153 - $B153) / $B153, "")</f>
        <v>-8.0862533692722376E-3</v>
      </c>
      <c r="I153" s="101">
        <f>IF(ISNUMBER(G153), $B172 * H153, "")</f>
        <v>-1212.9380053908355</v>
      </c>
      <c r="J153" s="15">
        <v>742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744</v>
      </c>
      <c r="N153" s="32">
        <f t="shared" ref="N153:N156" si="81">IF(ISNUMBER(M153), (M153 - $B153) / $B153, "")</f>
        <v>2.6954177897574125E-3</v>
      </c>
      <c r="O153" s="18">
        <f>IF(ISNUMBER(M153), $B172 * N153, "")</f>
        <v>404.31266846361189</v>
      </c>
      <c r="Q153" s="203"/>
      <c r="R153" s="203"/>
      <c r="S153" s="203"/>
    </row>
    <row r="154" spans="1:19" ht="17.25" thickBot="1">
      <c r="A154" s="125" t="s">
        <v>103</v>
      </c>
      <c r="B154" s="126">
        <v>533</v>
      </c>
      <c r="C154" s="77">
        <v>7.5614367000000002E-3</v>
      </c>
      <c r="D154" s="15">
        <v>497</v>
      </c>
      <c r="E154" s="32">
        <f t="shared" si="78"/>
        <v>-6.7542213883677302E-2</v>
      </c>
      <c r="F154" s="18">
        <f>IF(ISNUMBER(D154), $B172 * E154, "")</f>
        <v>-10131.332082551595</v>
      </c>
      <c r="G154" s="31">
        <v>506</v>
      </c>
      <c r="H154" s="32">
        <f t="shared" si="79"/>
        <v>-5.0656660412757973E-2</v>
      </c>
      <c r="I154" s="101">
        <f>IF(ISNUMBER(G154), $B172 * H154, "")</f>
        <v>-7598.4990619136961</v>
      </c>
      <c r="J154" s="15">
        <v>513</v>
      </c>
      <c r="K154" s="32">
        <f t="shared" si="80"/>
        <v>-3.7523452157598502E-2</v>
      </c>
      <c r="L154" s="18">
        <f>IF(ISNUMBER(J154), $B172 * K154, "")</f>
        <v>-5628.5178236397751</v>
      </c>
      <c r="M154" s="31">
        <v>516</v>
      </c>
      <c r="N154" s="32">
        <f t="shared" si="81"/>
        <v>-3.1894934333958722E-2</v>
      </c>
      <c r="O154" s="18">
        <f>IF(ISNUMBER(M154), $B172 * N154, "")</f>
        <v>-4784.2401500938086</v>
      </c>
      <c r="Q154" s="193"/>
      <c r="R154" s="193"/>
      <c r="S154" s="193"/>
    </row>
    <row r="155" spans="1:19" ht="17.25" thickBot="1">
      <c r="A155" s="125" t="s">
        <v>206</v>
      </c>
      <c r="B155" s="126">
        <v>656</v>
      </c>
      <c r="C155" s="77">
        <v>6.1349693000000002E-3</v>
      </c>
      <c r="D155" s="15">
        <v>646</v>
      </c>
      <c r="E155" s="32">
        <f t="shared" si="78"/>
        <v>-1.524390243902439E-2</v>
      </c>
      <c r="F155" s="18">
        <f>IF(ISNUMBER(D155), $B172 * E155, "")</f>
        <v>-2286.5853658536585</v>
      </c>
      <c r="G155" s="31">
        <v>648</v>
      </c>
      <c r="H155" s="32">
        <f t="shared" si="79"/>
        <v>-1.2195121951219513E-2</v>
      </c>
      <c r="I155" s="101">
        <f>IF(ISNUMBER(G155), $B172 * H155, "")</f>
        <v>-1829.2682926829268</v>
      </c>
      <c r="J155" s="15">
        <v>650</v>
      </c>
      <c r="K155" s="32">
        <f t="shared" si="80"/>
        <v>-9.1463414634146336E-3</v>
      </c>
      <c r="L155" s="18">
        <f>IF(ISNUMBER(J155), $B172 * K155, "")</f>
        <v>-1371.9512195121949</v>
      </c>
      <c r="M155" s="31">
        <v>656</v>
      </c>
      <c r="N155" s="32">
        <f t="shared" si="81"/>
        <v>0</v>
      </c>
      <c r="O155" s="18">
        <f>IF(ISNUMBER(M155), $B172 * N155, "")</f>
        <v>0</v>
      </c>
      <c r="Q155" s="193"/>
      <c r="R155" s="193"/>
      <c r="S155" s="193"/>
    </row>
    <row r="156" spans="1:19" ht="17.25" thickBot="1">
      <c r="A156" s="127" t="s">
        <v>169</v>
      </c>
      <c r="B156" s="128">
        <v>358</v>
      </c>
      <c r="C156" s="78">
        <v>5.6179775000000003E-3</v>
      </c>
      <c r="D156" s="20">
        <v>358</v>
      </c>
      <c r="E156" s="21">
        <f t="shared" si="78"/>
        <v>0</v>
      </c>
      <c r="F156" s="22">
        <f>IF(ISNUMBER(D156), $B172 * E156, "")</f>
        <v>0</v>
      </c>
      <c r="G156" s="30">
        <v>357</v>
      </c>
      <c r="H156" s="21">
        <f t="shared" si="79"/>
        <v>-2.7932960893854749E-3</v>
      </c>
      <c r="I156" s="105">
        <f>IF(ISNUMBER(G156), $B172 * H156, "")</f>
        <v>-418.99441340782124</v>
      </c>
      <c r="J156" s="20">
        <v>361</v>
      </c>
      <c r="K156" s="21">
        <f t="shared" si="80"/>
        <v>8.3798882681564244E-3</v>
      </c>
      <c r="L156" s="22">
        <f>IF(ISNUMBER(J156), $B172 * K156, "")</f>
        <v>1256.9832402234636</v>
      </c>
      <c r="M156" s="30">
        <v>369</v>
      </c>
      <c r="N156" s="21">
        <f t="shared" si="81"/>
        <v>3.0726256983240222E-2</v>
      </c>
      <c r="O156" s="22">
        <f>IF(ISNUMBER(M156), $B172 * N156, "")</f>
        <v>4608.9385474860337</v>
      </c>
      <c r="Q156" s="193"/>
      <c r="R156" s="193"/>
      <c r="S156" s="193"/>
    </row>
    <row r="157" spans="1:19" ht="17.25" thickBot="1">
      <c r="A157" s="125" t="s">
        <v>101</v>
      </c>
      <c r="B157" s="129">
        <v>372</v>
      </c>
      <c r="C157" s="80">
        <v>5.4054054000000004E-3</v>
      </c>
      <c r="D157" s="106">
        <v>360</v>
      </c>
      <c r="E157" s="107">
        <f>IF(ISNUMBER(D157), (D157 - $B157) / $B157, "")</f>
        <v>-3.2258064516129031E-2</v>
      </c>
      <c r="F157" s="108">
        <f>IF(ISNUMBER(D157), $B172 * E157, "")</f>
        <v>-4838.7096774193551</v>
      </c>
      <c r="G157" s="109">
        <v>372</v>
      </c>
      <c r="H157" s="107">
        <f>IF(ISNUMBER(G157), (G157 - $B157) / $B157, "")</f>
        <v>0</v>
      </c>
      <c r="I157" s="110">
        <f>IF(ISNUMBER(G157), $B172 * H157, "")</f>
        <v>0</v>
      </c>
      <c r="J157" s="106">
        <v>381</v>
      </c>
      <c r="K157" s="107">
        <f>IF(ISNUMBER(J157), (J157 - $B157) / $B157, "")</f>
        <v>2.4193548387096774E-2</v>
      </c>
      <c r="L157" s="108">
        <f>IF(ISNUMBER(J157), $B172 * K157, "")</f>
        <v>3629.0322580645161</v>
      </c>
      <c r="M157" s="109">
        <v>371</v>
      </c>
      <c r="N157" s="107">
        <f>IF(ISNUMBER(M157), (M157 - $B157) / $B157, "")</f>
        <v>-2.6881720430107529E-3</v>
      </c>
      <c r="O157" s="108">
        <f>IF(ISNUMBER(M157), $B172 * N157, "")</f>
        <v>-403.22580645161293</v>
      </c>
      <c r="Q157" s="193"/>
      <c r="R157" s="193"/>
      <c r="S157" s="193"/>
    </row>
    <row r="158" spans="1:19" ht="17.25" thickBot="1">
      <c r="A158" s="125" t="s">
        <v>105</v>
      </c>
      <c r="B158" s="126">
        <v>505</v>
      </c>
      <c r="C158" s="77">
        <v>3.9761431000000002E-3</v>
      </c>
      <c r="D158" s="15">
        <v>486</v>
      </c>
      <c r="E158" s="32">
        <f t="shared" ref="E158:E161" si="82">IF(ISNUMBER(D158), (D158 - $B158) / $B158, "")</f>
        <v>-3.7623762376237622E-2</v>
      </c>
      <c r="F158" s="18">
        <f>IF(ISNUMBER(D158), $B172 * E158, "")</f>
        <v>-5643.5643564356433</v>
      </c>
      <c r="G158" s="31">
        <v>492</v>
      </c>
      <c r="H158" s="32">
        <f t="shared" ref="H158:H161" si="83">IF(ISNUMBER(G158), (G158 - $B158) / $B158, "")</f>
        <v>-2.5742574257425741E-2</v>
      </c>
      <c r="I158" s="101">
        <f>IF(ISNUMBER(G158), $B172 * H158, "")</f>
        <v>-3861.386138613861</v>
      </c>
      <c r="J158" s="15">
        <v>496</v>
      </c>
      <c r="K158" s="32">
        <f t="shared" ref="K158:K161" si="84">IF(ISNUMBER(J158), (J158 - $B158) / $B158, "")</f>
        <v>-1.782178217821782E-2</v>
      </c>
      <c r="L158" s="18">
        <f>IF(ISNUMBER(J158), $B172 * K158, "")</f>
        <v>-2673.2673267326732</v>
      </c>
      <c r="M158" s="31">
        <v>503</v>
      </c>
      <c r="N158" s="32">
        <f t="shared" ref="N158:N161" si="85">IF(ISNUMBER(M158), (M158 - $B158) / $B158, "")</f>
        <v>-3.9603960396039604E-3</v>
      </c>
      <c r="O158" s="18">
        <f>IF(ISNUMBER(M158), $B172 * N158, "")</f>
        <v>-594.05940594059405</v>
      </c>
      <c r="Q158" s="193"/>
      <c r="R158" s="193"/>
      <c r="S158" s="193"/>
    </row>
    <row r="159" spans="1:19" ht="17.25" thickBot="1">
      <c r="A159" s="125" t="s">
        <v>212</v>
      </c>
      <c r="B159" s="126">
        <v>303</v>
      </c>
      <c r="C159" s="77">
        <v>0</v>
      </c>
      <c r="D159" s="15">
        <v>300</v>
      </c>
      <c r="E159" s="32">
        <f t="shared" si="82"/>
        <v>-9.9009900990099011E-3</v>
      </c>
      <c r="F159" s="18">
        <f>IF(ISNUMBER(D159), $B172 * E159, "")</f>
        <v>-1485.1485148514851</v>
      </c>
      <c r="G159" s="31">
        <v>303</v>
      </c>
      <c r="H159" s="32">
        <f t="shared" si="83"/>
        <v>0</v>
      </c>
      <c r="I159" s="101">
        <f>IF(ISNUMBER(G159), $B172 * H159, "")</f>
        <v>0</v>
      </c>
      <c r="J159" s="15">
        <v>306</v>
      </c>
      <c r="K159" s="32">
        <f t="shared" si="84"/>
        <v>9.9009900990099011E-3</v>
      </c>
      <c r="L159" s="18">
        <f>IF(ISNUMBER(J159), $B172 * K159, "")</f>
        <v>1485.1485148514851</v>
      </c>
      <c r="M159" s="31">
        <v>303</v>
      </c>
      <c r="N159" s="32">
        <f t="shared" si="85"/>
        <v>0</v>
      </c>
      <c r="O159" s="18">
        <f>IF(ISNUMBER(M159), $B172 * N159, "")</f>
        <v>0</v>
      </c>
      <c r="Q159" s="193"/>
      <c r="R159" s="193"/>
      <c r="S159" s="193"/>
    </row>
    <row r="160" spans="1:19" ht="17.25" thickBot="1">
      <c r="A160" s="125" t="s">
        <v>260</v>
      </c>
      <c r="B160" s="126">
        <v>108</v>
      </c>
      <c r="C160" s="77">
        <v>0</v>
      </c>
      <c r="D160" s="15">
        <v>103</v>
      </c>
      <c r="E160" s="32">
        <f t="shared" si="82"/>
        <v>-4.6296296296296294E-2</v>
      </c>
      <c r="F160" s="18">
        <f>IF(ISNUMBER(D160), $B172 * E160, "")</f>
        <v>-6944.4444444444443</v>
      </c>
      <c r="G160" s="31">
        <v>103</v>
      </c>
      <c r="H160" s="32">
        <f t="shared" si="83"/>
        <v>-4.6296296296296294E-2</v>
      </c>
      <c r="I160" s="101">
        <f>IF(ISNUMBER(G160), $B172 * H160, "")</f>
        <v>-6944.4444444444443</v>
      </c>
      <c r="J160" s="15">
        <v>104</v>
      </c>
      <c r="K160" s="32">
        <f t="shared" si="84"/>
        <v>-3.7037037037037035E-2</v>
      </c>
      <c r="L160" s="18">
        <f>IF(ISNUMBER(J160), $B172 * K160, "")</f>
        <v>-5555.5555555555557</v>
      </c>
      <c r="M160" s="31">
        <v>104</v>
      </c>
      <c r="N160" s="32">
        <f t="shared" si="85"/>
        <v>-3.7037037037037035E-2</v>
      </c>
      <c r="O160" s="18">
        <f>IF(ISNUMBER(M160), $B172 * N160, "")</f>
        <v>-5555.5555555555557</v>
      </c>
      <c r="Q160" s="33"/>
      <c r="R160" s="33"/>
    </row>
    <row r="161" spans="1:19" ht="17.25" thickBot="1">
      <c r="A161" s="130" t="s">
        <v>161</v>
      </c>
      <c r="B161" s="131">
        <v>560</v>
      </c>
      <c r="C161" s="79">
        <v>-8.8495575000000007E-3</v>
      </c>
      <c r="D161" s="24">
        <v>542</v>
      </c>
      <c r="E161" s="25">
        <f t="shared" si="82"/>
        <v>-3.214285714285714E-2</v>
      </c>
      <c r="F161" s="104">
        <f>IF(ISNUMBER(D161), $B172 * E161, "")</f>
        <v>-4821.4285714285706</v>
      </c>
      <c r="G161" s="102">
        <v>540</v>
      </c>
      <c r="H161" s="25">
        <f t="shared" si="83"/>
        <v>-3.5714285714285712E-2</v>
      </c>
      <c r="I161" s="103">
        <f>IF(ISNUMBER(G161), $B172 * H161, "")</f>
        <v>-5357.1428571428569</v>
      </c>
      <c r="J161" s="24">
        <v>541</v>
      </c>
      <c r="K161" s="25">
        <f t="shared" si="84"/>
        <v>-3.3928571428571426E-2</v>
      </c>
      <c r="L161" s="104">
        <f>IF(ISNUMBER(J161), $B172 * K161, "")</f>
        <v>-5089.2857142857138</v>
      </c>
      <c r="M161" s="102">
        <v>544</v>
      </c>
      <c r="N161" s="25">
        <f t="shared" si="85"/>
        <v>-2.8571428571428571E-2</v>
      </c>
      <c r="O161" s="104">
        <f>IF(ISNUMBER(M161), $B172 * N161, "")</f>
        <v>-4285.7142857142853</v>
      </c>
      <c r="Q161" s="194"/>
      <c r="R161" s="195"/>
      <c r="S161" s="196"/>
    </row>
    <row r="162" spans="1:19">
      <c r="A162" s="123" t="s">
        <v>342</v>
      </c>
      <c r="B162" s="124">
        <v>512</v>
      </c>
      <c r="C162" s="76">
        <v>-9.6711799000000001E-3</v>
      </c>
      <c r="D162" s="13">
        <v>484</v>
      </c>
      <c r="E162" s="14">
        <f>IF(ISNUMBER(D162), (D162 - $B162) / $B162, "")</f>
        <v>-5.46875E-2</v>
      </c>
      <c r="F162" s="16">
        <f>IF(ISNUMBER(D162), $B172 * E162, "")</f>
        <v>-8203.125</v>
      </c>
      <c r="G162" s="29">
        <v>490</v>
      </c>
      <c r="H162" s="14">
        <f>IF(ISNUMBER(G162), (G162 - $B162) / $B162, "")</f>
        <v>-4.296875E-2</v>
      </c>
      <c r="I162" s="100">
        <f>IF(ISNUMBER(G162), $B172 * H162, "")</f>
        <v>-6445.3125</v>
      </c>
      <c r="J162" s="13">
        <v>493</v>
      </c>
      <c r="K162" s="14">
        <f>IF(ISNUMBER(J162), (J162 - $B162) / $B162, "")</f>
        <v>-3.7109375E-2</v>
      </c>
      <c r="L162" s="16">
        <f>IF(ISNUMBER(J162), $B172 * K162, "")</f>
        <v>-5566.40625</v>
      </c>
      <c r="M162" s="29">
        <v>496</v>
      </c>
      <c r="N162" s="14">
        <f>IF(ISNUMBER(M162), (M162 - $B162) / $B162, "")</f>
        <v>-3.125E-2</v>
      </c>
      <c r="O162" s="16">
        <f>IF(ISNUMBER(M162), $B172 * N162, "")</f>
        <v>-4687.5</v>
      </c>
      <c r="Q162" s="197"/>
      <c r="R162" s="198"/>
      <c r="S162" s="199"/>
    </row>
    <row r="163" spans="1:19" ht="17.25" thickBot="1">
      <c r="A163" s="125" t="s">
        <v>331</v>
      </c>
      <c r="B163" s="126">
        <v>236</v>
      </c>
      <c r="C163" s="77">
        <v>-1.2552301300000001E-2</v>
      </c>
      <c r="D163" s="15">
        <v>227</v>
      </c>
      <c r="E163" s="32">
        <f t="shared" ref="E163:E166" si="86">IF(ISNUMBER(D163), (D163 - $B163) / $B163, "")</f>
        <v>-3.8135593220338986E-2</v>
      </c>
      <c r="F163" s="18">
        <f>IF(ISNUMBER(D163), $B172 * E163, "")</f>
        <v>-5720.3389830508477</v>
      </c>
      <c r="G163" s="31">
        <v>229</v>
      </c>
      <c r="H163" s="32">
        <f t="shared" ref="H163:H166" si="87">IF(ISNUMBER(G163), (G163 - $B163) / $B163, "")</f>
        <v>-2.9661016949152543E-2</v>
      </c>
      <c r="I163" s="101">
        <f>IF(ISNUMBER(G163), $B172 * H163, "")</f>
        <v>-4449.1525423728817</v>
      </c>
      <c r="J163" s="15">
        <v>231</v>
      </c>
      <c r="K163" s="32">
        <f t="shared" ref="K163:K166" si="88">IF(ISNUMBER(J163), (J163 - $B163) / $B163, "")</f>
        <v>-2.1186440677966101E-2</v>
      </c>
      <c r="L163" s="18">
        <f>IF(ISNUMBER(J163), $B172 * K163, "")</f>
        <v>-3177.9661016949153</v>
      </c>
      <c r="M163" s="31">
        <v>232</v>
      </c>
      <c r="N163" s="32">
        <f t="shared" ref="N163:N166" si="89">IF(ISNUMBER(M163), (M163 - $B163) / $B163, "")</f>
        <v>-1.6949152542372881E-2</v>
      </c>
      <c r="O163" s="18">
        <f>IF(ISNUMBER(M163), $B172 * N163, "")</f>
        <v>-2542.3728813559323</v>
      </c>
      <c r="Q163" s="200"/>
      <c r="R163" s="201"/>
      <c r="S163" s="202"/>
    </row>
    <row r="164" spans="1:19" ht="17.25" thickBot="1">
      <c r="A164" s="125" t="s">
        <v>208</v>
      </c>
      <c r="B164" s="126">
        <v>704</v>
      </c>
      <c r="C164" s="77">
        <v>-1.67597765E-2</v>
      </c>
      <c r="D164" s="15">
        <v>674</v>
      </c>
      <c r="E164" s="32">
        <f t="shared" si="86"/>
        <v>-4.261363636363636E-2</v>
      </c>
      <c r="F164" s="18">
        <f>IF(ISNUMBER(D164), $B172 * E164, "")</f>
        <v>-6392.045454545454</v>
      </c>
      <c r="G164" s="31">
        <v>685</v>
      </c>
      <c r="H164" s="32">
        <f t="shared" si="87"/>
        <v>-2.6988636363636364E-2</v>
      </c>
      <c r="I164" s="101">
        <f>IF(ISNUMBER(G164), $B172 * H164, "")</f>
        <v>-4048.2954545454545</v>
      </c>
      <c r="J164" s="15">
        <v>687</v>
      </c>
      <c r="K164" s="32">
        <f t="shared" si="88"/>
        <v>-2.4147727272727272E-2</v>
      </c>
      <c r="L164" s="18">
        <f>IF(ISNUMBER(J164), $B172 * K164, "")</f>
        <v>-3622.159090909091</v>
      </c>
      <c r="M164" s="31">
        <v>699</v>
      </c>
      <c r="N164" s="32">
        <f t="shared" si="89"/>
        <v>-7.102272727272727E-3</v>
      </c>
      <c r="O164" s="18">
        <f>IF(ISNUMBER(M164), $B172 * N164, "")</f>
        <v>-1065.340909090909</v>
      </c>
      <c r="Q164" s="193"/>
      <c r="R164" s="193"/>
      <c r="S164" s="193"/>
    </row>
    <row r="165" spans="1:19" ht="17.25" thickBot="1">
      <c r="A165" s="125" t="s">
        <v>89</v>
      </c>
      <c r="B165" s="126">
        <v>520</v>
      </c>
      <c r="C165" s="77">
        <v>-1.7013232499999999E-2</v>
      </c>
      <c r="D165" s="15">
        <v>501</v>
      </c>
      <c r="E165" s="32">
        <f t="shared" si="86"/>
        <v>-3.653846153846154E-2</v>
      </c>
      <c r="F165" s="18">
        <f>IF(ISNUMBER(D165), $B172 * E165, "")</f>
        <v>-5480.7692307692314</v>
      </c>
      <c r="G165" s="31">
        <v>503</v>
      </c>
      <c r="H165" s="32">
        <f t="shared" si="87"/>
        <v>-3.2692307692307694E-2</v>
      </c>
      <c r="I165" s="101">
        <f>IF(ISNUMBER(G165), $B172 * H165, "")</f>
        <v>-4903.8461538461543</v>
      </c>
      <c r="J165" s="15">
        <v>505</v>
      </c>
      <c r="K165" s="32">
        <f t="shared" si="88"/>
        <v>-2.8846153846153848E-2</v>
      </c>
      <c r="L165" s="18">
        <f>IF(ISNUMBER(J165), $B172 * K165, "")</f>
        <v>-4326.9230769230771</v>
      </c>
      <c r="M165" s="31">
        <v>514</v>
      </c>
      <c r="N165" s="32">
        <f t="shared" si="89"/>
        <v>-1.1538461538461539E-2</v>
      </c>
      <c r="O165" s="18">
        <f>IF(ISNUMBER(M165), $B172 * N165, "")</f>
        <v>-1730.7692307692309</v>
      </c>
      <c r="Q165" s="203"/>
      <c r="R165" s="203"/>
      <c r="S165" s="203"/>
    </row>
    <row r="166" spans="1:19" ht="17.25" thickBot="1">
      <c r="A166" s="127" t="s">
        <v>226</v>
      </c>
      <c r="B166" s="128">
        <v>681</v>
      </c>
      <c r="C166" s="78">
        <v>-2.5751072999999999E-2</v>
      </c>
      <c r="D166" s="20">
        <v>640</v>
      </c>
      <c r="E166" s="21">
        <f t="shared" si="86"/>
        <v>-6.0205580029368579E-2</v>
      </c>
      <c r="F166" s="22">
        <f>IF(ISNUMBER(D166), $B172 * E166, "")</f>
        <v>-9030.8370044052863</v>
      </c>
      <c r="G166" s="30">
        <v>667</v>
      </c>
      <c r="H166" s="21">
        <f t="shared" si="87"/>
        <v>-2.0558002936857563E-2</v>
      </c>
      <c r="I166" s="105">
        <f>IF(ISNUMBER(G166), $B172 * H166, "")</f>
        <v>-3083.7004405286343</v>
      </c>
      <c r="J166" s="20">
        <v>669</v>
      </c>
      <c r="K166" s="21">
        <f t="shared" si="88"/>
        <v>-1.7621145374449341E-2</v>
      </c>
      <c r="L166" s="22">
        <f>IF(ISNUMBER(J166), $B172 * K166, "")</f>
        <v>-2643.171806167401</v>
      </c>
      <c r="M166" s="30">
        <v>699</v>
      </c>
      <c r="N166" s="21">
        <f t="shared" si="89"/>
        <v>2.643171806167401E-2</v>
      </c>
      <c r="O166" s="22">
        <f>IF(ISNUMBER(M166), $B172 * N166, "")</f>
        <v>3964.7577092511015</v>
      </c>
      <c r="Q166" s="203"/>
      <c r="R166" s="203"/>
      <c r="S166" s="203"/>
    </row>
    <row r="167" spans="1:19" ht="17.25" thickBot="1">
      <c r="A167" s="125" t="s">
        <v>151</v>
      </c>
      <c r="B167" s="129">
        <v>850</v>
      </c>
      <c r="C167" s="80">
        <v>-2.9680365300000001E-2</v>
      </c>
      <c r="D167" s="106">
        <v>801</v>
      </c>
      <c r="E167" s="107">
        <f>IF(ISNUMBER(D167), (D167 - $B167) / $B167, "")</f>
        <v>-5.7647058823529412E-2</v>
      </c>
      <c r="F167" s="108">
        <f>IF(ISNUMBER(D167), $B172 * E167, "")</f>
        <v>-8647.0588235294126</v>
      </c>
      <c r="G167" s="109">
        <v>805</v>
      </c>
      <c r="H167" s="107">
        <f>IF(ISNUMBER(G167), (G167 - $B167) / $B167, "")</f>
        <v>-5.2941176470588235E-2</v>
      </c>
      <c r="I167" s="110">
        <f>IF(ISNUMBER(G167), $B172 * H167, "")</f>
        <v>-7941.1764705882351</v>
      </c>
      <c r="J167" s="106">
        <v>817</v>
      </c>
      <c r="K167" s="107">
        <f>IF(ISNUMBER(J167), (J167 - $B167) / $B167, "")</f>
        <v>-3.8823529411764708E-2</v>
      </c>
      <c r="L167" s="108">
        <f>IF(ISNUMBER(J167), $B172 * K167, "")</f>
        <v>-5823.5294117647063</v>
      </c>
      <c r="M167" s="109">
        <v>810</v>
      </c>
      <c r="N167" s="107">
        <f>IF(ISNUMBER(M167), (M167 - $B167) / $B167, "")</f>
        <v>-4.7058823529411764E-2</v>
      </c>
      <c r="O167" s="108">
        <f>IF(ISNUMBER(M167), $B172 * N167, "")</f>
        <v>-7058.8235294117649</v>
      </c>
      <c r="Q167" s="193"/>
      <c r="R167" s="193"/>
      <c r="S167" s="193"/>
    </row>
    <row r="168" spans="1:19" ht="17.25" thickBot="1">
      <c r="A168" s="125" t="s">
        <v>328</v>
      </c>
      <c r="B168" s="126">
        <v>797</v>
      </c>
      <c r="C168" s="77">
        <v>-3.9759036099999999E-2</v>
      </c>
      <c r="D168" s="15">
        <v>764</v>
      </c>
      <c r="E168" s="32">
        <f t="shared" ref="E168:E171" si="90">IF(ISNUMBER(D168), (D168 - $B168) / $B168, "")</f>
        <v>-4.1405269761606023E-2</v>
      </c>
      <c r="F168" s="18">
        <f>IF(ISNUMBER(D168), $B172 * E168, "")</f>
        <v>-6210.790464240903</v>
      </c>
      <c r="G168" s="31">
        <v>766</v>
      </c>
      <c r="H168" s="32">
        <f t="shared" ref="H168:H171" si="91">IF(ISNUMBER(G168), (G168 - $B168) / $B168, "")</f>
        <v>-3.889585947302384E-2</v>
      </c>
      <c r="I168" s="101">
        <f>IF(ISNUMBER(G168), $B172 * H168, "")</f>
        <v>-5834.3789209535762</v>
      </c>
      <c r="J168" s="15">
        <v>773</v>
      </c>
      <c r="K168" s="32">
        <f t="shared" ref="K168:K171" si="92">IF(ISNUMBER(J168), (J168 - $B168) / $B168, "")</f>
        <v>-3.0112923462986198E-2</v>
      </c>
      <c r="L168" s="18">
        <f>IF(ISNUMBER(J168), $B172 * K168, "")</f>
        <v>-4516.93851944793</v>
      </c>
      <c r="M168" s="31">
        <v>776</v>
      </c>
      <c r="N168" s="32">
        <f t="shared" ref="N168:N171" si="93">IF(ISNUMBER(M168), (M168 - $B168) / $B168, "")</f>
        <v>-2.6348808030112924E-2</v>
      </c>
      <c r="O168" s="18">
        <f>IF(ISNUMBER(M168), $B172 * N168, "")</f>
        <v>-3952.3212045169385</v>
      </c>
      <c r="Q168" s="193"/>
      <c r="R168" s="193"/>
      <c r="S168" s="193"/>
    </row>
    <row r="169" spans="1:19" ht="17.25" thickBot="1">
      <c r="A169" s="125" t="s">
        <v>222</v>
      </c>
      <c r="B169" s="126">
        <v>705</v>
      </c>
      <c r="C169" s="77">
        <v>-4.7297297299999999E-2</v>
      </c>
      <c r="D169" s="15">
        <v>680</v>
      </c>
      <c r="E169" s="32">
        <f t="shared" si="90"/>
        <v>-3.5460992907801421E-2</v>
      </c>
      <c r="F169" s="18">
        <f>IF(ISNUMBER(D169), $B172 * E169, "")</f>
        <v>-5319.1489361702133</v>
      </c>
      <c r="G169" s="31">
        <v>687</v>
      </c>
      <c r="H169" s="32">
        <f t="shared" si="91"/>
        <v>-2.553191489361702E-2</v>
      </c>
      <c r="I169" s="101">
        <f>IF(ISNUMBER(G169), $B172 * H169, "")</f>
        <v>-3829.7872340425529</v>
      </c>
      <c r="J169" s="15">
        <v>689</v>
      </c>
      <c r="K169" s="32">
        <f t="shared" si="92"/>
        <v>-2.2695035460992909E-2</v>
      </c>
      <c r="L169" s="18">
        <f>IF(ISNUMBER(J169), $B172 * K169, "")</f>
        <v>-3404.2553191489365</v>
      </c>
      <c r="M169" s="31">
        <v>696</v>
      </c>
      <c r="N169" s="32">
        <f t="shared" si="93"/>
        <v>-1.276595744680851E-2</v>
      </c>
      <c r="O169" s="18">
        <f>IF(ISNUMBER(M169), $B172 * N169, "")</f>
        <v>-1914.8936170212764</v>
      </c>
      <c r="Q169" s="193"/>
      <c r="R169" s="193"/>
      <c r="S169" s="193"/>
    </row>
    <row r="170" spans="1:19">
      <c r="A170" s="125" t="s">
        <v>51</v>
      </c>
      <c r="B170" s="126">
        <v>180</v>
      </c>
      <c r="C170" s="77">
        <v>-4.7619047599999999E-2</v>
      </c>
      <c r="D170" s="15">
        <v>175</v>
      </c>
      <c r="E170" s="32">
        <f t="shared" si="90"/>
        <v>-2.7777777777777776E-2</v>
      </c>
      <c r="F170" s="18">
        <f>IF(ISNUMBER(D170), $B172 * E170, "")</f>
        <v>-4166.6666666666661</v>
      </c>
      <c r="G170" s="31">
        <v>177</v>
      </c>
      <c r="H170" s="32">
        <f t="shared" si="91"/>
        <v>-1.6666666666666666E-2</v>
      </c>
      <c r="I170" s="101">
        <f>IF(ISNUMBER(G170), $B172 * H170, "")</f>
        <v>-2500</v>
      </c>
      <c r="J170" s="15">
        <v>179</v>
      </c>
      <c r="K170" s="32">
        <f t="shared" si="92"/>
        <v>-5.5555555555555558E-3</v>
      </c>
      <c r="L170" s="18">
        <f>IF(ISNUMBER(J170), $B172 * K170, "")</f>
        <v>-833.33333333333337</v>
      </c>
      <c r="M170" s="31">
        <v>186</v>
      </c>
      <c r="N170" s="32">
        <f t="shared" si="93"/>
        <v>3.3333333333333333E-2</v>
      </c>
      <c r="O170" s="18">
        <f>IF(ISNUMBER(M170), $B172 * N170, "")</f>
        <v>5000</v>
      </c>
      <c r="Q170" s="182"/>
      <c r="R170" s="183"/>
      <c r="S170" s="184"/>
    </row>
    <row r="171" spans="1:19" ht="17.25" thickBot="1">
      <c r="A171" s="130" t="s">
        <v>81</v>
      </c>
      <c r="B171" s="131">
        <v>735</v>
      </c>
      <c r="C171" s="79">
        <v>-6.4885496200000004E-2</v>
      </c>
      <c r="D171" s="24">
        <v>715</v>
      </c>
      <c r="E171" s="25">
        <f t="shared" si="90"/>
        <v>-2.7210884353741496E-2</v>
      </c>
      <c r="F171" s="104">
        <f>IF(ISNUMBER(D171), $B172 * E171, "")</f>
        <v>-4081.6326530612241</v>
      </c>
      <c r="G171" s="102">
        <v>725</v>
      </c>
      <c r="H171" s="25">
        <f t="shared" si="91"/>
        <v>-1.3605442176870748E-2</v>
      </c>
      <c r="I171" s="103">
        <f>IF(ISNUMBER(G171), $B172 * H171, "")</f>
        <v>-2040.8163265306121</v>
      </c>
      <c r="J171" s="24">
        <v>735</v>
      </c>
      <c r="K171" s="25">
        <f t="shared" si="92"/>
        <v>0</v>
      </c>
      <c r="L171" s="104">
        <f>IF(ISNUMBER(J171), $B172 * K171, "")</f>
        <v>0</v>
      </c>
      <c r="M171" s="102">
        <v>743</v>
      </c>
      <c r="N171" s="25">
        <f t="shared" si="93"/>
        <v>1.0884353741496598E-2</v>
      </c>
      <c r="O171" s="104">
        <f>IF(ISNUMBER(M171), $B172 * N171, "")</f>
        <v>1632.6530612244896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-3.6958666065692994E-2</v>
      </c>
      <c r="F172" s="28">
        <f>SUM(F152:F171)</f>
        <v>-110875.99819707898</v>
      </c>
      <c r="G172" s="26" t="s">
        <v>265</v>
      </c>
      <c r="H172" s="27">
        <f>IF(COUNT(H152:H171), SUM(H152:H171) / COUNT(H152:H171), 0)</f>
        <v>-2.6220248799953893E-2</v>
      </c>
      <c r="I172" s="28">
        <f>SUM(I152:I171)</f>
        <v>-78660.746399861688</v>
      </c>
      <c r="J172" s="26" t="s">
        <v>265</v>
      </c>
      <c r="K172" s="27">
        <f>IF(COUNT(K152:K171), SUM(K152:K171) / COUNT(K152:K171), 0)</f>
        <v>-1.7293317892944325E-2</v>
      </c>
      <c r="L172" s="28">
        <f>SUM(L152:L171)</f>
        <v>-51879.953678832986</v>
      </c>
      <c r="M172" s="26" t="s">
        <v>265</v>
      </c>
      <c r="N172" s="27">
        <f>IF(COUNT(N152:N171), SUM(N152:N171) / COUNT(N152:N171), 0)</f>
        <v>-6.3154324822131749E-3</v>
      </c>
      <c r="O172" s="28">
        <f>SUM(O152:O171)</f>
        <v>-18946.297446639528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2022-06-02(목) 오전 00:00</v>
      </c>
      <c r="C177" s="245"/>
      <c r="D177" s="217" t="str">
        <f>TEXT($G$1, "[$-ko-KR]yyyy-mm-dd(ddd) ") &amp; "오후 14:00"</f>
        <v>2022-06-02(목) 오후 14:00</v>
      </c>
      <c r="E177" s="218"/>
      <c r="F177" s="219"/>
      <c r="G177" s="217" t="str">
        <f>TEXT($G$1, "[$-ko-KR]yyyy-mm-dd(ddd) ") &amp; "오후 19:00"</f>
        <v>2022-06-02(목) 오후 19:00</v>
      </c>
      <c r="H177" s="218"/>
      <c r="I177" s="219"/>
      <c r="J177" s="217" t="str">
        <f>TEXT($G$1, "[$-ko-KR]yyyy-mm-dd(ddd) ") &amp; "오후 21:00"</f>
        <v>2022-06-02(목) 오후 21:00</v>
      </c>
      <c r="K177" s="218"/>
      <c r="L177" s="219"/>
      <c r="M177" s="217" t="str">
        <f>TEXT($G$1+1, "[$-ko-KR]yyyy-mm-dd(ddd) ") &amp; "오전 00:00"</f>
        <v>2022-06-03(금)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77</v>
      </c>
      <c r="B179" s="124">
        <v>248450</v>
      </c>
      <c r="C179" s="76">
        <v>-3.1572792799999999E-2</v>
      </c>
      <c r="D179" s="13">
        <v>234800</v>
      </c>
      <c r="E179" s="14">
        <f>IF(ISNUMBER(D179), (D179 - $B179) / $B179, "")</f>
        <v>-5.4940631917890927E-2</v>
      </c>
      <c r="F179" s="16">
        <f>IF(ISNUMBER(D179), $B199 * E179, "")</f>
        <v>-8241.0947876836399</v>
      </c>
      <c r="G179" s="29">
        <v>234250</v>
      </c>
      <c r="H179" s="14">
        <f>IF(ISNUMBER(G179), (G179 - $B179) / $B179, "")</f>
        <v>-5.7154357013483599E-2</v>
      </c>
      <c r="I179" s="100">
        <f>IF(ISNUMBER(G179), $B199 * H179, "")</f>
        <v>-8573.1535520225407</v>
      </c>
      <c r="J179" s="13">
        <v>236800</v>
      </c>
      <c r="K179" s="14">
        <f>IF(ISNUMBER(J179), (J179 - $B179) / $B179, "")</f>
        <v>-4.6890722479372107E-2</v>
      </c>
      <c r="L179" s="16">
        <f>IF(ISNUMBER(J179), $B199 * K179, "")</f>
        <v>-7033.6083719058161</v>
      </c>
      <c r="M179" s="29">
        <v>238950</v>
      </c>
      <c r="N179" s="14">
        <f>IF(ISNUMBER(M179), (M179 - $B179) / $B179, "")</f>
        <v>-3.8237069832964377E-2</v>
      </c>
      <c r="O179" s="16">
        <f>IF(ISNUMBER(M179), $B199 * N179, "")</f>
        <v>-5735.5604749446566</v>
      </c>
      <c r="Q179" s="203"/>
      <c r="R179" s="203"/>
      <c r="S179" s="203"/>
    </row>
    <row r="180" spans="1:19" ht="17.25" thickBot="1">
      <c r="A180" s="125" t="s">
        <v>83</v>
      </c>
      <c r="B180" s="126">
        <v>1680</v>
      </c>
      <c r="C180" s="77">
        <v>-3.1700288200000003E-2</v>
      </c>
      <c r="D180" s="15">
        <v>1600</v>
      </c>
      <c r="E180" s="32">
        <f t="shared" ref="E180:E183" si="94">IF(ISNUMBER(D180), (D180 - $B180) / $B180, "")</f>
        <v>-4.7619047619047616E-2</v>
      </c>
      <c r="F180" s="18">
        <f>IF(ISNUMBER(D180), $B199 * E180, "")</f>
        <v>-7142.8571428571422</v>
      </c>
      <c r="G180" s="31">
        <v>1605</v>
      </c>
      <c r="H180" s="32">
        <f t="shared" ref="H180:H183" si="95">IF(ISNUMBER(G180), (G180 - $B180) / $B180, "")</f>
        <v>-4.4642857142857144E-2</v>
      </c>
      <c r="I180" s="101">
        <f>IF(ISNUMBER(G180), $B199 * H180, "")</f>
        <v>-6696.4285714285716</v>
      </c>
      <c r="J180" s="15">
        <v>1620</v>
      </c>
      <c r="K180" s="32">
        <f t="shared" ref="K180:K183" si="96">IF(ISNUMBER(J180), (J180 - $B180) / $B180, "")</f>
        <v>-3.5714285714285712E-2</v>
      </c>
      <c r="L180" s="18">
        <f>IF(ISNUMBER(J180), $B199 * K180, "")</f>
        <v>-5357.1428571428569</v>
      </c>
      <c r="M180" s="31">
        <v>1630</v>
      </c>
      <c r="N180" s="32">
        <f t="shared" ref="N180:N183" si="97">IF(ISNUMBER(M180), (M180 - $B180) / $B180, "")</f>
        <v>-2.976190476190476E-2</v>
      </c>
      <c r="O180" s="18">
        <f>IF(ISNUMBER(M180), $B199 * N180, "")</f>
        <v>-4464.2857142857138</v>
      </c>
      <c r="Q180" s="203"/>
      <c r="R180" s="203"/>
      <c r="S180" s="203"/>
    </row>
    <row r="181" spans="1:19" ht="17.25" thickBot="1">
      <c r="A181" s="125" t="s">
        <v>91</v>
      </c>
      <c r="B181" s="126">
        <v>28660</v>
      </c>
      <c r="C181" s="77">
        <v>-3.2410533399999997E-2</v>
      </c>
      <c r="D181" s="15">
        <v>27340</v>
      </c>
      <c r="E181" s="32">
        <f t="shared" si="94"/>
        <v>-4.6057222609909285E-2</v>
      </c>
      <c r="F181" s="18">
        <f>IF(ISNUMBER(D181), $B199 * E181, "")</f>
        <v>-6908.5833914863924</v>
      </c>
      <c r="G181" s="31">
        <v>27620</v>
      </c>
      <c r="H181" s="32">
        <f t="shared" si="95"/>
        <v>-3.6287508722958828E-2</v>
      </c>
      <c r="I181" s="101">
        <f>IF(ISNUMBER(G181), $B199 * H181, "")</f>
        <v>-5443.1263084438242</v>
      </c>
      <c r="J181" s="15">
        <v>27710</v>
      </c>
      <c r="K181" s="32">
        <f t="shared" si="96"/>
        <v>-3.3147243545010467E-2</v>
      </c>
      <c r="L181" s="18">
        <f>IF(ISNUMBER(J181), $B199 * K181, "")</f>
        <v>-4972.08653175157</v>
      </c>
      <c r="M181" s="31">
        <v>28240</v>
      </c>
      <c r="N181" s="32">
        <f t="shared" si="97"/>
        <v>-1.465457083042568E-2</v>
      </c>
      <c r="O181" s="18">
        <f>IF(ISNUMBER(M181), $B199 * N181, "")</f>
        <v>-2198.1856245638519</v>
      </c>
      <c r="Q181" s="193"/>
      <c r="R181" s="193"/>
      <c r="S181" s="193"/>
    </row>
    <row r="182" spans="1:19" ht="17.25" thickBot="1">
      <c r="A182" s="125" t="s">
        <v>109</v>
      </c>
      <c r="B182" s="126">
        <v>1630</v>
      </c>
      <c r="C182" s="77">
        <v>-3.2640949599999997E-2</v>
      </c>
      <c r="D182" s="15">
        <v>1525</v>
      </c>
      <c r="E182" s="32">
        <f t="shared" si="94"/>
        <v>-6.4417177914110432E-2</v>
      </c>
      <c r="F182" s="18">
        <f>IF(ISNUMBER(D182), $B199 * E182, "")</f>
        <v>-9662.5766871165652</v>
      </c>
      <c r="G182" s="31">
        <v>1520</v>
      </c>
      <c r="H182" s="32">
        <f t="shared" si="95"/>
        <v>-6.7484662576687116E-2</v>
      </c>
      <c r="I182" s="101">
        <f>IF(ISNUMBER(G182), $B199 * H182, "")</f>
        <v>-10122.699386503067</v>
      </c>
      <c r="J182" s="15">
        <v>1540</v>
      </c>
      <c r="K182" s="32">
        <f t="shared" si="96"/>
        <v>-5.5214723926380369E-2</v>
      </c>
      <c r="L182" s="18">
        <f>IF(ISNUMBER(J182), $B199 * K182, "")</f>
        <v>-8282.2085889570553</v>
      </c>
      <c r="M182" s="31">
        <v>1555</v>
      </c>
      <c r="N182" s="32">
        <f t="shared" si="97"/>
        <v>-4.6012269938650305E-2</v>
      </c>
      <c r="O182" s="18">
        <f>IF(ISNUMBER(M182), $B199 * N182, "")</f>
        <v>-6901.8404907975455</v>
      </c>
      <c r="Q182" s="193"/>
      <c r="R182" s="193"/>
      <c r="S182" s="193"/>
    </row>
    <row r="183" spans="1:19" ht="17.25" thickBot="1">
      <c r="A183" s="127" t="s">
        <v>132</v>
      </c>
      <c r="B183" s="128">
        <v>2660</v>
      </c>
      <c r="C183" s="78">
        <v>-3.2727272699999997E-2</v>
      </c>
      <c r="D183" s="20">
        <v>2460</v>
      </c>
      <c r="E183" s="21">
        <f t="shared" si="94"/>
        <v>-7.5187969924812026E-2</v>
      </c>
      <c r="F183" s="22">
        <f>IF(ISNUMBER(D183), $B199 * E183, "")</f>
        <v>-11278.195488721803</v>
      </c>
      <c r="G183" s="30">
        <v>2445</v>
      </c>
      <c r="H183" s="21">
        <f t="shared" si="95"/>
        <v>-8.0827067669172928E-2</v>
      </c>
      <c r="I183" s="105">
        <f>IF(ISNUMBER(G183), $B199 * H183, "")</f>
        <v>-12124.060150375939</v>
      </c>
      <c r="J183" s="20">
        <v>2500</v>
      </c>
      <c r="K183" s="21">
        <f t="shared" si="96"/>
        <v>-6.0150375939849621E-2</v>
      </c>
      <c r="L183" s="22">
        <f>IF(ISNUMBER(J183), $B199 * K183, "")</f>
        <v>-9022.5563909774428</v>
      </c>
      <c r="M183" s="30">
        <v>2520</v>
      </c>
      <c r="N183" s="21">
        <f t="shared" si="97"/>
        <v>-5.2631578947368418E-2</v>
      </c>
      <c r="O183" s="22">
        <f>IF(ISNUMBER(M183), $B199 * N183, "")</f>
        <v>-7894.7368421052624</v>
      </c>
      <c r="Q183" s="193"/>
      <c r="R183" s="193"/>
      <c r="S183" s="193"/>
    </row>
    <row r="184" spans="1:19" ht="17.25" thickBot="1">
      <c r="A184" s="125" t="s">
        <v>348</v>
      </c>
      <c r="B184" s="129">
        <v>32110</v>
      </c>
      <c r="C184" s="80">
        <v>-3.3704483899999998E-2</v>
      </c>
      <c r="D184" s="106">
        <v>29820</v>
      </c>
      <c r="E184" s="107">
        <f>IF(ISNUMBER(D184), (D184 - $B184) / $B184, "")</f>
        <v>-7.1317346620990346E-2</v>
      </c>
      <c r="F184" s="108">
        <f>IF(ISNUMBER(D184), $B199 * E184, "")</f>
        <v>-10697.601993148552</v>
      </c>
      <c r="G184" s="109">
        <v>29600</v>
      </c>
      <c r="H184" s="107">
        <f>IF(ISNUMBER(G184), (G184 - $B184) / $B184, "")</f>
        <v>-7.816879476798505E-2</v>
      </c>
      <c r="I184" s="110">
        <f>IF(ISNUMBER(G184), $B199 * H184, "")</f>
        <v>-11725.319215197758</v>
      </c>
      <c r="J184" s="106">
        <v>30330</v>
      </c>
      <c r="K184" s="107">
        <f>IF(ISNUMBER(J184), (J184 - $B184) / $B184, "")</f>
        <v>-5.5434444098411709E-2</v>
      </c>
      <c r="L184" s="108">
        <f>IF(ISNUMBER(J184), $B199 * K184, "")</f>
        <v>-8315.1666147617561</v>
      </c>
      <c r="M184" s="109">
        <v>30430</v>
      </c>
      <c r="N184" s="107">
        <f>IF(ISNUMBER(M184), (M184 - $B184) / $B184, "")</f>
        <v>-5.2320149486141387E-2</v>
      </c>
      <c r="O184" s="108">
        <f>IF(ISNUMBER(M184), $B199 * N184, "")</f>
        <v>-7848.0224229212081</v>
      </c>
      <c r="Q184" s="193"/>
      <c r="R184" s="193"/>
      <c r="S184" s="193"/>
    </row>
    <row r="185" spans="1:19" ht="17.25" thickBot="1">
      <c r="A185" s="125" t="s">
        <v>192</v>
      </c>
      <c r="B185" s="126">
        <v>3305</v>
      </c>
      <c r="C185" s="77">
        <v>-3.5036496399999999E-2</v>
      </c>
      <c r="D185" s="15">
        <v>3135</v>
      </c>
      <c r="E185" s="32">
        <f t="shared" ref="E185:E188" si="98">IF(ISNUMBER(D185), (D185 - $B185) / $B185, "")</f>
        <v>-5.1437216338880487E-2</v>
      </c>
      <c r="F185" s="18">
        <f>IF(ISNUMBER(D185), $B199 * E185, "")</f>
        <v>-7715.5824508320729</v>
      </c>
      <c r="G185" s="31">
        <v>3170</v>
      </c>
      <c r="H185" s="32">
        <f t="shared" ref="H185:H188" si="99">IF(ISNUMBER(G185), (G185 - $B185) / $B185, "")</f>
        <v>-4.084720121028744E-2</v>
      </c>
      <c r="I185" s="101">
        <f>IF(ISNUMBER(G185), $B199 * H185, "")</f>
        <v>-6127.0801815431159</v>
      </c>
      <c r="J185" s="15">
        <v>3195</v>
      </c>
      <c r="K185" s="32">
        <f t="shared" ref="K185:K188" si="100">IF(ISNUMBER(J185), (J185 - $B185) / $B185, "")</f>
        <v>-3.3282904689863842E-2</v>
      </c>
      <c r="L185" s="18">
        <f>IF(ISNUMBER(J185), $B199 * K185, "")</f>
        <v>-4992.4357034795767</v>
      </c>
      <c r="M185" s="31">
        <v>3195</v>
      </c>
      <c r="N185" s="32">
        <f t="shared" ref="N185:N188" si="101">IF(ISNUMBER(M185), (M185 - $B185) / $B185, "")</f>
        <v>-3.3282904689863842E-2</v>
      </c>
      <c r="O185" s="18">
        <f>IF(ISNUMBER(M185), $B199 * N185, "")</f>
        <v>-4992.4357034795767</v>
      </c>
      <c r="Q185" s="193"/>
      <c r="R185" s="193"/>
      <c r="S185" s="193"/>
    </row>
    <row r="186" spans="1:19" ht="17.25" thickBot="1">
      <c r="A186" s="125" t="s">
        <v>111</v>
      </c>
      <c r="B186" s="126">
        <v>1750</v>
      </c>
      <c r="C186" s="77">
        <v>-3.8461538500000003E-2</v>
      </c>
      <c r="D186" s="15">
        <v>1670</v>
      </c>
      <c r="E186" s="32">
        <f t="shared" si="98"/>
        <v>-4.5714285714285714E-2</v>
      </c>
      <c r="F186" s="18">
        <f>IF(ISNUMBER(D186), $B199 * E186, "")</f>
        <v>-6857.1428571428569</v>
      </c>
      <c r="G186" s="31">
        <v>1675</v>
      </c>
      <c r="H186" s="32">
        <f t="shared" si="99"/>
        <v>-4.2857142857142858E-2</v>
      </c>
      <c r="I186" s="101">
        <f>IF(ISNUMBER(G186), $B199 * H186, "")</f>
        <v>-6428.5714285714284</v>
      </c>
      <c r="J186" s="15">
        <v>1695</v>
      </c>
      <c r="K186" s="32">
        <f t="shared" si="100"/>
        <v>-3.1428571428571431E-2</v>
      </c>
      <c r="L186" s="18">
        <f>IF(ISNUMBER(J186), $B199 * K186, "")</f>
        <v>-4714.2857142857147</v>
      </c>
      <c r="M186" s="31">
        <v>1700</v>
      </c>
      <c r="N186" s="32">
        <f t="shared" si="101"/>
        <v>-2.8571428571428571E-2</v>
      </c>
      <c r="O186" s="18">
        <f>IF(ISNUMBER(M186), $B199 * N186, "")</f>
        <v>-4285.7142857142853</v>
      </c>
      <c r="Q186" s="193"/>
      <c r="R186" s="193"/>
      <c r="S186" s="193"/>
    </row>
    <row r="187" spans="1:19" ht="17.25" thickBot="1">
      <c r="A187" s="125" t="s">
        <v>328</v>
      </c>
      <c r="B187" s="126">
        <v>797</v>
      </c>
      <c r="C187" s="77">
        <v>-3.9759036099999999E-2</v>
      </c>
      <c r="D187" s="15">
        <v>764</v>
      </c>
      <c r="E187" s="32">
        <f t="shared" si="98"/>
        <v>-4.1405269761606023E-2</v>
      </c>
      <c r="F187" s="18">
        <f>IF(ISNUMBER(D187), $B199 * E187, "")</f>
        <v>-6210.790464240903</v>
      </c>
      <c r="G187" s="31">
        <v>766</v>
      </c>
      <c r="H187" s="32">
        <f t="shared" si="99"/>
        <v>-3.889585947302384E-2</v>
      </c>
      <c r="I187" s="101">
        <f>IF(ISNUMBER(G187), $B199 * H187, "")</f>
        <v>-5834.3789209535762</v>
      </c>
      <c r="J187" s="15">
        <v>773</v>
      </c>
      <c r="K187" s="32">
        <f t="shared" si="100"/>
        <v>-3.0112923462986198E-2</v>
      </c>
      <c r="L187" s="18">
        <f>IF(ISNUMBER(J187), $B199 * K187, "")</f>
        <v>-4516.93851944793</v>
      </c>
      <c r="M187" s="31">
        <v>776</v>
      </c>
      <c r="N187" s="32">
        <f t="shared" si="101"/>
        <v>-2.6348808030112924E-2</v>
      </c>
      <c r="O187" s="18">
        <f>IF(ISNUMBER(M187), $B199 * N187, "")</f>
        <v>-3952.3212045169385</v>
      </c>
      <c r="Q187" s="33"/>
      <c r="R187" s="33"/>
    </row>
    <row r="188" spans="1:19" ht="17.25" thickBot="1">
      <c r="A188" s="130" t="s">
        <v>345</v>
      </c>
      <c r="B188" s="131">
        <v>55210</v>
      </c>
      <c r="C188" s="79">
        <v>-3.9993044700000001E-2</v>
      </c>
      <c r="D188" s="24">
        <v>50780</v>
      </c>
      <c r="E188" s="25">
        <f t="shared" si="98"/>
        <v>-8.02390871218982E-2</v>
      </c>
      <c r="F188" s="104">
        <f>IF(ISNUMBER(D188), $B199 * E188, "")</f>
        <v>-12035.863068284731</v>
      </c>
      <c r="G188" s="102">
        <v>51150</v>
      </c>
      <c r="H188" s="25">
        <f t="shared" si="99"/>
        <v>-7.3537402644448469E-2</v>
      </c>
      <c r="I188" s="103">
        <f>IF(ISNUMBER(G188), $B199 * H188, "")</f>
        <v>-11030.610396667271</v>
      </c>
      <c r="J188" s="24">
        <v>51930</v>
      </c>
      <c r="K188" s="25">
        <f t="shared" si="100"/>
        <v>-5.940952725955443E-2</v>
      </c>
      <c r="L188" s="104">
        <f>IF(ISNUMBER(J188), $B199 * K188, "")</f>
        <v>-8911.4290889331642</v>
      </c>
      <c r="M188" s="102">
        <v>52040</v>
      </c>
      <c r="N188" s="25">
        <f t="shared" si="101"/>
        <v>-5.7417134577069373E-2</v>
      </c>
      <c r="O188" s="104">
        <f>IF(ISNUMBER(M188), $B199 * N188, "")</f>
        <v>-8612.570186560406</v>
      </c>
      <c r="Q188" s="194"/>
      <c r="R188" s="195"/>
      <c r="S188" s="196"/>
    </row>
    <row r="189" spans="1:19">
      <c r="A189" s="123" t="s">
        <v>324</v>
      </c>
      <c r="B189" s="124">
        <v>7125</v>
      </c>
      <c r="C189" s="76">
        <v>-4.68227425E-2</v>
      </c>
      <c r="D189" s="13">
        <v>6695</v>
      </c>
      <c r="E189" s="14">
        <f>IF(ISNUMBER(D189), (D189 - $B189) / $B189, "")</f>
        <v>-6.0350877192982454E-2</v>
      </c>
      <c r="F189" s="16">
        <f>IF(ISNUMBER(D189), $B199 * E189, "")</f>
        <v>-9052.6315789473683</v>
      </c>
      <c r="G189" s="29">
        <v>6725</v>
      </c>
      <c r="H189" s="14">
        <f>IF(ISNUMBER(G189), (G189 - $B189) / $B189, "")</f>
        <v>-5.6140350877192984E-2</v>
      </c>
      <c r="I189" s="100">
        <f>IF(ISNUMBER(G189), $B199 * H189, "")</f>
        <v>-8421.0526315789484</v>
      </c>
      <c r="J189" s="13">
        <v>6880</v>
      </c>
      <c r="K189" s="14">
        <f>IF(ISNUMBER(J189), (J189 - $B189) / $B189, "")</f>
        <v>-3.43859649122807E-2</v>
      </c>
      <c r="L189" s="16">
        <f>IF(ISNUMBER(J189), $B199 * K189, "")</f>
        <v>-5157.894736842105</v>
      </c>
      <c r="M189" s="29">
        <v>6970</v>
      </c>
      <c r="N189" s="14">
        <f>IF(ISNUMBER(M189), (M189 - $B189) / $B189, "")</f>
        <v>-2.175438596491228E-2</v>
      </c>
      <c r="O189" s="16">
        <f>IF(ISNUMBER(M189), $B199 * N189, "")</f>
        <v>-3263.1578947368421</v>
      </c>
      <c r="Q189" s="197"/>
      <c r="R189" s="198"/>
      <c r="S189" s="199"/>
    </row>
    <row r="190" spans="1:19" ht="17.25" thickBot="1">
      <c r="A190" s="125" t="s">
        <v>222</v>
      </c>
      <c r="B190" s="126">
        <v>705</v>
      </c>
      <c r="C190" s="77">
        <v>-4.7297297299999999E-2</v>
      </c>
      <c r="D190" s="15">
        <v>680</v>
      </c>
      <c r="E190" s="32">
        <f t="shared" ref="E190:E193" si="102">IF(ISNUMBER(D190), (D190 - $B190) / $B190, "")</f>
        <v>-3.5460992907801421E-2</v>
      </c>
      <c r="F190" s="18">
        <f>IF(ISNUMBER(D190), $B199 * E190, "")</f>
        <v>-5319.1489361702133</v>
      </c>
      <c r="G190" s="31">
        <v>687</v>
      </c>
      <c r="H190" s="32">
        <f t="shared" ref="H190:H193" si="103">IF(ISNUMBER(G190), (G190 - $B190) / $B190, "")</f>
        <v>-2.553191489361702E-2</v>
      </c>
      <c r="I190" s="101">
        <f>IF(ISNUMBER(G190), $B199 * H190, "")</f>
        <v>-3829.7872340425529</v>
      </c>
      <c r="J190" s="15">
        <v>689</v>
      </c>
      <c r="K190" s="32">
        <f t="shared" ref="K190:K193" si="104">IF(ISNUMBER(J190), (J190 - $B190) / $B190, "")</f>
        <v>-2.2695035460992909E-2</v>
      </c>
      <c r="L190" s="18">
        <f>IF(ISNUMBER(J190), $B199 * K190, "")</f>
        <v>-3404.2553191489365</v>
      </c>
      <c r="M190" s="31">
        <v>696</v>
      </c>
      <c r="N190" s="32">
        <f t="shared" ref="N190:N193" si="105">IF(ISNUMBER(M190), (M190 - $B190) / $B190, "")</f>
        <v>-1.276595744680851E-2</v>
      </c>
      <c r="O190" s="18">
        <f>IF(ISNUMBER(M190), $B199 * N190, "")</f>
        <v>-1914.8936170212764</v>
      </c>
      <c r="Q190" s="200"/>
      <c r="R190" s="201"/>
      <c r="S190" s="202"/>
    </row>
    <row r="191" spans="1:19" ht="17.25" thickBot="1">
      <c r="A191" s="125" t="s">
        <v>51</v>
      </c>
      <c r="B191" s="126">
        <v>180</v>
      </c>
      <c r="C191" s="77">
        <v>-4.7619047599999999E-2</v>
      </c>
      <c r="D191" s="15">
        <v>175</v>
      </c>
      <c r="E191" s="32">
        <f t="shared" si="102"/>
        <v>-2.7777777777777776E-2</v>
      </c>
      <c r="F191" s="18">
        <f>IF(ISNUMBER(D191), $B199 * E191, "")</f>
        <v>-4166.6666666666661</v>
      </c>
      <c r="G191" s="31">
        <v>177</v>
      </c>
      <c r="H191" s="32">
        <f t="shared" si="103"/>
        <v>-1.6666666666666666E-2</v>
      </c>
      <c r="I191" s="101">
        <f>IF(ISNUMBER(G191), $B199 * H191, "")</f>
        <v>-2500</v>
      </c>
      <c r="J191" s="15">
        <v>179</v>
      </c>
      <c r="K191" s="32">
        <f t="shared" si="104"/>
        <v>-5.5555555555555558E-3</v>
      </c>
      <c r="L191" s="18">
        <f>IF(ISNUMBER(J191), $B199 * K191, "")</f>
        <v>-833.33333333333337</v>
      </c>
      <c r="M191" s="31">
        <v>186</v>
      </c>
      <c r="N191" s="32">
        <f t="shared" si="105"/>
        <v>3.3333333333333333E-2</v>
      </c>
      <c r="O191" s="18">
        <f>IF(ISNUMBER(M191), $B199 * N191, "")</f>
        <v>5000</v>
      </c>
      <c r="Q191" s="193"/>
      <c r="R191" s="193"/>
      <c r="S191" s="193"/>
    </row>
    <row r="192" spans="1:19" ht="17.25" thickBot="1">
      <c r="A192" s="125" t="s">
        <v>60</v>
      </c>
      <c r="B192" s="126">
        <v>1300</v>
      </c>
      <c r="C192" s="77">
        <v>-5.1094890499999997E-2</v>
      </c>
      <c r="D192" s="15">
        <v>1235</v>
      </c>
      <c r="E192" s="32">
        <f t="shared" si="102"/>
        <v>-0.05</v>
      </c>
      <c r="F192" s="18">
        <f>IF(ISNUMBER(D192), $B199 * E192, "")</f>
        <v>-7500</v>
      </c>
      <c r="G192" s="31">
        <v>1240</v>
      </c>
      <c r="H192" s="32">
        <f t="shared" si="103"/>
        <v>-4.6153846153846156E-2</v>
      </c>
      <c r="I192" s="101">
        <f>IF(ISNUMBER(G192), $B199 * H192, "")</f>
        <v>-6923.0769230769238</v>
      </c>
      <c r="J192" s="15">
        <v>1260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1290</v>
      </c>
      <c r="N192" s="32">
        <f t="shared" si="105"/>
        <v>-7.6923076923076927E-3</v>
      </c>
      <c r="O192" s="18">
        <f>IF(ISNUMBER(M192), $B199 * N192, "")</f>
        <v>-1153.8461538461538</v>
      </c>
      <c r="Q192" s="203"/>
      <c r="R192" s="203"/>
      <c r="S192" s="203"/>
    </row>
    <row r="193" spans="1:19" ht="17.25" thickBot="1">
      <c r="A193" s="127" t="s">
        <v>165</v>
      </c>
      <c r="B193" s="128">
        <v>12910</v>
      </c>
      <c r="C193" s="78">
        <v>-5.7664233600000003E-2</v>
      </c>
      <c r="D193" s="20">
        <v>12010</v>
      </c>
      <c r="E193" s="21">
        <f t="shared" si="102"/>
        <v>-6.9713400464756006E-2</v>
      </c>
      <c r="F193" s="22">
        <f>IF(ISNUMBER(D193), $B199 * E193, "")</f>
        <v>-10457.0100697134</v>
      </c>
      <c r="G193" s="30">
        <v>12070</v>
      </c>
      <c r="H193" s="21">
        <f t="shared" si="103"/>
        <v>-6.5065840433772268E-2</v>
      </c>
      <c r="I193" s="105">
        <f>IF(ISNUMBER(G193), $B199 * H193, "")</f>
        <v>-9759.8760650658405</v>
      </c>
      <c r="J193" s="20">
        <v>12270</v>
      </c>
      <c r="K193" s="21">
        <f t="shared" si="104"/>
        <v>-4.9573973663826494E-2</v>
      </c>
      <c r="L193" s="22">
        <f>IF(ISNUMBER(J193), $B199 * K193, "")</f>
        <v>-7436.0960495739737</v>
      </c>
      <c r="M193" s="30">
        <v>12560</v>
      </c>
      <c r="N193" s="21">
        <f t="shared" si="105"/>
        <v>-2.7110766847405113E-2</v>
      </c>
      <c r="O193" s="22">
        <f>IF(ISNUMBER(M193), $B199 * N193, "")</f>
        <v>-4066.6150271107667</v>
      </c>
      <c r="Q193" s="203"/>
      <c r="R193" s="203"/>
      <c r="S193" s="203"/>
    </row>
    <row r="194" spans="1:19" ht="17.25" thickBot="1">
      <c r="A194" s="125" t="s">
        <v>113</v>
      </c>
      <c r="B194" s="129">
        <v>3415</v>
      </c>
      <c r="C194" s="80">
        <v>-6.43835616E-2</v>
      </c>
      <c r="D194" s="106">
        <v>3320</v>
      </c>
      <c r="E194" s="107">
        <f>IF(ISNUMBER(D194), (D194 - $B194) / $B194, "")</f>
        <v>-2.7818448023426062E-2</v>
      </c>
      <c r="F194" s="108">
        <f>IF(ISNUMBER(D194), $B199 * E194, "")</f>
        <v>-4172.7672035139094</v>
      </c>
      <c r="G194" s="109">
        <v>3350</v>
      </c>
      <c r="H194" s="107">
        <f>IF(ISNUMBER(G194), (G194 - $B194) / $B194, "")</f>
        <v>-1.9033674963396779E-2</v>
      </c>
      <c r="I194" s="110">
        <f>IF(ISNUMBER(G194), $B199 * H194, "")</f>
        <v>-2855.0512445095169</v>
      </c>
      <c r="J194" s="106">
        <v>3420</v>
      </c>
      <c r="K194" s="107">
        <f>IF(ISNUMBER(J194), (J194 - $B194) / $B194, "")</f>
        <v>1.4641288433382138E-3</v>
      </c>
      <c r="L194" s="108">
        <f>IF(ISNUMBER(J194), $B199 * K194, "")</f>
        <v>219.61932650073206</v>
      </c>
      <c r="M194" s="109">
        <v>3260</v>
      </c>
      <c r="N194" s="107">
        <f>IF(ISNUMBER(M194), (M194 - $B194) / $B194, "")</f>
        <v>-4.5387994143484628E-2</v>
      </c>
      <c r="O194" s="108">
        <f>IF(ISNUMBER(M194), $B199 * N194, "")</f>
        <v>-6808.1991215226944</v>
      </c>
      <c r="Q194" s="193"/>
      <c r="R194" s="193"/>
      <c r="S194" s="193"/>
    </row>
    <row r="195" spans="1:19" ht="17.25" thickBot="1">
      <c r="A195" s="125" t="s">
        <v>81</v>
      </c>
      <c r="B195" s="126">
        <v>735</v>
      </c>
      <c r="C195" s="77">
        <v>-6.4885496200000004E-2</v>
      </c>
      <c r="D195" s="15">
        <v>715</v>
      </c>
      <c r="E195" s="32">
        <f t="shared" ref="E195:E198" si="106">IF(ISNUMBER(D195), (D195 - $B195) / $B195, "")</f>
        <v>-2.7210884353741496E-2</v>
      </c>
      <c r="F195" s="18">
        <f>IF(ISNUMBER(D195), $B199 * E195, "")</f>
        <v>-4081.6326530612241</v>
      </c>
      <c r="G195" s="31">
        <v>725</v>
      </c>
      <c r="H195" s="32">
        <f t="shared" ref="H195:H198" si="107">IF(ISNUMBER(G195), (G195 - $B195) / $B195, "")</f>
        <v>-1.3605442176870748E-2</v>
      </c>
      <c r="I195" s="101">
        <f>IF(ISNUMBER(G195), $B199 * H195, "")</f>
        <v>-2040.8163265306121</v>
      </c>
      <c r="J195" s="15">
        <v>735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743</v>
      </c>
      <c r="N195" s="32">
        <f t="shared" ref="N195:N198" si="109">IF(ISNUMBER(M195), (M195 - $B195) / $B195, "")</f>
        <v>1.0884353741496598E-2</v>
      </c>
      <c r="O195" s="18">
        <f>IF(ISNUMBER(M195), $B199 * N195, "")</f>
        <v>1632.6530612244896</v>
      </c>
      <c r="Q195" s="193"/>
      <c r="R195" s="193"/>
      <c r="S195" s="193"/>
    </row>
    <row r="196" spans="1:19" ht="17.25" thickBot="1">
      <c r="A196" s="125" t="s">
        <v>149</v>
      </c>
      <c r="B196" s="126">
        <v>27970</v>
      </c>
      <c r="C196" s="77">
        <v>-7.1997345700000007E-2</v>
      </c>
      <c r="D196" s="15">
        <v>25550</v>
      </c>
      <c r="E196" s="32">
        <f t="shared" si="106"/>
        <v>-8.6521272792277434E-2</v>
      </c>
      <c r="F196" s="18">
        <f>IF(ISNUMBER(D196), $B199 * E196, "")</f>
        <v>-12978.190918841616</v>
      </c>
      <c r="G196" s="31">
        <v>25400</v>
      </c>
      <c r="H196" s="32">
        <f t="shared" si="107"/>
        <v>-9.1884161601716127E-2</v>
      </c>
      <c r="I196" s="101">
        <f>IF(ISNUMBER(G196), $B199 * H196, "")</f>
        <v>-13782.624240257419</v>
      </c>
      <c r="J196" s="15">
        <v>25770</v>
      </c>
      <c r="K196" s="32">
        <f t="shared" si="108"/>
        <v>-7.8655702538434041E-2</v>
      </c>
      <c r="L196" s="18">
        <f>IF(ISNUMBER(J196), $B199 * K196, "")</f>
        <v>-11798.355380765106</v>
      </c>
      <c r="M196" s="31">
        <v>26700</v>
      </c>
      <c r="N196" s="32">
        <f t="shared" si="109"/>
        <v>-4.5405791919914194E-2</v>
      </c>
      <c r="O196" s="18">
        <f>IF(ISNUMBER(M196), $B199 * N196, "")</f>
        <v>-6810.8687879871295</v>
      </c>
      <c r="Q196" s="193"/>
      <c r="R196" s="193"/>
      <c r="S196" s="193"/>
    </row>
    <row r="197" spans="1:19">
      <c r="A197" s="125" t="s">
        <v>352</v>
      </c>
      <c r="B197" s="126">
        <v>5070</v>
      </c>
      <c r="C197" s="77">
        <v>-7.3126142599999999E-2</v>
      </c>
      <c r="D197" s="15">
        <v>4765</v>
      </c>
      <c r="E197" s="32">
        <f t="shared" si="106"/>
        <v>-6.0157790927021698E-2</v>
      </c>
      <c r="F197" s="18">
        <f>IF(ISNUMBER(D197), $B199 * E197, "")</f>
        <v>-9023.6686390532541</v>
      </c>
      <c r="G197" s="31">
        <v>4680</v>
      </c>
      <c r="H197" s="32">
        <f t="shared" si="107"/>
        <v>-7.6923076923076927E-2</v>
      </c>
      <c r="I197" s="101">
        <f>IF(ISNUMBER(G197), $B199 * H197, "")</f>
        <v>-11538.461538461539</v>
      </c>
      <c r="J197" s="15">
        <v>4705</v>
      </c>
      <c r="K197" s="32">
        <f t="shared" si="108"/>
        <v>-7.1992110453648922E-2</v>
      </c>
      <c r="L197" s="18">
        <f>IF(ISNUMBER(J197), $B199 * K197, "")</f>
        <v>-10798.816568047338</v>
      </c>
      <c r="M197" s="31">
        <v>4745</v>
      </c>
      <c r="N197" s="32">
        <f t="shared" si="109"/>
        <v>-6.4102564102564097E-2</v>
      </c>
      <c r="O197" s="18">
        <f>IF(ISNUMBER(M197), $B199 * N197, "")</f>
        <v>-9615.3846153846152</v>
      </c>
      <c r="Q197" s="182"/>
      <c r="R197" s="183"/>
      <c r="S197" s="184"/>
    </row>
    <row r="198" spans="1:19" ht="17.25" thickBot="1">
      <c r="A198" s="130" t="s">
        <v>350</v>
      </c>
      <c r="B198" s="131">
        <v>1365</v>
      </c>
      <c r="C198" s="79">
        <v>-8.3892617399999994E-2</v>
      </c>
      <c r="D198" s="24">
        <v>1260</v>
      </c>
      <c r="E198" s="25">
        <f t="shared" si="106"/>
        <v>-7.6923076923076927E-2</v>
      </c>
      <c r="F198" s="104">
        <f>IF(ISNUMBER(D198), $B199 * E198, "")</f>
        <v>-11538.461538461539</v>
      </c>
      <c r="G198" s="102">
        <v>1270</v>
      </c>
      <c r="H198" s="25">
        <f t="shared" si="107"/>
        <v>-6.95970695970696E-2</v>
      </c>
      <c r="I198" s="103">
        <f>IF(ISNUMBER(G198), $B199 * H198, "")</f>
        <v>-10439.56043956044</v>
      </c>
      <c r="J198" s="24">
        <v>1305</v>
      </c>
      <c r="K198" s="25">
        <f t="shared" si="108"/>
        <v>-4.3956043956043959E-2</v>
      </c>
      <c r="L198" s="104">
        <f>IF(ISNUMBER(J198), $B199 * K198, "")</f>
        <v>-6593.4065934065939</v>
      </c>
      <c r="M198" s="102">
        <v>1330</v>
      </c>
      <c r="N198" s="25">
        <f t="shared" si="109"/>
        <v>-2.564102564102564E-2</v>
      </c>
      <c r="O198" s="104">
        <f>IF(ISNUMBER(M198), $B199 * N198, "")</f>
        <v>-3846.1538461538462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-5.5013488845314616E-2</v>
      </c>
      <c r="F199" s="28">
        <f>SUM(F179:F198)</f>
        <v>-165040.46653594382</v>
      </c>
      <c r="G199" s="26" t="s">
        <v>265</v>
      </c>
      <c r="H199" s="27">
        <f>IF(COUNT(H179:H198), SUM(H179:H198) / COUNT(H179:H198), 0)</f>
        <v>-5.2065244918263621E-2</v>
      </c>
      <c r="I199" s="28">
        <f>SUM(I179:I198)</f>
        <v>-156195.73475479087</v>
      </c>
      <c r="J199" s="26" t="s">
        <v>265</v>
      </c>
      <c r="K199" s="27">
        <f>IF(COUNT(K179:K198), SUM(K179:K198) / COUNT(K179:K198), 0)</f>
        <v>-3.8845260550548051E-2</v>
      </c>
      <c r="L199" s="28">
        <f>SUM(L179:L198)</f>
        <v>-116535.78165164414</v>
      </c>
      <c r="M199" s="26" t="s">
        <v>265</v>
      </c>
      <c r="N199" s="27">
        <f>IF(COUNT(N179:N198), SUM(N179:N198) / COUNT(N179:N198), 0)</f>
        <v>-2.924404631747609E-2</v>
      </c>
      <c r="O199" s="28">
        <f>SUM(O179:O198)</f>
        <v>-87732.138952428257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910EB-4E88-4873-9F20-417BCE58E82B}">
  <sheetPr codeName="Sheet9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44715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-111,415 KRW (-3.71%)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-97,159 KRW (-3.24%)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-120,353 KRW (-4.01%)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-114,188 KRW (-3.81%)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2022-06-03(금) 오전 00:00</v>
      </c>
      <c r="C15" s="243"/>
      <c r="D15" s="217" t="str">
        <f>TEXT($G$1, "[$-ko-KR]yyyy-mm-dd(ddd) ") &amp; "오후 14:00"</f>
        <v>2022-06-03(금) 오후 14:00</v>
      </c>
      <c r="E15" s="218"/>
      <c r="F15" s="219"/>
      <c r="G15" s="217" t="str">
        <f>TEXT($G$1, "[$-ko-KR]yyyy-mm-dd(ddd) ") &amp; "오후 19:00"</f>
        <v>2022-06-03(금) 오후 19:00</v>
      </c>
      <c r="H15" s="218"/>
      <c r="I15" s="219"/>
      <c r="J15" s="217" t="str">
        <f>TEXT($G$1, "[$-ko-KR]yyyy-mm-dd(ddd) ") &amp; "오후 21:00"</f>
        <v>2022-06-03(금) 오후 21:00</v>
      </c>
      <c r="K15" s="218"/>
      <c r="L15" s="219"/>
      <c r="M15" s="217" t="str">
        <f>TEXT($G$1+1, "[$-ko-KR]yyyy-mm-dd(ddd) ") &amp; "오전 00:00"</f>
        <v>2022-06-04(토)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2022-06-03(금) 오전 00:00</v>
      </c>
      <c r="C42" s="245"/>
      <c r="D42" s="217" t="str">
        <f>TEXT($G$1, "[$-ko-KR]yyyy-mm-dd(ddd) ") &amp; "오후 14:00"</f>
        <v>2022-06-03(금) 오후 14:00</v>
      </c>
      <c r="E42" s="218"/>
      <c r="F42" s="219"/>
      <c r="G42" s="217" t="str">
        <f>TEXT($G$1, "[$-ko-KR]yyyy-mm-dd(ddd) ") &amp; "오후 19:00"</f>
        <v>2022-06-03(금) 오후 19:00</v>
      </c>
      <c r="H42" s="218"/>
      <c r="I42" s="219"/>
      <c r="J42" s="217" t="str">
        <f>TEXT($G$1, "[$-ko-KR]yyyy-mm-dd(ddd) ") &amp; "오후 21:00"</f>
        <v>2022-06-03(금) 오후 21:00</v>
      </c>
      <c r="K42" s="218"/>
      <c r="L42" s="219"/>
      <c r="M42" s="217" t="str">
        <f>TEXT($G$1+1, "[$-ko-KR]yyyy-mm-dd(ddd) ") &amp; "오전 00:00"</f>
        <v>2022-06-04(토)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333</v>
      </c>
      <c r="B44" s="124">
        <v>67.5</v>
      </c>
      <c r="C44" s="76">
        <v>6.2992125999999996E-2</v>
      </c>
      <c r="D44" s="13">
        <v>67.599999999999994</v>
      </c>
      <c r="E44" s="14">
        <f>IF(ISNUMBER(D44), (D44 - $B44) / $B44, "")</f>
        <v>1.4814814814813973E-3</v>
      </c>
      <c r="F44" s="16">
        <f>IF(ISNUMBER(D44), $B64 * E44, "")</f>
        <v>222.22222222220958</v>
      </c>
      <c r="G44" s="29">
        <v>64.5</v>
      </c>
      <c r="H44" s="14">
        <f>IF(ISNUMBER(G44), (G44 - $B44) / $B44, "")</f>
        <v>-4.4444444444444446E-2</v>
      </c>
      <c r="I44" s="100">
        <f>IF(ISNUMBER(G44), $B64 * H44, "")</f>
        <v>-6666.666666666667</v>
      </c>
      <c r="J44" s="13">
        <v>65.2</v>
      </c>
      <c r="K44" s="14">
        <f>IF(ISNUMBER(J44), (J44 - $B44) / $B44, "")</f>
        <v>-3.4074074074074034E-2</v>
      </c>
      <c r="L44" s="16">
        <f>IF(ISNUMBER(J44), $B64 * K44, "")</f>
        <v>-5111.1111111111049</v>
      </c>
      <c r="M44" s="29">
        <v>65.3</v>
      </c>
      <c r="N44" s="14">
        <f>IF(ISNUMBER(M44), (M44 - $B44) / $B44, "")</f>
        <v>-3.2592592592592631E-2</v>
      </c>
      <c r="O44" s="16">
        <f>IF(ISNUMBER(M44), $B64 * N44, "")</f>
        <v>-4888.8888888888951</v>
      </c>
      <c r="Q44" s="203"/>
      <c r="R44" s="203"/>
      <c r="S44" s="203"/>
    </row>
    <row r="45" spans="1:19" ht="17.25" customHeight="1" thickBot="1">
      <c r="A45" s="125" t="s">
        <v>234</v>
      </c>
      <c r="B45" s="126">
        <v>67.5</v>
      </c>
      <c r="C45" s="77">
        <v>5.9654631100000001E-2</v>
      </c>
      <c r="D45" s="15">
        <v>66.2</v>
      </c>
      <c r="E45" s="32">
        <f t="shared" ref="E45:E48" si="14">IF(ISNUMBER(D45), (D45 - $B45) / $B45, "")</f>
        <v>-1.9259259259259216E-2</v>
      </c>
      <c r="F45" s="18">
        <f>IF(ISNUMBER(D45), $B64 * E45, "")</f>
        <v>-2888.8888888888823</v>
      </c>
      <c r="G45" s="31">
        <v>76.599999999999994</v>
      </c>
      <c r="H45" s="32">
        <f t="shared" ref="H45:H48" si="15">IF(ISNUMBER(G45), (G45 - $B45) / $B45, "")</f>
        <v>0.13481481481481472</v>
      </c>
      <c r="I45" s="101">
        <f>IF(ISNUMBER(G45), $B64 * H45, "")</f>
        <v>20222.222222222208</v>
      </c>
      <c r="J45" s="15">
        <v>76.400000000000006</v>
      </c>
      <c r="K45" s="32">
        <f t="shared" ref="K45:K48" si="16">IF(ISNUMBER(J45), (J45 - $B45) / $B45, "")</f>
        <v>0.13185185185185194</v>
      </c>
      <c r="L45" s="18">
        <f>IF(ISNUMBER(J45), $B64 * K45, "")</f>
        <v>19777.777777777792</v>
      </c>
      <c r="M45" s="31">
        <v>75.3</v>
      </c>
      <c r="N45" s="32">
        <f t="shared" ref="N45:N48" si="17">IF(ISNUMBER(M45), (M45 - $B45) / $B45, "")</f>
        <v>0.11555555555555551</v>
      </c>
      <c r="O45" s="18">
        <f>IF(ISNUMBER(M45), $B64 * N45, "")</f>
        <v>17333.333333333325</v>
      </c>
      <c r="Q45" s="203"/>
      <c r="R45" s="203"/>
      <c r="S45" s="203"/>
    </row>
    <row r="46" spans="1:19" ht="17.25" customHeight="1" thickBot="1">
      <c r="A46" s="125" t="s">
        <v>228</v>
      </c>
      <c r="B46" s="126">
        <v>40.299999999999997</v>
      </c>
      <c r="C46" s="77">
        <v>2.8061224499999999E-2</v>
      </c>
      <c r="D46" s="15">
        <v>39.1</v>
      </c>
      <c r="E46" s="32">
        <f t="shared" si="14"/>
        <v>-2.9776674937965156E-2</v>
      </c>
      <c r="F46" s="18">
        <f>IF(ISNUMBER(D46), $B64 * E46, "")</f>
        <v>-4466.5012406947735</v>
      </c>
      <c r="G46" s="31">
        <v>38.200000000000003</v>
      </c>
      <c r="H46" s="32">
        <f t="shared" si="15"/>
        <v>-5.2109181141439066E-2</v>
      </c>
      <c r="I46" s="101">
        <f>IF(ISNUMBER(G46), $B64 * H46, "")</f>
        <v>-7816.3771712158596</v>
      </c>
      <c r="J46" s="15">
        <v>38</v>
      </c>
      <c r="K46" s="32">
        <f t="shared" si="16"/>
        <v>-5.7071960297766684E-2</v>
      </c>
      <c r="L46" s="18">
        <f>IF(ISNUMBER(J46), $B64 * K46, "")</f>
        <v>-8560.7940446650027</v>
      </c>
      <c r="M46" s="31">
        <v>37.799999999999997</v>
      </c>
      <c r="N46" s="32">
        <f t="shared" si="17"/>
        <v>-6.2034739454094295E-2</v>
      </c>
      <c r="O46" s="18">
        <f>IF(ISNUMBER(M46), $B64 * N46, "")</f>
        <v>-9305.2109181141441</v>
      </c>
      <c r="Q46" s="193"/>
      <c r="R46" s="193"/>
      <c r="S46" s="193"/>
    </row>
    <row r="47" spans="1:19" ht="17.25" customHeight="1" thickBot="1">
      <c r="A47" s="125" t="s">
        <v>232</v>
      </c>
      <c r="B47" s="126">
        <v>73.8</v>
      </c>
      <c r="C47" s="77">
        <v>1.7931034500000002E-2</v>
      </c>
      <c r="D47" s="15">
        <v>73.400000000000006</v>
      </c>
      <c r="E47" s="32">
        <f t="shared" si="14"/>
        <v>-5.4200542005418901E-3</v>
      </c>
      <c r="F47" s="18">
        <f>IF(ISNUMBER(D47), $B64 * E47, "")</f>
        <v>-813.00813008128353</v>
      </c>
      <c r="G47" s="31">
        <v>72.900000000000006</v>
      </c>
      <c r="H47" s="32">
        <f t="shared" si="15"/>
        <v>-1.2195121951219396E-2</v>
      </c>
      <c r="I47" s="101">
        <f>IF(ISNUMBER(G47), $B64 * H47, "")</f>
        <v>-1829.2682926829095</v>
      </c>
      <c r="J47" s="15">
        <v>72.8</v>
      </c>
      <c r="K47" s="32">
        <f t="shared" si="16"/>
        <v>-1.3550135501355014E-2</v>
      </c>
      <c r="L47" s="18">
        <f>IF(ISNUMBER(J47), $B64 * K47, "")</f>
        <v>-2032.5203252032522</v>
      </c>
      <c r="M47" s="31">
        <v>70.3</v>
      </c>
      <c r="N47" s="32">
        <f t="shared" si="17"/>
        <v>-4.7425474254742549E-2</v>
      </c>
      <c r="O47" s="18">
        <f>IF(ISNUMBER(M47), $B64 * N47, "")</f>
        <v>-7113.8211382113823</v>
      </c>
      <c r="Q47" s="193"/>
      <c r="R47" s="193"/>
      <c r="S47" s="193"/>
    </row>
    <row r="48" spans="1:19" ht="17.25" customHeight="1" thickBot="1">
      <c r="A48" s="127" t="s">
        <v>184</v>
      </c>
      <c r="B48" s="128">
        <v>8.4</v>
      </c>
      <c r="C48" s="78">
        <v>1.44927536E-2</v>
      </c>
      <c r="D48" s="20">
        <v>8.3000000000000007</v>
      </c>
      <c r="E48" s="21">
        <f t="shared" si="14"/>
        <v>-1.1904761904761862E-2</v>
      </c>
      <c r="F48" s="22">
        <f>IF(ISNUMBER(D48), $B64 * E48, "")</f>
        <v>-1785.7142857142794</v>
      </c>
      <c r="G48" s="30">
        <v>8.01</v>
      </c>
      <c r="H48" s="21">
        <f t="shared" si="15"/>
        <v>-4.6428571428571493E-2</v>
      </c>
      <c r="I48" s="105">
        <f>IF(ISNUMBER(G48), $B64 * H48, "")</f>
        <v>-6964.2857142857238</v>
      </c>
      <c r="J48" s="20">
        <v>7.91</v>
      </c>
      <c r="K48" s="21">
        <f t="shared" si="16"/>
        <v>-5.8333333333333355E-2</v>
      </c>
      <c r="L48" s="22">
        <f>IF(ISNUMBER(J48), $B64 * K48, "")</f>
        <v>-8750.0000000000036</v>
      </c>
      <c r="M48" s="30">
        <v>7.98</v>
      </c>
      <c r="N48" s="21">
        <f t="shared" si="17"/>
        <v>-4.9999999999999989E-2</v>
      </c>
      <c r="O48" s="22">
        <f>IF(ISNUMBER(M48), $B64 * N48, "")</f>
        <v>-7499.9999999999982</v>
      </c>
      <c r="Q48" s="193"/>
      <c r="R48" s="193"/>
      <c r="S48" s="193"/>
    </row>
    <row r="49" spans="1:19" ht="17.25" customHeight="1" thickBot="1">
      <c r="A49" s="125" t="s">
        <v>196</v>
      </c>
      <c r="B49" s="129">
        <v>37.200000000000003</v>
      </c>
      <c r="C49" s="80">
        <v>1.3623978199999999E-2</v>
      </c>
      <c r="D49" s="106">
        <v>37</v>
      </c>
      <c r="E49" s="107">
        <f>IF(ISNUMBER(D49), (D49 - $B49) / $B49, "")</f>
        <v>-5.3763440860215813E-3</v>
      </c>
      <c r="F49" s="108">
        <f>IF(ISNUMBER(D49), $B64 * E49, "")</f>
        <v>-806.45161290323722</v>
      </c>
      <c r="G49" s="109">
        <v>36</v>
      </c>
      <c r="H49" s="107">
        <f>IF(ISNUMBER(G49), (G49 - $B49) / $B49, "")</f>
        <v>-3.2258064516129108E-2</v>
      </c>
      <c r="I49" s="110">
        <f>IF(ISNUMBER(G49), $B64 * H49, "")</f>
        <v>-4838.709677419366</v>
      </c>
      <c r="J49" s="106">
        <v>35.5</v>
      </c>
      <c r="K49" s="107">
        <f>IF(ISNUMBER(J49), (J49 - $B49) / $B49, "")</f>
        <v>-4.5698924731182866E-2</v>
      </c>
      <c r="L49" s="108">
        <f>IF(ISNUMBER(J49), $B64 * K49, "")</f>
        <v>-6854.8387096774295</v>
      </c>
      <c r="M49" s="109">
        <v>35</v>
      </c>
      <c r="N49" s="107">
        <f>IF(ISNUMBER(M49), (M49 - $B49) / $B49, "")</f>
        <v>-5.9139784946236632E-2</v>
      </c>
      <c r="O49" s="108">
        <f>IF(ISNUMBER(M49), $B64 * N49, "")</f>
        <v>-8870.9677419354939</v>
      </c>
      <c r="Q49" s="193"/>
      <c r="R49" s="193"/>
      <c r="S49" s="193"/>
    </row>
    <row r="50" spans="1:19" ht="17.25" customHeight="1" thickBot="1">
      <c r="A50" s="125" t="s">
        <v>107</v>
      </c>
      <c r="B50" s="126">
        <v>81.2</v>
      </c>
      <c r="C50" s="77">
        <v>9.9502488000000004E-3</v>
      </c>
      <c r="D50" s="15">
        <v>80.900000000000006</v>
      </c>
      <c r="E50" s="32">
        <f t="shared" ref="E50:E53" si="18">IF(ISNUMBER(D50), (D50 - $B50) / $B50, "")</f>
        <v>-3.694581280788142E-3</v>
      </c>
      <c r="F50" s="18">
        <f>IF(ISNUMBER(D50), $B64 * E50, "")</f>
        <v>-554.18719211822133</v>
      </c>
      <c r="G50" s="31">
        <v>84</v>
      </c>
      <c r="H50" s="32">
        <f t="shared" ref="H50:H53" si="19">IF(ISNUMBER(G50), (G50 - $B50) / $B50, "")</f>
        <v>3.448275862068962E-2</v>
      </c>
      <c r="I50" s="101">
        <f>IF(ISNUMBER(G50), $B64 * H50, "")</f>
        <v>5172.4137931034429</v>
      </c>
      <c r="J50" s="15">
        <v>84</v>
      </c>
      <c r="K50" s="32">
        <f t="shared" ref="K50:K53" si="20">IF(ISNUMBER(J50), (J50 - $B50) / $B50, "")</f>
        <v>3.448275862068962E-2</v>
      </c>
      <c r="L50" s="18">
        <f>IF(ISNUMBER(J50), $B64 * K50, "")</f>
        <v>5172.4137931034429</v>
      </c>
      <c r="M50" s="31">
        <v>80.8</v>
      </c>
      <c r="N50" s="32">
        <f t="shared" ref="N50:N53" si="21">IF(ISNUMBER(M50), (M50 - $B50) / $B50, "")</f>
        <v>-4.9261083743843059E-3</v>
      </c>
      <c r="O50" s="18">
        <f>IF(ISNUMBER(M50), $B64 * N50, "")</f>
        <v>-738.91625615764588</v>
      </c>
      <c r="Q50" s="193"/>
      <c r="R50" s="193"/>
      <c r="S50" s="193"/>
    </row>
    <row r="51" spans="1:19" ht="17.25" customHeight="1" thickBot="1">
      <c r="A51" s="125" t="s">
        <v>126</v>
      </c>
      <c r="B51" s="126">
        <v>65.5</v>
      </c>
      <c r="C51" s="77">
        <v>6.1443931999999998E-3</v>
      </c>
      <c r="D51" s="15">
        <v>64.900000000000006</v>
      </c>
      <c r="E51" s="32">
        <f t="shared" si="18"/>
        <v>-9.160305343511364E-3</v>
      </c>
      <c r="F51" s="18">
        <f>IF(ISNUMBER(D51), $B64 * E51, "")</f>
        <v>-1374.0458015267045</v>
      </c>
      <c r="G51" s="31">
        <v>65.8</v>
      </c>
      <c r="H51" s="32">
        <f t="shared" si="19"/>
        <v>4.580152671755682E-3</v>
      </c>
      <c r="I51" s="101">
        <f>IF(ISNUMBER(G51), $B64 * H51, "")</f>
        <v>687.02290076335225</v>
      </c>
      <c r="J51" s="15">
        <v>65.400000000000006</v>
      </c>
      <c r="K51" s="32">
        <f t="shared" si="20"/>
        <v>-1.5267175572518216E-3</v>
      </c>
      <c r="L51" s="18">
        <f>IF(ISNUMBER(J51), $B64 * K51, "")</f>
        <v>-229.00763358777326</v>
      </c>
      <c r="M51" s="31">
        <v>63.2</v>
      </c>
      <c r="N51" s="32">
        <f t="shared" si="21"/>
        <v>-3.5114503816793853E-2</v>
      </c>
      <c r="O51" s="18">
        <f>IF(ISNUMBER(M51), $B64 * N51, "")</f>
        <v>-5267.1755725190778</v>
      </c>
      <c r="Q51" s="193"/>
      <c r="R51" s="193"/>
      <c r="S51" s="193"/>
    </row>
    <row r="52" spans="1:19" ht="17.25" customHeight="1" thickBot="1">
      <c r="A52" s="125" t="s">
        <v>244</v>
      </c>
      <c r="B52" s="126">
        <v>56.4</v>
      </c>
      <c r="C52" s="77">
        <v>5.3475935999999996E-3</v>
      </c>
      <c r="D52" s="15">
        <v>55.8</v>
      </c>
      <c r="E52" s="32">
        <f t="shared" si="18"/>
        <v>-1.0638297872340451E-2</v>
      </c>
      <c r="F52" s="18">
        <f>IF(ISNUMBER(D52), $B64 * E52, "")</f>
        <v>-1595.7446808510676</v>
      </c>
      <c r="G52" s="31">
        <v>54.1</v>
      </c>
      <c r="H52" s="32">
        <f t="shared" si="19"/>
        <v>-4.0780141843971579E-2</v>
      </c>
      <c r="I52" s="101">
        <f>IF(ISNUMBER(G52), $B64 * H52, "")</f>
        <v>-6117.0212765957367</v>
      </c>
      <c r="J52" s="15">
        <v>54.1</v>
      </c>
      <c r="K52" s="32">
        <f t="shared" si="20"/>
        <v>-4.0780141843971579E-2</v>
      </c>
      <c r="L52" s="18">
        <f>IF(ISNUMBER(J52), $B64 * K52, "")</f>
        <v>-6117.0212765957367</v>
      </c>
      <c r="M52" s="31">
        <v>53.4</v>
      </c>
      <c r="N52" s="32">
        <f t="shared" si="21"/>
        <v>-5.3191489361702128E-2</v>
      </c>
      <c r="O52" s="18">
        <f>IF(ISNUMBER(M52), $B64 * N52, "")</f>
        <v>-7978.7234042553191</v>
      </c>
      <c r="Q52" s="33"/>
      <c r="R52" s="33"/>
    </row>
    <row r="53" spans="1:19" ht="17.25" customHeight="1" thickBot="1">
      <c r="A53" s="130" t="s">
        <v>340</v>
      </c>
      <c r="B53" s="131">
        <v>6.2300000000000001E-2</v>
      </c>
      <c r="C53" s="79">
        <v>4.8387096999999999E-3</v>
      </c>
      <c r="D53" s="24">
        <v>6.2100000000000002E-2</v>
      </c>
      <c r="E53" s="25">
        <f t="shared" si="18"/>
        <v>-3.210272873194202E-3</v>
      </c>
      <c r="F53" s="104">
        <f>IF(ISNUMBER(D53), $B64 * E53, "")</f>
        <v>-481.54093097913028</v>
      </c>
      <c r="G53" s="102">
        <v>6.0900000000000003E-2</v>
      </c>
      <c r="H53" s="25">
        <f t="shared" si="19"/>
        <v>-2.2471910112359526E-2</v>
      </c>
      <c r="I53" s="103">
        <f>IF(ISNUMBER(G53), $B64 * H53, "")</f>
        <v>-3370.7865168539288</v>
      </c>
      <c r="J53" s="24">
        <v>6.0600000000000001E-2</v>
      </c>
      <c r="K53" s="25">
        <f t="shared" si="20"/>
        <v>-2.7287319422150885E-2</v>
      </c>
      <c r="L53" s="104">
        <f>IF(ISNUMBER(J53), $B64 * K53, "")</f>
        <v>-4093.0979133226328</v>
      </c>
      <c r="M53" s="102">
        <v>5.9900000000000002E-2</v>
      </c>
      <c r="N53" s="25">
        <f t="shared" si="21"/>
        <v>-3.8523274478330649E-2</v>
      </c>
      <c r="O53" s="104">
        <f>IF(ISNUMBER(M53), $B64 * N53, "")</f>
        <v>-5778.491171749597</v>
      </c>
      <c r="Q53" s="194"/>
      <c r="R53" s="195"/>
      <c r="S53" s="196"/>
    </row>
    <row r="54" spans="1:19" ht="17.25" customHeight="1">
      <c r="A54" s="123" t="s">
        <v>157</v>
      </c>
      <c r="B54" s="124">
        <v>53.6</v>
      </c>
      <c r="C54" s="76">
        <v>3.7453183999999998E-3</v>
      </c>
      <c r="D54" s="13">
        <v>53.9</v>
      </c>
      <c r="E54" s="14">
        <f>IF(ISNUMBER(D54), (D54 - $B54) / $B54, "")</f>
        <v>5.5970149253730811E-3</v>
      </c>
      <c r="F54" s="16">
        <f>IF(ISNUMBER(D54), $B64 * E54, "")</f>
        <v>839.55223880596213</v>
      </c>
      <c r="G54" s="29">
        <v>53.8</v>
      </c>
      <c r="H54" s="14">
        <f>IF(ISNUMBER(G54), (G54 - $B54) / $B54, "")</f>
        <v>3.7313432835820101E-3</v>
      </c>
      <c r="I54" s="100">
        <f>IF(ISNUMBER(G54), $B64 * H54, "")</f>
        <v>559.70149253730153</v>
      </c>
      <c r="J54" s="13">
        <v>53.8</v>
      </c>
      <c r="K54" s="14">
        <f>IF(ISNUMBER(J54), (J54 - $B54) / $B54, "")</f>
        <v>3.7313432835820101E-3</v>
      </c>
      <c r="L54" s="16">
        <f>IF(ISNUMBER(J54), $B64 * K54, "")</f>
        <v>559.70149253730153</v>
      </c>
      <c r="M54" s="29">
        <v>53.7</v>
      </c>
      <c r="N54" s="14">
        <f>IF(ISNUMBER(M54), (M54 - $B54) / $B54, "")</f>
        <v>1.8656716417910712E-3</v>
      </c>
      <c r="O54" s="16">
        <f>IF(ISNUMBER(M54), $B64 * N54, "")</f>
        <v>279.85074626866066</v>
      </c>
      <c r="Q54" s="197"/>
      <c r="R54" s="198"/>
      <c r="S54" s="199"/>
    </row>
    <row r="55" spans="1:19" ht="17.25" customHeight="1" thickBot="1">
      <c r="A55" s="125" t="s">
        <v>56</v>
      </c>
      <c r="B55" s="126">
        <v>65.5</v>
      </c>
      <c r="C55" s="77">
        <v>1.5290519999999999E-3</v>
      </c>
      <c r="D55" s="15">
        <v>64.8</v>
      </c>
      <c r="E55" s="32">
        <f t="shared" ref="E55:E58" si="22">IF(ISNUMBER(D55), (D55 - $B55) / $B55, "")</f>
        <v>-1.0687022900763402E-2</v>
      </c>
      <c r="F55" s="18">
        <f>IF(ISNUMBER(D55), $B64 * E55, "")</f>
        <v>-1603.0534351145104</v>
      </c>
      <c r="G55" s="31">
        <v>63.9</v>
      </c>
      <c r="H55" s="32">
        <f t="shared" ref="H55:H58" si="23">IF(ISNUMBER(G55), (G55 - $B55) / $B55, "")</f>
        <v>-2.4427480916030555E-2</v>
      </c>
      <c r="I55" s="101">
        <f>IF(ISNUMBER(G55), $B64 * H55, "")</f>
        <v>-3664.1221374045831</v>
      </c>
      <c r="J55" s="15">
        <v>62.9</v>
      </c>
      <c r="K55" s="32">
        <f t="shared" ref="K55:K58" si="24">IF(ISNUMBER(J55), (J55 - $B55) / $B55, "")</f>
        <v>-3.969465648854964E-2</v>
      </c>
      <c r="L55" s="18">
        <f>IF(ISNUMBER(J55), $B64 * K55, "")</f>
        <v>-5954.1984732824458</v>
      </c>
      <c r="M55" s="31">
        <v>62.1</v>
      </c>
      <c r="N55" s="32">
        <f t="shared" ref="N55:N58" si="25">IF(ISNUMBER(M55), (M55 - $B55) / $B55, "")</f>
        <v>-5.1908396946564864E-2</v>
      </c>
      <c r="O55" s="18">
        <f>IF(ISNUMBER(M55), $B64 * N55, "")</f>
        <v>-7786.2595419847294</v>
      </c>
      <c r="Q55" s="200"/>
      <c r="R55" s="201"/>
      <c r="S55" s="202"/>
    </row>
    <row r="56" spans="1:19" ht="17.25" customHeight="1" thickBot="1">
      <c r="A56" s="125" t="s">
        <v>97</v>
      </c>
      <c r="B56" s="126">
        <v>1.4E-3</v>
      </c>
      <c r="C56" s="77">
        <v>0</v>
      </c>
      <c r="D56" s="15">
        <v>1.4E-3</v>
      </c>
      <c r="E56" s="32">
        <f t="shared" si="22"/>
        <v>0</v>
      </c>
      <c r="F56" s="18">
        <f>IF(ISNUMBER(D56), $B64 * E56, "")</f>
        <v>0</v>
      </c>
      <c r="G56" s="31">
        <v>1.4E-3</v>
      </c>
      <c r="H56" s="32">
        <f t="shared" si="23"/>
        <v>0</v>
      </c>
      <c r="I56" s="101">
        <f>IF(ISNUMBER(G56), $B64 * H56, "")</f>
        <v>0</v>
      </c>
      <c r="J56" s="15">
        <v>1.4E-3</v>
      </c>
      <c r="K56" s="32">
        <f t="shared" si="24"/>
        <v>0</v>
      </c>
      <c r="L56" s="18">
        <f>IF(ISNUMBER(J56), $B64 * K56, "")</f>
        <v>0</v>
      </c>
      <c r="M56" s="31">
        <v>1.2999999999999999E-3</v>
      </c>
      <c r="N56" s="32">
        <f t="shared" si="25"/>
        <v>-7.1428571428571466E-2</v>
      </c>
      <c r="O56" s="18">
        <f>IF(ISNUMBER(M56), $B64 * N56, "")</f>
        <v>-10714.285714285719</v>
      </c>
      <c r="Q56" s="193"/>
      <c r="R56" s="193"/>
      <c r="S56" s="193"/>
    </row>
    <row r="57" spans="1:19" ht="17.25" customHeight="1" thickBot="1">
      <c r="A57" s="125" t="s">
        <v>188</v>
      </c>
      <c r="B57" s="126">
        <v>66.2</v>
      </c>
      <c r="C57" s="77">
        <v>-1.5082956E-3</v>
      </c>
      <c r="D57" s="15">
        <v>65.8</v>
      </c>
      <c r="E57" s="32">
        <f t="shared" si="22"/>
        <v>-6.0422960725076387E-3</v>
      </c>
      <c r="F57" s="18">
        <f>IF(ISNUMBER(D57), $B64 * E57, "")</f>
        <v>-906.34441087614584</v>
      </c>
      <c r="G57" s="31">
        <v>65</v>
      </c>
      <c r="H57" s="32">
        <f t="shared" si="23"/>
        <v>-1.8126888217522702E-2</v>
      </c>
      <c r="I57" s="101">
        <f>IF(ISNUMBER(G57), $B64 * H57, "")</f>
        <v>-2719.0332326284051</v>
      </c>
      <c r="J57" s="15">
        <v>64.5</v>
      </c>
      <c r="K57" s="32">
        <f t="shared" si="24"/>
        <v>-2.5679758308157143E-2</v>
      </c>
      <c r="L57" s="18">
        <f>IF(ISNUMBER(J57), $B64 * K57, "")</f>
        <v>-3851.9637462235714</v>
      </c>
      <c r="M57" s="31">
        <v>62.7</v>
      </c>
      <c r="N57" s="32">
        <f t="shared" si="25"/>
        <v>-5.2870090634441085E-2</v>
      </c>
      <c r="O57" s="18">
        <f>IF(ISNUMBER(M57), $B64 * N57, "")</f>
        <v>-7930.5135951661623</v>
      </c>
      <c r="Q57" s="203"/>
      <c r="R57" s="203"/>
      <c r="S57" s="203"/>
    </row>
    <row r="58" spans="1:19" ht="17.25" customHeight="1" thickBot="1">
      <c r="A58" s="127" t="s">
        <v>128</v>
      </c>
      <c r="B58" s="128">
        <v>65.099999999999994</v>
      </c>
      <c r="C58" s="78">
        <v>-1.5337422999999999E-3</v>
      </c>
      <c r="D58" s="20">
        <v>64.599999999999994</v>
      </c>
      <c r="E58" s="21">
        <f t="shared" si="22"/>
        <v>-7.6804915514592943E-3</v>
      </c>
      <c r="F58" s="22">
        <f>IF(ISNUMBER(D58), $B64 * E58, "")</f>
        <v>-1152.0737327188942</v>
      </c>
      <c r="G58" s="30">
        <v>62.7</v>
      </c>
      <c r="H58" s="21">
        <f t="shared" si="23"/>
        <v>-3.6866359447004483E-2</v>
      </c>
      <c r="I58" s="105">
        <f>IF(ISNUMBER(G58), $B64 * H58, "")</f>
        <v>-5529.9539170506723</v>
      </c>
      <c r="J58" s="20">
        <v>62.7</v>
      </c>
      <c r="K58" s="21">
        <f t="shared" si="24"/>
        <v>-3.6866359447004483E-2</v>
      </c>
      <c r="L58" s="22">
        <f>IF(ISNUMBER(J58), $B64 * K58, "")</f>
        <v>-5529.9539170506723</v>
      </c>
      <c r="M58" s="30">
        <v>62.4</v>
      </c>
      <c r="N58" s="21">
        <f t="shared" si="25"/>
        <v>-4.1474654377880123E-2</v>
      </c>
      <c r="O58" s="22">
        <f>IF(ISNUMBER(M58), $B64 * N58, "")</f>
        <v>-6221.1981566820186</v>
      </c>
      <c r="Q58" s="203"/>
      <c r="R58" s="203"/>
      <c r="S58" s="203"/>
    </row>
    <row r="59" spans="1:19" ht="17.25" customHeight="1" thickBot="1">
      <c r="A59" s="125" t="s">
        <v>202</v>
      </c>
      <c r="B59" s="129">
        <v>6.44</v>
      </c>
      <c r="C59" s="80">
        <v>-4.6367852000000001E-3</v>
      </c>
      <c r="D59" s="106">
        <v>6.4</v>
      </c>
      <c r="E59" s="107">
        <f>IF(ISNUMBER(D59), (D59 - $B59) / $B59, "")</f>
        <v>-6.2111801242236073E-3</v>
      </c>
      <c r="F59" s="108">
        <f>IF(ISNUMBER(D59), $B64 * E59, "")</f>
        <v>-931.67701863354114</v>
      </c>
      <c r="G59" s="109">
        <v>6.28</v>
      </c>
      <c r="H59" s="107">
        <f>IF(ISNUMBER(G59), (G59 - $B59) / $B59, "")</f>
        <v>-2.4844720496894429E-2</v>
      </c>
      <c r="I59" s="110">
        <f>IF(ISNUMBER(G59), $B64 * H59, "")</f>
        <v>-3726.7080745341646</v>
      </c>
      <c r="J59" s="106">
        <v>6.27</v>
      </c>
      <c r="K59" s="107">
        <f>IF(ISNUMBER(J59), (J59 - $B59) / $B59, "")</f>
        <v>-2.6397515527950437E-2</v>
      </c>
      <c r="L59" s="108">
        <f>IF(ISNUMBER(J59), $B64 * K59, "")</f>
        <v>-3959.6273291925654</v>
      </c>
      <c r="M59" s="109">
        <v>6.22</v>
      </c>
      <c r="N59" s="107">
        <f>IF(ISNUMBER(M59), (M59 - $B59) / $B59, "")</f>
        <v>-3.4161490683229913E-2</v>
      </c>
      <c r="O59" s="108">
        <f>IF(ISNUMBER(M59), $B64 * N59, "")</f>
        <v>-5124.2236024844869</v>
      </c>
      <c r="Q59" s="193"/>
      <c r="R59" s="193"/>
      <c r="S59" s="193"/>
    </row>
    <row r="60" spans="1:19" ht="17.25" customHeight="1" thickBot="1">
      <c r="A60" s="125" t="s">
        <v>124</v>
      </c>
      <c r="B60" s="126">
        <v>39.5</v>
      </c>
      <c r="C60" s="77">
        <v>-5.0377833999999998E-3</v>
      </c>
      <c r="D60" s="15">
        <v>39.4</v>
      </c>
      <c r="E60" s="32">
        <f t="shared" ref="E60:E63" si="26">IF(ISNUMBER(D60), (D60 - $B60) / $B60, "")</f>
        <v>-2.5316455696202892E-3</v>
      </c>
      <c r="F60" s="18">
        <f>IF(ISNUMBER(D60), $B64 * E60, "")</f>
        <v>-379.74683544304338</v>
      </c>
      <c r="G60" s="31">
        <v>38.5</v>
      </c>
      <c r="H60" s="32">
        <f t="shared" ref="H60:H63" si="27">IF(ISNUMBER(G60), (G60 - $B60) / $B60, "")</f>
        <v>-2.5316455696202531E-2</v>
      </c>
      <c r="I60" s="101">
        <f>IF(ISNUMBER(G60), $B64 * H60, "")</f>
        <v>-3797.4683544303798</v>
      </c>
      <c r="J60" s="15">
        <v>38.5</v>
      </c>
      <c r="K60" s="32">
        <f t="shared" ref="K60:K63" si="28">IF(ISNUMBER(J60), (J60 - $B60) / $B60, "")</f>
        <v>-2.5316455696202531E-2</v>
      </c>
      <c r="L60" s="18">
        <f>IF(ISNUMBER(J60), $B64 * K60, "")</f>
        <v>-3797.4683544303798</v>
      </c>
      <c r="M60" s="31">
        <v>38.299999999999997</v>
      </c>
      <c r="N60" s="32">
        <f t="shared" ref="N60:N63" si="29">IF(ISNUMBER(M60), (M60 - $B60) / $B60, "")</f>
        <v>-3.037974683544311E-2</v>
      </c>
      <c r="O60" s="18">
        <f>IF(ISNUMBER(M60), $B64 * N60, "")</f>
        <v>-4556.9620253164667</v>
      </c>
      <c r="Q60" s="193"/>
      <c r="R60" s="193"/>
      <c r="S60" s="193"/>
    </row>
    <row r="61" spans="1:19" ht="17.25" customHeight="1" thickBot="1">
      <c r="A61" s="125" t="s">
        <v>64</v>
      </c>
      <c r="B61" s="126">
        <v>22</v>
      </c>
      <c r="C61" s="77">
        <v>-9.0090090000000001E-3</v>
      </c>
      <c r="D61" s="15">
        <v>21.8</v>
      </c>
      <c r="E61" s="32">
        <f t="shared" si="26"/>
        <v>-9.0909090909090592E-3</v>
      </c>
      <c r="F61" s="18">
        <f>IF(ISNUMBER(D61), $B64 * E61, "")</f>
        <v>-1363.636363636359</v>
      </c>
      <c r="G61" s="31">
        <v>21.6</v>
      </c>
      <c r="H61" s="32">
        <f t="shared" si="27"/>
        <v>-1.8181818181818118E-2</v>
      </c>
      <c r="I61" s="101">
        <f>IF(ISNUMBER(G61), $B64 * H61, "")</f>
        <v>-2727.2727272727179</v>
      </c>
      <c r="J61" s="15">
        <v>21.5</v>
      </c>
      <c r="K61" s="32">
        <f t="shared" si="28"/>
        <v>-2.2727272727272728E-2</v>
      </c>
      <c r="L61" s="18">
        <f>IF(ISNUMBER(J61), $B64 * K61, "")</f>
        <v>-3409.090909090909</v>
      </c>
      <c r="M61" s="31">
        <v>21.3</v>
      </c>
      <c r="N61" s="32">
        <f t="shared" si="29"/>
        <v>-3.1818181818181787E-2</v>
      </c>
      <c r="O61" s="18">
        <f>IF(ISNUMBER(M61), $B64 * N61, "")</f>
        <v>-4772.7272727272684</v>
      </c>
      <c r="Q61" s="193"/>
      <c r="R61" s="193"/>
      <c r="S61" s="193"/>
    </row>
    <row r="62" spans="1:19" ht="17.25" customHeight="1">
      <c r="A62" s="125" t="s">
        <v>204</v>
      </c>
      <c r="B62" s="126">
        <v>9.14</v>
      </c>
      <c r="C62" s="77">
        <v>-1.2958963299999999E-2</v>
      </c>
      <c r="D62" s="15">
        <v>9.08</v>
      </c>
      <c r="E62" s="32">
        <f t="shared" si="26"/>
        <v>-6.5645514223195292E-3</v>
      </c>
      <c r="F62" s="18">
        <f>IF(ISNUMBER(D62), $B64 * E62, "")</f>
        <v>-984.68271334792939</v>
      </c>
      <c r="G62" s="31">
        <v>8.99</v>
      </c>
      <c r="H62" s="32">
        <f t="shared" si="27"/>
        <v>-1.6411378555798724E-2</v>
      </c>
      <c r="I62" s="101">
        <f>IF(ISNUMBER(G62), $B64 * H62, "")</f>
        <v>-2461.7067833698084</v>
      </c>
      <c r="J62" s="15">
        <v>8.85</v>
      </c>
      <c r="K62" s="32">
        <f t="shared" si="28"/>
        <v>-3.1728665207877559E-2</v>
      </c>
      <c r="L62" s="18">
        <f>IF(ISNUMBER(J62), $B64 * K62, "")</f>
        <v>-4759.299781181634</v>
      </c>
      <c r="M62" s="31">
        <v>8.82</v>
      </c>
      <c r="N62" s="32">
        <f t="shared" si="29"/>
        <v>-3.5010940919037226E-2</v>
      </c>
      <c r="O62" s="18">
        <f>IF(ISNUMBER(M62), $B64 * N62, "")</f>
        <v>-5251.641137855584</v>
      </c>
      <c r="Q62" s="182"/>
      <c r="R62" s="183"/>
      <c r="S62" s="184"/>
    </row>
    <row r="63" spans="1:19" ht="17.25" customHeight="1" thickBot="1">
      <c r="A63" s="130" t="s">
        <v>145</v>
      </c>
      <c r="B63" s="131">
        <v>7.24</v>
      </c>
      <c r="C63" s="79">
        <v>-1.3623978199999999E-2</v>
      </c>
      <c r="D63" s="24">
        <v>7.17</v>
      </c>
      <c r="E63" s="25">
        <f t="shared" si="26"/>
        <v>-9.6685082872928572E-3</v>
      </c>
      <c r="F63" s="104">
        <f>IF(ISNUMBER(D63), $B64 * E63, "")</f>
        <v>-1450.2762430939285</v>
      </c>
      <c r="G63" s="102">
        <v>6.97</v>
      </c>
      <c r="H63" s="25">
        <f t="shared" si="27"/>
        <v>-3.7292817679558075E-2</v>
      </c>
      <c r="I63" s="103">
        <f>IF(ISNUMBER(G63), $B64 * H63, "")</f>
        <v>-5593.9226519337117</v>
      </c>
      <c r="J63" s="24">
        <v>7.01</v>
      </c>
      <c r="K63" s="25">
        <f t="shared" si="28"/>
        <v>-3.176795580110503E-2</v>
      </c>
      <c r="L63" s="104">
        <f>IF(ISNUMBER(J63), $B64 * K63, "")</f>
        <v>-4765.1933701657545</v>
      </c>
      <c r="M63" s="102">
        <v>7</v>
      </c>
      <c r="N63" s="25">
        <f t="shared" si="29"/>
        <v>-3.3149171270718258E-2</v>
      </c>
      <c r="O63" s="104">
        <f>IF(ISNUMBER(M63), $B64 * N63, "")</f>
        <v>-4972.3756906077388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-7.4919330185312539E-3</v>
      </c>
      <c r="F64" s="28">
        <f>SUM(F44:F63)</f>
        <v>-22475.799055593761</v>
      </c>
      <c r="G64" s="26" t="s">
        <v>265</v>
      </c>
      <c r="H64" s="27">
        <f>IF(COUNT(H44:H63), SUM(H44:H63) / COUNT(H44:H63), 0)</f>
        <v>-1.3727314261906109E-2</v>
      </c>
      <c r="I64" s="28">
        <f>SUM(I44:I63)</f>
        <v>-41181.942785718325</v>
      </c>
      <c r="J64" s="26" t="s">
        <v>265</v>
      </c>
      <c r="K64" s="27">
        <f>IF(COUNT(K44:K63), SUM(K44:K63) / COUNT(K44:K63), 0)</f>
        <v>-1.742176461045411E-2</v>
      </c>
      <c r="L64" s="28">
        <f>SUM(L44:L63)</f>
        <v>-52265.293831362324</v>
      </c>
      <c r="M64" s="26" t="s">
        <v>265</v>
      </c>
      <c r="N64" s="27">
        <f>IF(COUNT(N44:N63), SUM(N44:N63) / COUNT(N44:N63), 0)</f>
        <v>-3.2386399249779908E-2</v>
      </c>
      <c r="O64" s="28">
        <f>SUM(O44:O63)</f>
        <v>-97159.197749339713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2022-06-03(금) 오전 00:00</v>
      </c>
      <c r="C69" s="245"/>
      <c r="D69" s="217" t="str">
        <f>TEXT($G$1, "[$-ko-KR]yyyy-mm-dd(ddd) ") &amp; "오후 14:00"</f>
        <v>2022-06-03(금) 오후 14:00</v>
      </c>
      <c r="E69" s="218"/>
      <c r="F69" s="219"/>
      <c r="G69" s="217" t="str">
        <f>TEXT($G$1, "[$-ko-KR]yyyy-mm-dd(ddd) ") &amp; "오후 19:00"</f>
        <v>2022-06-03(금) 오후 19:00</v>
      </c>
      <c r="H69" s="218"/>
      <c r="I69" s="219"/>
      <c r="J69" s="217" t="str">
        <f>TEXT($G$1, "[$-ko-KR]yyyy-mm-dd(ddd) ") &amp; "오후 21:00"</f>
        <v>2022-06-03(금) 오후 21:00</v>
      </c>
      <c r="K69" s="218"/>
      <c r="L69" s="219"/>
      <c r="M69" s="217" t="str">
        <f>TEXT($G$1+1, "[$-ko-KR]yyyy-mm-dd(ddd) ") &amp; "오전 00:00"</f>
        <v>2022-06-04(토)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338</v>
      </c>
      <c r="B71" s="124">
        <v>399</v>
      </c>
      <c r="C71" s="76">
        <v>0.23913043480000001</v>
      </c>
      <c r="D71" s="13">
        <v>390</v>
      </c>
      <c r="E71" s="14">
        <f>IF(ISNUMBER(D71), (D71 - $B71) / $B71, "")</f>
        <v>-2.2556390977443608E-2</v>
      </c>
      <c r="F71" s="16">
        <f>IF(ISNUMBER(D71), $B91 * E71, "")</f>
        <v>-3383.458646616541</v>
      </c>
      <c r="G71" s="29">
        <v>362</v>
      </c>
      <c r="H71" s="14">
        <f>IF(ISNUMBER(G71), (G71 - $B71) / $B71, "")</f>
        <v>-9.2731829573934832E-2</v>
      </c>
      <c r="I71" s="100">
        <f>IF(ISNUMBER(G71), $B91 * H71, "")</f>
        <v>-13909.774436090225</v>
      </c>
      <c r="J71" s="13">
        <v>358</v>
      </c>
      <c r="K71" s="14">
        <f>IF(ISNUMBER(J71), (J71 - $B71) / $B71, "")</f>
        <v>-0.10275689223057644</v>
      </c>
      <c r="L71" s="16">
        <f>IF(ISNUMBER(J71), $B91 * K71, "")</f>
        <v>-15413.533834586466</v>
      </c>
      <c r="M71" s="29">
        <v>337</v>
      </c>
      <c r="N71" s="14">
        <f>IF(ISNUMBER(M71), (M71 - $B71) / $B71, "")</f>
        <v>-0.15538847117794485</v>
      </c>
      <c r="O71" s="16">
        <f>IF(ISNUMBER(M71), $B91 * N71, "")</f>
        <v>-23308.270676691729</v>
      </c>
      <c r="Q71" s="203"/>
      <c r="R71" s="203"/>
      <c r="S71" s="203"/>
    </row>
    <row r="72" spans="1:19" ht="17.25" thickBot="1">
      <c r="A72" s="125" t="s">
        <v>248</v>
      </c>
      <c r="B72" s="126">
        <v>169</v>
      </c>
      <c r="C72" s="77">
        <v>4.3209876500000001E-2</v>
      </c>
      <c r="D72" s="15">
        <v>171</v>
      </c>
      <c r="E72" s="32">
        <f t="shared" ref="E72:E75" si="30">IF(ISNUMBER(D72), (D72 - $B72) / $B72, "")</f>
        <v>1.1834319526627219E-2</v>
      </c>
      <c r="F72" s="18">
        <f>IF(ISNUMBER(D72), $B91 * E72, "")</f>
        <v>1775.1479289940828</v>
      </c>
      <c r="G72" s="31">
        <v>168</v>
      </c>
      <c r="H72" s="32">
        <f t="shared" ref="H72:H75" si="31">IF(ISNUMBER(G72), (G72 - $B72) / $B72, "")</f>
        <v>-5.9171597633136093E-3</v>
      </c>
      <c r="I72" s="101">
        <f>IF(ISNUMBER(G72), $B91 * H72, "")</f>
        <v>-887.5739644970414</v>
      </c>
      <c r="J72" s="15">
        <v>166</v>
      </c>
      <c r="K72" s="32">
        <f t="shared" ref="K72:K75" si="32">IF(ISNUMBER(J72), (J72 - $B72) / $B72, "")</f>
        <v>-1.7751479289940829E-2</v>
      </c>
      <c r="L72" s="18">
        <f>IF(ISNUMBER(J72), $B91 * K72, "")</f>
        <v>-2662.7218934911243</v>
      </c>
      <c r="M72" s="31">
        <v>168</v>
      </c>
      <c r="N72" s="32">
        <f t="shared" ref="N72:N75" si="33">IF(ISNUMBER(M72), (M72 - $B72) / $B72, "")</f>
        <v>-5.9171597633136093E-3</v>
      </c>
      <c r="O72" s="18">
        <f>IF(ISNUMBER(M72), $B91 * N72, "")</f>
        <v>-887.5739644970414</v>
      </c>
      <c r="Q72" s="203"/>
      <c r="R72" s="203"/>
      <c r="S72" s="203"/>
    </row>
    <row r="73" spans="1:19" ht="17.25" thickBot="1">
      <c r="A73" s="125" t="s">
        <v>51</v>
      </c>
      <c r="B73" s="126">
        <v>186</v>
      </c>
      <c r="C73" s="77">
        <v>3.3333333299999997E-2</v>
      </c>
      <c r="D73" s="15">
        <v>188</v>
      </c>
      <c r="E73" s="32">
        <f t="shared" si="30"/>
        <v>1.0752688172043012E-2</v>
      </c>
      <c r="F73" s="18">
        <f>IF(ISNUMBER(D73), $B91 * E73, "")</f>
        <v>1612.9032258064517</v>
      </c>
      <c r="G73" s="31">
        <v>184</v>
      </c>
      <c r="H73" s="32">
        <f t="shared" si="31"/>
        <v>-1.0752688172043012E-2</v>
      </c>
      <c r="I73" s="101">
        <f>IF(ISNUMBER(G73), $B91 * H73, "")</f>
        <v>-1612.9032258064517</v>
      </c>
      <c r="J73" s="15">
        <v>182</v>
      </c>
      <c r="K73" s="32">
        <f t="shared" si="32"/>
        <v>-2.1505376344086023E-2</v>
      </c>
      <c r="L73" s="18">
        <f>IF(ISNUMBER(J73), $B91 * K73, "")</f>
        <v>-3225.8064516129034</v>
      </c>
      <c r="M73" s="31">
        <v>180</v>
      </c>
      <c r="N73" s="32">
        <f t="shared" si="33"/>
        <v>-3.2258064516129031E-2</v>
      </c>
      <c r="O73" s="18">
        <f>IF(ISNUMBER(M73), $B91 * N73, "")</f>
        <v>-4838.7096774193551</v>
      </c>
      <c r="Q73" s="193"/>
      <c r="R73" s="193"/>
      <c r="S73" s="193"/>
    </row>
    <row r="74" spans="1:19" ht="17.25" thickBot="1">
      <c r="A74" s="125" t="s">
        <v>194</v>
      </c>
      <c r="B74" s="126">
        <v>107</v>
      </c>
      <c r="C74" s="77">
        <v>1.9047618999999998E-2</v>
      </c>
      <c r="D74" s="15">
        <v>107</v>
      </c>
      <c r="E74" s="32">
        <f t="shared" si="30"/>
        <v>0</v>
      </c>
      <c r="F74" s="18">
        <f>IF(ISNUMBER(D74), $B91 * E74, "")</f>
        <v>0</v>
      </c>
      <c r="G74" s="31">
        <v>111</v>
      </c>
      <c r="H74" s="32">
        <f t="shared" si="31"/>
        <v>3.7383177570093455E-2</v>
      </c>
      <c r="I74" s="101">
        <f>IF(ISNUMBER(G74), $B91 * H74, "")</f>
        <v>5607.4766355140182</v>
      </c>
      <c r="J74" s="15">
        <v>108</v>
      </c>
      <c r="K74" s="32">
        <f t="shared" si="32"/>
        <v>9.3457943925233638E-3</v>
      </c>
      <c r="L74" s="18">
        <f>IF(ISNUMBER(J74), $B91 * K74, "")</f>
        <v>1401.8691588785045</v>
      </c>
      <c r="M74" s="31">
        <v>104</v>
      </c>
      <c r="N74" s="32">
        <f t="shared" si="33"/>
        <v>-2.8037383177570093E-2</v>
      </c>
      <c r="O74" s="18">
        <f>IF(ISNUMBER(M74), $B91 * N74, "")</f>
        <v>-4205.6074766355141</v>
      </c>
      <c r="Q74" s="193"/>
      <c r="R74" s="193"/>
      <c r="S74" s="193"/>
    </row>
    <row r="75" spans="1:19" ht="17.25" thickBot="1">
      <c r="A75" s="127" t="s">
        <v>171</v>
      </c>
      <c r="B75" s="128">
        <v>460</v>
      </c>
      <c r="C75" s="78">
        <v>1.7699115000000001E-2</v>
      </c>
      <c r="D75" s="20">
        <v>456</v>
      </c>
      <c r="E75" s="21">
        <f t="shared" si="30"/>
        <v>-8.6956521739130436E-3</v>
      </c>
      <c r="F75" s="22">
        <f>IF(ISNUMBER(D75), $B91 * E75, "")</f>
        <v>-1304.3478260869565</v>
      </c>
      <c r="G75" s="30">
        <v>447</v>
      </c>
      <c r="H75" s="21">
        <f t="shared" si="31"/>
        <v>-2.8260869565217391E-2</v>
      </c>
      <c r="I75" s="105">
        <f>IF(ISNUMBER(G75), $B91 * H75, "")</f>
        <v>-4239.130434782609</v>
      </c>
      <c r="J75" s="20">
        <v>438</v>
      </c>
      <c r="K75" s="21">
        <f t="shared" si="32"/>
        <v>-4.7826086956521741E-2</v>
      </c>
      <c r="L75" s="22">
        <f>IF(ISNUMBER(J75), $B91 * K75, "")</f>
        <v>-7173.913043478261</v>
      </c>
      <c r="M75" s="30">
        <v>432</v>
      </c>
      <c r="N75" s="21">
        <f t="shared" si="33"/>
        <v>-6.0869565217391307E-2</v>
      </c>
      <c r="O75" s="22">
        <f>IF(ISNUMBER(M75), $B91 * N75, "")</f>
        <v>-9130.434782608696</v>
      </c>
      <c r="Q75" s="193"/>
      <c r="R75" s="193"/>
      <c r="S75" s="193"/>
    </row>
    <row r="76" spans="1:19" ht="17.25" thickBot="1">
      <c r="A76" s="125" t="s">
        <v>89</v>
      </c>
      <c r="B76" s="129">
        <v>514</v>
      </c>
      <c r="C76" s="80">
        <v>7.8431373000000006E-3</v>
      </c>
      <c r="D76" s="106">
        <v>512</v>
      </c>
      <c r="E76" s="107">
        <f>IF(ISNUMBER(D76), (D76 - $B76) / $B76, "")</f>
        <v>-3.8910505836575876E-3</v>
      </c>
      <c r="F76" s="108">
        <f>IF(ISNUMBER(D76), $B91 * E76, "")</f>
        <v>-583.65758754863816</v>
      </c>
      <c r="G76" s="109">
        <v>503</v>
      </c>
      <c r="H76" s="107">
        <f>IF(ISNUMBER(G76), (G76 - $B76) / $B76, "")</f>
        <v>-2.1400778210116732E-2</v>
      </c>
      <c r="I76" s="110">
        <f>IF(ISNUMBER(G76), $B91 * H76, "")</f>
        <v>-3210.1167315175098</v>
      </c>
      <c r="J76" s="106">
        <v>500</v>
      </c>
      <c r="K76" s="107">
        <f>IF(ISNUMBER(J76), (J76 - $B76) / $B76, "")</f>
        <v>-2.7237354085603113E-2</v>
      </c>
      <c r="L76" s="108">
        <f>IF(ISNUMBER(J76), $B91 * K76, "")</f>
        <v>-4085.603112840467</v>
      </c>
      <c r="M76" s="109">
        <v>495</v>
      </c>
      <c r="N76" s="107">
        <f>IF(ISNUMBER(M76), (M76 - $B76) / $B76, "")</f>
        <v>-3.6964980544747082E-2</v>
      </c>
      <c r="O76" s="108">
        <f>IF(ISNUMBER(M76), $B91 * N76, "")</f>
        <v>-5544.747081712062</v>
      </c>
      <c r="Q76" s="193"/>
      <c r="R76" s="193"/>
      <c r="S76" s="193"/>
    </row>
    <row r="77" spans="1:19" ht="17.25" thickBot="1">
      <c r="A77" s="125" t="s">
        <v>81</v>
      </c>
      <c r="B77" s="126">
        <v>743</v>
      </c>
      <c r="C77" s="77">
        <v>4.0540541000000001E-3</v>
      </c>
      <c r="D77" s="15">
        <v>744</v>
      </c>
      <c r="E77" s="32">
        <f t="shared" ref="E77:E80" si="34">IF(ISNUMBER(D77), (D77 - $B77) / $B77, "")</f>
        <v>1.3458950201884253E-3</v>
      </c>
      <c r="F77" s="18">
        <f>IF(ISNUMBER(D77), $B91 * E77, "")</f>
        <v>201.8842530282638</v>
      </c>
      <c r="G77" s="31">
        <v>719</v>
      </c>
      <c r="H77" s="32">
        <f t="shared" ref="H77:H80" si="35">IF(ISNUMBER(G77), (G77 - $B77) / $B77, "")</f>
        <v>-3.2301480484522208E-2</v>
      </c>
      <c r="I77" s="101">
        <f>IF(ISNUMBER(G77), $B91 * H77, "")</f>
        <v>-4845.2220726783307</v>
      </c>
      <c r="J77" s="15">
        <v>708</v>
      </c>
      <c r="K77" s="32">
        <f t="shared" ref="K77:K80" si="36">IF(ISNUMBER(J77), (J77 - $B77) / $B77, "")</f>
        <v>-4.7106325706594884E-2</v>
      </c>
      <c r="L77" s="18">
        <f>IF(ISNUMBER(J77), $B91 * K77, "")</f>
        <v>-7065.9488559892325</v>
      </c>
      <c r="M77" s="31">
        <v>693</v>
      </c>
      <c r="N77" s="32">
        <f t="shared" ref="N77:N80" si="37">IF(ISNUMBER(M77), (M77 - $B77) / $B77, "")</f>
        <v>-6.7294751009421269E-2</v>
      </c>
      <c r="O77" s="18">
        <f>IF(ISNUMBER(M77), $B91 * N77, "")</f>
        <v>-10094.212651413191</v>
      </c>
      <c r="Q77" s="193"/>
      <c r="R77" s="193"/>
      <c r="S77" s="193"/>
    </row>
    <row r="78" spans="1:19" ht="17.25" thickBot="1">
      <c r="A78" s="125" t="s">
        <v>236</v>
      </c>
      <c r="B78" s="126">
        <v>426</v>
      </c>
      <c r="C78" s="77">
        <v>2.3529412E-3</v>
      </c>
      <c r="D78" s="15">
        <v>417</v>
      </c>
      <c r="E78" s="32">
        <f t="shared" si="34"/>
        <v>-2.1126760563380281E-2</v>
      </c>
      <c r="F78" s="18">
        <f>IF(ISNUMBER(D78), $B91 * E78, "")</f>
        <v>-3169.0140845070423</v>
      </c>
      <c r="G78" s="31">
        <v>410</v>
      </c>
      <c r="H78" s="32">
        <f t="shared" si="35"/>
        <v>-3.7558685446009391E-2</v>
      </c>
      <c r="I78" s="101">
        <f>IF(ISNUMBER(G78), $B91 * H78, "")</f>
        <v>-5633.8028169014087</v>
      </c>
      <c r="J78" s="15">
        <v>407</v>
      </c>
      <c r="K78" s="32">
        <f t="shared" si="36"/>
        <v>-4.4600938967136149E-2</v>
      </c>
      <c r="L78" s="18">
        <f>IF(ISNUMBER(J78), $B91 * K78, "")</f>
        <v>-6690.1408450704221</v>
      </c>
      <c r="M78" s="31">
        <v>394</v>
      </c>
      <c r="N78" s="32">
        <f t="shared" si="37"/>
        <v>-7.5117370892018781E-2</v>
      </c>
      <c r="O78" s="18">
        <f>IF(ISNUMBER(M78), $B91 * N78, "")</f>
        <v>-11267.605633802817</v>
      </c>
      <c r="Q78" s="193"/>
      <c r="R78" s="193"/>
      <c r="S78" s="193"/>
    </row>
    <row r="79" spans="1:19" ht="17.25" thickBot="1">
      <c r="A79" s="125" t="s">
        <v>206</v>
      </c>
      <c r="B79" s="126">
        <v>656</v>
      </c>
      <c r="C79" s="77">
        <v>1.5267175999999999E-3</v>
      </c>
      <c r="D79" s="15">
        <v>651</v>
      </c>
      <c r="E79" s="32">
        <f t="shared" si="34"/>
        <v>-7.621951219512195E-3</v>
      </c>
      <c r="F79" s="18">
        <f>IF(ISNUMBER(D79), $B91 * E79, "")</f>
        <v>-1143.2926829268292</v>
      </c>
      <c r="G79" s="31">
        <v>644</v>
      </c>
      <c r="H79" s="32">
        <f t="shared" si="35"/>
        <v>-1.8292682926829267E-2</v>
      </c>
      <c r="I79" s="101">
        <f>IF(ISNUMBER(G79), $B91 * H79, "")</f>
        <v>-2743.9024390243899</v>
      </c>
      <c r="J79" s="15">
        <v>635</v>
      </c>
      <c r="K79" s="32">
        <f t="shared" si="36"/>
        <v>-3.201219512195122E-2</v>
      </c>
      <c r="L79" s="18">
        <f>IF(ISNUMBER(J79), $B91 * K79, "")</f>
        <v>-4801.8292682926831</v>
      </c>
      <c r="M79" s="31">
        <v>629</v>
      </c>
      <c r="N79" s="32">
        <f t="shared" si="37"/>
        <v>-4.1158536585365856E-2</v>
      </c>
      <c r="O79" s="18">
        <f>IF(ISNUMBER(M79), $B91 * N79, "")</f>
        <v>-6173.7804878048782</v>
      </c>
      <c r="Q79" s="33"/>
      <c r="R79" s="33"/>
    </row>
    <row r="80" spans="1:19" ht="17.25" thickBot="1">
      <c r="A80" s="130" t="s">
        <v>147</v>
      </c>
      <c r="B80" s="131">
        <v>107</v>
      </c>
      <c r="C80" s="79">
        <v>0</v>
      </c>
      <c r="D80" s="24">
        <v>108</v>
      </c>
      <c r="E80" s="25">
        <f t="shared" si="34"/>
        <v>9.3457943925233638E-3</v>
      </c>
      <c r="F80" s="104">
        <f>IF(ISNUMBER(D80), $B91 * E80, "")</f>
        <v>1401.8691588785045</v>
      </c>
      <c r="G80" s="102">
        <v>104</v>
      </c>
      <c r="H80" s="25">
        <f t="shared" si="35"/>
        <v>-2.8037383177570093E-2</v>
      </c>
      <c r="I80" s="103">
        <f>IF(ISNUMBER(G80), $B91 * H80, "")</f>
        <v>-4205.6074766355141</v>
      </c>
      <c r="J80" s="24">
        <v>104</v>
      </c>
      <c r="K80" s="25">
        <f t="shared" si="36"/>
        <v>-2.8037383177570093E-2</v>
      </c>
      <c r="L80" s="104">
        <f>IF(ISNUMBER(J80), $B91 * K80, "")</f>
        <v>-4205.6074766355141</v>
      </c>
      <c r="M80" s="102">
        <v>103</v>
      </c>
      <c r="N80" s="25">
        <f t="shared" si="37"/>
        <v>-3.7383177570093455E-2</v>
      </c>
      <c r="O80" s="104">
        <f>IF(ISNUMBER(M80), $B91 * N80, "")</f>
        <v>-5607.4766355140182</v>
      </c>
      <c r="Q80" s="194"/>
      <c r="R80" s="195"/>
      <c r="S80" s="196"/>
    </row>
    <row r="81" spans="1:19">
      <c r="A81" s="123" t="s">
        <v>120</v>
      </c>
      <c r="B81" s="124">
        <v>228</v>
      </c>
      <c r="C81" s="76">
        <v>0</v>
      </c>
      <c r="D81" s="13">
        <v>229</v>
      </c>
      <c r="E81" s="14">
        <f>IF(ISNUMBER(D81), (D81 - $B81) / $B81, "")</f>
        <v>4.3859649122807015E-3</v>
      </c>
      <c r="F81" s="16">
        <f>IF(ISNUMBER(D81), $B91 * E81, "")</f>
        <v>657.8947368421052</v>
      </c>
      <c r="G81" s="29">
        <v>221</v>
      </c>
      <c r="H81" s="14">
        <f>IF(ISNUMBER(G81), (G81 - $B81) / $B81, "")</f>
        <v>-3.0701754385964911E-2</v>
      </c>
      <c r="I81" s="100">
        <f>IF(ISNUMBER(G81), $B91 * H81, "")</f>
        <v>-4605.2631578947367</v>
      </c>
      <c r="J81" s="13">
        <v>218</v>
      </c>
      <c r="K81" s="14">
        <f>IF(ISNUMBER(J81), (J81 - $B81) / $B81, "")</f>
        <v>-4.3859649122807015E-2</v>
      </c>
      <c r="L81" s="16">
        <f>IF(ISNUMBER(J81), $B91 * K81, "")</f>
        <v>-6578.9473684210525</v>
      </c>
      <c r="M81" s="29">
        <v>217</v>
      </c>
      <c r="N81" s="14">
        <f>IF(ISNUMBER(M81), (M81 - $B81) / $B81, "")</f>
        <v>-4.8245614035087717E-2</v>
      </c>
      <c r="O81" s="16">
        <f>IF(ISNUMBER(M81), $B91 * N81, "")</f>
        <v>-7236.8421052631575</v>
      </c>
      <c r="Q81" s="197"/>
      <c r="R81" s="198"/>
      <c r="S81" s="199"/>
    </row>
    <row r="82" spans="1:19" ht="17.25" thickBot="1">
      <c r="A82" s="125" t="s">
        <v>331</v>
      </c>
      <c r="B82" s="126">
        <v>232</v>
      </c>
      <c r="C82" s="77">
        <v>0</v>
      </c>
      <c r="D82" s="15">
        <v>231</v>
      </c>
      <c r="E82" s="32">
        <f t="shared" ref="E82:E85" si="38">IF(ISNUMBER(D82), (D82 - $B82) / $B82, "")</f>
        <v>-4.3103448275862068E-3</v>
      </c>
      <c r="F82" s="18">
        <f>IF(ISNUMBER(D82), $B91 * E82, "")</f>
        <v>-646.55172413793105</v>
      </c>
      <c r="G82" s="31">
        <v>228</v>
      </c>
      <c r="H82" s="32">
        <f t="shared" ref="H82:H85" si="39">IF(ISNUMBER(G82), (G82 - $B82) / $B82, "")</f>
        <v>-1.7241379310344827E-2</v>
      </c>
      <c r="I82" s="101">
        <f>IF(ISNUMBER(G82), $B91 * H82, "")</f>
        <v>-2586.2068965517242</v>
      </c>
      <c r="J82" s="15">
        <v>226</v>
      </c>
      <c r="K82" s="32">
        <f t="shared" ref="K82:K85" si="40">IF(ISNUMBER(J82), (J82 - $B82) / $B82, "")</f>
        <v>-2.5862068965517241E-2</v>
      </c>
      <c r="L82" s="18">
        <f>IF(ISNUMBER(J82), $B91 * K82, "")</f>
        <v>-3879.3103448275861</v>
      </c>
      <c r="M82" s="31">
        <v>224</v>
      </c>
      <c r="N82" s="32">
        <f t="shared" ref="N82:N85" si="41">IF(ISNUMBER(M82), (M82 - $B82) / $B82, "")</f>
        <v>-3.4482758620689655E-2</v>
      </c>
      <c r="O82" s="18">
        <f>IF(ISNUMBER(M82), $B91 * N82, "")</f>
        <v>-5172.4137931034484</v>
      </c>
      <c r="Q82" s="200"/>
      <c r="R82" s="201"/>
      <c r="S82" s="202"/>
    </row>
    <row r="83" spans="1:19" ht="17.25" thickBot="1">
      <c r="A83" s="125" t="s">
        <v>343</v>
      </c>
      <c r="B83" s="126">
        <v>680</v>
      </c>
      <c r="C83" s="77">
        <v>0</v>
      </c>
      <c r="D83" s="15">
        <v>705</v>
      </c>
      <c r="E83" s="32">
        <f t="shared" si="38"/>
        <v>3.6764705882352942E-2</v>
      </c>
      <c r="F83" s="18">
        <f>IF(ISNUMBER(D83), $B91 * E83, "")</f>
        <v>5514.7058823529414</v>
      </c>
      <c r="G83" s="31">
        <v>713</v>
      </c>
      <c r="H83" s="32">
        <f t="shared" si="39"/>
        <v>4.8529411764705883E-2</v>
      </c>
      <c r="I83" s="101">
        <f>IF(ISNUMBER(G83), $B91 * H83, "")</f>
        <v>7279.4117647058829</v>
      </c>
      <c r="J83" s="15">
        <v>703</v>
      </c>
      <c r="K83" s="32">
        <f t="shared" si="40"/>
        <v>3.3823529411764704E-2</v>
      </c>
      <c r="L83" s="18">
        <f>IF(ISNUMBER(J83), $B91 * K83, "")</f>
        <v>5073.5294117647054</v>
      </c>
      <c r="M83" s="31">
        <v>726</v>
      </c>
      <c r="N83" s="32">
        <f t="shared" si="41"/>
        <v>6.7647058823529407E-2</v>
      </c>
      <c r="O83" s="18">
        <f>IF(ISNUMBER(M83), $B91 * N83, "")</f>
        <v>10147.058823529411</v>
      </c>
      <c r="Q83" s="193"/>
      <c r="R83" s="193"/>
      <c r="S83" s="193"/>
    </row>
    <row r="84" spans="1:19" ht="17.25" thickBot="1">
      <c r="A84" s="125" t="s">
        <v>260</v>
      </c>
      <c r="B84" s="126">
        <v>104</v>
      </c>
      <c r="C84" s="77">
        <v>0</v>
      </c>
      <c r="D84" s="15">
        <v>104</v>
      </c>
      <c r="E84" s="32">
        <f t="shared" si="38"/>
        <v>0</v>
      </c>
      <c r="F84" s="18">
        <f>IF(ISNUMBER(D84), $B91 * E84, "")</f>
        <v>0</v>
      </c>
      <c r="G84" s="31">
        <v>102</v>
      </c>
      <c r="H84" s="32">
        <f t="shared" si="39"/>
        <v>-1.9230769230769232E-2</v>
      </c>
      <c r="I84" s="101">
        <f>IF(ISNUMBER(G84), $B91 * H84, "")</f>
        <v>-2884.6153846153848</v>
      </c>
      <c r="J84" s="15">
        <v>102</v>
      </c>
      <c r="K84" s="32">
        <f t="shared" si="40"/>
        <v>-1.9230769230769232E-2</v>
      </c>
      <c r="L84" s="18">
        <f>IF(ISNUMBER(J84), $B91 * K84, "")</f>
        <v>-2884.6153846153848</v>
      </c>
      <c r="M84" s="31">
        <v>102</v>
      </c>
      <c r="N84" s="32">
        <f t="shared" si="41"/>
        <v>-1.9230769230769232E-2</v>
      </c>
      <c r="O84" s="18">
        <f>IF(ISNUMBER(M84), $B91 * N84, "")</f>
        <v>-2884.6153846153848</v>
      </c>
      <c r="Q84" s="203"/>
      <c r="R84" s="203"/>
      <c r="S84" s="203"/>
    </row>
    <row r="85" spans="1:19" ht="17.25" thickBot="1">
      <c r="A85" s="127" t="s">
        <v>342</v>
      </c>
      <c r="B85" s="128">
        <v>496</v>
      </c>
      <c r="C85" s="78">
        <v>-4.0160643000000003E-3</v>
      </c>
      <c r="D85" s="20">
        <v>495</v>
      </c>
      <c r="E85" s="21">
        <f t="shared" si="38"/>
        <v>-2.0161290322580645E-3</v>
      </c>
      <c r="F85" s="22">
        <f>IF(ISNUMBER(D85), $B91 * E85, "")</f>
        <v>-302.41935483870969</v>
      </c>
      <c r="G85" s="30">
        <v>480</v>
      </c>
      <c r="H85" s="21">
        <f t="shared" si="39"/>
        <v>-3.2258064516129031E-2</v>
      </c>
      <c r="I85" s="105">
        <f>IF(ISNUMBER(G85), $B91 * H85, "")</f>
        <v>-4838.7096774193551</v>
      </c>
      <c r="J85" s="20">
        <v>478</v>
      </c>
      <c r="K85" s="21">
        <f t="shared" si="40"/>
        <v>-3.6290322580645164E-2</v>
      </c>
      <c r="L85" s="22">
        <f>IF(ISNUMBER(J85), $B91 * K85, "")</f>
        <v>-5443.5483870967746</v>
      </c>
      <c r="M85" s="30">
        <v>477</v>
      </c>
      <c r="N85" s="21">
        <f t="shared" si="41"/>
        <v>-3.8306451612903226E-2</v>
      </c>
      <c r="O85" s="22">
        <f>IF(ISNUMBER(M85), $B91 * N85, "")</f>
        <v>-5745.9677419354839</v>
      </c>
      <c r="Q85" s="203"/>
      <c r="R85" s="203"/>
      <c r="S85" s="203"/>
    </row>
    <row r="86" spans="1:19" ht="17.25" thickBot="1">
      <c r="A86" s="125" t="s">
        <v>328</v>
      </c>
      <c r="B86" s="129">
        <v>776</v>
      </c>
      <c r="C86" s="80">
        <v>-5.1282050999999999E-3</v>
      </c>
      <c r="D86" s="106">
        <v>769</v>
      </c>
      <c r="E86" s="107">
        <f>IF(ISNUMBER(D86), (D86 - $B86) / $B86, "")</f>
        <v>-9.0206185567010301E-3</v>
      </c>
      <c r="F86" s="108">
        <f>IF(ISNUMBER(D86), $B91 * E86, "")</f>
        <v>-1353.0927835051546</v>
      </c>
      <c r="G86" s="109">
        <v>753</v>
      </c>
      <c r="H86" s="107">
        <f>IF(ISNUMBER(G86), (G86 - $B86) / $B86, "")</f>
        <v>-2.9639175257731958E-2</v>
      </c>
      <c r="I86" s="110">
        <f>IF(ISNUMBER(G86), $B91 * H86, "")</f>
        <v>-4445.8762886597933</v>
      </c>
      <c r="J86" s="106">
        <v>745</v>
      </c>
      <c r="K86" s="107">
        <f>IF(ISNUMBER(J86), (J86 - $B86) / $B86, "")</f>
        <v>-3.994845360824742E-2</v>
      </c>
      <c r="L86" s="108">
        <f>IF(ISNUMBER(J86), $B91 * K86, "")</f>
        <v>-5992.2680412371128</v>
      </c>
      <c r="M86" s="109">
        <v>738</v>
      </c>
      <c r="N86" s="107">
        <f>IF(ISNUMBER(M86), (M86 - $B86) / $B86, "")</f>
        <v>-4.8969072164948453E-2</v>
      </c>
      <c r="O86" s="108">
        <f>IF(ISNUMBER(M86), $B91 * N86, "")</f>
        <v>-7345.3608247422681</v>
      </c>
      <c r="Q86" s="193"/>
      <c r="R86" s="193"/>
      <c r="S86" s="193"/>
    </row>
    <row r="87" spans="1:19" ht="17.25" thickBot="1">
      <c r="A87" s="125" t="s">
        <v>101</v>
      </c>
      <c r="B87" s="126">
        <v>371</v>
      </c>
      <c r="C87" s="77">
        <v>-5.3619302999999997E-3</v>
      </c>
      <c r="D87" s="15">
        <v>367</v>
      </c>
      <c r="E87" s="32">
        <f t="shared" ref="E87:E90" si="42">IF(ISNUMBER(D87), (D87 - $B87) / $B87, "")</f>
        <v>-1.078167115902965E-2</v>
      </c>
      <c r="F87" s="18">
        <f>IF(ISNUMBER(D87), $B91 * E87, "")</f>
        <v>-1617.2506738544475</v>
      </c>
      <c r="G87" s="31">
        <v>358</v>
      </c>
      <c r="H87" s="32">
        <f t="shared" ref="H87:H90" si="43">IF(ISNUMBER(G87), (G87 - $B87) / $B87, "")</f>
        <v>-3.5040431266846361E-2</v>
      </c>
      <c r="I87" s="101">
        <f>IF(ISNUMBER(G87), $B91 * H87, "")</f>
        <v>-5256.0646900269539</v>
      </c>
      <c r="J87" s="15">
        <v>355</v>
      </c>
      <c r="K87" s="32">
        <f t="shared" ref="K87:K90" si="44">IF(ISNUMBER(J87), (J87 - $B87) / $B87, "")</f>
        <v>-4.3126684636118601E-2</v>
      </c>
      <c r="L87" s="18">
        <f>IF(ISNUMBER(J87), $B91 * K87, "")</f>
        <v>-6469.0026954177902</v>
      </c>
      <c r="M87" s="31">
        <v>351</v>
      </c>
      <c r="N87" s="32">
        <f t="shared" ref="N87:N90" si="45">IF(ISNUMBER(M87), (M87 - $B87) / $B87, "")</f>
        <v>-5.3908355795148251E-2</v>
      </c>
      <c r="O87" s="18">
        <f>IF(ISNUMBER(M87), $B91 * N87, "")</f>
        <v>-8086.2533692722373</v>
      </c>
      <c r="Q87" s="193"/>
      <c r="R87" s="193"/>
      <c r="S87" s="193"/>
    </row>
    <row r="88" spans="1:19" ht="17.25" thickBot="1">
      <c r="A88" s="125" t="s">
        <v>179</v>
      </c>
      <c r="B88" s="126">
        <v>554</v>
      </c>
      <c r="C88" s="77">
        <v>-5.3859963999999998E-3</v>
      </c>
      <c r="D88" s="15">
        <v>549</v>
      </c>
      <c r="E88" s="32">
        <f t="shared" si="42"/>
        <v>-9.0252707581227436E-3</v>
      </c>
      <c r="F88" s="18">
        <f>IF(ISNUMBER(D88), $B91 * E88, "")</f>
        <v>-1353.7906137184116</v>
      </c>
      <c r="G88" s="31">
        <v>540</v>
      </c>
      <c r="H88" s="32">
        <f t="shared" si="43"/>
        <v>-2.5270758122743681E-2</v>
      </c>
      <c r="I88" s="101">
        <f>IF(ISNUMBER(G88), $B91 * H88, "")</f>
        <v>-3790.6137184115519</v>
      </c>
      <c r="J88" s="15">
        <v>534</v>
      </c>
      <c r="K88" s="32">
        <f t="shared" si="44"/>
        <v>-3.6101083032490974E-2</v>
      </c>
      <c r="L88" s="18">
        <f>IF(ISNUMBER(J88), $B91 * K88, "")</f>
        <v>-5415.1624548736463</v>
      </c>
      <c r="M88" s="31">
        <v>532</v>
      </c>
      <c r="N88" s="32">
        <f t="shared" si="45"/>
        <v>-3.9711191335740074E-2</v>
      </c>
      <c r="O88" s="18">
        <f>IF(ISNUMBER(M88), $B91 * N88, "")</f>
        <v>-5956.6787003610116</v>
      </c>
      <c r="Q88" s="193"/>
      <c r="R88" s="193"/>
      <c r="S88" s="193"/>
    </row>
    <row r="89" spans="1:19">
      <c r="A89" s="125" t="s">
        <v>85</v>
      </c>
      <c r="B89" s="126">
        <v>157</v>
      </c>
      <c r="C89" s="77">
        <v>-6.3291138999999998E-3</v>
      </c>
      <c r="D89" s="15">
        <v>156</v>
      </c>
      <c r="E89" s="32">
        <f t="shared" si="42"/>
        <v>-6.369426751592357E-3</v>
      </c>
      <c r="F89" s="18">
        <f>IF(ISNUMBER(D89), $B91 * E89, "")</f>
        <v>-955.41401273885356</v>
      </c>
      <c r="G89" s="31">
        <v>151</v>
      </c>
      <c r="H89" s="32">
        <f t="shared" si="43"/>
        <v>-3.8216560509554139E-2</v>
      </c>
      <c r="I89" s="101">
        <f>IF(ISNUMBER(G89), $B91 * H89, "")</f>
        <v>-5732.4840764331211</v>
      </c>
      <c r="J89" s="15">
        <v>152</v>
      </c>
      <c r="K89" s="32">
        <f t="shared" si="44"/>
        <v>-3.1847133757961783E-2</v>
      </c>
      <c r="L89" s="18">
        <f>IF(ISNUMBER(J89), $B91 * K89, "")</f>
        <v>-4777.0700636942674</v>
      </c>
      <c r="M89" s="31">
        <v>153</v>
      </c>
      <c r="N89" s="32">
        <f t="shared" si="45"/>
        <v>-2.5477707006369428E-2</v>
      </c>
      <c r="O89" s="18">
        <f>IF(ISNUMBER(M89), $B91 * N89, "")</f>
        <v>-3821.6560509554142</v>
      </c>
      <c r="Q89" s="182"/>
      <c r="R89" s="183"/>
      <c r="S89" s="184"/>
    </row>
    <row r="90" spans="1:19" ht="17.25" thickBot="1">
      <c r="A90" s="130" t="s">
        <v>220</v>
      </c>
      <c r="B90" s="131">
        <v>658</v>
      </c>
      <c r="C90" s="79">
        <v>-7.5414781000000004E-3</v>
      </c>
      <c r="D90" s="24">
        <v>653</v>
      </c>
      <c r="E90" s="25">
        <f t="shared" si="42"/>
        <v>-7.5987841945288756E-3</v>
      </c>
      <c r="F90" s="104">
        <f>IF(ISNUMBER(D90), $B91 * E90, "")</f>
        <v>-1139.8176291793313</v>
      </c>
      <c r="G90" s="102">
        <v>647</v>
      </c>
      <c r="H90" s="25">
        <f t="shared" si="43"/>
        <v>-1.6717325227963525E-2</v>
      </c>
      <c r="I90" s="103">
        <f>IF(ISNUMBER(G90), $B91 * H90, "")</f>
        <v>-2507.5987841945289</v>
      </c>
      <c r="J90" s="24">
        <v>644</v>
      </c>
      <c r="K90" s="25">
        <f t="shared" si="44"/>
        <v>-2.1276595744680851E-2</v>
      </c>
      <c r="L90" s="104">
        <f>IF(ISNUMBER(J90), $B91 * K90, "")</f>
        <v>-3191.4893617021276</v>
      </c>
      <c r="M90" s="102">
        <v>644</v>
      </c>
      <c r="N90" s="25">
        <f t="shared" si="45"/>
        <v>-2.1276595744680851E-2</v>
      </c>
      <c r="O90" s="104">
        <f>IF(ISNUMBER(M90), $B91 * N90, "")</f>
        <v>-3191.4893617021276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-1.9292341445854989E-3</v>
      </c>
      <c r="F91" s="28">
        <f>SUM(F71:F90)</f>
        <v>-5787.7024337564981</v>
      </c>
      <c r="G91" s="26" t="s">
        <v>265</v>
      </c>
      <c r="H91" s="27">
        <f>IF(COUNT(H71:H90), SUM(H71:H90) / COUNT(H71:H90), 0)</f>
        <v>-2.1682859290640243E-2</v>
      </c>
      <c r="I91" s="28">
        <f>SUM(I71:I90)</f>
        <v>-65048.57787192073</v>
      </c>
      <c r="J91" s="26" t="s">
        <v>265</v>
      </c>
      <c r="K91" s="27">
        <f>IF(COUNT(K71:K90), SUM(K71:K90) / COUNT(K71:K90), 0)</f>
        <v>-3.1160373437746535E-2</v>
      </c>
      <c r="L91" s="28">
        <f>SUM(L71:L90)</f>
        <v>-93481.120313239604</v>
      </c>
      <c r="M91" s="26" t="s">
        <v>265</v>
      </c>
      <c r="N91" s="27">
        <f>IF(COUNT(N71:N90), SUM(N71:N90) / COUNT(N71:N90), 0)</f>
        <v>-4.0117545858840149E-2</v>
      </c>
      <c r="O91" s="28">
        <f>SUM(O71:O90)</f>
        <v>-120352.63757652043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2022-06-03(금) 오전 00:00</v>
      </c>
      <c r="C96" s="245"/>
      <c r="D96" s="217" t="str">
        <f>TEXT($G$1, "[$-ko-KR]yyyy-mm-dd(ddd) ") &amp; "오후 14:00"</f>
        <v>2022-06-03(금) 오후 14:00</v>
      </c>
      <c r="E96" s="218"/>
      <c r="F96" s="219"/>
      <c r="G96" s="217" t="str">
        <f>TEXT($G$1, "[$-ko-KR]yyyy-mm-dd(ddd) ") &amp; "오후 19:00"</f>
        <v>2022-06-03(금) 오후 19:00</v>
      </c>
      <c r="H96" s="218"/>
      <c r="I96" s="219"/>
      <c r="J96" s="217" t="str">
        <f>TEXT($G$1, "[$-ko-KR]yyyy-mm-dd(ddd) ") &amp; "오후 21:00"</f>
        <v>2022-06-03(금) 오후 21:00</v>
      </c>
      <c r="K96" s="218"/>
      <c r="L96" s="219"/>
      <c r="M96" s="217" t="str">
        <f>TEXT($G$1+1, "[$-ko-KR]yyyy-mm-dd(ddd) ") &amp; "오전 00:00"</f>
        <v>2022-06-04(토)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338</v>
      </c>
      <c r="B98" s="124">
        <v>399</v>
      </c>
      <c r="C98" s="76">
        <v>0.23913043480000001</v>
      </c>
      <c r="D98" s="13">
        <v>390</v>
      </c>
      <c r="E98" s="14">
        <f>IF(ISNUMBER(D98), (D98 - $B98) / $B98, "")</f>
        <v>-2.2556390977443608E-2</v>
      </c>
      <c r="F98" s="16">
        <f>IF(ISNUMBER(D98), $B118 * E98, "")</f>
        <v>-3383.458646616541</v>
      </c>
      <c r="G98" s="29">
        <v>362</v>
      </c>
      <c r="H98" s="14">
        <f>IF(ISNUMBER(G98), (G98 - $B98) / $B98, "")</f>
        <v>-9.2731829573934832E-2</v>
      </c>
      <c r="I98" s="100">
        <f>IF(ISNUMBER(G98), $B118 * H98, "")</f>
        <v>-13909.774436090225</v>
      </c>
      <c r="J98" s="13">
        <v>358</v>
      </c>
      <c r="K98" s="14">
        <f>IF(ISNUMBER(J98), (J98 - $B98) / $B98, "")</f>
        <v>-0.10275689223057644</v>
      </c>
      <c r="L98" s="16">
        <f>IF(ISNUMBER(J98), $B118 * K98, "")</f>
        <v>-15413.533834586466</v>
      </c>
      <c r="M98" s="29">
        <v>337</v>
      </c>
      <c r="N98" s="14">
        <f>IF(ISNUMBER(M98), (M98 - $B98) / $B98, "")</f>
        <v>-0.15538847117794485</v>
      </c>
      <c r="O98" s="16">
        <f>IF(ISNUMBER(M98), $B118 * N98, "")</f>
        <v>-23308.270676691729</v>
      </c>
      <c r="Q98" s="203"/>
      <c r="R98" s="203"/>
      <c r="S98" s="203"/>
    </row>
    <row r="99" spans="1:19" ht="17.25" thickBot="1">
      <c r="A99" s="125" t="s">
        <v>333</v>
      </c>
      <c r="B99" s="126">
        <v>67.5</v>
      </c>
      <c r="C99" s="77">
        <v>6.2992125999999996E-2</v>
      </c>
      <c r="D99" s="15">
        <v>67.599999999999994</v>
      </c>
      <c r="E99" s="32">
        <f t="shared" ref="E99:E102" si="46">IF(ISNUMBER(D99), (D99 - $B99) / $B99, "")</f>
        <v>1.4814814814813973E-3</v>
      </c>
      <c r="F99" s="18">
        <f>IF(ISNUMBER(D99), $B118 * E99, "")</f>
        <v>222.22222222220958</v>
      </c>
      <c r="G99" s="31">
        <v>64.5</v>
      </c>
      <c r="H99" s="32">
        <f t="shared" ref="H99:H102" si="47">IF(ISNUMBER(G99), (G99 - $B99) / $B99, "")</f>
        <v>-4.4444444444444446E-2</v>
      </c>
      <c r="I99" s="101">
        <f>IF(ISNUMBER(G99), $B118 * H99, "")</f>
        <v>-6666.666666666667</v>
      </c>
      <c r="J99" s="15">
        <v>65.2</v>
      </c>
      <c r="K99" s="32">
        <f t="shared" ref="K99:K102" si="48">IF(ISNUMBER(J99), (J99 - $B99) / $B99, "")</f>
        <v>-3.4074074074074034E-2</v>
      </c>
      <c r="L99" s="18">
        <f>IF(ISNUMBER(J99), $B118 * K99, "")</f>
        <v>-5111.1111111111049</v>
      </c>
      <c r="M99" s="31">
        <v>65.3</v>
      </c>
      <c r="N99" s="32">
        <f t="shared" ref="N99:N102" si="49">IF(ISNUMBER(M99), (M99 - $B99) / $B99, "")</f>
        <v>-3.2592592592592631E-2</v>
      </c>
      <c r="O99" s="18">
        <f>IF(ISNUMBER(M99), $B118 * N99, "")</f>
        <v>-4888.8888888888951</v>
      </c>
      <c r="Q99" s="203"/>
      <c r="R99" s="203"/>
      <c r="S99" s="203"/>
    </row>
    <row r="100" spans="1:19" ht="17.25" thickBot="1">
      <c r="A100" s="125" t="s">
        <v>234</v>
      </c>
      <c r="B100" s="126">
        <v>67.5</v>
      </c>
      <c r="C100" s="77">
        <v>5.9654631100000001E-2</v>
      </c>
      <c r="D100" s="15">
        <v>66.2</v>
      </c>
      <c r="E100" s="32">
        <f t="shared" si="46"/>
        <v>-1.9259259259259216E-2</v>
      </c>
      <c r="F100" s="18">
        <f>IF(ISNUMBER(D100), $B118 * E100, "")</f>
        <v>-2888.8888888888823</v>
      </c>
      <c r="G100" s="31">
        <v>76.599999999999994</v>
      </c>
      <c r="H100" s="32">
        <f t="shared" si="47"/>
        <v>0.13481481481481472</v>
      </c>
      <c r="I100" s="101">
        <f>IF(ISNUMBER(G100), $B118 * H100, "")</f>
        <v>20222.222222222208</v>
      </c>
      <c r="J100" s="15">
        <v>76.400000000000006</v>
      </c>
      <c r="K100" s="32">
        <f t="shared" si="48"/>
        <v>0.13185185185185194</v>
      </c>
      <c r="L100" s="18">
        <f>IF(ISNUMBER(J100), $B118 * K100, "")</f>
        <v>19777.777777777792</v>
      </c>
      <c r="M100" s="31">
        <v>75.3</v>
      </c>
      <c r="N100" s="32">
        <f t="shared" si="49"/>
        <v>0.11555555555555551</v>
      </c>
      <c r="O100" s="18">
        <f>IF(ISNUMBER(M100), $B118 * N100, "")</f>
        <v>17333.333333333325</v>
      </c>
      <c r="Q100" s="193"/>
      <c r="R100" s="193"/>
      <c r="S100" s="193"/>
    </row>
    <row r="101" spans="1:19" ht="17.25" thickBot="1">
      <c r="A101" s="125" t="s">
        <v>248</v>
      </c>
      <c r="B101" s="126">
        <v>169</v>
      </c>
      <c r="C101" s="77">
        <v>4.3209876500000001E-2</v>
      </c>
      <c r="D101" s="15">
        <v>171</v>
      </c>
      <c r="E101" s="32">
        <f t="shared" si="46"/>
        <v>1.1834319526627219E-2</v>
      </c>
      <c r="F101" s="18">
        <f>IF(ISNUMBER(D101), $B118 * E101, "")</f>
        <v>1775.1479289940828</v>
      </c>
      <c r="G101" s="31">
        <v>168</v>
      </c>
      <c r="H101" s="32">
        <f t="shared" si="47"/>
        <v>-5.9171597633136093E-3</v>
      </c>
      <c r="I101" s="101">
        <f>IF(ISNUMBER(G101), $B118 * H101, "")</f>
        <v>-887.5739644970414</v>
      </c>
      <c r="J101" s="15">
        <v>166</v>
      </c>
      <c r="K101" s="32">
        <f t="shared" si="48"/>
        <v>-1.7751479289940829E-2</v>
      </c>
      <c r="L101" s="18">
        <f>IF(ISNUMBER(J101), $B118 * K101, "")</f>
        <v>-2662.7218934911243</v>
      </c>
      <c r="M101" s="31">
        <v>168</v>
      </c>
      <c r="N101" s="32">
        <f t="shared" si="49"/>
        <v>-5.9171597633136093E-3</v>
      </c>
      <c r="O101" s="18">
        <f>IF(ISNUMBER(M101), $B118 * N101, "")</f>
        <v>-887.5739644970414</v>
      </c>
      <c r="Q101" s="193"/>
      <c r="R101" s="193"/>
      <c r="S101" s="193"/>
    </row>
    <row r="102" spans="1:19" ht="17.25" thickBot="1">
      <c r="A102" s="127" t="s">
        <v>87</v>
      </c>
      <c r="B102" s="128">
        <v>70130</v>
      </c>
      <c r="C102" s="78">
        <v>3.4213242900000003E-2</v>
      </c>
      <c r="D102" s="20">
        <v>70040</v>
      </c>
      <c r="E102" s="21">
        <f t="shared" si="46"/>
        <v>-1.2833309567945245E-3</v>
      </c>
      <c r="F102" s="22">
        <f>IF(ISNUMBER(D102), $B118 * E102, "")</f>
        <v>-192.49964351917868</v>
      </c>
      <c r="G102" s="30">
        <v>68430</v>
      </c>
      <c r="H102" s="21">
        <f t="shared" si="47"/>
        <v>-2.4240695850563241E-2</v>
      </c>
      <c r="I102" s="105">
        <f>IF(ISNUMBER(G102), $B118 * H102, "")</f>
        <v>-3636.104377584486</v>
      </c>
      <c r="J102" s="20">
        <v>68290</v>
      </c>
      <c r="K102" s="21">
        <f t="shared" si="48"/>
        <v>-2.6236988450021387E-2</v>
      </c>
      <c r="L102" s="22">
        <f>IF(ISNUMBER(J102), $B118 * K102, "")</f>
        <v>-3935.5482675032081</v>
      </c>
      <c r="M102" s="30">
        <v>68590</v>
      </c>
      <c r="N102" s="21">
        <f t="shared" si="49"/>
        <v>-2.1959218594039639E-2</v>
      </c>
      <c r="O102" s="22">
        <f>IF(ISNUMBER(M102), $B118 * N102, "")</f>
        <v>-3293.8827891059459</v>
      </c>
      <c r="Q102" s="193"/>
      <c r="R102" s="193"/>
      <c r="S102" s="193"/>
    </row>
    <row r="103" spans="1:19" ht="17.25" thickBot="1">
      <c r="A103" s="125" t="s">
        <v>51</v>
      </c>
      <c r="B103" s="129">
        <v>186</v>
      </c>
      <c r="C103" s="80">
        <v>3.3333333299999997E-2</v>
      </c>
      <c r="D103" s="106">
        <v>188</v>
      </c>
      <c r="E103" s="107">
        <f>IF(ISNUMBER(D103), (D103 - $B103) / $B103, "")</f>
        <v>1.0752688172043012E-2</v>
      </c>
      <c r="F103" s="108">
        <f>IF(ISNUMBER(D103), $B118 * E103, "")</f>
        <v>1612.9032258064517</v>
      </c>
      <c r="G103" s="109">
        <v>184</v>
      </c>
      <c r="H103" s="107">
        <f>IF(ISNUMBER(G103), (G103 - $B103) / $B103, "")</f>
        <v>-1.0752688172043012E-2</v>
      </c>
      <c r="I103" s="110">
        <f>IF(ISNUMBER(G103), $B118 * H103, "")</f>
        <v>-1612.9032258064517</v>
      </c>
      <c r="J103" s="106">
        <v>182</v>
      </c>
      <c r="K103" s="107">
        <f>IF(ISNUMBER(J103), (J103 - $B103) / $B103, "")</f>
        <v>-2.1505376344086023E-2</v>
      </c>
      <c r="L103" s="108">
        <f>IF(ISNUMBER(J103), $B118 * K103, "")</f>
        <v>-3225.8064516129034</v>
      </c>
      <c r="M103" s="109">
        <v>180</v>
      </c>
      <c r="N103" s="107">
        <f>IF(ISNUMBER(M103), (M103 - $B103) / $B103, "")</f>
        <v>-3.2258064516129031E-2</v>
      </c>
      <c r="O103" s="108">
        <f>IF(ISNUMBER(M103), $B118 * N103, "")</f>
        <v>-4838.7096774193551</v>
      </c>
      <c r="Q103" s="193"/>
      <c r="R103" s="193"/>
      <c r="S103" s="193"/>
    </row>
    <row r="104" spans="1:19" ht="17.25" thickBot="1">
      <c r="A104" s="125" t="s">
        <v>228</v>
      </c>
      <c r="B104" s="126">
        <v>40.299999999999997</v>
      </c>
      <c r="C104" s="77">
        <v>2.8061224499999999E-2</v>
      </c>
      <c r="D104" s="15">
        <v>39.1</v>
      </c>
      <c r="E104" s="32">
        <f t="shared" ref="E104:E107" si="50">IF(ISNUMBER(D104), (D104 - $B104) / $B104, "")</f>
        <v>-2.9776674937965156E-2</v>
      </c>
      <c r="F104" s="18">
        <f>IF(ISNUMBER(D104), $B118 * E104, "")</f>
        <v>-4466.5012406947735</v>
      </c>
      <c r="G104" s="31">
        <v>38.200000000000003</v>
      </c>
      <c r="H104" s="32">
        <f t="shared" ref="H104:H107" si="51">IF(ISNUMBER(G104), (G104 - $B104) / $B104, "")</f>
        <v>-5.2109181141439066E-2</v>
      </c>
      <c r="I104" s="101">
        <f>IF(ISNUMBER(G104), $B118 * H104, "")</f>
        <v>-7816.3771712158596</v>
      </c>
      <c r="J104" s="15">
        <v>38</v>
      </c>
      <c r="K104" s="32">
        <f t="shared" ref="K104:K107" si="52">IF(ISNUMBER(J104), (J104 - $B104) / $B104, "")</f>
        <v>-5.7071960297766684E-2</v>
      </c>
      <c r="L104" s="18">
        <f>IF(ISNUMBER(J104), $B118 * K104, "")</f>
        <v>-8560.7940446650027</v>
      </c>
      <c r="M104" s="31">
        <v>37.799999999999997</v>
      </c>
      <c r="N104" s="32">
        <f t="shared" ref="N104:N107" si="53">IF(ISNUMBER(M104), (M104 - $B104) / $B104, "")</f>
        <v>-6.2034739454094295E-2</v>
      </c>
      <c r="O104" s="18">
        <f>IF(ISNUMBER(M104), $B118 * N104, "")</f>
        <v>-9305.2109181141441</v>
      </c>
      <c r="Q104" s="193"/>
      <c r="R104" s="193"/>
      <c r="S104" s="193"/>
    </row>
    <row r="105" spans="1:19" ht="17.25" thickBot="1">
      <c r="A105" s="125" t="s">
        <v>153</v>
      </c>
      <c r="B105" s="126">
        <v>12260</v>
      </c>
      <c r="C105" s="77">
        <v>2.16666667E-2</v>
      </c>
      <c r="D105" s="15">
        <v>12440</v>
      </c>
      <c r="E105" s="32">
        <f t="shared" si="50"/>
        <v>1.468189233278956E-2</v>
      </c>
      <c r="F105" s="18">
        <f>IF(ISNUMBER(D105), $B118 * E105, "")</f>
        <v>2202.283849918434</v>
      </c>
      <c r="G105" s="31">
        <v>12920</v>
      </c>
      <c r="H105" s="32">
        <f t="shared" si="51"/>
        <v>5.3833605220228384E-2</v>
      </c>
      <c r="I105" s="101">
        <f>IF(ISNUMBER(G105), $B118 * H105, "")</f>
        <v>8075.0407830342574</v>
      </c>
      <c r="J105" s="15">
        <v>12490</v>
      </c>
      <c r="K105" s="32">
        <f t="shared" si="52"/>
        <v>1.8760195758564437E-2</v>
      </c>
      <c r="L105" s="18">
        <f>IF(ISNUMBER(J105), $B118 * K105, "")</f>
        <v>2814.0293637846657</v>
      </c>
      <c r="M105" s="31">
        <v>12040</v>
      </c>
      <c r="N105" s="32">
        <f t="shared" si="53"/>
        <v>-1.794453507340946E-2</v>
      </c>
      <c r="O105" s="18">
        <f>IF(ISNUMBER(M105), $B118 * N105, "")</f>
        <v>-2691.6802610114191</v>
      </c>
      <c r="Q105" s="193"/>
      <c r="R105" s="193"/>
      <c r="S105" s="193"/>
    </row>
    <row r="106" spans="1:19" ht="17.25" thickBot="1">
      <c r="A106" s="125" t="s">
        <v>62</v>
      </c>
      <c r="B106" s="126">
        <v>14710</v>
      </c>
      <c r="C106" s="77">
        <v>2.0818875800000001E-2</v>
      </c>
      <c r="D106" s="15">
        <v>14590</v>
      </c>
      <c r="E106" s="32">
        <f t="shared" si="50"/>
        <v>-8.1577158395649222E-3</v>
      </c>
      <c r="F106" s="18">
        <f>IF(ISNUMBER(D106), $B118 * E106, "")</f>
        <v>-1223.6573759347384</v>
      </c>
      <c r="G106" s="31">
        <v>14190</v>
      </c>
      <c r="H106" s="32">
        <f t="shared" si="51"/>
        <v>-3.5350101971447993E-2</v>
      </c>
      <c r="I106" s="101">
        <f>IF(ISNUMBER(G106), $B118 * H106, "")</f>
        <v>-5302.5152957171986</v>
      </c>
      <c r="J106" s="15">
        <v>14130</v>
      </c>
      <c r="K106" s="32">
        <f t="shared" si="52"/>
        <v>-3.9428959891230457E-2</v>
      </c>
      <c r="L106" s="18">
        <f>IF(ISNUMBER(J106), $B118 * K106, "")</f>
        <v>-5914.3439836845682</v>
      </c>
      <c r="M106" s="31">
        <v>13930</v>
      </c>
      <c r="N106" s="32">
        <f t="shared" si="53"/>
        <v>-5.3025152957171993E-2</v>
      </c>
      <c r="O106" s="18">
        <f>IF(ISNUMBER(M106), $B118 * N106, "")</f>
        <v>-7953.7729435757992</v>
      </c>
      <c r="Q106" s="33"/>
      <c r="R106" s="33"/>
    </row>
    <row r="107" spans="1:19" ht="17.25" thickBot="1">
      <c r="A107" s="130" t="s">
        <v>194</v>
      </c>
      <c r="B107" s="131">
        <v>107</v>
      </c>
      <c r="C107" s="79">
        <v>1.9047618999999998E-2</v>
      </c>
      <c r="D107" s="24">
        <v>107</v>
      </c>
      <c r="E107" s="25">
        <f t="shared" si="50"/>
        <v>0</v>
      </c>
      <c r="F107" s="104">
        <f>IF(ISNUMBER(D107), $B118 * E107, "")</f>
        <v>0</v>
      </c>
      <c r="G107" s="102">
        <v>111</v>
      </c>
      <c r="H107" s="25">
        <f t="shared" si="51"/>
        <v>3.7383177570093455E-2</v>
      </c>
      <c r="I107" s="103">
        <f>IF(ISNUMBER(G107), $B118 * H107, "")</f>
        <v>5607.4766355140182</v>
      </c>
      <c r="J107" s="24">
        <v>108</v>
      </c>
      <c r="K107" s="25">
        <f t="shared" si="52"/>
        <v>9.3457943925233638E-3</v>
      </c>
      <c r="L107" s="104">
        <f>IF(ISNUMBER(J107), $B118 * K107, "")</f>
        <v>1401.8691588785045</v>
      </c>
      <c r="M107" s="102">
        <v>104</v>
      </c>
      <c r="N107" s="25">
        <f t="shared" si="53"/>
        <v>-2.8037383177570093E-2</v>
      </c>
      <c r="O107" s="104">
        <f>IF(ISNUMBER(M107), $B118 * N107, "")</f>
        <v>-4205.6074766355141</v>
      </c>
      <c r="Q107" s="194"/>
      <c r="R107" s="195"/>
      <c r="S107" s="196"/>
    </row>
    <row r="108" spans="1:19">
      <c r="A108" s="123" t="s">
        <v>232</v>
      </c>
      <c r="B108" s="124">
        <v>73.8</v>
      </c>
      <c r="C108" s="76">
        <v>1.7931034500000002E-2</v>
      </c>
      <c r="D108" s="13">
        <v>73.400000000000006</v>
      </c>
      <c r="E108" s="14">
        <f>IF(ISNUMBER(D108), (D108 - $B108) / $B108, "")</f>
        <v>-5.4200542005418901E-3</v>
      </c>
      <c r="F108" s="16">
        <f>IF(ISNUMBER(D108), $B118 * E108, "")</f>
        <v>-813.00813008128353</v>
      </c>
      <c r="G108" s="29">
        <v>72.900000000000006</v>
      </c>
      <c r="H108" s="14">
        <f>IF(ISNUMBER(G108), (G108 - $B108) / $B108, "")</f>
        <v>-1.2195121951219396E-2</v>
      </c>
      <c r="I108" s="100">
        <f>IF(ISNUMBER(G108), $B118 * H108, "")</f>
        <v>-1829.2682926829095</v>
      </c>
      <c r="J108" s="13">
        <v>72.8</v>
      </c>
      <c r="K108" s="14">
        <f>IF(ISNUMBER(J108), (J108 - $B108) / $B108, "")</f>
        <v>-1.3550135501355014E-2</v>
      </c>
      <c r="L108" s="16">
        <f>IF(ISNUMBER(J108), $B118 * K108, "")</f>
        <v>-2032.5203252032522</v>
      </c>
      <c r="M108" s="29">
        <v>70.3</v>
      </c>
      <c r="N108" s="14">
        <f>IF(ISNUMBER(M108), (M108 - $B108) / $B108, "")</f>
        <v>-4.7425474254742549E-2</v>
      </c>
      <c r="O108" s="16">
        <f>IF(ISNUMBER(M108), $B118 * N108, "")</f>
        <v>-7113.8211382113823</v>
      </c>
      <c r="Q108" s="197"/>
      <c r="R108" s="198"/>
      <c r="S108" s="199"/>
    </row>
    <row r="109" spans="1:19" ht="17.25" thickBot="1">
      <c r="A109" s="125" t="s">
        <v>171</v>
      </c>
      <c r="B109" s="126">
        <v>460</v>
      </c>
      <c r="C109" s="77">
        <v>1.7699115000000001E-2</v>
      </c>
      <c r="D109" s="15">
        <v>456</v>
      </c>
      <c r="E109" s="32">
        <f t="shared" ref="E109:E112" si="54">IF(ISNUMBER(D109), (D109 - $B109) / $B109, "")</f>
        <v>-8.6956521739130436E-3</v>
      </c>
      <c r="F109" s="18">
        <f>IF(ISNUMBER(D109), $B118 * E109, "")</f>
        <v>-1304.3478260869565</v>
      </c>
      <c r="G109" s="31">
        <v>447</v>
      </c>
      <c r="H109" s="32">
        <f t="shared" ref="H109:H112" si="55">IF(ISNUMBER(G109), (G109 - $B109) / $B109, "")</f>
        <v>-2.8260869565217391E-2</v>
      </c>
      <c r="I109" s="101">
        <f>IF(ISNUMBER(G109), $B118 * H109, "")</f>
        <v>-4239.130434782609</v>
      </c>
      <c r="J109" s="15">
        <v>438</v>
      </c>
      <c r="K109" s="32">
        <f t="shared" ref="K109:K112" si="56">IF(ISNUMBER(J109), (J109 - $B109) / $B109, "")</f>
        <v>-4.7826086956521741E-2</v>
      </c>
      <c r="L109" s="18">
        <f>IF(ISNUMBER(J109), $B118 * K109, "")</f>
        <v>-7173.913043478261</v>
      </c>
      <c r="M109" s="31">
        <v>432</v>
      </c>
      <c r="N109" s="32">
        <f t="shared" ref="N109:N112" si="57">IF(ISNUMBER(M109), (M109 - $B109) / $B109, "")</f>
        <v>-6.0869565217391307E-2</v>
      </c>
      <c r="O109" s="18">
        <f>IF(ISNUMBER(M109), $B118 * N109, "")</f>
        <v>-9130.434782608696</v>
      </c>
      <c r="Q109" s="200"/>
      <c r="R109" s="201"/>
      <c r="S109" s="202"/>
    </row>
    <row r="110" spans="1:19" ht="17.25" thickBot="1">
      <c r="A110" s="125" t="s">
        <v>181</v>
      </c>
      <c r="B110" s="126">
        <v>3135</v>
      </c>
      <c r="C110" s="77">
        <v>1.45631068E-2</v>
      </c>
      <c r="D110" s="15">
        <v>3120</v>
      </c>
      <c r="E110" s="32">
        <f t="shared" si="54"/>
        <v>-4.7846889952153108E-3</v>
      </c>
      <c r="F110" s="18">
        <f>IF(ISNUMBER(D110), $B118 * E110, "")</f>
        <v>-717.70334928229659</v>
      </c>
      <c r="G110" s="31">
        <v>3120</v>
      </c>
      <c r="H110" s="32">
        <f t="shared" si="55"/>
        <v>-4.7846889952153108E-3</v>
      </c>
      <c r="I110" s="101">
        <f>IF(ISNUMBER(G110), $B118 * H110, "")</f>
        <v>-717.70334928229659</v>
      </c>
      <c r="J110" s="15">
        <v>3135</v>
      </c>
      <c r="K110" s="32">
        <f t="shared" si="56"/>
        <v>0</v>
      </c>
      <c r="L110" s="18">
        <f>IF(ISNUMBER(J110), $B118 * K110, "")</f>
        <v>0</v>
      </c>
      <c r="M110" s="31">
        <v>3020</v>
      </c>
      <c r="N110" s="32">
        <f t="shared" si="57"/>
        <v>-3.6682615629984053E-2</v>
      </c>
      <c r="O110" s="18">
        <f>IF(ISNUMBER(M110), $B118 * N110, "")</f>
        <v>-5502.3923444976081</v>
      </c>
      <c r="Q110" s="193"/>
      <c r="R110" s="193"/>
      <c r="S110" s="193"/>
    </row>
    <row r="111" spans="1:19" ht="17.25" thickBot="1">
      <c r="A111" s="125" t="s">
        <v>184</v>
      </c>
      <c r="B111" s="126">
        <v>8.4</v>
      </c>
      <c r="C111" s="77">
        <v>1.44927536E-2</v>
      </c>
      <c r="D111" s="15">
        <v>8.3000000000000007</v>
      </c>
      <c r="E111" s="32">
        <f t="shared" si="54"/>
        <v>-1.1904761904761862E-2</v>
      </c>
      <c r="F111" s="18">
        <f>IF(ISNUMBER(D111), $B118 * E111, "")</f>
        <v>-1785.7142857142794</v>
      </c>
      <c r="G111" s="31">
        <v>8.01</v>
      </c>
      <c r="H111" s="32">
        <f t="shared" si="55"/>
        <v>-4.6428571428571493E-2</v>
      </c>
      <c r="I111" s="101">
        <f>IF(ISNUMBER(G111), $B118 * H111, "")</f>
        <v>-6964.2857142857238</v>
      </c>
      <c r="J111" s="15">
        <v>7.91</v>
      </c>
      <c r="K111" s="32">
        <f t="shared" si="56"/>
        <v>-5.8333333333333355E-2</v>
      </c>
      <c r="L111" s="18">
        <f>IF(ISNUMBER(J111), $B118 * K111, "")</f>
        <v>-8750.0000000000036</v>
      </c>
      <c r="M111" s="31">
        <v>7.98</v>
      </c>
      <c r="N111" s="32">
        <f t="shared" si="57"/>
        <v>-4.9999999999999989E-2</v>
      </c>
      <c r="O111" s="18">
        <f>IF(ISNUMBER(M111), $B118 * N111, "")</f>
        <v>-7499.9999999999982</v>
      </c>
      <c r="Q111" s="203"/>
      <c r="R111" s="203"/>
      <c r="S111" s="203"/>
    </row>
    <row r="112" spans="1:19" ht="17.25" thickBot="1">
      <c r="A112" s="127" t="s">
        <v>196</v>
      </c>
      <c r="B112" s="128">
        <v>37.200000000000003</v>
      </c>
      <c r="C112" s="78">
        <v>1.3623978199999999E-2</v>
      </c>
      <c r="D112" s="20">
        <v>37</v>
      </c>
      <c r="E112" s="21">
        <f t="shared" si="54"/>
        <v>-5.3763440860215813E-3</v>
      </c>
      <c r="F112" s="22">
        <f>IF(ISNUMBER(D112), $B118 * E112, "")</f>
        <v>-806.45161290323722</v>
      </c>
      <c r="G112" s="30">
        <v>36</v>
      </c>
      <c r="H112" s="21">
        <f t="shared" si="55"/>
        <v>-3.2258064516129108E-2</v>
      </c>
      <c r="I112" s="105">
        <f>IF(ISNUMBER(G112), $B118 * H112, "")</f>
        <v>-4838.709677419366</v>
      </c>
      <c r="J112" s="20">
        <v>35.5</v>
      </c>
      <c r="K112" s="21">
        <f t="shared" si="56"/>
        <v>-4.5698924731182866E-2</v>
      </c>
      <c r="L112" s="22">
        <f>IF(ISNUMBER(J112), $B118 * K112, "")</f>
        <v>-6854.8387096774295</v>
      </c>
      <c r="M112" s="30">
        <v>35</v>
      </c>
      <c r="N112" s="21">
        <f t="shared" si="57"/>
        <v>-5.9139784946236632E-2</v>
      </c>
      <c r="O112" s="22">
        <f>IF(ISNUMBER(M112), $B118 * N112, "")</f>
        <v>-8870.9677419354939</v>
      </c>
      <c r="Q112" s="203"/>
      <c r="R112" s="203"/>
      <c r="S112" s="203"/>
    </row>
    <row r="113" spans="1:19" ht="17.25" thickBot="1">
      <c r="A113" s="125" t="s">
        <v>122</v>
      </c>
      <c r="B113" s="129">
        <v>82850</v>
      </c>
      <c r="C113" s="80">
        <v>1.20938187E-2</v>
      </c>
      <c r="D113" s="106">
        <v>82800</v>
      </c>
      <c r="E113" s="107">
        <f>IF(ISNUMBER(D113), (D113 - $B113) / $B113, "")</f>
        <v>-6.0350030175015089E-4</v>
      </c>
      <c r="F113" s="108">
        <f>IF(ISNUMBER(D113), $B118 * E113, "")</f>
        <v>-90.525045262522639</v>
      </c>
      <c r="G113" s="109">
        <v>80230</v>
      </c>
      <c r="H113" s="107">
        <f>IF(ISNUMBER(G113), (G113 - $B113) / $B113, "")</f>
        <v>-3.1623415811707904E-2</v>
      </c>
      <c r="I113" s="110">
        <f>IF(ISNUMBER(G113), $B118 * H113, "")</f>
        <v>-4743.5123717561855</v>
      </c>
      <c r="J113" s="106">
        <v>79900</v>
      </c>
      <c r="K113" s="107">
        <f>IF(ISNUMBER(J113), (J113 - $B113) / $B113, "")</f>
        <v>-3.5606517803258901E-2</v>
      </c>
      <c r="L113" s="108">
        <f>IF(ISNUMBER(J113), $B118 * K113, "")</f>
        <v>-5340.9776704888354</v>
      </c>
      <c r="M113" s="109">
        <v>79630</v>
      </c>
      <c r="N113" s="107">
        <f>IF(ISNUMBER(M113), (M113 - $B113) / $B113, "")</f>
        <v>-3.8865419432709714E-2</v>
      </c>
      <c r="O113" s="108">
        <f>IF(ISNUMBER(M113), $B118 * N113, "")</f>
        <v>-5829.8129149064571</v>
      </c>
      <c r="Q113" s="193"/>
      <c r="R113" s="193"/>
      <c r="S113" s="193"/>
    </row>
    <row r="114" spans="1:19" ht="17.25" thickBot="1">
      <c r="A114" s="125" t="s">
        <v>107</v>
      </c>
      <c r="B114" s="126">
        <v>81.2</v>
      </c>
      <c r="C114" s="77">
        <v>9.9502488000000004E-3</v>
      </c>
      <c r="D114" s="15">
        <v>80.900000000000006</v>
      </c>
      <c r="E114" s="32">
        <f t="shared" ref="E114:E117" si="58">IF(ISNUMBER(D114), (D114 - $B114) / $B114, "")</f>
        <v>-3.694581280788142E-3</v>
      </c>
      <c r="F114" s="18">
        <f>IF(ISNUMBER(D114), $B118 * E114, "")</f>
        <v>-554.18719211822133</v>
      </c>
      <c r="G114" s="31">
        <v>84</v>
      </c>
      <c r="H114" s="32">
        <f t="shared" ref="H114:H117" si="59">IF(ISNUMBER(G114), (G114 - $B114) / $B114, "")</f>
        <v>3.448275862068962E-2</v>
      </c>
      <c r="I114" s="101">
        <f>IF(ISNUMBER(G114), $B118 * H114, "")</f>
        <v>5172.4137931034429</v>
      </c>
      <c r="J114" s="15">
        <v>84</v>
      </c>
      <c r="K114" s="32">
        <f t="shared" ref="K114:K117" si="60">IF(ISNUMBER(J114), (J114 - $B114) / $B114, "")</f>
        <v>3.448275862068962E-2</v>
      </c>
      <c r="L114" s="18">
        <f>IF(ISNUMBER(J114), $B118 * K114, "")</f>
        <v>5172.4137931034429</v>
      </c>
      <c r="M114" s="31">
        <v>80.8</v>
      </c>
      <c r="N114" s="32">
        <f t="shared" ref="N114:N117" si="61">IF(ISNUMBER(M114), (M114 - $B114) / $B114, "")</f>
        <v>-4.9261083743843059E-3</v>
      </c>
      <c r="O114" s="18">
        <f>IF(ISNUMBER(M114), $B118 * N114, "")</f>
        <v>-738.91625615764588</v>
      </c>
      <c r="Q114" s="193"/>
      <c r="R114" s="193"/>
      <c r="S114" s="193"/>
    </row>
    <row r="115" spans="1:19" ht="17.25" thickBot="1">
      <c r="A115" s="125" t="s">
        <v>66</v>
      </c>
      <c r="B115" s="126">
        <v>1705</v>
      </c>
      <c r="C115" s="77">
        <v>8.8757395999999999E-3</v>
      </c>
      <c r="D115" s="15">
        <v>1710</v>
      </c>
      <c r="E115" s="32">
        <f t="shared" si="58"/>
        <v>2.9325513196480938E-3</v>
      </c>
      <c r="F115" s="18">
        <f>IF(ISNUMBER(D115), $B118 * E115, "")</f>
        <v>439.88269794721407</v>
      </c>
      <c r="G115" s="31">
        <v>1635</v>
      </c>
      <c r="H115" s="32">
        <f t="shared" si="59"/>
        <v>-4.1055718475073312E-2</v>
      </c>
      <c r="I115" s="101">
        <f>IF(ISNUMBER(G115), $B118 * H115, "")</f>
        <v>-6158.3577712609967</v>
      </c>
      <c r="J115" s="15">
        <v>1615</v>
      </c>
      <c r="K115" s="32">
        <f t="shared" si="60"/>
        <v>-5.2785923753665691E-2</v>
      </c>
      <c r="L115" s="18">
        <f>IF(ISNUMBER(J115), $B118 * K115, "")</f>
        <v>-7917.8885630498535</v>
      </c>
      <c r="M115" s="31">
        <v>1570</v>
      </c>
      <c r="N115" s="32">
        <f t="shared" si="61"/>
        <v>-7.9178885630498533E-2</v>
      </c>
      <c r="O115" s="18">
        <f>IF(ISNUMBER(M115), $B118 * N115, "")</f>
        <v>-11876.832844574779</v>
      </c>
      <c r="Q115" s="193"/>
      <c r="R115" s="193"/>
      <c r="S115" s="193"/>
    </row>
    <row r="116" spans="1:19">
      <c r="A116" s="125" t="s">
        <v>89</v>
      </c>
      <c r="B116" s="126">
        <v>514</v>
      </c>
      <c r="C116" s="77">
        <v>7.8431373000000006E-3</v>
      </c>
      <c r="D116" s="15">
        <v>512</v>
      </c>
      <c r="E116" s="32">
        <f t="shared" si="58"/>
        <v>-3.8910505836575876E-3</v>
      </c>
      <c r="F116" s="18">
        <f>IF(ISNUMBER(D116), $B118 * E116, "")</f>
        <v>-583.65758754863816</v>
      </c>
      <c r="G116" s="31">
        <v>503</v>
      </c>
      <c r="H116" s="32">
        <f t="shared" si="59"/>
        <v>-2.1400778210116732E-2</v>
      </c>
      <c r="I116" s="101">
        <f>IF(ISNUMBER(G116), $B118 * H116, "")</f>
        <v>-3210.1167315175098</v>
      </c>
      <c r="J116" s="15">
        <v>500</v>
      </c>
      <c r="K116" s="32">
        <f t="shared" si="60"/>
        <v>-2.7237354085603113E-2</v>
      </c>
      <c r="L116" s="18">
        <f>IF(ISNUMBER(J116), $B118 * K116, "")</f>
        <v>-4085.603112840467</v>
      </c>
      <c r="M116" s="31">
        <v>495</v>
      </c>
      <c r="N116" s="32">
        <f t="shared" si="61"/>
        <v>-3.6964980544747082E-2</v>
      </c>
      <c r="O116" s="18">
        <f>IF(ISNUMBER(M116), $B118 * N116, "")</f>
        <v>-5544.747081712062</v>
      </c>
      <c r="Q116" s="182"/>
      <c r="R116" s="183"/>
      <c r="S116" s="184"/>
    </row>
    <row r="117" spans="1:19" ht="17.25" thickBot="1">
      <c r="A117" s="130" t="s">
        <v>126</v>
      </c>
      <c r="B117" s="131">
        <v>65.5</v>
      </c>
      <c r="C117" s="79">
        <v>6.1443931999999998E-3</v>
      </c>
      <c r="D117" s="24">
        <v>64.900000000000006</v>
      </c>
      <c r="E117" s="25">
        <f t="shared" si="58"/>
        <v>-9.160305343511364E-3</v>
      </c>
      <c r="F117" s="104">
        <f>IF(ISNUMBER(D117), $B118 * E117, "")</f>
        <v>-1374.0458015267045</v>
      </c>
      <c r="G117" s="102">
        <v>65.8</v>
      </c>
      <c r="H117" s="25">
        <f t="shared" si="59"/>
        <v>4.580152671755682E-3</v>
      </c>
      <c r="I117" s="103">
        <f>IF(ISNUMBER(G117), $B118 * H117, "")</f>
        <v>687.02290076335225</v>
      </c>
      <c r="J117" s="24">
        <v>65.400000000000006</v>
      </c>
      <c r="K117" s="25">
        <f t="shared" si="60"/>
        <v>-1.5267175572518216E-3</v>
      </c>
      <c r="L117" s="104">
        <f>IF(ISNUMBER(J117), $B118 * K117, "")</f>
        <v>-229.00763358777326</v>
      </c>
      <c r="M117" s="102">
        <v>63.2</v>
      </c>
      <c r="N117" s="25">
        <f t="shared" si="61"/>
        <v>-3.5114503816793853E-2</v>
      </c>
      <c r="O117" s="104">
        <f>IF(ISNUMBER(M117), $B118 * N117, "")</f>
        <v>-5267.1755725190778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-4.644068900429954E-3</v>
      </c>
      <c r="F118" s="28">
        <f>SUM(F98:F117)</f>
        <v>-13932.206701289861</v>
      </c>
      <c r="G118" s="26" t="s">
        <v>265</v>
      </c>
      <c r="H118" s="27">
        <f>IF(COUNT(H98:H117), SUM(H98:H117) / COUNT(H98:H117), 0)</f>
        <v>-1.0922941048642752E-2</v>
      </c>
      <c r="I118" s="28">
        <f>SUM(I98:I117)</f>
        <v>-32768.823145928254</v>
      </c>
      <c r="J118" s="26" t="s">
        <v>265</v>
      </c>
      <c r="K118" s="27">
        <f>IF(COUNT(K98:K117), SUM(K98:K117) / COUNT(K98:K117), 0)</f>
        <v>-1.9347506183811949E-2</v>
      </c>
      <c r="L118" s="28">
        <f>SUM(L98:L117)</f>
        <v>-58042.518551435845</v>
      </c>
      <c r="M118" s="26" t="s">
        <v>265</v>
      </c>
      <c r="N118" s="27">
        <f>IF(COUNT(N98:N117), SUM(N98:N117) / COUNT(N98:N117), 0)</f>
        <v>-3.7138454979909905E-2</v>
      </c>
      <c r="O118" s="28">
        <f>SUM(O98:O117)</f>
        <v>-111415.36493972973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2022-06-03(금) 오전 00:00</v>
      </c>
      <c r="C123" s="245"/>
      <c r="D123" s="217" t="str">
        <f>TEXT($G$1, "[$-ko-KR]yyyy-mm-dd(ddd) ") &amp; "오후 14:00"</f>
        <v>2022-06-03(금) 오후 14:00</v>
      </c>
      <c r="E123" s="218"/>
      <c r="F123" s="219"/>
      <c r="G123" s="217" t="str">
        <f>TEXT($G$1, "[$-ko-KR]yyyy-mm-dd(ddd) ") &amp; "오후 19:00"</f>
        <v>2022-06-03(금) 오후 19:00</v>
      </c>
      <c r="H123" s="218"/>
      <c r="I123" s="219"/>
      <c r="J123" s="217" t="str">
        <f>TEXT($G$1, "[$-ko-KR]yyyy-mm-dd(ddd) ") &amp; "오후 21:00"</f>
        <v>2022-06-03(금) 오후 21:00</v>
      </c>
      <c r="K123" s="218"/>
      <c r="L123" s="219"/>
      <c r="M123" s="217" t="str">
        <f>TEXT($G$1+1, "[$-ko-KR]yyyy-mm-dd(ddd) ") &amp; "오전 00:00"</f>
        <v>2022-06-04(토)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340</v>
      </c>
      <c r="B125" s="124">
        <v>6.2300000000000001E-2</v>
      </c>
      <c r="C125" s="76">
        <v>4.8387096999999999E-3</v>
      </c>
      <c r="D125" s="13">
        <v>6.2100000000000002E-2</v>
      </c>
      <c r="E125" s="14">
        <f>IF(ISNUMBER(D125), (D125 - $B125) / $B125, "")</f>
        <v>-3.210272873194202E-3</v>
      </c>
      <c r="F125" s="16">
        <f>IF(ISNUMBER(D125), $B145 * E125, "")</f>
        <v>-481.54093097913028</v>
      </c>
      <c r="G125" s="29">
        <v>6.0900000000000003E-2</v>
      </c>
      <c r="H125" s="14">
        <f>IF(ISNUMBER(G125), (G125 - $B125) / $B125, "")</f>
        <v>-2.2471910112359526E-2</v>
      </c>
      <c r="I125" s="100">
        <f>IF(ISNUMBER(G125), $B145 * H125, "")</f>
        <v>-3370.7865168539288</v>
      </c>
      <c r="J125" s="13">
        <v>6.0600000000000001E-2</v>
      </c>
      <c r="K125" s="14">
        <f>IF(ISNUMBER(J125), (J125 - $B125) / $B125, "")</f>
        <v>-2.7287319422150885E-2</v>
      </c>
      <c r="L125" s="16">
        <f>IF(ISNUMBER(J125), $B145 * K125, "")</f>
        <v>-4093.0979133226328</v>
      </c>
      <c r="M125" s="29">
        <v>5.9900000000000002E-2</v>
      </c>
      <c r="N125" s="14">
        <f>IF(ISNUMBER(M125), (M125 - $B125) / $B125, "")</f>
        <v>-3.8523274478330649E-2</v>
      </c>
      <c r="O125" s="16">
        <f>IF(ISNUMBER(M125), $B145 * N125, "")</f>
        <v>-5778.491171749597</v>
      </c>
      <c r="Q125" s="203"/>
      <c r="R125" s="203"/>
      <c r="S125" s="203"/>
    </row>
    <row r="126" spans="1:19" ht="17.25" thickBot="1">
      <c r="A126" s="125" t="s">
        <v>157</v>
      </c>
      <c r="B126" s="126">
        <v>53.6</v>
      </c>
      <c r="C126" s="77">
        <v>3.7453183999999998E-3</v>
      </c>
      <c r="D126" s="15">
        <v>53.9</v>
      </c>
      <c r="E126" s="32">
        <f t="shared" ref="E126:E129" si="62">IF(ISNUMBER(D126), (D126 - $B126) / $B126, "")</f>
        <v>5.5970149253730811E-3</v>
      </c>
      <c r="F126" s="18">
        <f>IF(ISNUMBER(D126), $B145 * E126, "")</f>
        <v>839.55223880596213</v>
      </c>
      <c r="G126" s="31">
        <v>53.8</v>
      </c>
      <c r="H126" s="32">
        <f t="shared" ref="H126:H129" si="63">IF(ISNUMBER(G126), (G126 - $B126) / $B126, "")</f>
        <v>3.7313432835820101E-3</v>
      </c>
      <c r="I126" s="101">
        <f>IF(ISNUMBER(G126), $B145 * H126, "")</f>
        <v>559.70149253730153</v>
      </c>
      <c r="J126" s="15">
        <v>53.8</v>
      </c>
      <c r="K126" s="32">
        <f t="shared" ref="K126:K129" si="64">IF(ISNUMBER(J126), (J126 - $B126) / $B126, "")</f>
        <v>3.7313432835820101E-3</v>
      </c>
      <c r="L126" s="18">
        <f>IF(ISNUMBER(J126), $B145 * K126, "")</f>
        <v>559.70149253730153</v>
      </c>
      <c r="M126" s="31">
        <v>53.7</v>
      </c>
      <c r="N126" s="32">
        <f t="shared" ref="N126:N129" si="65">IF(ISNUMBER(M126), (M126 - $B126) / $B126, "")</f>
        <v>1.8656716417910712E-3</v>
      </c>
      <c r="O126" s="18">
        <f>IF(ISNUMBER(M126), $B145 * N126, "")</f>
        <v>279.85074626866066</v>
      </c>
      <c r="Q126" s="203"/>
      <c r="R126" s="203"/>
      <c r="S126" s="203"/>
    </row>
    <row r="127" spans="1:19" ht="17.25" thickBot="1">
      <c r="A127" s="125" t="s">
        <v>56</v>
      </c>
      <c r="B127" s="126">
        <v>65.5</v>
      </c>
      <c r="C127" s="77">
        <v>1.5290519999999999E-3</v>
      </c>
      <c r="D127" s="15">
        <v>64.8</v>
      </c>
      <c r="E127" s="32">
        <f t="shared" si="62"/>
        <v>-1.0687022900763402E-2</v>
      </c>
      <c r="F127" s="18">
        <f>IF(ISNUMBER(D127), $B145 * E127, "")</f>
        <v>-1603.0534351145104</v>
      </c>
      <c r="G127" s="31">
        <v>63.9</v>
      </c>
      <c r="H127" s="32">
        <f t="shared" si="63"/>
        <v>-2.4427480916030555E-2</v>
      </c>
      <c r="I127" s="101">
        <f>IF(ISNUMBER(G127), $B145 * H127, "")</f>
        <v>-3664.1221374045831</v>
      </c>
      <c r="J127" s="15">
        <v>62.9</v>
      </c>
      <c r="K127" s="32">
        <f t="shared" si="64"/>
        <v>-3.969465648854964E-2</v>
      </c>
      <c r="L127" s="18">
        <f>IF(ISNUMBER(J127), $B145 * K127, "")</f>
        <v>-5954.1984732824458</v>
      </c>
      <c r="M127" s="31">
        <v>62.1</v>
      </c>
      <c r="N127" s="32">
        <f t="shared" si="65"/>
        <v>-5.1908396946564864E-2</v>
      </c>
      <c r="O127" s="18">
        <f>IF(ISNUMBER(M127), $B145 * N127, "")</f>
        <v>-7786.2595419847294</v>
      </c>
      <c r="Q127" s="193"/>
      <c r="R127" s="193"/>
      <c r="S127" s="193"/>
    </row>
    <row r="128" spans="1:19" ht="17.25" thickBot="1">
      <c r="A128" s="125" t="s">
        <v>97</v>
      </c>
      <c r="B128" s="126">
        <v>1.4E-3</v>
      </c>
      <c r="C128" s="77">
        <v>0</v>
      </c>
      <c r="D128" s="15">
        <v>1.4E-3</v>
      </c>
      <c r="E128" s="32">
        <f t="shared" si="62"/>
        <v>0</v>
      </c>
      <c r="F128" s="18">
        <f>IF(ISNUMBER(D128), $B145 * E128, "")</f>
        <v>0</v>
      </c>
      <c r="G128" s="31">
        <v>1.4E-3</v>
      </c>
      <c r="H128" s="32">
        <f t="shared" si="63"/>
        <v>0</v>
      </c>
      <c r="I128" s="101">
        <f>IF(ISNUMBER(G128), $B145 * H128, "")</f>
        <v>0</v>
      </c>
      <c r="J128" s="15">
        <v>1.4E-3</v>
      </c>
      <c r="K128" s="32">
        <f t="shared" si="64"/>
        <v>0</v>
      </c>
      <c r="L128" s="18">
        <f>IF(ISNUMBER(J128), $B145 * K128, "")</f>
        <v>0</v>
      </c>
      <c r="M128" s="31">
        <v>1.2999999999999999E-3</v>
      </c>
      <c r="N128" s="32">
        <f t="shared" si="65"/>
        <v>-7.1428571428571466E-2</v>
      </c>
      <c r="O128" s="18">
        <f>IF(ISNUMBER(M128), $B145 * N128, "")</f>
        <v>-10714.285714285719</v>
      </c>
      <c r="Q128" s="193"/>
      <c r="R128" s="193"/>
      <c r="S128" s="193"/>
    </row>
    <row r="129" spans="1:19" ht="17.25" thickBot="1">
      <c r="A129" s="127" t="s">
        <v>188</v>
      </c>
      <c r="B129" s="128">
        <v>66.2</v>
      </c>
      <c r="C129" s="78">
        <v>-1.5082956E-3</v>
      </c>
      <c r="D129" s="20">
        <v>65.8</v>
      </c>
      <c r="E129" s="21">
        <f t="shared" si="62"/>
        <v>-6.0422960725076387E-3</v>
      </c>
      <c r="F129" s="22">
        <f>IF(ISNUMBER(D129), $B145 * E129, "")</f>
        <v>-906.34441087614584</v>
      </c>
      <c r="G129" s="30">
        <v>65</v>
      </c>
      <c r="H129" s="21">
        <f t="shared" si="63"/>
        <v>-1.8126888217522702E-2</v>
      </c>
      <c r="I129" s="105">
        <f>IF(ISNUMBER(G129), $B145 * H129, "")</f>
        <v>-2719.0332326284051</v>
      </c>
      <c r="J129" s="20">
        <v>64.5</v>
      </c>
      <c r="K129" s="21">
        <f t="shared" si="64"/>
        <v>-2.5679758308157143E-2</v>
      </c>
      <c r="L129" s="22">
        <f>IF(ISNUMBER(J129), $B145 * K129, "")</f>
        <v>-3851.9637462235714</v>
      </c>
      <c r="M129" s="30">
        <v>62.7</v>
      </c>
      <c r="N129" s="21">
        <f t="shared" si="65"/>
        <v>-5.2870090634441085E-2</v>
      </c>
      <c r="O129" s="22">
        <f>IF(ISNUMBER(M129), $B145 * N129, "")</f>
        <v>-7930.5135951661623</v>
      </c>
      <c r="Q129" s="193"/>
      <c r="R129" s="193"/>
      <c r="S129" s="193"/>
    </row>
    <row r="130" spans="1:19" ht="17.25" thickBot="1">
      <c r="A130" s="125" t="s">
        <v>128</v>
      </c>
      <c r="B130" s="129">
        <v>65.099999999999994</v>
      </c>
      <c r="C130" s="80">
        <v>-1.5337422999999999E-3</v>
      </c>
      <c r="D130" s="106">
        <v>64.599999999999994</v>
      </c>
      <c r="E130" s="107">
        <f>IF(ISNUMBER(D130), (D130 - $B130) / $B130, "")</f>
        <v>-7.6804915514592943E-3</v>
      </c>
      <c r="F130" s="108">
        <f>IF(ISNUMBER(D130), $B145 * E130, "")</f>
        <v>-1152.0737327188942</v>
      </c>
      <c r="G130" s="109">
        <v>62.7</v>
      </c>
      <c r="H130" s="107">
        <f>IF(ISNUMBER(G130), (G130 - $B130) / $B130, "")</f>
        <v>-3.6866359447004483E-2</v>
      </c>
      <c r="I130" s="110">
        <f>IF(ISNUMBER(G130), $B145 * H130, "")</f>
        <v>-5529.9539170506723</v>
      </c>
      <c r="J130" s="106">
        <v>62.7</v>
      </c>
      <c r="K130" s="107">
        <f>IF(ISNUMBER(J130), (J130 - $B130) / $B130, "")</f>
        <v>-3.6866359447004483E-2</v>
      </c>
      <c r="L130" s="108">
        <f>IF(ISNUMBER(J130), $B145 * K130, "")</f>
        <v>-5529.9539170506723</v>
      </c>
      <c r="M130" s="109">
        <v>62.4</v>
      </c>
      <c r="N130" s="107">
        <f>IF(ISNUMBER(M130), (M130 - $B130) / $B130, "")</f>
        <v>-4.1474654377880123E-2</v>
      </c>
      <c r="O130" s="108">
        <f>IF(ISNUMBER(M130), $B145 * N130, "")</f>
        <v>-6221.1981566820186</v>
      </c>
      <c r="Q130" s="193"/>
      <c r="R130" s="193"/>
      <c r="S130" s="193"/>
    </row>
    <row r="131" spans="1:19" ht="17.25" thickBot="1">
      <c r="A131" s="125" t="s">
        <v>202</v>
      </c>
      <c r="B131" s="126">
        <v>6.44</v>
      </c>
      <c r="C131" s="77">
        <v>-4.6367852000000001E-3</v>
      </c>
      <c r="D131" s="15">
        <v>6.4</v>
      </c>
      <c r="E131" s="32">
        <f t="shared" ref="E131:E134" si="66">IF(ISNUMBER(D131), (D131 - $B131) / $B131, "")</f>
        <v>-6.2111801242236073E-3</v>
      </c>
      <c r="F131" s="18">
        <f>IF(ISNUMBER(D131), $B145 * E131, "")</f>
        <v>-931.67701863354114</v>
      </c>
      <c r="G131" s="31">
        <v>6.28</v>
      </c>
      <c r="H131" s="32">
        <f t="shared" ref="H131:H134" si="67">IF(ISNUMBER(G131), (G131 - $B131) / $B131, "")</f>
        <v>-2.4844720496894429E-2</v>
      </c>
      <c r="I131" s="101">
        <f>IF(ISNUMBER(G131), $B145 * H131, "")</f>
        <v>-3726.7080745341646</v>
      </c>
      <c r="J131" s="15">
        <v>6.27</v>
      </c>
      <c r="K131" s="32">
        <f t="shared" ref="K131:K134" si="68">IF(ISNUMBER(J131), (J131 - $B131) / $B131, "")</f>
        <v>-2.6397515527950437E-2</v>
      </c>
      <c r="L131" s="18">
        <f>IF(ISNUMBER(J131), $B145 * K131, "")</f>
        <v>-3959.6273291925654</v>
      </c>
      <c r="M131" s="31">
        <v>6.22</v>
      </c>
      <c r="N131" s="32">
        <f t="shared" ref="N131:N134" si="69">IF(ISNUMBER(M131), (M131 - $B131) / $B131, "")</f>
        <v>-3.4161490683229913E-2</v>
      </c>
      <c r="O131" s="18">
        <f>IF(ISNUMBER(M131), $B145 * N131, "")</f>
        <v>-5124.2236024844869</v>
      </c>
      <c r="Q131" s="193"/>
      <c r="R131" s="193"/>
      <c r="S131" s="193"/>
    </row>
    <row r="132" spans="1:19" ht="17.25" thickBot="1">
      <c r="A132" s="125" t="s">
        <v>124</v>
      </c>
      <c r="B132" s="126">
        <v>39.5</v>
      </c>
      <c r="C132" s="77">
        <v>-5.0377833999999998E-3</v>
      </c>
      <c r="D132" s="15">
        <v>39.4</v>
      </c>
      <c r="E132" s="32">
        <f t="shared" si="66"/>
        <v>-2.5316455696202892E-3</v>
      </c>
      <c r="F132" s="18">
        <f>IF(ISNUMBER(D132), $B145 * E132, "")</f>
        <v>-379.74683544304338</v>
      </c>
      <c r="G132" s="31">
        <v>38.5</v>
      </c>
      <c r="H132" s="32">
        <f t="shared" si="67"/>
        <v>-2.5316455696202531E-2</v>
      </c>
      <c r="I132" s="101">
        <f>IF(ISNUMBER(G132), $B145 * H132, "")</f>
        <v>-3797.4683544303798</v>
      </c>
      <c r="J132" s="15">
        <v>38.5</v>
      </c>
      <c r="K132" s="32">
        <f t="shared" si="68"/>
        <v>-2.5316455696202531E-2</v>
      </c>
      <c r="L132" s="18">
        <f>IF(ISNUMBER(J132), $B145 * K132, "")</f>
        <v>-3797.4683544303798</v>
      </c>
      <c r="M132" s="31">
        <v>38.299999999999997</v>
      </c>
      <c r="N132" s="32">
        <f t="shared" si="69"/>
        <v>-3.037974683544311E-2</v>
      </c>
      <c r="O132" s="18">
        <f>IF(ISNUMBER(M132), $B145 * N132, "")</f>
        <v>-4556.9620253164667</v>
      </c>
      <c r="Q132" s="193"/>
      <c r="R132" s="193"/>
      <c r="S132" s="193"/>
    </row>
    <row r="133" spans="1:19" ht="17.25" thickBot="1">
      <c r="A133" s="125" t="s">
        <v>64</v>
      </c>
      <c r="B133" s="126">
        <v>22</v>
      </c>
      <c r="C133" s="77">
        <v>-9.0090090000000001E-3</v>
      </c>
      <c r="D133" s="15">
        <v>21.8</v>
      </c>
      <c r="E133" s="32">
        <f t="shared" si="66"/>
        <v>-9.0909090909090592E-3</v>
      </c>
      <c r="F133" s="18">
        <f>IF(ISNUMBER(D133), $B145 * E133, "")</f>
        <v>-1363.636363636359</v>
      </c>
      <c r="G133" s="31">
        <v>21.6</v>
      </c>
      <c r="H133" s="32">
        <f t="shared" si="67"/>
        <v>-1.8181818181818118E-2</v>
      </c>
      <c r="I133" s="101">
        <f>IF(ISNUMBER(G133), $B145 * H133, "")</f>
        <v>-2727.2727272727179</v>
      </c>
      <c r="J133" s="15">
        <v>21.5</v>
      </c>
      <c r="K133" s="32">
        <f t="shared" si="68"/>
        <v>-2.2727272727272728E-2</v>
      </c>
      <c r="L133" s="18">
        <f>IF(ISNUMBER(J133), $B145 * K133, "")</f>
        <v>-3409.090909090909</v>
      </c>
      <c r="M133" s="31">
        <v>21.3</v>
      </c>
      <c r="N133" s="32">
        <f t="shared" si="69"/>
        <v>-3.1818181818181787E-2</v>
      </c>
      <c r="O133" s="18">
        <f>IF(ISNUMBER(M133), $B145 * N133, "")</f>
        <v>-4772.7272727272684</v>
      </c>
      <c r="Q133" s="33"/>
      <c r="R133" s="33"/>
    </row>
    <row r="134" spans="1:19" ht="17.25" thickBot="1">
      <c r="A134" s="130" t="s">
        <v>204</v>
      </c>
      <c r="B134" s="131">
        <v>9.14</v>
      </c>
      <c r="C134" s="79">
        <v>-1.2958963299999999E-2</v>
      </c>
      <c r="D134" s="24">
        <v>9.08</v>
      </c>
      <c r="E134" s="25">
        <f t="shared" si="66"/>
        <v>-6.5645514223195292E-3</v>
      </c>
      <c r="F134" s="104">
        <f>IF(ISNUMBER(D134), $B145 * E134, "")</f>
        <v>-984.68271334792939</v>
      </c>
      <c r="G134" s="102">
        <v>8.99</v>
      </c>
      <c r="H134" s="25">
        <f t="shared" si="67"/>
        <v>-1.6411378555798724E-2</v>
      </c>
      <c r="I134" s="103">
        <f>IF(ISNUMBER(G134), $B145 * H134, "")</f>
        <v>-2461.7067833698084</v>
      </c>
      <c r="J134" s="24">
        <v>8.85</v>
      </c>
      <c r="K134" s="25">
        <f t="shared" si="68"/>
        <v>-3.1728665207877559E-2</v>
      </c>
      <c r="L134" s="104">
        <f>IF(ISNUMBER(J134), $B145 * K134, "")</f>
        <v>-4759.299781181634</v>
      </c>
      <c r="M134" s="102">
        <v>8.82</v>
      </c>
      <c r="N134" s="25">
        <f t="shared" si="69"/>
        <v>-3.5010940919037226E-2</v>
      </c>
      <c r="O134" s="104">
        <f>IF(ISNUMBER(M134), $B145 * N134, "")</f>
        <v>-5251.641137855584</v>
      </c>
      <c r="Q134" s="194"/>
      <c r="R134" s="195"/>
      <c r="S134" s="196"/>
    </row>
    <row r="135" spans="1:19">
      <c r="A135" s="123" t="s">
        <v>145</v>
      </c>
      <c r="B135" s="124">
        <v>7.24</v>
      </c>
      <c r="C135" s="76">
        <v>-1.3623978199999999E-2</v>
      </c>
      <c r="D135" s="13">
        <v>7.17</v>
      </c>
      <c r="E135" s="14">
        <f>IF(ISNUMBER(D135), (D135 - $B135) / $B135, "")</f>
        <v>-9.6685082872928572E-3</v>
      </c>
      <c r="F135" s="16">
        <f>IF(ISNUMBER(D135), $B145 * E135, "")</f>
        <v>-1450.2762430939285</v>
      </c>
      <c r="G135" s="29">
        <v>6.97</v>
      </c>
      <c r="H135" s="14">
        <f>IF(ISNUMBER(G135), (G135 - $B135) / $B135, "")</f>
        <v>-3.7292817679558075E-2</v>
      </c>
      <c r="I135" s="100">
        <f>IF(ISNUMBER(G135), $B145 * H135, "")</f>
        <v>-5593.9226519337117</v>
      </c>
      <c r="J135" s="13">
        <v>7.01</v>
      </c>
      <c r="K135" s="14">
        <f>IF(ISNUMBER(J135), (J135 - $B135) / $B135, "")</f>
        <v>-3.176795580110503E-2</v>
      </c>
      <c r="L135" s="16">
        <f>IF(ISNUMBER(J135), $B145 * K135, "")</f>
        <v>-4765.1933701657545</v>
      </c>
      <c r="M135" s="29">
        <v>7</v>
      </c>
      <c r="N135" s="14">
        <f>IF(ISNUMBER(M135), (M135 - $B135) / $B135, "")</f>
        <v>-3.3149171270718258E-2</v>
      </c>
      <c r="O135" s="16">
        <f>IF(ISNUMBER(M135), $B145 * N135, "")</f>
        <v>-4972.3756906077388</v>
      </c>
      <c r="Q135" s="197"/>
      <c r="R135" s="198"/>
      <c r="S135" s="199"/>
    </row>
    <row r="136" spans="1:19" ht="17.25" thickBot="1">
      <c r="A136" s="125" t="s">
        <v>140</v>
      </c>
      <c r="B136" s="126">
        <v>49.2</v>
      </c>
      <c r="C136" s="77">
        <v>-1.40280561E-2</v>
      </c>
      <c r="D136" s="15">
        <v>48.7</v>
      </c>
      <c r="E136" s="32">
        <f t="shared" ref="E136:E139" si="70">IF(ISNUMBER(D136), (D136 - $B136) / $B136, "")</f>
        <v>-1.016260162601626E-2</v>
      </c>
      <c r="F136" s="18">
        <f>IF(ISNUMBER(D136), $B145 * E136, "")</f>
        <v>-1524.3902439024389</v>
      </c>
      <c r="G136" s="31">
        <v>48.2</v>
      </c>
      <c r="H136" s="32">
        <f t="shared" ref="H136:H139" si="71">IF(ISNUMBER(G136), (G136 - $B136) / $B136, "")</f>
        <v>-2.032520325203252E-2</v>
      </c>
      <c r="I136" s="101">
        <f>IF(ISNUMBER(G136), $B145 * H136, "")</f>
        <v>-3048.7804878048778</v>
      </c>
      <c r="J136" s="15">
        <v>47.3</v>
      </c>
      <c r="K136" s="32">
        <f t="shared" ref="K136:K139" si="72">IF(ISNUMBER(J136), (J136 - $B136) / $B136, "")</f>
        <v>-3.8617886178861902E-2</v>
      </c>
      <c r="L136" s="18">
        <f>IF(ISNUMBER(J136), $B145 * K136, "")</f>
        <v>-5792.682926829285</v>
      </c>
      <c r="M136" s="31">
        <v>47.2</v>
      </c>
      <c r="N136" s="32">
        <f t="shared" ref="N136:N139" si="73">IF(ISNUMBER(M136), (M136 - $B136) / $B136, "")</f>
        <v>-4.065040650406504E-2</v>
      </c>
      <c r="O136" s="18">
        <f>IF(ISNUMBER(M136), $B145 * N136, "")</f>
        <v>-6097.5609756097556</v>
      </c>
      <c r="Q136" s="200"/>
      <c r="R136" s="201"/>
      <c r="S136" s="202"/>
    </row>
    <row r="137" spans="1:19" ht="17.25" thickBot="1">
      <c r="A137" s="125" t="s">
        <v>143</v>
      </c>
      <c r="B137" s="126">
        <v>7.15</v>
      </c>
      <c r="C137" s="77">
        <v>-1.51515152E-2</v>
      </c>
      <c r="D137" s="15">
        <v>7.07</v>
      </c>
      <c r="E137" s="32">
        <f t="shared" si="70"/>
        <v>-1.1188811188811197E-2</v>
      </c>
      <c r="F137" s="18">
        <f>IF(ISNUMBER(D137), $B145 * E137, "")</f>
        <v>-1678.3216783216797</v>
      </c>
      <c r="G137" s="31">
        <v>6.93</v>
      </c>
      <c r="H137" s="32">
        <f t="shared" si="71"/>
        <v>-3.0769230769230858E-2</v>
      </c>
      <c r="I137" s="101">
        <f>IF(ISNUMBER(G137), $B145 * H137, "")</f>
        <v>-4615.3846153846289</v>
      </c>
      <c r="J137" s="15">
        <v>6.92</v>
      </c>
      <c r="K137" s="32">
        <f t="shared" si="72"/>
        <v>-3.2167832167832228E-2</v>
      </c>
      <c r="L137" s="18">
        <f>IF(ISNUMBER(J137), $B145 * K137, "")</f>
        <v>-4825.174825174834</v>
      </c>
      <c r="M137" s="31">
        <v>6.83</v>
      </c>
      <c r="N137" s="32">
        <f t="shared" si="73"/>
        <v>-4.475524475524479E-2</v>
      </c>
      <c r="O137" s="18">
        <f>IF(ISNUMBER(M137), $B145 * N137, "")</f>
        <v>-6713.2867132867186</v>
      </c>
      <c r="Q137" s="193"/>
      <c r="R137" s="193"/>
      <c r="S137" s="193"/>
    </row>
    <row r="138" spans="1:19" ht="17.25" thickBot="1">
      <c r="A138" s="125" t="s">
        <v>210</v>
      </c>
      <c r="B138" s="126">
        <v>7.03</v>
      </c>
      <c r="C138" s="77">
        <v>-1.5406162500000001E-2</v>
      </c>
      <c r="D138" s="15">
        <v>7.01</v>
      </c>
      <c r="E138" s="32">
        <f t="shared" si="70"/>
        <v>-2.8449502133713316E-3</v>
      </c>
      <c r="F138" s="18">
        <f>IF(ISNUMBER(D138), $B145 * E138, "")</f>
        <v>-426.74253200569973</v>
      </c>
      <c r="G138" s="31">
        <v>6.85</v>
      </c>
      <c r="H138" s="32">
        <f t="shared" si="71"/>
        <v>-2.560455192034148E-2</v>
      </c>
      <c r="I138" s="101">
        <f>IF(ISNUMBER(G138), $B145 * H138, "")</f>
        <v>-3840.6827880512219</v>
      </c>
      <c r="J138" s="15">
        <v>6.81</v>
      </c>
      <c r="K138" s="32">
        <f t="shared" si="72"/>
        <v>-3.1294452347084015E-2</v>
      </c>
      <c r="L138" s="18">
        <f>IF(ISNUMBER(J138), $B145 * K138, "")</f>
        <v>-4694.1678520626019</v>
      </c>
      <c r="M138" s="31">
        <v>6.79</v>
      </c>
      <c r="N138" s="32">
        <f t="shared" si="73"/>
        <v>-3.4139402560455223E-2</v>
      </c>
      <c r="O138" s="18">
        <f>IF(ISNUMBER(M138), $B145 * N138, "")</f>
        <v>-5120.9103840682837</v>
      </c>
      <c r="Q138" s="203"/>
      <c r="R138" s="203"/>
      <c r="S138" s="203"/>
    </row>
    <row r="139" spans="1:19" ht="17.25" thickBot="1">
      <c r="A139" s="127" t="s">
        <v>346</v>
      </c>
      <c r="B139" s="128">
        <v>8.27</v>
      </c>
      <c r="C139" s="78">
        <v>-1.78147268E-2</v>
      </c>
      <c r="D139" s="20">
        <v>8.2799999999999994</v>
      </c>
      <c r="E139" s="21">
        <f t="shared" si="70"/>
        <v>1.2091898428052948E-3</v>
      </c>
      <c r="F139" s="22">
        <f>IF(ISNUMBER(D139), $B145 * E139, "")</f>
        <v>181.37847642079421</v>
      </c>
      <c r="G139" s="30">
        <v>8.08</v>
      </c>
      <c r="H139" s="21">
        <f t="shared" si="71"/>
        <v>-2.2974607013301028E-2</v>
      </c>
      <c r="I139" s="105">
        <f>IF(ISNUMBER(G139), $B145 * H139, "")</f>
        <v>-3446.1910519951543</v>
      </c>
      <c r="J139" s="20">
        <v>8.06</v>
      </c>
      <c r="K139" s="21">
        <f t="shared" si="72"/>
        <v>-2.5392986698911619E-2</v>
      </c>
      <c r="L139" s="22">
        <f>IF(ISNUMBER(J139), $B145 * K139, "")</f>
        <v>-3808.9480048367427</v>
      </c>
      <c r="M139" s="30">
        <v>8.06</v>
      </c>
      <c r="N139" s="21">
        <f t="shared" si="73"/>
        <v>-2.5392986698911619E-2</v>
      </c>
      <c r="O139" s="22">
        <f>IF(ISNUMBER(M139), $B145 * N139, "")</f>
        <v>-3808.9480048367427</v>
      </c>
      <c r="Q139" s="203"/>
      <c r="R139" s="203"/>
      <c r="S139" s="203"/>
    </row>
    <row r="140" spans="1:19" ht="17.25" thickBot="1">
      <c r="A140" s="125" t="s">
        <v>173</v>
      </c>
      <c r="B140" s="129">
        <v>7.95</v>
      </c>
      <c r="C140" s="80">
        <v>-1.8518518500000001E-2</v>
      </c>
      <c r="D140" s="106">
        <v>8.01</v>
      </c>
      <c r="E140" s="107">
        <f>IF(ISNUMBER(D140), (D140 - $B140) / $B140, "")</f>
        <v>7.5471698113207053E-3</v>
      </c>
      <c r="F140" s="108">
        <f>IF(ISNUMBER(D140), $B145 * E140, "")</f>
        <v>1132.0754716981057</v>
      </c>
      <c r="G140" s="109">
        <v>7.84</v>
      </c>
      <c r="H140" s="107">
        <f>IF(ISNUMBER(G140), (G140 - $B140) / $B140, "")</f>
        <v>-1.3836477987421424E-2</v>
      </c>
      <c r="I140" s="110">
        <f>IF(ISNUMBER(G140), $B145 * H140, "")</f>
        <v>-2075.4716981132137</v>
      </c>
      <c r="J140" s="106">
        <v>7.71</v>
      </c>
      <c r="K140" s="107">
        <f>IF(ISNUMBER(J140), (J140 - $B140) / $B140, "")</f>
        <v>-3.0188679245283043E-2</v>
      </c>
      <c r="L140" s="108">
        <f>IF(ISNUMBER(J140), $B145 * K140, "")</f>
        <v>-4528.3018867924566</v>
      </c>
      <c r="M140" s="109">
        <v>7.6</v>
      </c>
      <c r="N140" s="107">
        <f>IF(ISNUMBER(M140), (M140 - $B140) / $B140, "")</f>
        <v>-4.4025157232704469E-2</v>
      </c>
      <c r="O140" s="108">
        <f>IF(ISNUMBER(M140), $B145 * N140, "")</f>
        <v>-6603.7735849056708</v>
      </c>
      <c r="Q140" s="193"/>
      <c r="R140" s="193"/>
      <c r="S140" s="193"/>
    </row>
    <row r="141" spans="1:19" ht="17.25" thickBot="1">
      <c r="A141" s="125" t="s">
        <v>198</v>
      </c>
      <c r="B141" s="126">
        <v>9.8800000000000008</v>
      </c>
      <c r="C141" s="77">
        <v>-2.1782178199999998E-2</v>
      </c>
      <c r="D141" s="15">
        <v>9.83</v>
      </c>
      <c r="E141" s="32">
        <f t="shared" ref="E141:E144" si="74">IF(ISNUMBER(D141), (D141 - $B141) / $B141, "")</f>
        <v>-5.0607287449393424E-3</v>
      </c>
      <c r="F141" s="18">
        <f>IF(ISNUMBER(D141), $B145 * E141, "")</f>
        <v>-759.10931174090138</v>
      </c>
      <c r="G141" s="31">
        <v>9.6300000000000008</v>
      </c>
      <c r="H141" s="32">
        <f t="shared" ref="H141:H144" si="75">IF(ISNUMBER(G141), (G141 - $B141) / $B141, "")</f>
        <v>-2.5303643724696356E-2</v>
      </c>
      <c r="I141" s="101">
        <f>IF(ISNUMBER(G141), $B145 * H141, "")</f>
        <v>-3795.5465587044532</v>
      </c>
      <c r="J141" s="15">
        <v>9.6300000000000008</v>
      </c>
      <c r="K141" s="32">
        <f t="shared" ref="K141:K144" si="76">IF(ISNUMBER(J141), (J141 - $B141) / $B141, "")</f>
        <v>-2.5303643724696356E-2</v>
      </c>
      <c r="L141" s="18">
        <f>IF(ISNUMBER(J141), $B145 * K141, "")</f>
        <v>-3795.5465587044532</v>
      </c>
      <c r="M141" s="31">
        <v>9.44</v>
      </c>
      <c r="N141" s="32">
        <f t="shared" ref="N141:N144" si="77">IF(ISNUMBER(M141), (M141 - $B141) / $B141, "")</f>
        <v>-4.4534412955465716E-2</v>
      </c>
      <c r="O141" s="18">
        <f>IF(ISNUMBER(M141), $B145 * N141, "")</f>
        <v>-6680.1619433198575</v>
      </c>
      <c r="Q141" s="193"/>
      <c r="R141" s="193"/>
      <c r="S141" s="193"/>
    </row>
    <row r="142" spans="1:19" ht="17.25" thickBot="1">
      <c r="A142" s="125" t="s">
        <v>134</v>
      </c>
      <c r="B142" s="126">
        <v>77.8</v>
      </c>
      <c r="C142" s="77">
        <v>-2.2613065299999999E-2</v>
      </c>
      <c r="D142" s="15">
        <v>77.5</v>
      </c>
      <c r="E142" s="32">
        <f t="shared" si="74"/>
        <v>-3.856041131105362E-3</v>
      </c>
      <c r="F142" s="18">
        <f>IF(ISNUMBER(D142), $B145 * E142, "")</f>
        <v>-578.40616966580433</v>
      </c>
      <c r="G142" s="31">
        <v>76.400000000000006</v>
      </c>
      <c r="H142" s="32">
        <f t="shared" si="75"/>
        <v>-1.7994858611825083E-2</v>
      </c>
      <c r="I142" s="101">
        <f>IF(ISNUMBER(G142), $B145 * H142, "")</f>
        <v>-2699.2287917737626</v>
      </c>
      <c r="J142" s="15">
        <v>76</v>
      </c>
      <c r="K142" s="32">
        <f t="shared" si="76"/>
        <v>-2.3136246786632356E-2</v>
      </c>
      <c r="L142" s="18">
        <f>IF(ISNUMBER(J142), $B145 * K142, "")</f>
        <v>-3470.4370179948532</v>
      </c>
      <c r="M142" s="31">
        <v>75.900000000000006</v>
      </c>
      <c r="N142" s="32">
        <f t="shared" si="77"/>
        <v>-2.4421593830334081E-2</v>
      </c>
      <c r="O142" s="18">
        <f>IF(ISNUMBER(M142), $B145 * N142, "")</f>
        <v>-3663.239074550112</v>
      </c>
      <c r="Q142" s="193"/>
      <c r="R142" s="193"/>
      <c r="S142" s="193"/>
    </row>
    <row r="143" spans="1:19">
      <c r="A143" s="125" t="s">
        <v>118</v>
      </c>
      <c r="B143" s="126">
        <v>12.5</v>
      </c>
      <c r="C143" s="77">
        <v>-2.34375E-2</v>
      </c>
      <c r="D143" s="15">
        <v>12.4</v>
      </c>
      <c r="E143" s="32">
        <f t="shared" si="74"/>
        <v>-7.9999999999999724E-3</v>
      </c>
      <c r="F143" s="18">
        <f>IF(ISNUMBER(D143), $B145 * E143, "")</f>
        <v>-1199.9999999999959</v>
      </c>
      <c r="G143" s="31">
        <v>12.3</v>
      </c>
      <c r="H143" s="32">
        <f t="shared" si="75"/>
        <v>-1.5999999999999945E-2</v>
      </c>
      <c r="I143" s="101">
        <f>IF(ISNUMBER(G143), $B145 * H143, "")</f>
        <v>-2399.9999999999918</v>
      </c>
      <c r="J143" s="15">
        <v>12.1</v>
      </c>
      <c r="K143" s="32">
        <f t="shared" si="76"/>
        <v>-3.2000000000000028E-2</v>
      </c>
      <c r="L143" s="18">
        <f>IF(ISNUMBER(J143), $B145 * K143, "")</f>
        <v>-4800.0000000000045</v>
      </c>
      <c r="M143" s="31">
        <v>12.1</v>
      </c>
      <c r="N143" s="32">
        <f t="shared" si="77"/>
        <v>-3.2000000000000028E-2</v>
      </c>
      <c r="O143" s="18">
        <f>IF(ISNUMBER(M143), $B145 * N143, "")</f>
        <v>-4800.0000000000045</v>
      </c>
      <c r="Q143" s="182"/>
      <c r="R143" s="183"/>
      <c r="S143" s="184"/>
    </row>
    <row r="144" spans="1:19" ht="17.25" thickBot="1">
      <c r="A144" s="130" t="s">
        <v>71</v>
      </c>
      <c r="B144" s="131">
        <v>16.600000000000001</v>
      </c>
      <c r="C144" s="79">
        <v>-2.35294118E-2</v>
      </c>
      <c r="D144" s="24">
        <v>16.7</v>
      </c>
      <c r="E144" s="25">
        <f t="shared" si="74"/>
        <v>6.0240963855420398E-3</v>
      </c>
      <c r="F144" s="104">
        <f>IF(ISNUMBER(D144), $B145 * E144, "")</f>
        <v>903.61445783130591</v>
      </c>
      <c r="G144" s="102">
        <v>16.600000000000001</v>
      </c>
      <c r="H144" s="25">
        <f t="shared" si="75"/>
        <v>0</v>
      </c>
      <c r="I144" s="103">
        <f>IF(ISNUMBER(G144), $B145 * H144, "")</f>
        <v>0</v>
      </c>
      <c r="J144" s="24">
        <v>16.3</v>
      </c>
      <c r="K144" s="25">
        <f t="shared" si="76"/>
        <v>-1.8072289156626547E-2</v>
      </c>
      <c r="L144" s="104">
        <f>IF(ISNUMBER(J144), $B145 * K144, "")</f>
        <v>-2710.8433734939822</v>
      </c>
      <c r="M144" s="102">
        <v>16.2</v>
      </c>
      <c r="N144" s="25">
        <f t="shared" si="77"/>
        <v>-2.4096385542168801E-2</v>
      </c>
      <c r="O144" s="104">
        <f>IF(ISNUMBER(M144), $B145 * N144, "")</f>
        <v>-3614.4578313253201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-4.1211269915746107E-3</v>
      </c>
      <c r="F145" s="28">
        <f>SUM(F125:F144)</f>
        <v>-12363.380974723836</v>
      </c>
      <c r="G145" s="26" t="s">
        <v>265</v>
      </c>
      <c r="H145" s="27">
        <f>IF(COUNT(H125:H144), SUM(H125:H144) / COUNT(H125:H144), 0)</f>
        <v>-1.9650852964922794E-2</v>
      </c>
      <c r="I145" s="28">
        <f>SUM(I125:I144)</f>
        <v>-58952.558894768379</v>
      </c>
      <c r="J145" s="26" t="s">
        <v>265</v>
      </c>
      <c r="K145" s="27">
        <f>IF(COUNT(K125:K144), SUM(K125:K144) / COUNT(K125:K144), 0)</f>
        <v>-2.5995431582430829E-2</v>
      </c>
      <c r="L145" s="28">
        <f>SUM(L125:L144)</f>
        <v>-77986.294747292472</v>
      </c>
      <c r="M145" s="26" t="s">
        <v>265</v>
      </c>
      <c r="N145" s="27">
        <f>IF(COUNT(N125:N144), SUM(N125:N144) / COUNT(N125:N144), 0)</f>
        <v>-3.6643721891497859E-2</v>
      </c>
      <c r="O145" s="28">
        <f>SUM(O125:O144)</f>
        <v>-109931.16567449359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2022-06-03(금) 오전 00:00</v>
      </c>
      <c r="C150" s="245"/>
      <c r="D150" s="217" t="str">
        <f>TEXT($G$1, "[$-ko-KR]yyyy-mm-dd(ddd) ") &amp; "오후 14:00"</f>
        <v>2022-06-03(금) 오후 14:00</v>
      </c>
      <c r="E150" s="218"/>
      <c r="F150" s="219"/>
      <c r="G150" s="217" t="str">
        <f>TEXT($G$1, "[$-ko-KR]yyyy-mm-dd(ddd) ") &amp; "오후 19:00"</f>
        <v>2022-06-03(금) 오후 19:00</v>
      </c>
      <c r="H150" s="218"/>
      <c r="I150" s="219"/>
      <c r="J150" s="217" t="str">
        <f>TEXT($G$1, "[$-ko-KR]yyyy-mm-dd(ddd) ") &amp; "오후 21:00"</f>
        <v>2022-06-03(금) 오후 21:00</v>
      </c>
      <c r="K150" s="218"/>
      <c r="L150" s="219"/>
      <c r="M150" s="217" t="str">
        <f>TEXT($G$1+1, "[$-ko-KR]yyyy-mm-dd(ddd) ") &amp; "오전 00:00"</f>
        <v>2022-06-04(토)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159</v>
      </c>
      <c r="B152" s="124">
        <v>216</v>
      </c>
      <c r="C152" s="76">
        <v>-1.3698630099999999E-2</v>
      </c>
      <c r="D152" s="13">
        <v>215</v>
      </c>
      <c r="E152" s="14">
        <f>IF(ISNUMBER(D152), (D152 - $B152) / $B152, "")</f>
        <v>-4.6296296296296294E-3</v>
      </c>
      <c r="F152" s="16">
        <f>IF(ISNUMBER(D152), $B172 * E152, "")</f>
        <v>-694.44444444444446</v>
      </c>
      <c r="G152" s="29">
        <v>217</v>
      </c>
      <c r="H152" s="14">
        <f>IF(ISNUMBER(G152), (G152 - $B152) / $B152, "")</f>
        <v>4.6296296296296294E-3</v>
      </c>
      <c r="I152" s="100">
        <f>IF(ISNUMBER(G152), $B172 * H152, "")</f>
        <v>694.44444444444446</v>
      </c>
      <c r="J152" s="13">
        <v>215</v>
      </c>
      <c r="K152" s="14">
        <f>IF(ISNUMBER(J152), (J152 - $B152) / $B152, "")</f>
        <v>-4.6296296296296294E-3</v>
      </c>
      <c r="L152" s="16">
        <f>IF(ISNUMBER(J152), $B172 * K152, "")</f>
        <v>-694.44444444444446</v>
      </c>
      <c r="M152" s="29">
        <v>208</v>
      </c>
      <c r="N152" s="14">
        <f>IF(ISNUMBER(M152), (M152 - $B152) / $B152, "")</f>
        <v>-3.7037037037037035E-2</v>
      </c>
      <c r="O152" s="16">
        <f>IF(ISNUMBER(M152), $B172 * N152, "")</f>
        <v>-5555.5555555555557</v>
      </c>
      <c r="Q152" s="203"/>
      <c r="R152" s="203"/>
      <c r="S152" s="203"/>
    </row>
    <row r="153" spans="1:19" ht="17.25" thickBot="1">
      <c r="A153" s="125" t="s">
        <v>238</v>
      </c>
      <c r="B153" s="126">
        <v>767</v>
      </c>
      <c r="C153" s="77">
        <v>-1.4138817499999999E-2</v>
      </c>
      <c r="D153" s="15">
        <v>761</v>
      </c>
      <c r="E153" s="32">
        <f t="shared" ref="E153:E156" si="78">IF(ISNUMBER(D153), (D153 - $B153) / $B153, "")</f>
        <v>-7.8226857887874843E-3</v>
      </c>
      <c r="F153" s="18">
        <f>IF(ISNUMBER(D153), $B172 * E153, "")</f>
        <v>-1173.4028683181227</v>
      </c>
      <c r="G153" s="31">
        <v>745</v>
      </c>
      <c r="H153" s="32">
        <f t="shared" ref="H153:H156" si="79">IF(ISNUMBER(G153), (G153 - $B153) / $B153, "")</f>
        <v>-2.8683181225554105E-2</v>
      </c>
      <c r="I153" s="101">
        <f>IF(ISNUMBER(G153), $B172 * H153, "")</f>
        <v>-4302.4771838331162</v>
      </c>
      <c r="J153" s="15">
        <v>744</v>
      </c>
      <c r="K153" s="32">
        <f t="shared" ref="K153:K156" si="80">IF(ISNUMBER(J153), (J153 - $B153) / $B153, "")</f>
        <v>-2.9986962190352021E-2</v>
      </c>
      <c r="L153" s="18">
        <f>IF(ISNUMBER(J153), $B172 * K153, "")</f>
        <v>-4498.0443285528036</v>
      </c>
      <c r="M153" s="31">
        <v>730</v>
      </c>
      <c r="N153" s="32">
        <f t="shared" ref="N153:N156" si="81">IF(ISNUMBER(M153), (M153 - $B153) / $B153, "")</f>
        <v>-4.8239895697522815E-2</v>
      </c>
      <c r="O153" s="18">
        <f>IF(ISNUMBER(M153), $B172 * N153, "")</f>
        <v>-7235.9843546284219</v>
      </c>
      <c r="Q153" s="203"/>
      <c r="R153" s="203"/>
      <c r="S153" s="203"/>
    </row>
    <row r="154" spans="1:19" ht="17.25" thickBot="1">
      <c r="A154" s="125" t="s">
        <v>163</v>
      </c>
      <c r="B154" s="126">
        <v>702</v>
      </c>
      <c r="C154" s="77">
        <v>-1.542777E-2</v>
      </c>
      <c r="D154" s="15">
        <v>700</v>
      </c>
      <c r="E154" s="32">
        <f t="shared" si="78"/>
        <v>-2.8490028490028491E-3</v>
      </c>
      <c r="F154" s="18">
        <f>IF(ISNUMBER(D154), $B172 * E154, "")</f>
        <v>-427.35042735042737</v>
      </c>
      <c r="G154" s="31">
        <v>686</v>
      </c>
      <c r="H154" s="32">
        <f t="shared" si="79"/>
        <v>-2.2792022792022793E-2</v>
      </c>
      <c r="I154" s="101">
        <f>IF(ISNUMBER(G154), $B172 * H154, "")</f>
        <v>-3418.8034188034189</v>
      </c>
      <c r="J154" s="15">
        <v>683</v>
      </c>
      <c r="K154" s="32">
        <f t="shared" si="80"/>
        <v>-2.7065527065527065E-2</v>
      </c>
      <c r="L154" s="18">
        <f>IF(ISNUMBER(J154), $B172 * K154, "")</f>
        <v>-4059.8290598290596</v>
      </c>
      <c r="M154" s="31">
        <v>679</v>
      </c>
      <c r="N154" s="32">
        <f t="shared" si="81"/>
        <v>-3.2763532763532763E-2</v>
      </c>
      <c r="O154" s="18">
        <f>IF(ISNUMBER(M154), $B172 * N154, "")</f>
        <v>-4914.5299145299141</v>
      </c>
      <c r="Q154" s="193"/>
      <c r="R154" s="193"/>
      <c r="S154" s="193"/>
    </row>
    <row r="155" spans="1:19" ht="17.25" thickBot="1">
      <c r="A155" s="125" t="s">
        <v>212</v>
      </c>
      <c r="B155" s="126">
        <v>303</v>
      </c>
      <c r="C155" s="77">
        <v>-1.6233766199999999E-2</v>
      </c>
      <c r="D155" s="15">
        <v>303</v>
      </c>
      <c r="E155" s="32">
        <f t="shared" si="78"/>
        <v>0</v>
      </c>
      <c r="F155" s="18">
        <f>IF(ISNUMBER(D155), $B172 * E155, "")</f>
        <v>0</v>
      </c>
      <c r="G155" s="31">
        <v>301</v>
      </c>
      <c r="H155" s="32">
        <f t="shared" si="79"/>
        <v>-6.6006600660066007E-3</v>
      </c>
      <c r="I155" s="101">
        <f>IF(ISNUMBER(G155), $B172 * H155, "")</f>
        <v>-990.09900990099015</v>
      </c>
      <c r="J155" s="15">
        <v>300</v>
      </c>
      <c r="K155" s="32">
        <f t="shared" si="80"/>
        <v>-9.9009900990099011E-3</v>
      </c>
      <c r="L155" s="18">
        <f>IF(ISNUMBER(J155), $B172 * K155, "")</f>
        <v>-1485.1485148514851</v>
      </c>
      <c r="M155" s="31">
        <v>296</v>
      </c>
      <c r="N155" s="32">
        <f t="shared" si="81"/>
        <v>-2.3102310231023101E-2</v>
      </c>
      <c r="O155" s="18">
        <f>IF(ISNUMBER(M155), $B172 * N155, "")</f>
        <v>-3465.3465346534649</v>
      </c>
      <c r="Q155" s="193"/>
      <c r="R155" s="193"/>
      <c r="S155" s="193"/>
    </row>
    <row r="156" spans="1:19" ht="17.25" thickBot="1">
      <c r="A156" s="127" t="s">
        <v>246</v>
      </c>
      <c r="B156" s="128">
        <v>578</v>
      </c>
      <c r="C156" s="78">
        <v>-1.70068027E-2</v>
      </c>
      <c r="D156" s="20">
        <v>575</v>
      </c>
      <c r="E156" s="21">
        <f t="shared" si="78"/>
        <v>-5.1903114186851208E-3</v>
      </c>
      <c r="F156" s="22">
        <f>IF(ISNUMBER(D156), $B172 * E156, "")</f>
        <v>-778.54671280276807</v>
      </c>
      <c r="G156" s="30">
        <v>564</v>
      </c>
      <c r="H156" s="21">
        <f t="shared" si="79"/>
        <v>-2.4221453287197232E-2</v>
      </c>
      <c r="I156" s="105">
        <f>IF(ISNUMBER(G156), $B172 * H156, "")</f>
        <v>-3633.2179930795846</v>
      </c>
      <c r="J156" s="20">
        <v>566</v>
      </c>
      <c r="K156" s="21">
        <f t="shared" si="80"/>
        <v>-2.0761245674740483E-2</v>
      </c>
      <c r="L156" s="22">
        <f>IF(ISNUMBER(J156), $B172 * K156, "")</f>
        <v>-3114.1868512110723</v>
      </c>
      <c r="M156" s="30">
        <v>558</v>
      </c>
      <c r="N156" s="21">
        <f t="shared" si="81"/>
        <v>-3.4602076124567477E-2</v>
      </c>
      <c r="O156" s="22">
        <f>IF(ISNUMBER(M156), $B172 * N156, "")</f>
        <v>-5190.3114186851217</v>
      </c>
      <c r="Q156" s="193"/>
      <c r="R156" s="193"/>
      <c r="S156" s="193"/>
    </row>
    <row r="157" spans="1:19" ht="17.25" thickBot="1">
      <c r="A157" s="125" t="s">
        <v>103</v>
      </c>
      <c r="B157" s="129">
        <v>516</v>
      </c>
      <c r="C157" s="80">
        <v>-1.7142857099999999E-2</v>
      </c>
      <c r="D157" s="106">
        <v>511</v>
      </c>
      <c r="E157" s="107">
        <f>IF(ISNUMBER(D157), (D157 - $B157) / $B157, "")</f>
        <v>-9.6899224806201549E-3</v>
      </c>
      <c r="F157" s="108">
        <f>IF(ISNUMBER(D157), $B172 * E157, "")</f>
        <v>-1453.4883720930231</v>
      </c>
      <c r="G157" s="109">
        <v>503</v>
      </c>
      <c r="H157" s="107">
        <f>IF(ISNUMBER(G157), (G157 - $B157) / $B157, "")</f>
        <v>-2.5193798449612403E-2</v>
      </c>
      <c r="I157" s="110">
        <f>IF(ISNUMBER(G157), $B172 * H157, "")</f>
        <v>-3779.0697674418602</v>
      </c>
      <c r="J157" s="106">
        <v>499</v>
      </c>
      <c r="K157" s="107">
        <f>IF(ISNUMBER(J157), (J157 - $B157) / $B157, "")</f>
        <v>-3.294573643410853E-2</v>
      </c>
      <c r="L157" s="108">
        <f>IF(ISNUMBER(J157), $B172 * K157, "")</f>
        <v>-4941.8604651162796</v>
      </c>
      <c r="M157" s="109">
        <v>490</v>
      </c>
      <c r="N157" s="107">
        <f>IF(ISNUMBER(M157), (M157 - $B157) / $B157, "")</f>
        <v>-5.0387596899224806E-2</v>
      </c>
      <c r="O157" s="108">
        <f>IF(ISNUMBER(M157), $B172 * N157, "")</f>
        <v>-7558.1395348837204</v>
      </c>
      <c r="Q157" s="193"/>
      <c r="R157" s="193"/>
      <c r="S157" s="193"/>
    </row>
    <row r="158" spans="1:19" ht="17.25" thickBot="1">
      <c r="A158" s="125" t="s">
        <v>161</v>
      </c>
      <c r="B158" s="126">
        <v>544</v>
      </c>
      <c r="C158" s="77">
        <v>-1.80505415E-2</v>
      </c>
      <c r="D158" s="15">
        <v>541</v>
      </c>
      <c r="E158" s="32">
        <f t="shared" ref="E158:E161" si="82">IF(ISNUMBER(D158), (D158 - $B158) / $B158, "")</f>
        <v>-5.5147058823529415E-3</v>
      </c>
      <c r="F158" s="18">
        <f>IF(ISNUMBER(D158), $B172 * E158, "")</f>
        <v>-827.20588235294122</v>
      </c>
      <c r="G158" s="31">
        <v>531</v>
      </c>
      <c r="H158" s="32">
        <f t="shared" ref="H158:H161" si="83">IF(ISNUMBER(G158), (G158 - $B158) / $B158, "")</f>
        <v>-2.389705882352941E-2</v>
      </c>
      <c r="I158" s="101">
        <f>IF(ISNUMBER(G158), $B172 * H158, "")</f>
        <v>-3584.5588235294117</v>
      </c>
      <c r="J158" s="15">
        <v>525</v>
      </c>
      <c r="K158" s="32">
        <f t="shared" ref="K158:K161" si="84">IF(ISNUMBER(J158), (J158 - $B158) / $B158, "")</f>
        <v>-3.4926470588235295E-2</v>
      </c>
      <c r="L158" s="18">
        <f>IF(ISNUMBER(J158), $B172 * K158, "")</f>
        <v>-5238.9705882352946</v>
      </c>
      <c r="M158" s="31">
        <v>518</v>
      </c>
      <c r="N158" s="32">
        <f t="shared" ref="N158:N161" si="85">IF(ISNUMBER(M158), (M158 - $B158) / $B158, "")</f>
        <v>-4.779411764705882E-2</v>
      </c>
      <c r="O158" s="18">
        <f>IF(ISNUMBER(M158), $B172 * N158, "")</f>
        <v>-7169.1176470588234</v>
      </c>
      <c r="Q158" s="193"/>
      <c r="R158" s="193"/>
      <c r="S158" s="193"/>
    </row>
    <row r="159" spans="1:19" ht="17.25" thickBot="1">
      <c r="A159" s="125" t="s">
        <v>242</v>
      </c>
      <c r="B159" s="126">
        <v>798</v>
      </c>
      <c r="C159" s="77">
        <v>-1.8450184500000001E-2</v>
      </c>
      <c r="D159" s="15">
        <v>796</v>
      </c>
      <c r="E159" s="32">
        <f t="shared" si="82"/>
        <v>-2.5062656641604009E-3</v>
      </c>
      <c r="F159" s="18">
        <f>IF(ISNUMBER(D159), $B172 * E159, "")</f>
        <v>-375.93984962406012</v>
      </c>
      <c r="G159" s="31">
        <v>778</v>
      </c>
      <c r="H159" s="32">
        <f t="shared" si="83"/>
        <v>-2.5062656641604009E-2</v>
      </c>
      <c r="I159" s="101">
        <f>IF(ISNUMBER(G159), $B172 * H159, "")</f>
        <v>-3759.3984962406012</v>
      </c>
      <c r="J159" s="15">
        <v>768</v>
      </c>
      <c r="K159" s="32">
        <f t="shared" si="84"/>
        <v>-3.7593984962406013E-2</v>
      </c>
      <c r="L159" s="18">
        <f>IF(ISNUMBER(J159), $B172 * K159, "")</f>
        <v>-5639.0977443609017</v>
      </c>
      <c r="M159" s="31">
        <v>769</v>
      </c>
      <c r="N159" s="32">
        <f t="shared" si="85"/>
        <v>-3.6340852130325813E-2</v>
      </c>
      <c r="O159" s="18">
        <f>IF(ISNUMBER(M159), $B172 * N159, "")</f>
        <v>-5451.1278195488721</v>
      </c>
      <c r="Q159" s="193"/>
      <c r="R159" s="193"/>
      <c r="S159" s="193"/>
    </row>
    <row r="160" spans="1:19" ht="17.25" thickBot="1">
      <c r="A160" s="125" t="s">
        <v>105</v>
      </c>
      <c r="B160" s="126">
        <v>503</v>
      </c>
      <c r="C160" s="77">
        <v>-1.9493177399999999E-2</v>
      </c>
      <c r="D160" s="15">
        <v>498</v>
      </c>
      <c r="E160" s="32">
        <f t="shared" si="82"/>
        <v>-9.9403578528827041E-3</v>
      </c>
      <c r="F160" s="18">
        <f>IF(ISNUMBER(D160), $B172 * E160, "")</f>
        <v>-1491.0536779324057</v>
      </c>
      <c r="G160" s="31">
        <v>488</v>
      </c>
      <c r="H160" s="32">
        <f t="shared" si="83"/>
        <v>-2.982107355864811E-2</v>
      </c>
      <c r="I160" s="101">
        <f>IF(ISNUMBER(G160), $B172 * H160, "")</f>
        <v>-4473.161033797217</v>
      </c>
      <c r="J160" s="15">
        <v>484</v>
      </c>
      <c r="K160" s="32">
        <f t="shared" si="84"/>
        <v>-3.7773359840954271E-2</v>
      </c>
      <c r="L160" s="18">
        <f>IF(ISNUMBER(J160), $B172 * K160, "")</f>
        <v>-5666.0039761431408</v>
      </c>
      <c r="M160" s="31">
        <v>479</v>
      </c>
      <c r="N160" s="32">
        <f t="shared" si="85"/>
        <v>-4.7713717693836977E-2</v>
      </c>
      <c r="O160" s="18">
        <f>IF(ISNUMBER(M160), $B172 * N160, "")</f>
        <v>-7157.0576540755465</v>
      </c>
      <c r="Q160" s="33"/>
      <c r="R160" s="33"/>
    </row>
    <row r="161" spans="1:19" ht="17.25" thickBot="1">
      <c r="A161" s="130" t="s">
        <v>208</v>
      </c>
      <c r="B161" s="131">
        <v>699</v>
      </c>
      <c r="C161" s="79">
        <v>-2.10084034E-2</v>
      </c>
      <c r="D161" s="24">
        <v>696</v>
      </c>
      <c r="E161" s="25">
        <f t="shared" si="82"/>
        <v>-4.2918454935622317E-3</v>
      </c>
      <c r="F161" s="104">
        <f>IF(ISNUMBER(D161), $B172 * E161, "")</f>
        <v>-643.77682403433471</v>
      </c>
      <c r="G161" s="102">
        <v>676</v>
      </c>
      <c r="H161" s="25">
        <f t="shared" si="83"/>
        <v>-3.2904148783977114E-2</v>
      </c>
      <c r="I161" s="103">
        <f>IF(ISNUMBER(G161), $B172 * H161, "")</f>
        <v>-4935.622317596567</v>
      </c>
      <c r="J161" s="24">
        <v>679</v>
      </c>
      <c r="K161" s="25">
        <f t="shared" si="84"/>
        <v>-2.8612303290414878E-2</v>
      </c>
      <c r="L161" s="104">
        <f>IF(ISNUMBER(J161), $B172 * K161, "")</f>
        <v>-4291.8454935622321</v>
      </c>
      <c r="M161" s="102">
        <v>672</v>
      </c>
      <c r="N161" s="25">
        <f t="shared" si="85"/>
        <v>-3.8626609442060089E-2</v>
      </c>
      <c r="O161" s="104">
        <f>IF(ISNUMBER(M161), $B172 * N161, "")</f>
        <v>-5793.9914163090134</v>
      </c>
      <c r="Q161" s="194"/>
      <c r="R161" s="195"/>
      <c r="S161" s="196"/>
    </row>
    <row r="162" spans="1:19">
      <c r="A162" s="123" t="s">
        <v>155</v>
      </c>
      <c r="B162" s="124">
        <v>744</v>
      </c>
      <c r="C162" s="76">
        <v>-2.10526316E-2</v>
      </c>
      <c r="D162" s="13">
        <v>737</v>
      </c>
      <c r="E162" s="14">
        <f>IF(ISNUMBER(D162), (D162 - $B162) / $B162, "")</f>
        <v>-9.4086021505376347E-3</v>
      </c>
      <c r="F162" s="16">
        <f>IF(ISNUMBER(D162), $B172 * E162, "")</f>
        <v>-1411.2903225806451</v>
      </c>
      <c r="G162" s="29">
        <v>722</v>
      </c>
      <c r="H162" s="14">
        <f>IF(ISNUMBER(G162), (G162 - $B162) / $B162, "")</f>
        <v>-2.9569892473118281E-2</v>
      </c>
      <c r="I162" s="100">
        <f>IF(ISNUMBER(G162), $B172 * H162, "")</f>
        <v>-4435.4838709677424</v>
      </c>
      <c r="J162" s="13">
        <v>723</v>
      </c>
      <c r="K162" s="14">
        <f>IF(ISNUMBER(J162), (J162 - $B162) / $B162, "")</f>
        <v>-2.8225806451612902E-2</v>
      </c>
      <c r="L162" s="16">
        <f>IF(ISNUMBER(J162), $B172 * K162, "")</f>
        <v>-4233.8709677419356</v>
      </c>
      <c r="M162" s="29">
        <v>712</v>
      </c>
      <c r="N162" s="14">
        <f>IF(ISNUMBER(M162), (M162 - $B162) / $B162, "")</f>
        <v>-4.3010752688172046E-2</v>
      </c>
      <c r="O162" s="16">
        <f>IF(ISNUMBER(M162), $B172 * N162, "")</f>
        <v>-6451.6129032258068</v>
      </c>
      <c r="Q162" s="197"/>
      <c r="R162" s="198"/>
      <c r="S162" s="199"/>
    </row>
    <row r="163" spans="1:19" ht="17.25" thickBot="1">
      <c r="A163" s="125" t="s">
        <v>200</v>
      </c>
      <c r="B163" s="126">
        <v>320</v>
      </c>
      <c r="C163" s="77">
        <v>-2.1406727800000001E-2</v>
      </c>
      <c r="D163" s="15">
        <v>320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315</v>
      </c>
      <c r="H163" s="32">
        <f t="shared" ref="H163:H166" si="87">IF(ISNUMBER(G163), (G163 - $B163) / $B163, "")</f>
        <v>-1.5625E-2</v>
      </c>
      <c r="I163" s="101">
        <f>IF(ISNUMBER(G163), $B172 * H163, "")</f>
        <v>-2343.75</v>
      </c>
      <c r="J163" s="15">
        <v>313</v>
      </c>
      <c r="K163" s="32">
        <f t="shared" ref="K163:K166" si="88">IF(ISNUMBER(J163), (J163 - $B163) / $B163, "")</f>
        <v>-2.1874999999999999E-2</v>
      </c>
      <c r="L163" s="18">
        <f>IF(ISNUMBER(J163), $B172 * K163, "")</f>
        <v>-3281.25</v>
      </c>
      <c r="M163" s="31">
        <v>308</v>
      </c>
      <c r="N163" s="32">
        <f t="shared" ref="N163:N166" si="89">IF(ISNUMBER(M163), (M163 - $B163) / $B163, "")</f>
        <v>-3.7499999999999999E-2</v>
      </c>
      <c r="O163" s="18">
        <f>IF(ISNUMBER(M163), $B172 * N163, "")</f>
        <v>-5625</v>
      </c>
      <c r="Q163" s="200"/>
      <c r="R163" s="201"/>
      <c r="S163" s="202"/>
    </row>
    <row r="164" spans="1:19" ht="17.25" thickBot="1">
      <c r="A164" s="125" t="s">
        <v>230</v>
      </c>
      <c r="B164" s="126">
        <v>340</v>
      </c>
      <c r="C164" s="77">
        <v>-2.2988505699999998E-2</v>
      </c>
      <c r="D164" s="15">
        <v>338</v>
      </c>
      <c r="E164" s="32">
        <f t="shared" si="86"/>
        <v>-5.8823529411764705E-3</v>
      </c>
      <c r="F164" s="18">
        <f>IF(ISNUMBER(D164), $B172 * E164, "")</f>
        <v>-882.35294117647061</v>
      </c>
      <c r="G164" s="31">
        <v>332</v>
      </c>
      <c r="H164" s="32">
        <f t="shared" si="87"/>
        <v>-2.3529411764705882E-2</v>
      </c>
      <c r="I164" s="101">
        <f>IF(ISNUMBER(G164), $B172 * H164, "")</f>
        <v>-3529.4117647058824</v>
      </c>
      <c r="J164" s="15">
        <v>332</v>
      </c>
      <c r="K164" s="32">
        <f t="shared" si="88"/>
        <v>-2.3529411764705882E-2</v>
      </c>
      <c r="L164" s="18">
        <f>IF(ISNUMBER(J164), $B172 * K164, "")</f>
        <v>-3529.4117647058824</v>
      </c>
      <c r="M164" s="31">
        <v>326</v>
      </c>
      <c r="N164" s="32">
        <f t="shared" si="89"/>
        <v>-4.1176470588235294E-2</v>
      </c>
      <c r="O164" s="18">
        <f>IF(ISNUMBER(M164), $B172 * N164, "")</f>
        <v>-6176.4705882352937</v>
      </c>
      <c r="Q164" s="193"/>
      <c r="R164" s="193"/>
      <c r="S164" s="193"/>
    </row>
    <row r="165" spans="1:19" ht="17.25" thickBot="1">
      <c r="A165" s="125" t="s">
        <v>216</v>
      </c>
      <c r="B165" s="126">
        <v>158</v>
      </c>
      <c r="C165" s="77">
        <v>-2.4691358E-2</v>
      </c>
      <c r="D165" s="15">
        <v>156</v>
      </c>
      <c r="E165" s="32">
        <f t="shared" si="86"/>
        <v>-1.2658227848101266E-2</v>
      </c>
      <c r="F165" s="18">
        <f>IF(ISNUMBER(D165), $B172 * E165, "")</f>
        <v>-1898.7341772151899</v>
      </c>
      <c r="G165" s="31">
        <v>155</v>
      </c>
      <c r="H165" s="32">
        <f t="shared" si="87"/>
        <v>-1.8987341772151899E-2</v>
      </c>
      <c r="I165" s="101">
        <f>IF(ISNUMBER(G165), $B172 * H165, "")</f>
        <v>-2848.1012658227851</v>
      </c>
      <c r="J165" s="15">
        <v>153</v>
      </c>
      <c r="K165" s="32">
        <f t="shared" si="88"/>
        <v>-3.1645569620253167E-2</v>
      </c>
      <c r="L165" s="18">
        <f>IF(ISNUMBER(J165), $B172 * K165, "")</f>
        <v>-4746.835443037975</v>
      </c>
      <c r="M165" s="31">
        <v>152</v>
      </c>
      <c r="N165" s="32">
        <f t="shared" si="89"/>
        <v>-3.7974683544303799E-2</v>
      </c>
      <c r="O165" s="18">
        <f>IF(ISNUMBER(M165), $B172 * N165, "")</f>
        <v>-5696.2025316455702</v>
      </c>
      <c r="Q165" s="203"/>
      <c r="R165" s="203"/>
      <c r="S165" s="203"/>
    </row>
    <row r="166" spans="1:19" ht="17.25" thickBot="1">
      <c r="A166" s="127" t="s">
        <v>222</v>
      </c>
      <c r="B166" s="128">
        <v>696</v>
      </c>
      <c r="C166" s="78">
        <v>-2.5210084000000001E-2</v>
      </c>
      <c r="D166" s="20">
        <v>692</v>
      </c>
      <c r="E166" s="21">
        <f t="shared" si="86"/>
        <v>-5.7471264367816091E-3</v>
      </c>
      <c r="F166" s="22">
        <f>IF(ISNUMBER(D166), $B172 * E166, "")</f>
        <v>-862.06896551724139</v>
      </c>
      <c r="G166" s="30">
        <v>680</v>
      </c>
      <c r="H166" s="21">
        <f t="shared" si="87"/>
        <v>-2.2988505747126436E-2</v>
      </c>
      <c r="I166" s="105">
        <f>IF(ISNUMBER(G166), $B172 * H166, "")</f>
        <v>-3448.2758620689656</v>
      </c>
      <c r="J166" s="20">
        <v>675</v>
      </c>
      <c r="K166" s="21">
        <f t="shared" si="88"/>
        <v>-3.017241379310345E-2</v>
      </c>
      <c r="L166" s="22">
        <f>IF(ISNUMBER(J166), $B172 * K166, "")</f>
        <v>-4525.8620689655172</v>
      </c>
      <c r="M166" s="30">
        <v>674</v>
      </c>
      <c r="N166" s="21">
        <f t="shared" si="89"/>
        <v>-3.1609195402298854E-2</v>
      </c>
      <c r="O166" s="22">
        <f>IF(ISNUMBER(M166), $B172 * N166, "")</f>
        <v>-4741.3793103448279</v>
      </c>
      <c r="Q166" s="203"/>
      <c r="R166" s="203"/>
      <c r="S166" s="203"/>
    </row>
    <row r="167" spans="1:19" ht="17.25" thickBot="1">
      <c r="A167" s="125" t="s">
        <v>214</v>
      </c>
      <c r="B167" s="129">
        <v>112</v>
      </c>
      <c r="C167" s="80">
        <v>-2.6086956500000001E-2</v>
      </c>
      <c r="D167" s="106">
        <v>110</v>
      </c>
      <c r="E167" s="107">
        <f>IF(ISNUMBER(D167), (D167 - $B167) / $B167, "")</f>
        <v>-1.7857142857142856E-2</v>
      </c>
      <c r="F167" s="108">
        <f>IF(ISNUMBER(D167), $B172 * E167, "")</f>
        <v>-2678.5714285714284</v>
      </c>
      <c r="G167" s="109">
        <v>109</v>
      </c>
      <c r="H167" s="107">
        <f>IF(ISNUMBER(G167), (G167 - $B167) / $B167, "")</f>
        <v>-2.6785714285714284E-2</v>
      </c>
      <c r="I167" s="110">
        <f>IF(ISNUMBER(G167), $B172 * H167, "")</f>
        <v>-4017.8571428571427</v>
      </c>
      <c r="J167" s="106">
        <v>108</v>
      </c>
      <c r="K167" s="107">
        <f>IF(ISNUMBER(J167), (J167 - $B167) / $B167, "")</f>
        <v>-3.5714285714285712E-2</v>
      </c>
      <c r="L167" s="108">
        <f>IF(ISNUMBER(J167), $B172 * K167, "")</f>
        <v>-5357.1428571428569</v>
      </c>
      <c r="M167" s="109">
        <v>106</v>
      </c>
      <c r="N167" s="107">
        <f>IF(ISNUMBER(M167), (M167 - $B167) / $B167, "")</f>
        <v>-5.3571428571428568E-2</v>
      </c>
      <c r="O167" s="108">
        <f>IF(ISNUMBER(M167), $B172 * N167, "")</f>
        <v>-8035.7142857142853</v>
      </c>
      <c r="Q167" s="193"/>
      <c r="R167" s="193"/>
      <c r="S167" s="193"/>
    </row>
    <row r="168" spans="1:19" ht="17.25" thickBot="1">
      <c r="A168" s="125" t="s">
        <v>169</v>
      </c>
      <c r="B168" s="126">
        <v>369</v>
      </c>
      <c r="C168" s="77">
        <v>-2.6385224299999999E-2</v>
      </c>
      <c r="D168" s="15">
        <v>369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360</v>
      </c>
      <c r="H168" s="32">
        <f t="shared" ref="H168:H171" si="91">IF(ISNUMBER(G168), (G168 - $B168) / $B168, "")</f>
        <v>-2.4390243902439025E-2</v>
      </c>
      <c r="I168" s="101">
        <f>IF(ISNUMBER(G168), $B172 * H168, "")</f>
        <v>-3658.5365853658536</v>
      </c>
      <c r="J168" s="15">
        <v>355</v>
      </c>
      <c r="K168" s="32">
        <f t="shared" ref="K168:K171" si="92">IF(ISNUMBER(J168), (J168 - $B168) / $B168, "")</f>
        <v>-3.7940379403794036E-2</v>
      </c>
      <c r="L168" s="18">
        <f>IF(ISNUMBER(J168), $B172 * K168, "")</f>
        <v>-5691.0569105691056</v>
      </c>
      <c r="M168" s="31">
        <v>350</v>
      </c>
      <c r="N168" s="32">
        <f t="shared" ref="N168:N171" si="93">IF(ISNUMBER(M168), (M168 - $B168) / $B168, "")</f>
        <v>-5.1490514905149054E-2</v>
      </c>
      <c r="O168" s="18">
        <f>IF(ISNUMBER(M168), $B172 * N168, "")</f>
        <v>-7723.5772357723581</v>
      </c>
      <c r="Q168" s="193"/>
      <c r="R168" s="193"/>
      <c r="S168" s="193"/>
    </row>
    <row r="169" spans="1:19" ht="17.25" thickBot="1">
      <c r="A169" s="125" t="s">
        <v>186</v>
      </c>
      <c r="B169" s="126">
        <v>212</v>
      </c>
      <c r="C169" s="77">
        <v>-3.1963470299999998E-2</v>
      </c>
      <c r="D169" s="15">
        <v>210</v>
      </c>
      <c r="E169" s="32">
        <f t="shared" si="90"/>
        <v>-9.433962264150943E-3</v>
      </c>
      <c r="F169" s="18">
        <f>IF(ISNUMBER(D169), $B172 * E169, "")</f>
        <v>-1415.0943396226414</v>
      </c>
      <c r="G169" s="31">
        <v>206</v>
      </c>
      <c r="H169" s="32">
        <f t="shared" si="91"/>
        <v>-2.8301886792452831E-2</v>
      </c>
      <c r="I169" s="101">
        <f>IF(ISNUMBER(G169), $B172 * H169, "")</f>
        <v>-4245.2830188679245</v>
      </c>
      <c r="J169" s="15">
        <v>205</v>
      </c>
      <c r="K169" s="32">
        <f t="shared" si="92"/>
        <v>-3.3018867924528301E-2</v>
      </c>
      <c r="L169" s="18">
        <f>IF(ISNUMBER(J169), $B172 * K169, "")</f>
        <v>-4952.8301886792451</v>
      </c>
      <c r="M169" s="31">
        <v>201</v>
      </c>
      <c r="N169" s="32">
        <f t="shared" si="93"/>
        <v>-5.1886792452830191E-2</v>
      </c>
      <c r="O169" s="18">
        <f>IF(ISNUMBER(M169), $B172 * N169, "")</f>
        <v>-7783.0188679245284</v>
      </c>
      <c r="Q169" s="193"/>
      <c r="R169" s="193"/>
      <c r="S169" s="193"/>
    </row>
    <row r="170" spans="1:19">
      <c r="A170" s="125" t="s">
        <v>224</v>
      </c>
      <c r="B170" s="126">
        <v>166</v>
      </c>
      <c r="C170" s="77">
        <v>-4.0462427699999998E-2</v>
      </c>
      <c r="D170" s="15">
        <v>166</v>
      </c>
      <c r="E170" s="32">
        <f t="shared" si="90"/>
        <v>0</v>
      </c>
      <c r="F170" s="18">
        <f>IF(ISNUMBER(D170), $B172 * E170, "")</f>
        <v>0</v>
      </c>
      <c r="G170" s="31">
        <v>168</v>
      </c>
      <c r="H170" s="32">
        <f t="shared" si="91"/>
        <v>1.2048192771084338E-2</v>
      </c>
      <c r="I170" s="101">
        <f>IF(ISNUMBER(G170), $B172 * H170, "")</f>
        <v>1807.2289156626507</v>
      </c>
      <c r="J170" s="15">
        <v>162</v>
      </c>
      <c r="K170" s="32">
        <f t="shared" si="92"/>
        <v>-2.4096385542168676E-2</v>
      </c>
      <c r="L170" s="18">
        <f>IF(ISNUMBER(J170), $B172 * K170, "")</f>
        <v>-3614.4578313253014</v>
      </c>
      <c r="M170" s="31">
        <v>162</v>
      </c>
      <c r="N170" s="32">
        <f t="shared" si="93"/>
        <v>-2.4096385542168676E-2</v>
      </c>
      <c r="O170" s="18">
        <f>IF(ISNUMBER(M170), $B172 * N170, "")</f>
        <v>-3614.4578313253014</v>
      </c>
      <c r="Q170" s="182"/>
      <c r="R170" s="183"/>
      <c r="S170" s="184"/>
    </row>
    <row r="171" spans="1:19" ht="17.25" thickBot="1">
      <c r="A171" s="130" t="s">
        <v>226</v>
      </c>
      <c r="B171" s="131">
        <v>699</v>
      </c>
      <c r="C171" s="79">
        <v>-4.5081967200000003E-2</v>
      </c>
      <c r="D171" s="24">
        <v>695</v>
      </c>
      <c r="E171" s="25">
        <f t="shared" si="90"/>
        <v>-5.7224606580829757E-3</v>
      </c>
      <c r="F171" s="104">
        <f>IF(ISNUMBER(D171), $B172 * E171, "")</f>
        <v>-858.36909871244632</v>
      </c>
      <c r="G171" s="102">
        <v>682</v>
      </c>
      <c r="H171" s="25">
        <f t="shared" si="91"/>
        <v>-2.4320457796852647E-2</v>
      </c>
      <c r="I171" s="103">
        <f>IF(ISNUMBER(G171), $B172 * H171, "")</f>
        <v>-3648.0686695278969</v>
      </c>
      <c r="J171" s="24">
        <v>681</v>
      </c>
      <c r="K171" s="25">
        <f t="shared" si="92"/>
        <v>-2.575107296137339E-2</v>
      </c>
      <c r="L171" s="104">
        <f>IF(ISNUMBER(J171), $B172 * K171, "")</f>
        <v>-3862.6609442060085</v>
      </c>
      <c r="M171" s="102">
        <v>676</v>
      </c>
      <c r="N171" s="25">
        <f t="shared" si="93"/>
        <v>-3.2904148783977114E-2</v>
      </c>
      <c r="O171" s="104">
        <f>IF(ISNUMBER(M171), $B172 * N171, "")</f>
        <v>-4935.622317596567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-5.9572301107828638E-3</v>
      </c>
      <c r="F172" s="28">
        <f>SUM(F152:F171)</f>
        <v>-17871.690332348593</v>
      </c>
      <c r="G172" s="26" t="s">
        <v>265</v>
      </c>
      <c r="H172" s="27">
        <f>IF(COUNT(H152:H171), SUM(H152:H171) / COUNT(H152:H171), 0)</f>
        <v>-2.0849834288099958E-2</v>
      </c>
      <c r="I172" s="28">
        <f>SUM(I152:I171)</f>
        <v>-62549.502864299859</v>
      </c>
      <c r="J172" s="26" t="s">
        <v>265</v>
      </c>
      <c r="K172" s="27">
        <f>IF(COUNT(K152:K171), SUM(K152:K171) / COUNT(K152:K171), 0)</f>
        <v>-2.7808270147560172E-2</v>
      </c>
      <c r="L172" s="28">
        <f>SUM(L152:L171)</f>
        <v>-83424.810442680551</v>
      </c>
      <c r="M172" s="26" t="s">
        <v>265</v>
      </c>
      <c r="N172" s="27">
        <f>IF(COUNT(N152:N171), SUM(N152:N171) / COUNT(N152:N171), 0)</f>
        <v>-4.0091405907237657E-2</v>
      </c>
      <c r="O172" s="28">
        <f>SUM(O152:O171)</f>
        <v>-120274.21772171301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2022-06-03(금) 오전 00:00</v>
      </c>
      <c r="C177" s="245"/>
      <c r="D177" s="217" t="str">
        <f>TEXT($G$1, "[$-ko-KR]yyyy-mm-dd(ddd) ") &amp; "오후 14:00"</f>
        <v>2022-06-03(금) 오후 14:00</v>
      </c>
      <c r="E177" s="218"/>
      <c r="F177" s="219"/>
      <c r="G177" s="217" t="str">
        <f>TEXT($G$1, "[$-ko-KR]yyyy-mm-dd(ddd) ") &amp; "오후 19:00"</f>
        <v>2022-06-03(금) 오후 19:00</v>
      </c>
      <c r="H177" s="218"/>
      <c r="I177" s="219"/>
      <c r="J177" s="217" t="str">
        <f>TEXT($G$1, "[$-ko-KR]yyyy-mm-dd(ddd) ") &amp; "오후 21:00"</f>
        <v>2022-06-03(금) 오후 21:00</v>
      </c>
      <c r="K177" s="218"/>
      <c r="L177" s="219"/>
      <c r="M177" s="217" t="str">
        <f>TEXT($G$1+1, "[$-ko-KR]yyyy-mm-dd(ddd) ") &amp; "오전 00:00"</f>
        <v>2022-06-04(토)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113</v>
      </c>
      <c r="B179" s="124">
        <v>3260</v>
      </c>
      <c r="C179" s="76">
        <v>-1.9548872200000001E-2</v>
      </c>
      <c r="D179" s="13">
        <v>3260</v>
      </c>
      <c r="E179" s="14">
        <f>IF(ISNUMBER(D179), (D179 - $B179) / $B179, "")</f>
        <v>0</v>
      </c>
      <c r="F179" s="16">
        <f>IF(ISNUMBER(D179), $B199 * E179, "")</f>
        <v>0</v>
      </c>
      <c r="G179" s="29">
        <v>3160</v>
      </c>
      <c r="H179" s="14">
        <f>IF(ISNUMBER(G179), (G179 - $B179) / $B179, "")</f>
        <v>-3.0674846625766871E-2</v>
      </c>
      <c r="I179" s="100">
        <f>IF(ISNUMBER(G179), $B199 * H179, "")</f>
        <v>-4601.2269938650306</v>
      </c>
      <c r="J179" s="13">
        <v>3145</v>
      </c>
      <c r="K179" s="14">
        <f>IF(ISNUMBER(J179), (J179 - $B179) / $B179, "")</f>
        <v>-3.5276073619631899E-2</v>
      </c>
      <c r="L179" s="16">
        <f>IF(ISNUMBER(J179), $B199 * K179, "")</f>
        <v>-5291.4110429447846</v>
      </c>
      <c r="M179" s="29">
        <v>3125</v>
      </c>
      <c r="N179" s="14">
        <f>IF(ISNUMBER(M179), (M179 - $B179) / $B179, "")</f>
        <v>-4.1411042944785273E-2</v>
      </c>
      <c r="O179" s="16">
        <f>IF(ISNUMBER(M179), $B199 * N179, "")</f>
        <v>-6211.6564417177906</v>
      </c>
      <c r="Q179" s="203"/>
      <c r="R179" s="203"/>
      <c r="S179" s="203"/>
    </row>
    <row r="180" spans="1:19" ht="17.25" thickBot="1">
      <c r="A180" s="125" t="s">
        <v>177</v>
      </c>
      <c r="B180" s="126">
        <v>32490</v>
      </c>
      <c r="C180" s="77">
        <v>-2.0500452200000002E-2</v>
      </c>
      <c r="D180" s="15">
        <v>32440</v>
      </c>
      <c r="E180" s="32">
        <f t="shared" ref="E180:E183" si="94">IF(ISNUMBER(D180), (D180 - $B180) / $B180, "")</f>
        <v>-1.5389350569405972E-3</v>
      </c>
      <c r="F180" s="18">
        <f>IF(ISNUMBER(D180), $B199 * E180, "")</f>
        <v>-230.84025854108958</v>
      </c>
      <c r="G180" s="31">
        <v>31930</v>
      </c>
      <c r="H180" s="32">
        <f t="shared" ref="H180:H183" si="95">IF(ISNUMBER(G180), (G180 - $B180) / $B180, "")</f>
        <v>-1.7236072637734686E-2</v>
      </c>
      <c r="I180" s="101">
        <f>IF(ISNUMBER(G180), $B199 * H180, "")</f>
        <v>-2585.4108956602031</v>
      </c>
      <c r="J180" s="15">
        <v>31800</v>
      </c>
      <c r="K180" s="32">
        <f t="shared" ref="K180:K183" si="96">IF(ISNUMBER(J180), (J180 - $B180) / $B180, "")</f>
        <v>-2.1237303785780239E-2</v>
      </c>
      <c r="L180" s="18">
        <f>IF(ISNUMBER(J180), $B199 * K180, "")</f>
        <v>-3185.5955678670357</v>
      </c>
      <c r="M180" s="31">
        <v>31800</v>
      </c>
      <c r="N180" s="32">
        <f t="shared" ref="N180:N183" si="97">IF(ISNUMBER(M180), (M180 - $B180) / $B180, "")</f>
        <v>-2.1237303785780239E-2</v>
      </c>
      <c r="O180" s="18">
        <f>IF(ISNUMBER(M180), $B199 * N180, "")</f>
        <v>-3185.5955678670357</v>
      </c>
      <c r="Q180" s="203"/>
      <c r="R180" s="203"/>
      <c r="S180" s="203"/>
    </row>
    <row r="181" spans="1:19" ht="17.25" thickBot="1">
      <c r="A181" s="125" t="s">
        <v>208</v>
      </c>
      <c r="B181" s="126">
        <v>699</v>
      </c>
      <c r="C181" s="77">
        <v>-2.10084034E-2</v>
      </c>
      <c r="D181" s="15">
        <v>696</v>
      </c>
      <c r="E181" s="32">
        <f t="shared" si="94"/>
        <v>-4.2918454935622317E-3</v>
      </c>
      <c r="F181" s="18">
        <f>IF(ISNUMBER(D181), $B199 * E181, "")</f>
        <v>-643.77682403433471</v>
      </c>
      <c r="G181" s="31">
        <v>676</v>
      </c>
      <c r="H181" s="32">
        <f t="shared" si="95"/>
        <v>-3.2904148783977114E-2</v>
      </c>
      <c r="I181" s="101">
        <f>IF(ISNUMBER(G181), $B199 * H181, "")</f>
        <v>-4935.622317596567</v>
      </c>
      <c r="J181" s="15">
        <v>679</v>
      </c>
      <c r="K181" s="32">
        <f t="shared" si="96"/>
        <v>-2.8612303290414878E-2</v>
      </c>
      <c r="L181" s="18">
        <f>IF(ISNUMBER(J181), $B199 * K181, "")</f>
        <v>-4291.8454935622321</v>
      </c>
      <c r="M181" s="31">
        <v>672</v>
      </c>
      <c r="N181" s="32">
        <f t="shared" si="97"/>
        <v>-3.8626609442060089E-2</v>
      </c>
      <c r="O181" s="18">
        <f>IF(ISNUMBER(M181), $B199 * N181, "")</f>
        <v>-5793.9914163090134</v>
      </c>
      <c r="Q181" s="193"/>
      <c r="R181" s="193"/>
      <c r="S181" s="193"/>
    </row>
    <row r="182" spans="1:19" ht="17.25" thickBot="1">
      <c r="A182" s="125" t="s">
        <v>155</v>
      </c>
      <c r="B182" s="126">
        <v>744</v>
      </c>
      <c r="C182" s="77">
        <v>-2.10526316E-2</v>
      </c>
      <c r="D182" s="15">
        <v>737</v>
      </c>
      <c r="E182" s="32">
        <f t="shared" si="94"/>
        <v>-9.4086021505376347E-3</v>
      </c>
      <c r="F182" s="18">
        <f>IF(ISNUMBER(D182), $B199 * E182, "")</f>
        <v>-1411.2903225806451</v>
      </c>
      <c r="G182" s="31">
        <v>722</v>
      </c>
      <c r="H182" s="32">
        <f t="shared" si="95"/>
        <v>-2.9569892473118281E-2</v>
      </c>
      <c r="I182" s="101">
        <f>IF(ISNUMBER(G182), $B199 * H182, "")</f>
        <v>-4435.4838709677424</v>
      </c>
      <c r="J182" s="15">
        <v>723</v>
      </c>
      <c r="K182" s="32">
        <f t="shared" si="96"/>
        <v>-2.8225806451612902E-2</v>
      </c>
      <c r="L182" s="18">
        <f>IF(ISNUMBER(J182), $B199 * K182, "")</f>
        <v>-4233.8709677419356</v>
      </c>
      <c r="M182" s="31">
        <v>712</v>
      </c>
      <c r="N182" s="32">
        <f t="shared" si="97"/>
        <v>-4.3010752688172046E-2</v>
      </c>
      <c r="O182" s="18">
        <f>IF(ISNUMBER(M182), $B199 * N182, "")</f>
        <v>-6451.6129032258068</v>
      </c>
      <c r="Q182" s="193"/>
      <c r="R182" s="193"/>
      <c r="S182" s="193"/>
    </row>
    <row r="183" spans="1:19" ht="17.25" thickBot="1">
      <c r="A183" s="127" t="s">
        <v>200</v>
      </c>
      <c r="B183" s="128">
        <v>320</v>
      </c>
      <c r="C183" s="78">
        <v>-2.1406727800000001E-2</v>
      </c>
      <c r="D183" s="20">
        <v>320</v>
      </c>
      <c r="E183" s="21">
        <f t="shared" si="94"/>
        <v>0</v>
      </c>
      <c r="F183" s="22">
        <f>IF(ISNUMBER(D183), $B199 * E183, "")</f>
        <v>0</v>
      </c>
      <c r="G183" s="30">
        <v>315</v>
      </c>
      <c r="H183" s="21">
        <f t="shared" si="95"/>
        <v>-1.5625E-2</v>
      </c>
      <c r="I183" s="105">
        <f>IF(ISNUMBER(G183), $B199 * H183, "")</f>
        <v>-2343.75</v>
      </c>
      <c r="J183" s="20">
        <v>313</v>
      </c>
      <c r="K183" s="21">
        <f t="shared" si="96"/>
        <v>-2.1874999999999999E-2</v>
      </c>
      <c r="L183" s="22">
        <f>IF(ISNUMBER(J183), $B199 * K183, "")</f>
        <v>-3281.25</v>
      </c>
      <c r="M183" s="30">
        <v>308</v>
      </c>
      <c r="N183" s="21">
        <f t="shared" si="97"/>
        <v>-3.7499999999999999E-2</v>
      </c>
      <c r="O183" s="22">
        <f>IF(ISNUMBER(M183), $B199 * N183, "")</f>
        <v>-5625</v>
      </c>
      <c r="Q183" s="193"/>
      <c r="R183" s="193"/>
      <c r="S183" s="193"/>
    </row>
    <row r="184" spans="1:19" ht="17.25" thickBot="1">
      <c r="A184" s="125" t="s">
        <v>198</v>
      </c>
      <c r="B184" s="129">
        <v>9.8800000000000008</v>
      </c>
      <c r="C184" s="80">
        <v>-2.1782178199999998E-2</v>
      </c>
      <c r="D184" s="106">
        <v>9.83</v>
      </c>
      <c r="E184" s="107">
        <f>IF(ISNUMBER(D184), (D184 - $B184) / $B184, "")</f>
        <v>-5.0607287449393424E-3</v>
      </c>
      <c r="F184" s="108">
        <f>IF(ISNUMBER(D184), $B199 * E184, "")</f>
        <v>-759.10931174090138</v>
      </c>
      <c r="G184" s="109">
        <v>9.6300000000000008</v>
      </c>
      <c r="H184" s="107">
        <f>IF(ISNUMBER(G184), (G184 - $B184) / $B184, "")</f>
        <v>-2.5303643724696356E-2</v>
      </c>
      <c r="I184" s="110">
        <f>IF(ISNUMBER(G184), $B199 * H184, "")</f>
        <v>-3795.5465587044532</v>
      </c>
      <c r="J184" s="106">
        <v>9.6300000000000008</v>
      </c>
      <c r="K184" s="107">
        <f>IF(ISNUMBER(J184), (J184 - $B184) / $B184, "")</f>
        <v>-2.5303643724696356E-2</v>
      </c>
      <c r="L184" s="108">
        <f>IF(ISNUMBER(J184), $B199 * K184, "")</f>
        <v>-3795.5465587044532</v>
      </c>
      <c r="M184" s="109">
        <v>9.44</v>
      </c>
      <c r="N184" s="107">
        <f>IF(ISNUMBER(M184), (M184 - $B184) / $B184, "")</f>
        <v>-4.4534412955465716E-2</v>
      </c>
      <c r="O184" s="108">
        <f>IF(ISNUMBER(M184), $B199 * N184, "")</f>
        <v>-6680.1619433198575</v>
      </c>
      <c r="Q184" s="193"/>
      <c r="R184" s="193"/>
      <c r="S184" s="193"/>
    </row>
    <row r="185" spans="1:19" ht="17.25" thickBot="1">
      <c r="A185" s="125" t="s">
        <v>134</v>
      </c>
      <c r="B185" s="126">
        <v>77.8</v>
      </c>
      <c r="C185" s="77">
        <v>-2.2613065299999999E-2</v>
      </c>
      <c r="D185" s="15">
        <v>77.5</v>
      </c>
      <c r="E185" s="32">
        <f t="shared" ref="E185:E188" si="98">IF(ISNUMBER(D185), (D185 - $B185) / $B185, "")</f>
        <v>-3.856041131105362E-3</v>
      </c>
      <c r="F185" s="18">
        <f>IF(ISNUMBER(D185), $B199 * E185, "")</f>
        <v>-578.40616966580433</v>
      </c>
      <c r="G185" s="31">
        <v>76.400000000000006</v>
      </c>
      <c r="H185" s="32">
        <f t="shared" ref="H185:H188" si="99">IF(ISNUMBER(G185), (G185 - $B185) / $B185, "")</f>
        <v>-1.7994858611825083E-2</v>
      </c>
      <c r="I185" s="101">
        <f>IF(ISNUMBER(G185), $B199 * H185, "")</f>
        <v>-2699.2287917737626</v>
      </c>
      <c r="J185" s="15">
        <v>76</v>
      </c>
      <c r="K185" s="32">
        <f t="shared" ref="K185:K188" si="100">IF(ISNUMBER(J185), (J185 - $B185) / $B185, "")</f>
        <v>-2.3136246786632356E-2</v>
      </c>
      <c r="L185" s="18">
        <f>IF(ISNUMBER(J185), $B199 * K185, "")</f>
        <v>-3470.4370179948532</v>
      </c>
      <c r="M185" s="31">
        <v>75.900000000000006</v>
      </c>
      <c r="N185" s="32">
        <f t="shared" ref="N185:N188" si="101">IF(ISNUMBER(M185), (M185 - $B185) / $B185, "")</f>
        <v>-2.4421593830334081E-2</v>
      </c>
      <c r="O185" s="18">
        <f>IF(ISNUMBER(M185), $B199 * N185, "")</f>
        <v>-3663.239074550112</v>
      </c>
      <c r="Q185" s="193"/>
      <c r="R185" s="193"/>
      <c r="S185" s="193"/>
    </row>
    <row r="186" spans="1:19" ht="17.25" thickBot="1">
      <c r="A186" s="125" t="s">
        <v>230</v>
      </c>
      <c r="B186" s="126">
        <v>340</v>
      </c>
      <c r="C186" s="77">
        <v>-2.2988505699999998E-2</v>
      </c>
      <c r="D186" s="15">
        <v>338</v>
      </c>
      <c r="E186" s="32">
        <f t="shared" si="98"/>
        <v>-5.8823529411764705E-3</v>
      </c>
      <c r="F186" s="18">
        <f>IF(ISNUMBER(D186), $B199 * E186, "")</f>
        <v>-882.35294117647061</v>
      </c>
      <c r="G186" s="31">
        <v>332</v>
      </c>
      <c r="H186" s="32">
        <f t="shared" si="99"/>
        <v>-2.3529411764705882E-2</v>
      </c>
      <c r="I186" s="101">
        <f>IF(ISNUMBER(G186), $B199 * H186, "")</f>
        <v>-3529.4117647058824</v>
      </c>
      <c r="J186" s="15">
        <v>332</v>
      </c>
      <c r="K186" s="32">
        <f t="shared" si="100"/>
        <v>-2.3529411764705882E-2</v>
      </c>
      <c r="L186" s="18">
        <f>IF(ISNUMBER(J186), $B199 * K186, "")</f>
        <v>-3529.4117647058824</v>
      </c>
      <c r="M186" s="31">
        <v>326</v>
      </c>
      <c r="N186" s="32">
        <f t="shared" si="101"/>
        <v>-4.1176470588235294E-2</v>
      </c>
      <c r="O186" s="18">
        <f>IF(ISNUMBER(M186), $B199 * N186, "")</f>
        <v>-6176.4705882352937</v>
      </c>
      <c r="Q186" s="193"/>
      <c r="R186" s="193"/>
      <c r="S186" s="193"/>
    </row>
    <row r="187" spans="1:19" ht="17.25" thickBot="1">
      <c r="A187" s="125" t="s">
        <v>118</v>
      </c>
      <c r="B187" s="126">
        <v>12.5</v>
      </c>
      <c r="C187" s="77">
        <v>-2.34375E-2</v>
      </c>
      <c r="D187" s="15">
        <v>12.4</v>
      </c>
      <c r="E187" s="32">
        <f t="shared" si="98"/>
        <v>-7.9999999999999724E-3</v>
      </c>
      <c r="F187" s="18">
        <f>IF(ISNUMBER(D187), $B199 * E187, "")</f>
        <v>-1199.9999999999959</v>
      </c>
      <c r="G187" s="31">
        <v>12.3</v>
      </c>
      <c r="H187" s="32">
        <f t="shared" si="99"/>
        <v>-1.5999999999999945E-2</v>
      </c>
      <c r="I187" s="101">
        <f>IF(ISNUMBER(G187), $B199 * H187, "")</f>
        <v>-2399.9999999999918</v>
      </c>
      <c r="J187" s="15">
        <v>12.1</v>
      </c>
      <c r="K187" s="32">
        <f t="shared" si="100"/>
        <v>-3.2000000000000028E-2</v>
      </c>
      <c r="L187" s="18">
        <f>IF(ISNUMBER(J187), $B199 * K187, "")</f>
        <v>-4800.0000000000045</v>
      </c>
      <c r="M187" s="31">
        <v>12.1</v>
      </c>
      <c r="N187" s="32">
        <f t="shared" si="101"/>
        <v>-3.2000000000000028E-2</v>
      </c>
      <c r="O187" s="18">
        <f>IF(ISNUMBER(M187), $B199 * N187, "")</f>
        <v>-4800.0000000000045</v>
      </c>
      <c r="Q187" s="33"/>
      <c r="R187" s="33"/>
    </row>
    <row r="188" spans="1:19" ht="17.25" thickBot="1">
      <c r="A188" s="130" t="s">
        <v>71</v>
      </c>
      <c r="B188" s="131">
        <v>16.600000000000001</v>
      </c>
      <c r="C188" s="79">
        <v>-2.35294118E-2</v>
      </c>
      <c r="D188" s="24">
        <v>16.7</v>
      </c>
      <c r="E188" s="25">
        <f t="shared" si="98"/>
        <v>6.0240963855420398E-3</v>
      </c>
      <c r="F188" s="104">
        <f>IF(ISNUMBER(D188), $B199 * E188, "")</f>
        <v>903.61445783130591</v>
      </c>
      <c r="G188" s="102">
        <v>16.600000000000001</v>
      </c>
      <c r="H188" s="25">
        <f t="shared" si="99"/>
        <v>0</v>
      </c>
      <c r="I188" s="103">
        <f>IF(ISNUMBER(G188), $B199 * H188, "")</f>
        <v>0</v>
      </c>
      <c r="J188" s="24">
        <v>16.3</v>
      </c>
      <c r="K188" s="25">
        <f t="shared" si="100"/>
        <v>-1.8072289156626547E-2</v>
      </c>
      <c r="L188" s="104">
        <f>IF(ISNUMBER(J188), $B199 * K188, "")</f>
        <v>-2710.8433734939822</v>
      </c>
      <c r="M188" s="102">
        <v>16.2</v>
      </c>
      <c r="N188" s="25">
        <f t="shared" si="101"/>
        <v>-2.4096385542168801E-2</v>
      </c>
      <c r="O188" s="104">
        <f>IF(ISNUMBER(M188), $B199 * N188, "")</f>
        <v>-3614.4578313253201</v>
      </c>
      <c r="Q188" s="194"/>
      <c r="R188" s="195"/>
      <c r="S188" s="196"/>
    </row>
    <row r="189" spans="1:19">
      <c r="A189" s="123" t="s">
        <v>216</v>
      </c>
      <c r="B189" s="124">
        <v>158</v>
      </c>
      <c r="C189" s="76">
        <v>-2.4691358E-2</v>
      </c>
      <c r="D189" s="13">
        <v>156</v>
      </c>
      <c r="E189" s="14">
        <f>IF(ISNUMBER(D189), (D189 - $B189) / $B189, "")</f>
        <v>-1.2658227848101266E-2</v>
      </c>
      <c r="F189" s="16">
        <f>IF(ISNUMBER(D189), $B199 * E189, "")</f>
        <v>-1898.7341772151899</v>
      </c>
      <c r="G189" s="29">
        <v>155</v>
      </c>
      <c r="H189" s="14">
        <f>IF(ISNUMBER(G189), (G189 - $B189) / $B189, "")</f>
        <v>-1.8987341772151899E-2</v>
      </c>
      <c r="I189" s="100">
        <f>IF(ISNUMBER(G189), $B199 * H189, "")</f>
        <v>-2848.1012658227851</v>
      </c>
      <c r="J189" s="13">
        <v>153</v>
      </c>
      <c r="K189" s="14">
        <f>IF(ISNUMBER(J189), (J189 - $B189) / $B189, "")</f>
        <v>-3.1645569620253167E-2</v>
      </c>
      <c r="L189" s="16">
        <f>IF(ISNUMBER(J189), $B199 * K189, "")</f>
        <v>-4746.835443037975</v>
      </c>
      <c r="M189" s="29">
        <v>152</v>
      </c>
      <c r="N189" s="14">
        <f>IF(ISNUMBER(M189), (M189 - $B189) / $B189, "")</f>
        <v>-3.7974683544303799E-2</v>
      </c>
      <c r="O189" s="16">
        <f>IF(ISNUMBER(M189), $B199 * N189, "")</f>
        <v>-5696.2025316455702</v>
      </c>
      <c r="Q189" s="197"/>
      <c r="R189" s="198"/>
      <c r="S189" s="199"/>
    </row>
    <row r="190" spans="1:19" ht="17.25" thickBot="1">
      <c r="A190" s="125" t="s">
        <v>222</v>
      </c>
      <c r="B190" s="126">
        <v>696</v>
      </c>
      <c r="C190" s="77">
        <v>-2.5210084000000001E-2</v>
      </c>
      <c r="D190" s="15">
        <v>692</v>
      </c>
      <c r="E190" s="32">
        <f t="shared" ref="E190:E193" si="102">IF(ISNUMBER(D190), (D190 - $B190) / $B190, "")</f>
        <v>-5.7471264367816091E-3</v>
      </c>
      <c r="F190" s="18">
        <f>IF(ISNUMBER(D190), $B199 * E190, "")</f>
        <v>-862.06896551724139</v>
      </c>
      <c r="G190" s="31">
        <v>680</v>
      </c>
      <c r="H190" s="32">
        <f t="shared" ref="H190:H193" si="103">IF(ISNUMBER(G190), (G190 - $B190) / $B190, "")</f>
        <v>-2.2988505747126436E-2</v>
      </c>
      <c r="I190" s="101">
        <f>IF(ISNUMBER(G190), $B199 * H190, "")</f>
        <v>-3448.2758620689656</v>
      </c>
      <c r="J190" s="15">
        <v>675</v>
      </c>
      <c r="K190" s="32">
        <f t="shared" ref="K190:K193" si="104">IF(ISNUMBER(J190), (J190 - $B190) / $B190, "")</f>
        <v>-3.017241379310345E-2</v>
      </c>
      <c r="L190" s="18">
        <f>IF(ISNUMBER(J190), $B199 * K190, "")</f>
        <v>-4525.8620689655172</v>
      </c>
      <c r="M190" s="31">
        <v>674</v>
      </c>
      <c r="N190" s="32">
        <f t="shared" ref="N190:N193" si="105">IF(ISNUMBER(M190), (M190 - $B190) / $B190, "")</f>
        <v>-3.1609195402298854E-2</v>
      </c>
      <c r="O190" s="18">
        <f>IF(ISNUMBER(M190), $B199 * N190, "")</f>
        <v>-4741.3793103448279</v>
      </c>
      <c r="Q190" s="200"/>
      <c r="R190" s="201"/>
      <c r="S190" s="202"/>
    </row>
    <row r="191" spans="1:19" ht="17.25" thickBot="1">
      <c r="A191" s="125" t="s">
        <v>214</v>
      </c>
      <c r="B191" s="126">
        <v>112</v>
      </c>
      <c r="C191" s="77">
        <v>-2.6086956500000001E-2</v>
      </c>
      <c r="D191" s="15">
        <v>110</v>
      </c>
      <c r="E191" s="32">
        <f t="shared" si="102"/>
        <v>-1.7857142857142856E-2</v>
      </c>
      <c r="F191" s="18">
        <f>IF(ISNUMBER(D191), $B199 * E191, "")</f>
        <v>-2678.5714285714284</v>
      </c>
      <c r="G191" s="31">
        <v>109</v>
      </c>
      <c r="H191" s="32">
        <f t="shared" si="103"/>
        <v>-2.6785714285714284E-2</v>
      </c>
      <c r="I191" s="101">
        <f>IF(ISNUMBER(G191), $B199 * H191, "")</f>
        <v>-4017.8571428571427</v>
      </c>
      <c r="J191" s="15">
        <v>108</v>
      </c>
      <c r="K191" s="32">
        <f t="shared" si="104"/>
        <v>-3.5714285714285712E-2</v>
      </c>
      <c r="L191" s="18">
        <f>IF(ISNUMBER(J191), $B199 * K191, "")</f>
        <v>-5357.1428571428569</v>
      </c>
      <c r="M191" s="31">
        <v>106</v>
      </c>
      <c r="N191" s="32">
        <f t="shared" si="105"/>
        <v>-5.3571428571428568E-2</v>
      </c>
      <c r="O191" s="18">
        <f>IF(ISNUMBER(M191), $B199 * N191, "")</f>
        <v>-8035.7142857142853</v>
      </c>
      <c r="Q191" s="193"/>
      <c r="R191" s="193"/>
      <c r="S191" s="193"/>
    </row>
    <row r="192" spans="1:19" ht="17.25" thickBot="1">
      <c r="A192" s="125" t="s">
        <v>169</v>
      </c>
      <c r="B192" s="126">
        <v>369</v>
      </c>
      <c r="C192" s="77">
        <v>-2.6385224299999999E-2</v>
      </c>
      <c r="D192" s="15">
        <v>369</v>
      </c>
      <c r="E192" s="32">
        <f t="shared" si="102"/>
        <v>0</v>
      </c>
      <c r="F192" s="18">
        <f>IF(ISNUMBER(D192), $B199 * E192, "")</f>
        <v>0</v>
      </c>
      <c r="G192" s="31">
        <v>360</v>
      </c>
      <c r="H192" s="32">
        <f t="shared" si="103"/>
        <v>-2.4390243902439025E-2</v>
      </c>
      <c r="I192" s="101">
        <f>IF(ISNUMBER(G192), $B199 * H192, "")</f>
        <v>-3658.5365853658536</v>
      </c>
      <c r="J192" s="15">
        <v>355</v>
      </c>
      <c r="K192" s="32">
        <f t="shared" si="104"/>
        <v>-3.7940379403794036E-2</v>
      </c>
      <c r="L192" s="18">
        <f>IF(ISNUMBER(J192), $B199 * K192, "")</f>
        <v>-5691.0569105691056</v>
      </c>
      <c r="M192" s="31">
        <v>350</v>
      </c>
      <c r="N192" s="32">
        <f t="shared" si="105"/>
        <v>-5.1490514905149054E-2</v>
      </c>
      <c r="O192" s="18">
        <f>IF(ISNUMBER(M192), $B199 * N192, "")</f>
        <v>-7723.5772357723581</v>
      </c>
      <c r="Q192" s="203"/>
      <c r="R192" s="203"/>
      <c r="S192" s="203"/>
    </row>
    <row r="193" spans="1:19" ht="17.25" thickBot="1">
      <c r="A193" s="127" t="s">
        <v>335</v>
      </c>
      <c r="B193" s="128">
        <v>1150</v>
      </c>
      <c r="C193" s="78">
        <v>-2.9535865000000001E-2</v>
      </c>
      <c r="D193" s="20">
        <v>1145</v>
      </c>
      <c r="E193" s="21">
        <f t="shared" si="102"/>
        <v>-4.3478260869565218E-3</v>
      </c>
      <c r="F193" s="22">
        <f>IF(ISNUMBER(D193), $B199 * E193, "")</f>
        <v>-652.17391304347825</v>
      </c>
      <c r="G193" s="30">
        <v>1130</v>
      </c>
      <c r="H193" s="21">
        <f t="shared" si="103"/>
        <v>-1.7391304347826087E-2</v>
      </c>
      <c r="I193" s="105">
        <f>IF(ISNUMBER(G193), $B199 * H193, "")</f>
        <v>-2608.695652173913</v>
      </c>
      <c r="J193" s="20">
        <v>1135</v>
      </c>
      <c r="K193" s="21">
        <f t="shared" si="104"/>
        <v>-1.3043478260869565E-2</v>
      </c>
      <c r="L193" s="22">
        <f>IF(ISNUMBER(J193), $B199 * K193, "")</f>
        <v>-1956.5217391304348</v>
      </c>
      <c r="M193" s="30">
        <v>1100</v>
      </c>
      <c r="N193" s="21">
        <f t="shared" si="105"/>
        <v>-4.3478260869565216E-2</v>
      </c>
      <c r="O193" s="22">
        <f>IF(ISNUMBER(M193), $B199 * N193, "")</f>
        <v>-6521.7391304347821</v>
      </c>
      <c r="Q193" s="203"/>
      <c r="R193" s="203"/>
      <c r="S193" s="203"/>
    </row>
    <row r="194" spans="1:19" ht="17.25" thickBot="1">
      <c r="A194" s="125" t="s">
        <v>218</v>
      </c>
      <c r="B194" s="129">
        <v>1705</v>
      </c>
      <c r="C194" s="80">
        <v>-3.125E-2</v>
      </c>
      <c r="D194" s="106">
        <v>1695</v>
      </c>
      <c r="E194" s="107">
        <f>IF(ISNUMBER(D194), (D194 - $B194) / $B194, "")</f>
        <v>-5.8651026392961877E-3</v>
      </c>
      <c r="F194" s="108">
        <f>IF(ISNUMBER(D194), $B199 * E194, "")</f>
        <v>-879.76539589442814</v>
      </c>
      <c r="G194" s="109">
        <v>1645</v>
      </c>
      <c r="H194" s="107">
        <f>IF(ISNUMBER(G194), (G194 - $B194) / $B194, "")</f>
        <v>-3.519061583577713E-2</v>
      </c>
      <c r="I194" s="110">
        <f>IF(ISNUMBER(G194), $B199 * H194, "")</f>
        <v>-5278.5923753665693</v>
      </c>
      <c r="J194" s="106">
        <v>1665</v>
      </c>
      <c r="K194" s="107">
        <f>IF(ISNUMBER(J194), (J194 - $B194) / $B194, "")</f>
        <v>-2.3460410557184751E-2</v>
      </c>
      <c r="L194" s="108">
        <f>IF(ISNUMBER(J194), $B199 * K194, "")</f>
        <v>-3519.0615835777126</v>
      </c>
      <c r="M194" s="109">
        <v>1655</v>
      </c>
      <c r="N194" s="107">
        <f>IF(ISNUMBER(M194), (M194 - $B194) / $B194, "")</f>
        <v>-2.932551319648094E-2</v>
      </c>
      <c r="O194" s="108">
        <f>IF(ISNUMBER(M194), $B199 * N194, "")</f>
        <v>-4398.8269794721409</v>
      </c>
      <c r="Q194" s="193"/>
      <c r="R194" s="193"/>
      <c r="S194" s="193"/>
    </row>
    <row r="195" spans="1:19" ht="17.25" thickBot="1">
      <c r="A195" s="125" t="s">
        <v>186</v>
      </c>
      <c r="B195" s="126">
        <v>212</v>
      </c>
      <c r="C195" s="77">
        <v>-3.1963470299999998E-2</v>
      </c>
      <c r="D195" s="15">
        <v>210</v>
      </c>
      <c r="E195" s="32">
        <f t="shared" ref="E195:E198" si="106">IF(ISNUMBER(D195), (D195 - $B195) / $B195, "")</f>
        <v>-9.433962264150943E-3</v>
      </c>
      <c r="F195" s="18">
        <f>IF(ISNUMBER(D195), $B199 * E195, "")</f>
        <v>-1415.0943396226414</v>
      </c>
      <c r="G195" s="31">
        <v>206</v>
      </c>
      <c r="H195" s="32">
        <f t="shared" ref="H195:H198" si="107">IF(ISNUMBER(G195), (G195 - $B195) / $B195, "")</f>
        <v>-2.8301886792452831E-2</v>
      </c>
      <c r="I195" s="101">
        <f>IF(ISNUMBER(G195), $B199 * H195, "")</f>
        <v>-4245.2830188679245</v>
      </c>
      <c r="J195" s="15">
        <v>205</v>
      </c>
      <c r="K195" s="32">
        <f t="shared" ref="K195:K198" si="108">IF(ISNUMBER(J195), (J195 - $B195) / $B195, "")</f>
        <v>-3.3018867924528301E-2</v>
      </c>
      <c r="L195" s="18">
        <f>IF(ISNUMBER(J195), $B199 * K195, "")</f>
        <v>-4952.8301886792451</v>
      </c>
      <c r="M195" s="31">
        <v>201</v>
      </c>
      <c r="N195" s="32">
        <f t="shared" ref="N195:N198" si="109">IF(ISNUMBER(M195), (M195 - $B195) / $B195, "")</f>
        <v>-5.1886792452830191E-2</v>
      </c>
      <c r="O195" s="18">
        <f>IF(ISNUMBER(M195), $B199 * N195, "")</f>
        <v>-7783.0188679245284</v>
      </c>
      <c r="Q195" s="193"/>
      <c r="R195" s="193"/>
      <c r="S195" s="193"/>
    </row>
    <row r="196" spans="1:19" ht="17.25" thickBot="1">
      <c r="A196" s="125" t="s">
        <v>352</v>
      </c>
      <c r="B196" s="126">
        <v>4745</v>
      </c>
      <c r="C196" s="77">
        <v>-3.2619775699999999E-2</v>
      </c>
      <c r="D196" s="15">
        <v>4700</v>
      </c>
      <c r="E196" s="32">
        <f t="shared" si="106"/>
        <v>-9.4836670179135937E-3</v>
      </c>
      <c r="F196" s="18">
        <f>IF(ISNUMBER(D196), $B199 * E196, "")</f>
        <v>-1422.5500526870389</v>
      </c>
      <c r="G196" s="31">
        <v>4585</v>
      </c>
      <c r="H196" s="32">
        <f t="shared" si="107"/>
        <v>-3.3719704952581663E-2</v>
      </c>
      <c r="I196" s="101">
        <f>IF(ISNUMBER(G196), $B199 * H196, "")</f>
        <v>-5057.9557428872495</v>
      </c>
      <c r="J196" s="15">
        <v>4565</v>
      </c>
      <c r="K196" s="32">
        <f t="shared" si="108"/>
        <v>-3.7934668071654375E-2</v>
      </c>
      <c r="L196" s="18">
        <f>IF(ISNUMBER(J196), $B199 * K196, "")</f>
        <v>-5690.2002107481558</v>
      </c>
      <c r="M196" s="31">
        <v>4475</v>
      </c>
      <c r="N196" s="32">
        <f t="shared" si="109"/>
        <v>-5.6902002107481559E-2</v>
      </c>
      <c r="O196" s="18">
        <f>IF(ISNUMBER(M196), $B199 * N196, "")</f>
        <v>-8535.3003161222332</v>
      </c>
      <c r="Q196" s="193"/>
      <c r="R196" s="193"/>
      <c r="S196" s="193"/>
    </row>
    <row r="197" spans="1:19">
      <c r="A197" s="125" t="s">
        <v>224</v>
      </c>
      <c r="B197" s="126">
        <v>166</v>
      </c>
      <c r="C197" s="77">
        <v>-4.0462427699999998E-2</v>
      </c>
      <c r="D197" s="15">
        <v>166</v>
      </c>
      <c r="E197" s="32">
        <f t="shared" si="106"/>
        <v>0</v>
      </c>
      <c r="F197" s="18">
        <f>IF(ISNUMBER(D197), $B199 * E197, "")</f>
        <v>0</v>
      </c>
      <c r="G197" s="31">
        <v>168</v>
      </c>
      <c r="H197" s="32">
        <f t="shared" si="107"/>
        <v>1.2048192771084338E-2</v>
      </c>
      <c r="I197" s="101">
        <f>IF(ISNUMBER(G197), $B199 * H197, "")</f>
        <v>1807.2289156626507</v>
      </c>
      <c r="J197" s="15">
        <v>162</v>
      </c>
      <c r="K197" s="32">
        <f t="shared" si="108"/>
        <v>-2.4096385542168676E-2</v>
      </c>
      <c r="L197" s="18">
        <f>IF(ISNUMBER(J197), $B199 * K197, "")</f>
        <v>-3614.4578313253014</v>
      </c>
      <c r="M197" s="31">
        <v>162</v>
      </c>
      <c r="N197" s="32">
        <f t="shared" si="109"/>
        <v>-2.4096385542168676E-2</v>
      </c>
      <c r="O197" s="18">
        <f>IF(ISNUMBER(M197), $B199 * N197, "")</f>
        <v>-3614.4578313253014</v>
      </c>
      <c r="Q197" s="182"/>
      <c r="R197" s="183"/>
      <c r="S197" s="184"/>
    </row>
    <row r="198" spans="1:19" ht="17.25" thickBot="1">
      <c r="A198" s="130" t="s">
        <v>226</v>
      </c>
      <c r="B198" s="131">
        <v>699</v>
      </c>
      <c r="C198" s="79">
        <v>-4.5081967200000003E-2</v>
      </c>
      <c r="D198" s="24">
        <v>695</v>
      </c>
      <c r="E198" s="25">
        <f t="shared" si="106"/>
        <v>-5.7224606580829757E-3</v>
      </c>
      <c r="F198" s="104">
        <f>IF(ISNUMBER(D198), $B199 * E198, "")</f>
        <v>-858.36909871244632</v>
      </c>
      <c r="G198" s="102">
        <v>682</v>
      </c>
      <c r="H198" s="25">
        <f t="shared" si="107"/>
        <v>-2.4320457796852647E-2</v>
      </c>
      <c r="I198" s="103">
        <f>IF(ISNUMBER(G198), $B199 * H198, "")</f>
        <v>-3648.0686695278969</v>
      </c>
      <c r="J198" s="24">
        <v>681</v>
      </c>
      <c r="K198" s="25">
        <f t="shared" si="108"/>
        <v>-2.575107296137339E-2</v>
      </c>
      <c r="L198" s="104">
        <f>IF(ISNUMBER(J198), $B199 * K198, "")</f>
        <v>-3862.6609442060085</v>
      </c>
      <c r="M198" s="102">
        <v>676</v>
      </c>
      <c r="N198" s="25">
        <f t="shared" si="109"/>
        <v>-3.2904148783977114E-2</v>
      </c>
      <c r="O198" s="104">
        <f>IF(ISNUMBER(M198), $B199 * N198, "")</f>
        <v>-4935.622317596567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-5.1564962470572757E-3</v>
      </c>
      <c r="F199" s="28">
        <f>SUM(F179:F198)</f>
        <v>-15469.488741171826</v>
      </c>
      <c r="G199" s="26" t="s">
        <v>265</v>
      </c>
      <c r="H199" s="27">
        <f>IF(COUNT(H179:H198), SUM(H179:H198) / COUNT(H179:H198), 0)</f>
        <v>-2.1443272864183096E-2</v>
      </c>
      <c r="I199" s="28">
        <f>SUM(I179:I198)</f>
        <v>-64329.81859254928</v>
      </c>
      <c r="J199" s="26" t="s">
        <v>265</v>
      </c>
      <c r="K199" s="27">
        <f>IF(COUNT(K179:K198), SUM(K179:K198) / COUNT(K179:K198), 0)</f>
        <v>-2.7502280521465815E-2</v>
      </c>
      <c r="L199" s="28">
        <f>SUM(L179:L198)</f>
        <v>-82506.841564397473</v>
      </c>
      <c r="M199" s="26" t="s">
        <v>265</v>
      </c>
      <c r="N199" s="27">
        <f>IF(COUNT(N179:N198), SUM(N179:N198) / COUNT(N179:N198), 0)</f>
        <v>-3.8062674857634274E-2</v>
      </c>
      <c r="O199" s="28">
        <f>SUM(O179:O198)</f>
        <v>-114188.02457290284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761B-5C8A-4AF4-9359-3C9913D7A823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44716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30,808 KRW (1.03%)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56,693 KRW (1.89%)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35,620 KRW (1.19%)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46,303 KRW (1.54%)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2022-06-04(토) 오전 00:00</v>
      </c>
      <c r="C15" s="243"/>
      <c r="D15" s="217" t="str">
        <f>TEXT($G$1, "[$-ko-KR]yyyy-mm-dd(ddd) ") &amp; "오후 14:00"</f>
        <v>2022-06-04(토) 오후 14:00</v>
      </c>
      <c r="E15" s="218"/>
      <c r="F15" s="219"/>
      <c r="G15" s="217" t="str">
        <f>TEXT($G$1, "[$-ko-KR]yyyy-mm-dd(ddd) ") &amp; "오후 19:00"</f>
        <v>2022-06-04(토) 오후 19:00</v>
      </c>
      <c r="H15" s="218"/>
      <c r="I15" s="219"/>
      <c r="J15" s="217" t="str">
        <f>TEXT($G$1, "[$-ko-KR]yyyy-mm-dd(ddd) ") &amp; "오후 21:00"</f>
        <v>2022-06-04(토) 오후 21:00</v>
      </c>
      <c r="K15" s="218"/>
      <c r="L15" s="219"/>
      <c r="M15" s="217" t="str">
        <f>TEXT($G$1+1, "[$-ko-KR]yyyy-mm-dd(ddd) ") &amp; "오전 00:00"</f>
        <v>2022-06-05(일)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2022-06-04(토) 오전 00:00</v>
      </c>
      <c r="C42" s="245"/>
      <c r="D42" s="217" t="str">
        <f>TEXT($G$1, "[$-ko-KR]yyyy-mm-dd(ddd) ") &amp; "오후 14:00"</f>
        <v>2022-06-04(토) 오후 14:00</v>
      </c>
      <c r="E42" s="218"/>
      <c r="F42" s="219"/>
      <c r="G42" s="217" t="str">
        <f>TEXT($G$1, "[$-ko-KR]yyyy-mm-dd(ddd) ") &amp; "오후 19:00"</f>
        <v>2022-06-04(토) 오후 19:00</v>
      </c>
      <c r="H42" s="218"/>
      <c r="I42" s="219"/>
      <c r="J42" s="217" t="str">
        <f>TEXT($G$1, "[$-ko-KR]yyyy-mm-dd(ddd) ") &amp; "오후 21:00"</f>
        <v>2022-06-04(토) 오후 21:00</v>
      </c>
      <c r="K42" s="218"/>
      <c r="L42" s="219"/>
      <c r="M42" s="217" t="str">
        <f>TEXT($G$1+1, "[$-ko-KR]yyyy-mm-dd(ddd) ") &amp; "오전 00:00"</f>
        <v>2022-06-05(일)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234</v>
      </c>
      <c r="B44" s="124">
        <v>75.3</v>
      </c>
      <c r="C44" s="76">
        <v>0.1821036107</v>
      </c>
      <c r="D44" s="13">
        <v>81.900000000000006</v>
      </c>
      <c r="E44" s="14">
        <f>IF(ISNUMBER(D44), (D44 - $B44) / $B44, "")</f>
        <v>8.7649402390438363E-2</v>
      </c>
      <c r="F44" s="16">
        <f>IF(ISNUMBER(D44), $B64 * E44, "")</f>
        <v>13147.410358565754</v>
      </c>
      <c r="G44" s="29">
        <v>82.6</v>
      </c>
      <c r="H44" s="14">
        <f>IF(ISNUMBER(G44), (G44 - $B44) / $B44, "")</f>
        <v>9.694555112881803E-2</v>
      </c>
      <c r="I44" s="100">
        <f>IF(ISNUMBER(G44), $B64 * H44, "")</f>
        <v>14541.832669322705</v>
      </c>
      <c r="J44" s="13">
        <v>78.599999999999994</v>
      </c>
      <c r="K44" s="14">
        <f>IF(ISNUMBER(J44), (J44 - $B44) / $B44, "")</f>
        <v>4.3824701195219085E-2</v>
      </c>
      <c r="L44" s="16">
        <f>IF(ISNUMBER(J44), $B64 * K44, "")</f>
        <v>6573.7051792828624</v>
      </c>
      <c r="M44" s="29">
        <v>76.900000000000006</v>
      </c>
      <c r="N44" s="14">
        <f>IF(ISNUMBER(M44), (M44 - $B44) / $B44, "")</f>
        <v>2.1248339973439688E-2</v>
      </c>
      <c r="O44" s="16">
        <f>IF(ISNUMBER(M44), $B64 * N44, "")</f>
        <v>3187.2509960159532</v>
      </c>
      <c r="Q44" s="203"/>
      <c r="R44" s="203"/>
      <c r="S44" s="203"/>
    </row>
    <row r="45" spans="1:19" ht="17.25" customHeight="1" thickBot="1">
      <c r="A45" s="125" t="s">
        <v>333</v>
      </c>
      <c r="B45" s="126">
        <v>65.3</v>
      </c>
      <c r="C45" s="77">
        <v>2.8346456700000001E-2</v>
      </c>
      <c r="D45" s="15">
        <v>64.099999999999994</v>
      </c>
      <c r="E45" s="32">
        <f t="shared" ref="E45:E48" si="14">IF(ISNUMBER(D45), (D45 - $B45) / $B45, "")</f>
        <v>-1.8376722817764209E-2</v>
      </c>
      <c r="F45" s="18">
        <f>IF(ISNUMBER(D45), $B64 * E45, "")</f>
        <v>-2756.5084226646313</v>
      </c>
      <c r="G45" s="31">
        <v>64.400000000000006</v>
      </c>
      <c r="H45" s="32">
        <f t="shared" ref="H45:H48" si="15">IF(ISNUMBER(G45), (G45 - $B45) / $B45, "")</f>
        <v>-1.3782542113322993E-2</v>
      </c>
      <c r="I45" s="101">
        <f>IF(ISNUMBER(G45), $B64 * H45, "")</f>
        <v>-2067.3813169984492</v>
      </c>
      <c r="J45" s="15">
        <v>64.099999999999994</v>
      </c>
      <c r="K45" s="32">
        <f t="shared" ref="K45:K48" si="16">IF(ISNUMBER(J45), (J45 - $B45) / $B45, "")</f>
        <v>-1.8376722817764209E-2</v>
      </c>
      <c r="L45" s="18">
        <f>IF(ISNUMBER(J45), $B64 * K45, "")</f>
        <v>-2756.5084226646313</v>
      </c>
      <c r="M45" s="31">
        <v>63.3</v>
      </c>
      <c r="N45" s="32">
        <f t="shared" ref="N45:N48" si="17">IF(ISNUMBER(M45), (M45 - $B45) / $B45, "")</f>
        <v>-3.0627871362940276E-2</v>
      </c>
      <c r="O45" s="18">
        <f>IF(ISNUMBER(M45), $B64 * N45, "")</f>
        <v>-4594.1807044410416</v>
      </c>
      <c r="Q45" s="203"/>
      <c r="R45" s="203"/>
      <c r="S45" s="203"/>
    </row>
    <row r="46" spans="1:19" ht="17.25" customHeight="1" thickBot="1">
      <c r="A46" s="125" t="s">
        <v>157</v>
      </c>
      <c r="B46" s="126">
        <v>53.7</v>
      </c>
      <c r="C46" s="77">
        <v>5.6179775000000003E-3</v>
      </c>
      <c r="D46" s="15">
        <v>54</v>
      </c>
      <c r="E46" s="32">
        <f t="shared" si="14"/>
        <v>5.5865921787708961E-3</v>
      </c>
      <c r="F46" s="18">
        <f>IF(ISNUMBER(D46), $B64 * E46, "")</f>
        <v>837.98882681563441</v>
      </c>
      <c r="G46" s="31">
        <v>53.4</v>
      </c>
      <c r="H46" s="32">
        <f t="shared" si="15"/>
        <v>-5.5865921787710288E-3</v>
      </c>
      <c r="I46" s="101">
        <f>IF(ISNUMBER(G46), $B64 * H46, "")</f>
        <v>-837.98882681565431</v>
      </c>
      <c r="J46" s="15">
        <v>53.5</v>
      </c>
      <c r="K46" s="32">
        <f t="shared" si="16"/>
        <v>-3.7243947858473527E-3</v>
      </c>
      <c r="L46" s="18">
        <f>IF(ISNUMBER(J46), $B64 * K46, "")</f>
        <v>-558.65921787710295</v>
      </c>
      <c r="M46" s="31">
        <v>53.1</v>
      </c>
      <c r="N46" s="32">
        <f t="shared" si="17"/>
        <v>-1.1173184357541926E-2</v>
      </c>
      <c r="O46" s="18">
        <f>IF(ISNUMBER(M46), $B64 * N46, "")</f>
        <v>-1675.9776536312888</v>
      </c>
      <c r="Q46" s="193"/>
      <c r="R46" s="193"/>
      <c r="S46" s="193"/>
    </row>
    <row r="47" spans="1:19" ht="17.25" customHeight="1" thickBot="1">
      <c r="A47" s="125" t="s">
        <v>107</v>
      </c>
      <c r="B47" s="126">
        <v>80.8</v>
      </c>
      <c r="C47" s="77">
        <v>4.9751244000000002E-3</v>
      </c>
      <c r="D47" s="15">
        <v>86.5</v>
      </c>
      <c r="E47" s="32">
        <f t="shared" si="14"/>
        <v>7.0544554455445579E-2</v>
      </c>
      <c r="F47" s="18">
        <f>IF(ISNUMBER(D47), $B64 * E47, "")</f>
        <v>10581.683168316837</v>
      </c>
      <c r="G47" s="31">
        <v>85.3</v>
      </c>
      <c r="H47" s="32">
        <f t="shared" si="15"/>
        <v>5.5693069306930694E-2</v>
      </c>
      <c r="I47" s="101">
        <f>IF(ISNUMBER(G47), $B64 * H47, "")</f>
        <v>8353.9603960396034</v>
      </c>
      <c r="J47" s="15">
        <v>83.3</v>
      </c>
      <c r="K47" s="32">
        <f t="shared" si="16"/>
        <v>3.094059405940594E-2</v>
      </c>
      <c r="L47" s="18">
        <f>IF(ISNUMBER(J47), $B64 * K47, "")</f>
        <v>4641.0891089108909</v>
      </c>
      <c r="M47" s="31">
        <v>84</v>
      </c>
      <c r="N47" s="32">
        <f t="shared" si="17"/>
        <v>3.9603960396039639E-2</v>
      </c>
      <c r="O47" s="18">
        <f>IF(ISNUMBER(M47), $B64 * N47, "")</f>
        <v>5940.5940594059457</v>
      </c>
      <c r="Q47" s="193"/>
      <c r="R47" s="193"/>
      <c r="S47" s="193"/>
    </row>
    <row r="48" spans="1:19" ht="17.25" customHeight="1" thickBot="1">
      <c r="A48" s="127" t="s">
        <v>126</v>
      </c>
      <c r="B48" s="128">
        <v>63.2</v>
      </c>
      <c r="C48" s="78">
        <v>-2.9185867899999999E-2</v>
      </c>
      <c r="D48" s="20">
        <v>66.8</v>
      </c>
      <c r="E48" s="21">
        <f t="shared" si="14"/>
        <v>5.6962025316455604E-2</v>
      </c>
      <c r="F48" s="22">
        <f>IF(ISNUMBER(D48), $B64 * E48, "")</f>
        <v>8544.3037974683411</v>
      </c>
      <c r="G48" s="30">
        <v>67</v>
      </c>
      <c r="H48" s="21">
        <f t="shared" si="15"/>
        <v>6.0126582278480965E-2</v>
      </c>
      <c r="I48" s="105">
        <f>IF(ISNUMBER(G48), $B64 * H48, "")</f>
        <v>9018.9873417721446</v>
      </c>
      <c r="J48" s="20">
        <v>73.2</v>
      </c>
      <c r="K48" s="21">
        <f t="shared" si="16"/>
        <v>0.15822784810126581</v>
      </c>
      <c r="L48" s="22">
        <f>IF(ISNUMBER(J48), $B64 * K48, "")</f>
        <v>23734.177215189869</v>
      </c>
      <c r="M48" s="30">
        <v>67.900000000000006</v>
      </c>
      <c r="N48" s="21">
        <f t="shared" si="17"/>
        <v>7.4367088607594972E-2</v>
      </c>
      <c r="O48" s="22">
        <f>IF(ISNUMBER(M48), $B64 * N48, "")</f>
        <v>11155.063291139246</v>
      </c>
      <c r="Q48" s="193"/>
      <c r="R48" s="193"/>
      <c r="S48" s="193"/>
    </row>
    <row r="49" spans="1:19" ht="17.25" customHeight="1" thickBot="1">
      <c r="A49" s="125" t="s">
        <v>232</v>
      </c>
      <c r="B49" s="129">
        <v>70.3</v>
      </c>
      <c r="C49" s="80">
        <v>-3.0344827599999999E-2</v>
      </c>
      <c r="D49" s="106">
        <v>72.400000000000006</v>
      </c>
      <c r="E49" s="107">
        <f>IF(ISNUMBER(D49), (D49 - $B49) / $B49, "")</f>
        <v>2.9871977240398414E-2</v>
      </c>
      <c r="F49" s="108">
        <f>IF(ISNUMBER(D49), $B64 * E49, "")</f>
        <v>4480.7965860597624</v>
      </c>
      <c r="G49" s="109">
        <v>72.3</v>
      </c>
      <c r="H49" s="107">
        <f>IF(ISNUMBER(G49), (G49 - $B49) / $B49, "")</f>
        <v>2.8449502133712661E-2</v>
      </c>
      <c r="I49" s="110">
        <f>IF(ISNUMBER(G49), $B64 * H49, "")</f>
        <v>4267.4253200568992</v>
      </c>
      <c r="J49" s="106">
        <v>73.3</v>
      </c>
      <c r="K49" s="107">
        <f>IF(ISNUMBER(J49), (J49 - $B49) / $B49, "")</f>
        <v>4.2674253200568994E-2</v>
      </c>
      <c r="L49" s="108">
        <f>IF(ISNUMBER(J49), $B64 * K49, "")</f>
        <v>6401.1379800853492</v>
      </c>
      <c r="M49" s="109">
        <v>73.400000000000006</v>
      </c>
      <c r="N49" s="107">
        <f>IF(ISNUMBER(M49), (M49 - $B49) / $B49, "")</f>
        <v>4.4096728307254744E-2</v>
      </c>
      <c r="O49" s="108">
        <f>IF(ISNUMBER(M49), $B64 * N49, "")</f>
        <v>6614.5092460882115</v>
      </c>
      <c r="Q49" s="193"/>
      <c r="R49" s="193"/>
      <c r="S49" s="193"/>
    </row>
    <row r="50" spans="1:19" ht="17.25" customHeight="1" thickBot="1">
      <c r="A50" s="125" t="s">
        <v>340</v>
      </c>
      <c r="B50" s="126">
        <v>5.9900000000000002E-2</v>
      </c>
      <c r="C50" s="77">
        <v>-3.3870967699999997E-2</v>
      </c>
      <c r="D50" s="15">
        <v>6.13E-2</v>
      </c>
      <c r="E50" s="32">
        <f t="shared" ref="E50:E53" si="18">IF(ISNUMBER(D50), (D50 - $B50) / $B50, "")</f>
        <v>2.3372287145242043E-2</v>
      </c>
      <c r="F50" s="18">
        <f>IF(ISNUMBER(D50), $B64 * E50, "")</f>
        <v>3505.8430717863066</v>
      </c>
      <c r="G50" s="31">
        <v>6.0999999999999999E-2</v>
      </c>
      <c r="H50" s="32">
        <f t="shared" ref="H50:H53" si="19">IF(ISNUMBER(G50), (G50 - $B50) / $B50, "")</f>
        <v>1.8363939899833003E-2</v>
      </c>
      <c r="I50" s="101">
        <f>IF(ISNUMBER(G50), $B64 * H50, "")</f>
        <v>2754.5909849749505</v>
      </c>
      <c r="J50" s="15">
        <v>6.0600000000000001E-2</v>
      </c>
      <c r="K50" s="32">
        <f t="shared" ref="K50:K53" si="20">IF(ISNUMBER(J50), (J50 - $B50) / $B50, "")</f>
        <v>1.1686143572621021E-2</v>
      </c>
      <c r="L50" s="18">
        <f>IF(ISNUMBER(J50), $B64 * K50, "")</f>
        <v>1752.9215358931533</v>
      </c>
      <c r="M50" s="31">
        <v>6.0999999999999999E-2</v>
      </c>
      <c r="N50" s="32">
        <f t="shared" ref="N50:N53" si="21">IF(ISNUMBER(M50), (M50 - $B50) / $B50, "")</f>
        <v>1.8363939899833003E-2</v>
      </c>
      <c r="O50" s="18">
        <f>IF(ISNUMBER(M50), $B64 * N50, "")</f>
        <v>2754.5909849749505</v>
      </c>
      <c r="Q50" s="193"/>
      <c r="R50" s="193"/>
      <c r="S50" s="193"/>
    </row>
    <row r="51" spans="1:19" ht="17.25" customHeight="1" thickBot="1">
      <c r="A51" s="125" t="s">
        <v>124</v>
      </c>
      <c r="B51" s="126">
        <v>38.299999999999997</v>
      </c>
      <c r="C51" s="77">
        <v>-3.52644836E-2</v>
      </c>
      <c r="D51" s="15">
        <v>38.700000000000003</v>
      </c>
      <c r="E51" s="32">
        <f t="shared" si="18"/>
        <v>1.0443864229765162E-2</v>
      </c>
      <c r="F51" s="18">
        <f>IF(ISNUMBER(D51), $B64 * E51, "")</f>
        <v>1566.5796344647742</v>
      </c>
      <c r="G51" s="31">
        <v>39</v>
      </c>
      <c r="H51" s="32">
        <f t="shared" si="19"/>
        <v>1.8276762402088847E-2</v>
      </c>
      <c r="I51" s="101">
        <f>IF(ISNUMBER(G51), $B64 * H51, "")</f>
        <v>2741.514360313327</v>
      </c>
      <c r="J51" s="15">
        <v>38.5</v>
      </c>
      <c r="K51" s="32">
        <f t="shared" si="20"/>
        <v>5.2219321148825812E-3</v>
      </c>
      <c r="L51" s="18">
        <f>IF(ISNUMBER(J51), $B64 * K51, "")</f>
        <v>783.28981723238712</v>
      </c>
      <c r="M51" s="31">
        <v>38.6</v>
      </c>
      <c r="N51" s="32">
        <f t="shared" si="21"/>
        <v>7.8328981723238718E-3</v>
      </c>
      <c r="O51" s="18">
        <f>IF(ISNUMBER(M51), $B64 * N51, "")</f>
        <v>1174.9347258485807</v>
      </c>
      <c r="Q51" s="193"/>
      <c r="R51" s="193"/>
      <c r="S51" s="193"/>
    </row>
    <row r="52" spans="1:19" ht="17.25" customHeight="1" thickBot="1">
      <c r="A52" s="125" t="s">
        <v>228</v>
      </c>
      <c r="B52" s="126">
        <v>37.799999999999997</v>
      </c>
      <c r="C52" s="77">
        <v>-3.5714285700000001E-2</v>
      </c>
      <c r="D52" s="15">
        <v>38.700000000000003</v>
      </c>
      <c r="E52" s="32">
        <f t="shared" si="18"/>
        <v>2.3809523809523961E-2</v>
      </c>
      <c r="F52" s="18">
        <f>IF(ISNUMBER(D52), $B64 * E52, "")</f>
        <v>3571.4285714285943</v>
      </c>
      <c r="G52" s="31">
        <v>38.4</v>
      </c>
      <c r="H52" s="32">
        <f t="shared" si="19"/>
        <v>1.587301587301591E-2</v>
      </c>
      <c r="I52" s="101">
        <f>IF(ISNUMBER(G52), $B64 * H52, "")</f>
        <v>2380.9523809523866</v>
      </c>
      <c r="J52" s="15">
        <v>38.4</v>
      </c>
      <c r="K52" s="32">
        <f t="shared" si="20"/>
        <v>1.587301587301591E-2</v>
      </c>
      <c r="L52" s="18">
        <f>IF(ISNUMBER(J52), $B64 * K52, "")</f>
        <v>2380.9523809523866</v>
      </c>
      <c r="M52" s="31">
        <v>38.5</v>
      </c>
      <c r="N52" s="32">
        <f t="shared" si="21"/>
        <v>1.8518518518518594E-2</v>
      </c>
      <c r="O52" s="18">
        <f>IF(ISNUMBER(M52), $B64 * N52, "")</f>
        <v>2777.7777777777892</v>
      </c>
      <c r="Q52" s="33"/>
      <c r="R52" s="33"/>
    </row>
    <row r="53" spans="1:19" ht="17.25" customHeight="1" thickBot="1">
      <c r="A53" s="130" t="s">
        <v>184</v>
      </c>
      <c r="B53" s="131">
        <v>7.98</v>
      </c>
      <c r="C53" s="79">
        <v>-3.62318841E-2</v>
      </c>
      <c r="D53" s="24">
        <v>7.98</v>
      </c>
      <c r="E53" s="25">
        <f t="shared" si="18"/>
        <v>0</v>
      </c>
      <c r="F53" s="104">
        <f>IF(ISNUMBER(D53), $B64 * E53, "")</f>
        <v>0</v>
      </c>
      <c r="G53" s="102">
        <v>7.98</v>
      </c>
      <c r="H53" s="25">
        <f t="shared" si="19"/>
        <v>0</v>
      </c>
      <c r="I53" s="103">
        <f>IF(ISNUMBER(G53), $B64 * H53, "")</f>
        <v>0</v>
      </c>
      <c r="J53" s="24">
        <v>7.96</v>
      </c>
      <c r="K53" s="25">
        <f t="shared" si="20"/>
        <v>-2.5062656641604585E-3</v>
      </c>
      <c r="L53" s="104">
        <f>IF(ISNUMBER(J53), $B64 * K53, "")</f>
        <v>-375.93984962406876</v>
      </c>
      <c r="M53" s="102">
        <v>8.01</v>
      </c>
      <c r="N53" s="25">
        <f t="shared" si="21"/>
        <v>3.7593984962405211E-3</v>
      </c>
      <c r="O53" s="104">
        <f>IF(ISNUMBER(M53), $B64 * N53, "")</f>
        <v>563.90977443607812</v>
      </c>
      <c r="Q53" s="194"/>
      <c r="R53" s="195"/>
      <c r="S53" s="196"/>
    </row>
    <row r="54" spans="1:19" ht="17.25" customHeight="1">
      <c r="A54" s="123" t="s">
        <v>202</v>
      </c>
      <c r="B54" s="124">
        <v>6.22</v>
      </c>
      <c r="C54" s="76">
        <v>-3.8639876400000002E-2</v>
      </c>
      <c r="D54" s="13">
        <v>6.33</v>
      </c>
      <c r="E54" s="14">
        <f>IF(ISNUMBER(D54), (D54 - $B54) / $B54, "")</f>
        <v>1.7684887459807126E-2</v>
      </c>
      <c r="F54" s="16">
        <f>IF(ISNUMBER(D54), $B64 * E54, "")</f>
        <v>2652.733118971069</v>
      </c>
      <c r="G54" s="29">
        <v>6.39</v>
      </c>
      <c r="H54" s="14">
        <f>IF(ISNUMBER(G54), (G54 - $B54) / $B54, "")</f>
        <v>2.7331189710610923E-2</v>
      </c>
      <c r="I54" s="100">
        <f>IF(ISNUMBER(G54), $B64 * H54, "")</f>
        <v>4099.6784565916387</v>
      </c>
      <c r="J54" s="13">
        <v>6.57</v>
      </c>
      <c r="K54" s="14">
        <f>IF(ISNUMBER(J54), (J54 - $B54) / $B54, "")</f>
        <v>5.6270096463022598E-2</v>
      </c>
      <c r="L54" s="16">
        <f>IF(ISNUMBER(J54), $B64 * K54, "")</f>
        <v>8440.5144694533901</v>
      </c>
      <c r="M54" s="29">
        <v>6.67</v>
      </c>
      <c r="N54" s="14">
        <f>IF(ISNUMBER(M54), (M54 - $B54) / $B54, "")</f>
        <v>7.2347266881028965E-2</v>
      </c>
      <c r="O54" s="16">
        <f>IF(ISNUMBER(M54), $B64 * N54, "")</f>
        <v>10852.090032154345</v>
      </c>
      <c r="Q54" s="197"/>
      <c r="R54" s="198"/>
      <c r="S54" s="199"/>
    </row>
    <row r="55" spans="1:19" ht="17.25" customHeight="1" thickBot="1">
      <c r="A55" s="125" t="s">
        <v>64</v>
      </c>
      <c r="B55" s="126">
        <v>21.3</v>
      </c>
      <c r="C55" s="77">
        <v>-4.05405405E-2</v>
      </c>
      <c r="D55" s="15">
        <v>21.4</v>
      </c>
      <c r="E55" s="32">
        <f t="shared" ref="E55:E58" si="22">IF(ISNUMBER(D55), (D55 - $B55) / $B55, "")</f>
        <v>4.6948356807510732E-3</v>
      </c>
      <c r="F55" s="18">
        <f>IF(ISNUMBER(D55), $B64 * E55, "")</f>
        <v>704.22535211266097</v>
      </c>
      <c r="G55" s="31">
        <v>21.5</v>
      </c>
      <c r="H55" s="32">
        <f t="shared" ref="H55:H58" si="23">IF(ISNUMBER(G55), (G55 - $B55) / $B55, "")</f>
        <v>9.3896713615023129E-3</v>
      </c>
      <c r="I55" s="101">
        <f>IF(ISNUMBER(G55), $B64 * H55, "")</f>
        <v>1408.450704225347</v>
      </c>
      <c r="J55" s="15">
        <v>21.4</v>
      </c>
      <c r="K55" s="32">
        <f t="shared" ref="K55:K58" si="24">IF(ISNUMBER(J55), (J55 - $B55) / $B55, "")</f>
        <v>4.6948356807510732E-3</v>
      </c>
      <c r="L55" s="18">
        <f>IF(ISNUMBER(J55), $B64 * K55, "")</f>
        <v>704.22535211266097</v>
      </c>
      <c r="M55" s="31">
        <v>21.5</v>
      </c>
      <c r="N55" s="32">
        <f t="shared" ref="N55:N58" si="25">IF(ISNUMBER(M55), (M55 - $B55) / $B55, "")</f>
        <v>9.3896713615023129E-3</v>
      </c>
      <c r="O55" s="18">
        <f>IF(ISNUMBER(M55), $B64 * N55, "")</f>
        <v>1408.450704225347</v>
      </c>
      <c r="Q55" s="200"/>
      <c r="R55" s="201"/>
      <c r="S55" s="202"/>
    </row>
    <row r="56" spans="1:19" ht="17.25" customHeight="1" thickBot="1">
      <c r="A56" s="125" t="s">
        <v>346</v>
      </c>
      <c r="B56" s="126">
        <v>8.06</v>
      </c>
      <c r="C56" s="77">
        <v>-4.2755344399999999E-2</v>
      </c>
      <c r="D56" s="15">
        <v>8.08</v>
      </c>
      <c r="E56" s="32">
        <f t="shared" si="22"/>
        <v>2.4813895781637188E-3</v>
      </c>
      <c r="F56" s="18">
        <f>IF(ISNUMBER(D56), $B64 * E56, "")</f>
        <v>372.20843672455783</v>
      </c>
      <c r="G56" s="31">
        <v>8.08</v>
      </c>
      <c r="H56" s="32">
        <f t="shared" si="23"/>
        <v>2.4813895781637188E-3</v>
      </c>
      <c r="I56" s="101">
        <f>IF(ISNUMBER(G56), $B64 * H56, "")</f>
        <v>372.20843672455783</v>
      </c>
      <c r="J56" s="15">
        <v>8.07</v>
      </c>
      <c r="K56" s="32">
        <f t="shared" si="24"/>
        <v>1.2406947890818594E-3</v>
      </c>
      <c r="L56" s="18">
        <f>IF(ISNUMBER(J56), $B64 * K56, "")</f>
        <v>186.10421836227891</v>
      </c>
      <c r="M56" s="31">
        <v>8.1</v>
      </c>
      <c r="N56" s="32">
        <f t="shared" si="25"/>
        <v>4.9627791563274376E-3</v>
      </c>
      <c r="O56" s="18">
        <f>IF(ISNUMBER(M56), $B64 * N56, "")</f>
        <v>744.41687344911566</v>
      </c>
      <c r="Q56" s="193"/>
      <c r="R56" s="193"/>
      <c r="S56" s="193"/>
    </row>
    <row r="57" spans="1:19" ht="17.25" customHeight="1" thickBot="1">
      <c r="A57" s="125" t="s">
        <v>128</v>
      </c>
      <c r="B57" s="126">
        <v>62.4</v>
      </c>
      <c r="C57" s="77">
        <v>-4.2944785300000003E-2</v>
      </c>
      <c r="D57" s="15">
        <v>63.5</v>
      </c>
      <c r="E57" s="32">
        <f t="shared" si="22"/>
        <v>1.7628205128205152E-2</v>
      </c>
      <c r="F57" s="18">
        <f>IF(ISNUMBER(D57), $B64 * E57, "")</f>
        <v>2644.2307692307727</v>
      </c>
      <c r="G57" s="31">
        <v>63.7</v>
      </c>
      <c r="H57" s="32">
        <f t="shared" si="23"/>
        <v>2.0833333333333402E-2</v>
      </c>
      <c r="I57" s="101">
        <f>IF(ISNUMBER(G57), $B64 * H57, "")</f>
        <v>3125.0000000000105</v>
      </c>
      <c r="J57" s="15">
        <v>63</v>
      </c>
      <c r="K57" s="32">
        <f t="shared" si="24"/>
        <v>9.6153846153846385E-3</v>
      </c>
      <c r="L57" s="18">
        <f>IF(ISNUMBER(J57), $B64 * K57, "")</f>
        <v>1442.3076923076958</v>
      </c>
      <c r="M57" s="31">
        <v>63.3</v>
      </c>
      <c r="N57" s="32">
        <f t="shared" si="25"/>
        <v>1.4423076923076901E-2</v>
      </c>
      <c r="O57" s="18">
        <f>IF(ISNUMBER(M57), $B64 * N57, "")</f>
        <v>2163.4615384615354</v>
      </c>
      <c r="Q57" s="203"/>
      <c r="R57" s="203"/>
      <c r="S57" s="203"/>
    </row>
    <row r="58" spans="1:19" ht="17.25" customHeight="1" thickBot="1">
      <c r="A58" s="127" t="s">
        <v>145</v>
      </c>
      <c r="B58" s="128">
        <v>7</v>
      </c>
      <c r="C58" s="78">
        <v>-4.63215259E-2</v>
      </c>
      <c r="D58" s="20">
        <v>7.02</v>
      </c>
      <c r="E58" s="21">
        <f t="shared" si="22"/>
        <v>2.8571428571427964E-3</v>
      </c>
      <c r="F58" s="22">
        <f>IF(ISNUMBER(D58), $B64 * E58, "")</f>
        <v>428.57142857141946</v>
      </c>
      <c r="G58" s="30">
        <v>7</v>
      </c>
      <c r="H58" s="21">
        <f t="shared" si="23"/>
        <v>0</v>
      </c>
      <c r="I58" s="105">
        <f>IF(ISNUMBER(G58), $B64 * H58, "")</f>
        <v>0</v>
      </c>
      <c r="J58" s="20">
        <v>7.01</v>
      </c>
      <c r="K58" s="21">
        <f t="shared" si="24"/>
        <v>1.4285714285713982E-3</v>
      </c>
      <c r="L58" s="22">
        <f>IF(ISNUMBER(J58), $B64 * K58, "")</f>
        <v>214.28571428570973</v>
      </c>
      <c r="M58" s="30">
        <v>7.13</v>
      </c>
      <c r="N58" s="21">
        <f t="shared" si="25"/>
        <v>1.8571428571428555E-2</v>
      </c>
      <c r="O58" s="22">
        <f>IF(ISNUMBER(M58), $B64 * N58, "")</f>
        <v>2785.7142857142831</v>
      </c>
      <c r="Q58" s="203"/>
      <c r="R58" s="203"/>
      <c r="S58" s="203"/>
    </row>
    <row r="59" spans="1:19" ht="17.25" customHeight="1" thickBot="1">
      <c r="A59" s="125" t="s">
        <v>196</v>
      </c>
      <c r="B59" s="129">
        <v>35</v>
      </c>
      <c r="C59" s="80">
        <v>-4.63215259E-2</v>
      </c>
      <c r="D59" s="106">
        <v>35.799999999999997</v>
      </c>
      <c r="E59" s="107">
        <f>IF(ISNUMBER(D59), (D59 - $B59) / $B59, "")</f>
        <v>2.2857142857142777E-2</v>
      </c>
      <c r="F59" s="108">
        <f>IF(ISNUMBER(D59), $B64 * E59, "")</f>
        <v>3428.5714285714166</v>
      </c>
      <c r="G59" s="109">
        <v>35.700000000000003</v>
      </c>
      <c r="H59" s="107">
        <f>IF(ISNUMBER(G59), (G59 - $B59) / $B59, "")</f>
        <v>2.000000000000008E-2</v>
      </c>
      <c r="I59" s="110">
        <f>IF(ISNUMBER(G59), $B64 * H59, "")</f>
        <v>3000.0000000000118</v>
      </c>
      <c r="J59" s="106">
        <v>35.9</v>
      </c>
      <c r="K59" s="107">
        <f>IF(ISNUMBER(J59), (J59 - $B59) / $B59, "")</f>
        <v>2.5714285714285672E-2</v>
      </c>
      <c r="L59" s="108">
        <f>IF(ISNUMBER(J59), $B64 * K59, "")</f>
        <v>3857.142857142851</v>
      </c>
      <c r="M59" s="109">
        <v>35.799999999999997</v>
      </c>
      <c r="N59" s="107">
        <f>IF(ISNUMBER(M59), (M59 - $B59) / $B59, "")</f>
        <v>2.2857142857142777E-2</v>
      </c>
      <c r="O59" s="108">
        <f>IF(ISNUMBER(M59), $B64 * N59, "")</f>
        <v>3428.5714285714166</v>
      </c>
      <c r="Q59" s="193"/>
      <c r="R59" s="193"/>
      <c r="S59" s="193"/>
    </row>
    <row r="60" spans="1:19" ht="17.25" customHeight="1" thickBot="1">
      <c r="A60" s="125" t="s">
        <v>134</v>
      </c>
      <c r="B60" s="126">
        <v>75.900000000000006</v>
      </c>
      <c r="C60" s="77">
        <v>-4.6482412100000002E-2</v>
      </c>
      <c r="D60" s="15">
        <v>77.099999999999994</v>
      </c>
      <c r="E60" s="32">
        <f t="shared" ref="E60:E63" si="26">IF(ISNUMBER(D60), (D60 - $B60) / $B60, "")</f>
        <v>1.5810276679841747E-2</v>
      </c>
      <c r="F60" s="18">
        <f>IF(ISNUMBER(D60), $B64 * E60, "")</f>
        <v>2371.5415019762622</v>
      </c>
      <c r="G60" s="31">
        <v>77</v>
      </c>
      <c r="H60" s="32">
        <f t="shared" ref="H60:H63" si="27">IF(ISNUMBER(G60), (G60 - $B60) / $B60, "")</f>
        <v>1.449275362318833E-2</v>
      </c>
      <c r="I60" s="101">
        <f>IF(ISNUMBER(G60), $B64 * H60, "")</f>
        <v>2173.9130434782496</v>
      </c>
      <c r="J60" s="15">
        <v>76.7</v>
      </c>
      <c r="K60" s="32">
        <f t="shared" ref="K60:K63" si="28">IF(ISNUMBER(J60), (J60 - $B60) / $B60, "")</f>
        <v>1.0540184453227894E-2</v>
      </c>
      <c r="L60" s="18">
        <f>IF(ISNUMBER(J60), $B64 * K60, "")</f>
        <v>1581.0276679841841</v>
      </c>
      <c r="M60" s="31">
        <v>76.900000000000006</v>
      </c>
      <c r="N60" s="32">
        <f t="shared" ref="N60:N63" si="29">IF(ISNUMBER(M60), (M60 - $B60) / $B60, "")</f>
        <v>1.3175230566534914E-2</v>
      </c>
      <c r="O60" s="18">
        <f>IF(ISNUMBER(M60), $B64 * N60, "")</f>
        <v>1976.284584980237</v>
      </c>
      <c r="Q60" s="193"/>
      <c r="R60" s="193"/>
      <c r="S60" s="193"/>
    </row>
    <row r="61" spans="1:19" ht="17.25" customHeight="1" thickBot="1">
      <c r="A61" s="125" t="s">
        <v>71</v>
      </c>
      <c r="B61" s="126">
        <v>16.2</v>
      </c>
      <c r="C61" s="77">
        <v>-4.7058823499999999E-2</v>
      </c>
      <c r="D61" s="15">
        <v>16.399999999999999</v>
      </c>
      <c r="E61" s="32">
        <f t="shared" si="26"/>
        <v>1.2345679012345635E-2</v>
      </c>
      <c r="F61" s="18">
        <f>IF(ISNUMBER(D61), $B64 * E61, "")</f>
        <v>1851.8518518518451</v>
      </c>
      <c r="G61" s="31">
        <v>16.5</v>
      </c>
      <c r="H61" s="32">
        <f t="shared" si="27"/>
        <v>1.8518518518518563E-2</v>
      </c>
      <c r="I61" s="101">
        <f>IF(ISNUMBER(G61), $B64 * H61, "")</f>
        <v>2777.7777777777842</v>
      </c>
      <c r="J61" s="15">
        <v>16.399999999999999</v>
      </c>
      <c r="K61" s="32">
        <f t="shared" si="28"/>
        <v>1.2345679012345635E-2</v>
      </c>
      <c r="L61" s="18">
        <f>IF(ISNUMBER(J61), $B64 * K61, "")</f>
        <v>1851.8518518518451</v>
      </c>
      <c r="M61" s="31">
        <v>16.7</v>
      </c>
      <c r="N61" s="32">
        <f t="shared" si="29"/>
        <v>3.0864197530864199E-2</v>
      </c>
      <c r="O61" s="18">
        <f>IF(ISNUMBER(M61), $B64 * N61, "")</f>
        <v>4629.6296296296296</v>
      </c>
      <c r="Q61" s="193"/>
      <c r="R61" s="193"/>
      <c r="S61" s="193"/>
    </row>
    <row r="62" spans="1:19" ht="17.25" customHeight="1">
      <c r="A62" s="125" t="s">
        <v>204</v>
      </c>
      <c r="B62" s="126">
        <v>8.82</v>
      </c>
      <c r="C62" s="77">
        <v>-4.7516198699999998E-2</v>
      </c>
      <c r="D62" s="15">
        <v>8.9700000000000006</v>
      </c>
      <c r="E62" s="32">
        <f t="shared" si="26"/>
        <v>1.7006802721088475E-2</v>
      </c>
      <c r="F62" s="18">
        <f>IF(ISNUMBER(D62), $B64 * E62, "")</f>
        <v>2551.0204081632714</v>
      </c>
      <c r="G62" s="31">
        <v>8.9700000000000006</v>
      </c>
      <c r="H62" s="32">
        <f t="shared" si="27"/>
        <v>1.7006802721088475E-2</v>
      </c>
      <c r="I62" s="101">
        <f>IF(ISNUMBER(G62), $B64 * H62, "")</f>
        <v>2551.0204081632714</v>
      </c>
      <c r="J62" s="15">
        <v>8.9499999999999993</v>
      </c>
      <c r="K62" s="32">
        <f t="shared" si="28"/>
        <v>1.4739229024943198E-2</v>
      </c>
      <c r="L62" s="18">
        <f>IF(ISNUMBER(J62), $B64 * K62, "")</f>
        <v>2210.8843537414796</v>
      </c>
      <c r="M62" s="31">
        <v>8.9499999999999993</v>
      </c>
      <c r="N62" s="32">
        <f t="shared" si="29"/>
        <v>1.4739229024943198E-2</v>
      </c>
      <c r="O62" s="18">
        <f>IF(ISNUMBER(M62), $B64 * N62, "")</f>
        <v>2210.8843537414796</v>
      </c>
      <c r="Q62" s="182"/>
      <c r="R62" s="183"/>
      <c r="S62" s="184"/>
    </row>
    <row r="63" spans="1:19" ht="17.25" customHeight="1" thickBot="1">
      <c r="A63" s="130" t="s">
        <v>244</v>
      </c>
      <c r="B63" s="131">
        <v>53.4</v>
      </c>
      <c r="C63" s="79">
        <v>-4.81283422E-2</v>
      </c>
      <c r="D63" s="24">
        <v>52.9</v>
      </c>
      <c r="E63" s="25">
        <f t="shared" si="26"/>
        <v>-9.3632958801498131E-3</v>
      </c>
      <c r="F63" s="104">
        <f>IF(ISNUMBER(D63), $B64 * E63, "")</f>
        <v>-1404.4943820224719</v>
      </c>
      <c r="G63" s="102">
        <v>53.2</v>
      </c>
      <c r="H63" s="25">
        <f t="shared" si="27"/>
        <v>-3.7453183520598453E-3</v>
      </c>
      <c r="I63" s="103">
        <f>IF(ISNUMBER(G63), $B64 * H63, "")</f>
        <v>-561.79775280897684</v>
      </c>
      <c r="J63" s="24">
        <v>52.6</v>
      </c>
      <c r="K63" s="25">
        <f t="shared" si="28"/>
        <v>-1.4981273408239647E-2</v>
      </c>
      <c r="L63" s="104">
        <f>IF(ISNUMBER(J63), $B64 * K63, "")</f>
        <v>-2247.1910112359469</v>
      </c>
      <c r="M63" s="102">
        <v>52.9</v>
      </c>
      <c r="N63" s="25">
        <f t="shared" si="29"/>
        <v>-9.3632958801498131E-3</v>
      </c>
      <c r="O63" s="104">
        <f>IF(ISNUMBER(M63), $B64 * N63, "")</f>
        <v>-1404.4943820224719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1.9693328502130725E-2</v>
      </c>
      <c r="F64" s="28">
        <f>SUM(F44:F63)</f>
        <v>59079.985506392164</v>
      </c>
      <c r="G64" s="26" t="s">
        <v>265</v>
      </c>
      <c r="H64" s="27">
        <f>IF(COUNT(H44:H63), SUM(H44:H63) / COUNT(H44:H63), 0)</f>
        <v>2.0033381461256605E-2</v>
      </c>
      <c r="I64" s="28">
        <f>SUM(I44:I63)</f>
        <v>60100.144383769803</v>
      </c>
      <c r="J64" s="26" t="s">
        <v>265</v>
      </c>
      <c r="K64" s="27">
        <f>IF(COUNT(K44:K63), SUM(K44:K63) / COUNT(K44:K63), 0)</f>
        <v>2.0272439631129086E-2</v>
      </c>
      <c r="L64" s="28">
        <f>SUM(L44:L63)</f>
        <v>60817.318893387237</v>
      </c>
      <c r="M64" s="26" t="s">
        <v>265</v>
      </c>
      <c r="N64" s="27">
        <f>IF(COUNT(N44:N63), SUM(N44:N63) / COUNT(N44:N63), 0)</f>
        <v>1.8897827182173119E-2</v>
      </c>
      <c r="O64" s="28">
        <f>SUM(O44:O63)</f>
        <v>56693.481546519331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2022-06-04(토) 오전 00:00</v>
      </c>
      <c r="C69" s="245"/>
      <c r="D69" s="217" t="str">
        <f>TEXT($G$1, "[$-ko-KR]yyyy-mm-dd(ddd) ") &amp; "오후 14:00"</f>
        <v>2022-06-04(토) 오후 14:00</v>
      </c>
      <c r="E69" s="218"/>
      <c r="F69" s="219"/>
      <c r="G69" s="217" t="str">
        <f>TEXT($G$1, "[$-ko-KR]yyyy-mm-dd(ddd) ") &amp; "오후 19:00"</f>
        <v>2022-06-04(토) 오후 19:00</v>
      </c>
      <c r="H69" s="218"/>
      <c r="I69" s="219"/>
      <c r="J69" s="217" t="str">
        <f>TEXT($G$1, "[$-ko-KR]yyyy-mm-dd(ddd) ") &amp; "오후 21:00"</f>
        <v>2022-06-04(토) 오후 21:00</v>
      </c>
      <c r="K69" s="218"/>
      <c r="L69" s="219"/>
      <c r="M69" s="217" t="str">
        <f>TEXT($G$1+1, "[$-ko-KR]yyyy-mm-dd(ddd) ") &amp; "오전 00:00"</f>
        <v>2022-06-05(일)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343</v>
      </c>
      <c r="B71" s="124">
        <v>726</v>
      </c>
      <c r="C71" s="76">
        <v>6.7647058800000007E-2</v>
      </c>
      <c r="D71" s="13">
        <v>731</v>
      </c>
      <c r="E71" s="14">
        <f>IF(ISNUMBER(D71), (D71 - $B71) / $B71, "")</f>
        <v>6.8870523415977963E-3</v>
      </c>
      <c r="F71" s="16">
        <f>IF(ISNUMBER(D71), $B91 * E71, "")</f>
        <v>1033.0578512396694</v>
      </c>
      <c r="G71" s="29">
        <v>729</v>
      </c>
      <c r="H71" s="14">
        <f>IF(ISNUMBER(G71), (G71 - $B71) / $B71, "")</f>
        <v>4.1322314049586778E-3</v>
      </c>
      <c r="I71" s="100">
        <f>IF(ISNUMBER(G71), $B91 * H71, "")</f>
        <v>619.83471074380168</v>
      </c>
      <c r="J71" s="13">
        <v>715</v>
      </c>
      <c r="K71" s="14">
        <f>IF(ISNUMBER(J71), (J71 - $B71) / $B71, "")</f>
        <v>-1.5151515151515152E-2</v>
      </c>
      <c r="L71" s="16">
        <f>IF(ISNUMBER(J71), $B91 * K71, "")</f>
        <v>-2272.727272727273</v>
      </c>
      <c r="M71" s="29">
        <v>723</v>
      </c>
      <c r="N71" s="14">
        <f>IF(ISNUMBER(M71), (M71 - $B71) / $B71, "")</f>
        <v>-4.1322314049586778E-3</v>
      </c>
      <c r="O71" s="16">
        <f>IF(ISNUMBER(M71), $B91 * N71, "")</f>
        <v>-619.83471074380168</v>
      </c>
      <c r="Q71" s="203"/>
      <c r="R71" s="203"/>
      <c r="S71" s="203"/>
    </row>
    <row r="72" spans="1:19" ht="17.25" thickBot="1">
      <c r="A72" s="125" t="s">
        <v>338</v>
      </c>
      <c r="B72" s="126">
        <v>337</v>
      </c>
      <c r="C72" s="77">
        <v>4.6583850900000001E-2</v>
      </c>
      <c r="D72" s="15">
        <v>340</v>
      </c>
      <c r="E72" s="32">
        <f t="shared" ref="E72:E75" si="30">IF(ISNUMBER(D72), (D72 - $B72) / $B72, "")</f>
        <v>8.9020771513353119E-3</v>
      </c>
      <c r="F72" s="18">
        <f>IF(ISNUMBER(D72), $B91 * E72, "")</f>
        <v>1335.3115727002969</v>
      </c>
      <c r="G72" s="31">
        <v>336</v>
      </c>
      <c r="H72" s="32">
        <f t="shared" ref="H72:H75" si="31">IF(ISNUMBER(G72), (G72 - $B72) / $B72, "")</f>
        <v>-2.967359050445104E-3</v>
      </c>
      <c r="I72" s="101">
        <f>IF(ISNUMBER(G72), $B91 * H72, "")</f>
        <v>-445.10385756676561</v>
      </c>
      <c r="J72" s="15">
        <v>331</v>
      </c>
      <c r="K72" s="32">
        <f t="shared" ref="K72:K75" si="32">IF(ISNUMBER(J72), (J72 - $B72) / $B72, "")</f>
        <v>-1.7804154302670624E-2</v>
      </c>
      <c r="L72" s="18">
        <f>IF(ISNUMBER(J72), $B91 * K72, "")</f>
        <v>-2670.6231454005938</v>
      </c>
      <c r="M72" s="31">
        <v>331</v>
      </c>
      <c r="N72" s="32">
        <f t="shared" ref="N72:N75" si="33">IF(ISNUMBER(M72), (M72 - $B72) / $B72, "")</f>
        <v>-1.7804154302670624E-2</v>
      </c>
      <c r="O72" s="18">
        <f>IF(ISNUMBER(M72), $B91 * N72, "")</f>
        <v>-2670.6231454005938</v>
      </c>
      <c r="Q72" s="203"/>
      <c r="R72" s="203"/>
      <c r="S72" s="203"/>
    </row>
    <row r="73" spans="1:19" ht="17.25" thickBot="1">
      <c r="A73" s="125" t="s">
        <v>248</v>
      </c>
      <c r="B73" s="126">
        <v>168</v>
      </c>
      <c r="C73" s="77">
        <v>3.7037037000000002E-2</v>
      </c>
      <c r="D73" s="15">
        <v>166</v>
      </c>
      <c r="E73" s="32">
        <f t="shared" si="30"/>
        <v>-1.1904761904761904E-2</v>
      </c>
      <c r="F73" s="18">
        <f>IF(ISNUMBER(D73), $B91 * E73, "")</f>
        <v>-1785.7142857142856</v>
      </c>
      <c r="G73" s="31">
        <v>166</v>
      </c>
      <c r="H73" s="32">
        <f t="shared" si="31"/>
        <v>-1.1904761904761904E-2</v>
      </c>
      <c r="I73" s="101">
        <f>IF(ISNUMBER(G73), $B91 * H73, "")</f>
        <v>-1785.7142857142856</v>
      </c>
      <c r="J73" s="15">
        <v>165</v>
      </c>
      <c r="K73" s="32">
        <f t="shared" si="32"/>
        <v>-1.7857142857142856E-2</v>
      </c>
      <c r="L73" s="18">
        <f>IF(ISNUMBER(J73), $B91 * K73, "")</f>
        <v>-2678.5714285714284</v>
      </c>
      <c r="M73" s="31">
        <v>166</v>
      </c>
      <c r="N73" s="32">
        <f t="shared" si="33"/>
        <v>-1.1904761904761904E-2</v>
      </c>
      <c r="O73" s="18">
        <f>IF(ISNUMBER(M73), $B91 * N73, "")</f>
        <v>-1785.7142857142856</v>
      </c>
      <c r="Q73" s="193"/>
      <c r="R73" s="193"/>
      <c r="S73" s="193"/>
    </row>
    <row r="74" spans="1:19" ht="17.25" thickBot="1">
      <c r="A74" s="125" t="s">
        <v>51</v>
      </c>
      <c r="B74" s="126">
        <v>180</v>
      </c>
      <c r="C74" s="77">
        <v>0</v>
      </c>
      <c r="D74" s="15">
        <v>184</v>
      </c>
      <c r="E74" s="32">
        <f t="shared" si="30"/>
        <v>2.2222222222222223E-2</v>
      </c>
      <c r="F74" s="18">
        <f>IF(ISNUMBER(D74), $B91 * E74, "")</f>
        <v>3333.3333333333335</v>
      </c>
      <c r="G74" s="31">
        <v>184</v>
      </c>
      <c r="H74" s="32">
        <f t="shared" si="31"/>
        <v>2.2222222222222223E-2</v>
      </c>
      <c r="I74" s="101">
        <f>IF(ISNUMBER(G74), $B91 * H74, "")</f>
        <v>3333.3333333333335</v>
      </c>
      <c r="J74" s="15">
        <v>183</v>
      </c>
      <c r="K74" s="32">
        <f t="shared" si="32"/>
        <v>1.6666666666666666E-2</v>
      </c>
      <c r="L74" s="18">
        <f>IF(ISNUMBER(J74), $B91 * K74, "")</f>
        <v>2500</v>
      </c>
      <c r="M74" s="31">
        <v>181</v>
      </c>
      <c r="N74" s="32">
        <f t="shared" si="33"/>
        <v>5.5555555555555558E-3</v>
      </c>
      <c r="O74" s="18">
        <f>IF(ISNUMBER(M74), $B91 * N74, "")</f>
        <v>833.33333333333337</v>
      </c>
      <c r="Q74" s="193"/>
      <c r="R74" s="193"/>
      <c r="S74" s="193"/>
    </row>
    <row r="75" spans="1:19" ht="17.25" thickBot="1">
      <c r="A75" s="127" t="s">
        <v>194</v>
      </c>
      <c r="B75" s="128">
        <v>104</v>
      </c>
      <c r="C75" s="78">
        <v>-9.5238094999999991E-3</v>
      </c>
      <c r="D75" s="20">
        <v>111</v>
      </c>
      <c r="E75" s="21">
        <f t="shared" si="30"/>
        <v>6.7307692307692304E-2</v>
      </c>
      <c r="F75" s="22">
        <f>IF(ISNUMBER(D75), $B91 * E75, "")</f>
        <v>10096.153846153846</v>
      </c>
      <c r="G75" s="30">
        <v>109</v>
      </c>
      <c r="H75" s="21">
        <f t="shared" si="31"/>
        <v>4.807692307692308E-2</v>
      </c>
      <c r="I75" s="105">
        <f>IF(ISNUMBER(G75), $B91 * H75, "")</f>
        <v>7211.5384615384619</v>
      </c>
      <c r="J75" s="20">
        <v>108</v>
      </c>
      <c r="K75" s="21">
        <f t="shared" si="32"/>
        <v>3.8461538461538464E-2</v>
      </c>
      <c r="L75" s="22">
        <f>IF(ISNUMBER(J75), $B91 * K75, "")</f>
        <v>5769.2307692307695</v>
      </c>
      <c r="M75" s="30">
        <v>110</v>
      </c>
      <c r="N75" s="21">
        <f t="shared" si="33"/>
        <v>5.7692307692307696E-2</v>
      </c>
      <c r="O75" s="22">
        <f>IF(ISNUMBER(M75), $B91 * N75, "")</f>
        <v>8653.8461538461543</v>
      </c>
      <c r="Q75" s="193"/>
      <c r="R75" s="193"/>
      <c r="S75" s="193"/>
    </row>
    <row r="76" spans="1:19" ht="17.25" thickBot="1">
      <c r="A76" s="125" t="s">
        <v>260</v>
      </c>
      <c r="B76" s="129">
        <v>102</v>
      </c>
      <c r="C76" s="80">
        <v>-1.9230769200000001E-2</v>
      </c>
      <c r="D76" s="106">
        <v>104</v>
      </c>
      <c r="E76" s="107">
        <f>IF(ISNUMBER(D76), (D76 - $B76) / $B76, "")</f>
        <v>1.9607843137254902E-2</v>
      </c>
      <c r="F76" s="108">
        <f>IF(ISNUMBER(D76), $B91 * E76, "")</f>
        <v>2941.1764705882351</v>
      </c>
      <c r="G76" s="109">
        <v>104</v>
      </c>
      <c r="H76" s="107">
        <f>IF(ISNUMBER(G76), (G76 - $B76) / $B76, "")</f>
        <v>1.9607843137254902E-2</v>
      </c>
      <c r="I76" s="110">
        <f>IF(ISNUMBER(G76), $B91 * H76, "")</f>
        <v>2941.1764705882351</v>
      </c>
      <c r="J76" s="106">
        <v>103</v>
      </c>
      <c r="K76" s="107">
        <f>IF(ISNUMBER(J76), (J76 - $B76) / $B76, "")</f>
        <v>9.8039215686274508E-3</v>
      </c>
      <c r="L76" s="108">
        <f>IF(ISNUMBER(J76), $B91 * K76, "")</f>
        <v>1470.5882352941176</v>
      </c>
      <c r="M76" s="109">
        <v>104</v>
      </c>
      <c r="N76" s="107">
        <f>IF(ISNUMBER(M76), (M76 - $B76) / $B76, "")</f>
        <v>1.9607843137254902E-2</v>
      </c>
      <c r="O76" s="108">
        <f>IF(ISNUMBER(M76), $B91 * N76, "")</f>
        <v>2941.1764705882351</v>
      </c>
      <c r="Q76" s="193"/>
      <c r="R76" s="193"/>
      <c r="S76" s="193"/>
    </row>
    <row r="77" spans="1:19" ht="17.25" thickBot="1">
      <c r="A77" s="125" t="s">
        <v>220</v>
      </c>
      <c r="B77" s="126">
        <v>644</v>
      </c>
      <c r="C77" s="77">
        <v>-2.8657616899999998E-2</v>
      </c>
      <c r="D77" s="15">
        <v>648</v>
      </c>
      <c r="E77" s="32">
        <f t="shared" ref="E77:E80" si="34">IF(ISNUMBER(D77), (D77 - $B77) / $B77, "")</f>
        <v>6.2111801242236021E-3</v>
      </c>
      <c r="F77" s="18">
        <f>IF(ISNUMBER(D77), $B91 * E77, "")</f>
        <v>931.67701863354034</v>
      </c>
      <c r="G77" s="31">
        <v>647</v>
      </c>
      <c r="H77" s="32">
        <f t="shared" ref="H77:H80" si="35">IF(ISNUMBER(G77), (G77 - $B77) / $B77, "")</f>
        <v>4.658385093167702E-3</v>
      </c>
      <c r="I77" s="101">
        <f>IF(ISNUMBER(G77), $B91 * H77, "")</f>
        <v>698.75776397515529</v>
      </c>
      <c r="J77" s="15">
        <v>645</v>
      </c>
      <c r="K77" s="32">
        <f t="shared" ref="K77:K80" si="36">IF(ISNUMBER(J77), (J77 - $B77) / $B77, "")</f>
        <v>1.5527950310559005E-3</v>
      </c>
      <c r="L77" s="18">
        <f>IF(ISNUMBER(J77), $B91 * K77, "")</f>
        <v>232.91925465838509</v>
      </c>
      <c r="M77" s="31">
        <v>647</v>
      </c>
      <c r="N77" s="32">
        <f t="shared" ref="N77:N80" si="37">IF(ISNUMBER(M77), (M77 - $B77) / $B77, "")</f>
        <v>4.658385093167702E-3</v>
      </c>
      <c r="O77" s="18">
        <f>IF(ISNUMBER(M77), $B91 * N77, "")</f>
        <v>698.75776397515529</v>
      </c>
      <c r="Q77" s="193"/>
      <c r="R77" s="193"/>
      <c r="S77" s="193"/>
    </row>
    <row r="78" spans="1:19" ht="17.25" thickBot="1">
      <c r="A78" s="125" t="s">
        <v>89</v>
      </c>
      <c r="B78" s="126">
        <v>495</v>
      </c>
      <c r="C78" s="77">
        <v>-2.9411764699999999E-2</v>
      </c>
      <c r="D78" s="15">
        <v>497</v>
      </c>
      <c r="E78" s="32">
        <f t="shared" si="34"/>
        <v>4.0404040404040404E-3</v>
      </c>
      <c r="F78" s="18">
        <f>IF(ISNUMBER(D78), $B91 * E78, "")</f>
        <v>606.06060606060601</v>
      </c>
      <c r="G78" s="31">
        <v>499</v>
      </c>
      <c r="H78" s="32">
        <f t="shared" si="35"/>
        <v>8.0808080808080808E-3</v>
      </c>
      <c r="I78" s="101">
        <f>IF(ISNUMBER(G78), $B91 * H78, "")</f>
        <v>1212.121212121212</v>
      </c>
      <c r="J78" s="15">
        <v>496</v>
      </c>
      <c r="K78" s="32">
        <f t="shared" si="36"/>
        <v>2.0202020202020202E-3</v>
      </c>
      <c r="L78" s="18">
        <f>IF(ISNUMBER(J78), $B91 * K78, "")</f>
        <v>303.030303030303</v>
      </c>
      <c r="M78" s="31">
        <v>498</v>
      </c>
      <c r="N78" s="32">
        <f t="shared" si="37"/>
        <v>6.0606060606060606E-3</v>
      </c>
      <c r="O78" s="18">
        <f>IF(ISNUMBER(M78), $B91 * N78, "")</f>
        <v>909.09090909090912</v>
      </c>
      <c r="Q78" s="193"/>
      <c r="R78" s="193"/>
      <c r="S78" s="193"/>
    </row>
    <row r="79" spans="1:19" ht="17.25" thickBot="1">
      <c r="A79" s="125" t="s">
        <v>85</v>
      </c>
      <c r="B79" s="126">
        <v>153</v>
      </c>
      <c r="C79" s="77">
        <v>-3.1645569599999999E-2</v>
      </c>
      <c r="D79" s="15">
        <v>159</v>
      </c>
      <c r="E79" s="32">
        <f t="shared" si="34"/>
        <v>3.9215686274509803E-2</v>
      </c>
      <c r="F79" s="18">
        <f>IF(ISNUMBER(D79), $B91 * E79, "")</f>
        <v>5882.3529411764703</v>
      </c>
      <c r="G79" s="31">
        <v>162</v>
      </c>
      <c r="H79" s="32">
        <f t="shared" si="35"/>
        <v>5.8823529411764705E-2</v>
      </c>
      <c r="I79" s="101">
        <f>IF(ISNUMBER(G79), $B91 * H79, "")</f>
        <v>8823.5294117647063</v>
      </c>
      <c r="J79" s="15">
        <v>159</v>
      </c>
      <c r="K79" s="32">
        <f t="shared" si="36"/>
        <v>3.9215686274509803E-2</v>
      </c>
      <c r="L79" s="18">
        <f>IF(ISNUMBER(J79), $B91 * K79, "")</f>
        <v>5882.3529411764703</v>
      </c>
      <c r="M79" s="31">
        <v>160</v>
      </c>
      <c r="N79" s="32">
        <f t="shared" si="37"/>
        <v>4.5751633986928102E-2</v>
      </c>
      <c r="O79" s="18">
        <f>IF(ISNUMBER(M79), $B91 * N79, "")</f>
        <v>6862.745098039215</v>
      </c>
      <c r="Q79" s="33"/>
      <c r="R79" s="33"/>
    </row>
    <row r="80" spans="1:19" ht="17.25" thickBot="1">
      <c r="A80" s="130" t="s">
        <v>331</v>
      </c>
      <c r="B80" s="131">
        <v>224</v>
      </c>
      <c r="C80" s="79">
        <v>-3.4482758600000003E-2</v>
      </c>
      <c r="D80" s="24">
        <v>226</v>
      </c>
      <c r="E80" s="25">
        <f t="shared" si="34"/>
        <v>8.9285714285714281E-3</v>
      </c>
      <c r="F80" s="104">
        <f>IF(ISNUMBER(D80), $B91 * E80, "")</f>
        <v>1339.2857142857142</v>
      </c>
      <c r="G80" s="102">
        <v>228</v>
      </c>
      <c r="H80" s="25">
        <f t="shared" si="35"/>
        <v>1.7857142857142856E-2</v>
      </c>
      <c r="I80" s="103">
        <f>IF(ISNUMBER(G80), $B91 * H80, "")</f>
        <v>2678.5714285714284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194"/>
      <c r="R80" s="195"/>
      <c r="S80" s="196"/>
    </row>
    <row r="81" spans="1:19">
      <c r="A81" s="123" t="s">
        <v>147</v>
      </c>
      <c r="B81" s="124">
        <v>103</v>
      </c>
      <c r="C81" s="76">
        <v>-3.7383177599999998E-2</v>
      </c>
      <c r="D81" s="13">
        <v>101</v>
      </c>
      <c r="E81" s="14">
        <f>IF(ISNUMBER(D81), (D81 - $B81) / $B81, "")</f>
        <v>-1.9417475728155338E-2</v>
      </c>
      <c r="F81" s="16">
        <f>IF(ISNUMBER(D81), $B91 * E81, "")</f>
        <v>-2912.6213592233007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102</v>
      </c>
      <c r="K81" s="14">
        <f>IF(ISNUMBER(J81), (J81 - $B81) / $B81, "")</f>
        <v>-9.7087378640776691E-3</v>
      </c>
      <c r="L81" s="16">
        <f>IF(ISNUMBER(J81), $B91 * K81, "")</f>
        <v>-1456.3106796116504</v>
      </c>
      <c r="M81" s="29">
        <v>102</v>
      </c>
      <c r="N81" s="14">
        <f>IF(ISNUMBER(M81), (M81 - $B81) / $B81, "")</f>
        <v>-9.7087378640776691E-3</v>
      </c>
      <c r="O81" s="16">
        <f>IF(ISNUMBER(M81), $B91 * N81, "")</f>
        <v>-1456.3106796116504</v>
      </c>
      <c r="Q81" s="197"/>
      <c r="R81" s="198"/>
      <c r="S81" s="199"/>
    </row>
    <row r="82" spans="1:19" ht="17.25" thickBot="1">
      <c r="A82" s="125" t="s">
        <v>212</v>
      </c>
      <c r="B82" s="126">
        <v>296</v>
      </c>
      <c r="C82" s="77">
        <v>-3.8961039000000003E-2</v>
      </c>
      <c r="D82" s="15">
        <v>299</v>
      </c>
      <c r="E82" s="32">
        <f t="shared" ref="E82:E85" si="38">IF(ISNUMBER(D82), (D82 - $B82) / $B82, "")</f>
        <v>1.0135135135135136E-2</v>
      </c>
      <c r="F82" s="18">
        <f>IF(ISNUMBER(D82), $B91 * E82, "")</f>
        <v>1520.2702702702704</v>
      </c>
      <c r="G82" s="31">
        <v>300</v>
      </c>
      <c r="H82" s="32">
        <f t="shared" ref="H82:H85" si="39">IF(ISNUMBER(G82), (G82 - $B82) / $B82, "")</f>
        <v>1.3513513513513514E-2</v>
      </c>
      <c r="I82" s="101">
        <f>IF(ISNUMBER(G82), $B91 * H82, "")</f>
        <v>2027.0270270270271</v>
      </c>
      <c r="J82" s="15">
        <v>298</v>
      </c>
      <c r="K82" s="32">
        <f t="shared" ref="K82:K85" si="40">IF(ISNUMBER(J82), (J82 - $B82) / $B82, "")</f>
        <v>6.7567567567567571E-3</v>
      </c>
      <c r="L82" s="18">
        <f>IF(ISNUMBER(J82), $B91 * K82, "")</f>
        <v>1013.5135135135135</v>
      </c>
      <c r="M82" s="31">
        <v>301</v>
      </c>
      <c r="N82" s="32">
        <f t="shared" ref="N82:N85" si="41">IF(ISNUMBER(M82), (M82 - $B82) / $B82, "")</f>
        <v>1.6891891891891893E-2</v>
      </c>
      <c r="O82" s="18">
        <f>IF(ISNUMBER(M82), $B91 * N82, "")</f>
        <v>2533.7837837837837</v>
      </c>
      <c r="Q82" s="200"/>
      <c r="R82" s="201"/>
      <c r="S82" s="202"/>
    </row>
    <row r="83" spans="1:19" ht="17.25" thickBot="1">
      <c r="A83" s="125" t="s">
        <v>206</v>
      </c>
      <c r="B83" s="126">
        <v>629</v>
      </c>
      <c r="C83" s="77">
        <v>-3.9694656500000002E-2</v>
      </c>
      <c r="D83" s="15">
        <v>643</v>
      </c>
      <c r="E83" s="32">
        <f t="shared" si="38"/>
        <v>2.2257551669316374E-2</v>
      </c>
      <c r="F83" s="18">
        <f>IF(ISNUMBER(D83), $B91 * E83, "")</f>
        <v>3338.6327503974562</v>
      </c>
      <c r="G83" s="31">
        <v>643</v>
      </c>
      <c r="H83" s="32">
        <f t="shared" si="39"/>
        <v>2.2257551669316374E-2</v>
      </c>
      <c r="I83" s="101">
        <f>IF(ISNUMBER(G83), $B91 * H83, "")</f>
        <v>3338.6327503974562</v>
      </c>
      <c r="J83" s="15">
        <v>638</v>
      </c>
      <c r="K83" s="32">
        <f t="shared" si="40"/>
        <v>1.4308426073131956E-2</v>
      </c>
      <c r="L83" s="18">
        <f>IF(ISNUMBER(J83), $B91 * K83, "")</f>
        <v>2146.2639109697934</v>
      </c>
      <c r="M83" s="31">
        <v>642</v>
      </c>
      <c r="N83" s="32">
        <f t="shared" si="41"/>
        <v>2.066772655007949E-2</v>
      </c>
      <c r="O83" s="18">
        <f>IF(ISNUMBER(M83), $B91 * N83, "")</f>
        <v>3100.1589825119236</v>
      </c>
      <c r="Q83" s="193"/>
      <c r="R83" s="193"/>
      <c r="S83" s="193"/>
    </row>
    <row r="84" spans="1:19" ht="17.25" thickBot="1">
      <c r="A84" s="125" t="s">
        <v>342</v>
      </c>
      <c r="B84" s="126">
        <v>477</v>
      </c>
      <c r="C84" s="77">
        <v>-4.2168674699999999E-2</v>
      </c>
      <c r="D84" s="15">
        <v>476</v>
      </c>
      <c r="E84" s="32">
        <f t="shared" si="38"/>
        <v>-2.0964360587002098E-3</v>
      </c>
      <c r="F84" s="18">
        <f>IF(ISNUMBER(D84), $B91 * E84, "")</f>
        <v>-314.46540880503147</v>
      </c>
      <c r="G84" s="31">
        <v>477</v>
      </c>
      <c r="H84" s="32">
        <f t="shared" si="39"/>
        <v>0</v>
      </c>
      <c r="I84" s="101">
        <f>IF(ISNUMBER(G84), $B91 * H84, "")</f>
        <v>0</v>
      </c>
      <c r="J84" s="15">
        <v>473</v>
      </c>
      <c r="K84" s="32">
        <f t="shared" si="40"/>
        <v>-8.385744234800839E-3</v>
      </c>
      <c r="L84" s="18">
        <f>IF(ISNUMBER(J84), $B91 * K84, "")</f>
        <v>-1257.8616352201259</v>
      </c>
      <c r="M84" s="31">
        <v>479</v>
      </c>
      <c r="N84" s="32">
        <f t="shared" si="41"/>
        <v>4.1928721174004195E-3</v>
      </c>
      <c r="O84" s="18">
        <f>IF(ISNUMBER(M84), $B91 * N84, "")</f>
        <v>628.93081761006295</v>
      </c>
      <c r="Q84" s="203"/>
      <c r="R84" s="203"/>
      <c r="S84" s="203"/>
    </row>
    <row r="85" spans="1:19" ht="17.25" thickBot="1">
      <c r="A85" s="127" t="s">
        <v>336</v>
      </c>
      <c r="B85" s="128">
        <v>112</v>
      </c>
      <c r="C85" s="78">
        <v>-4.2735042700000003E-2</v>
      </c>
      <c r="D85" s="20">
        <v>113</v>
      </c>
      <c r="E85" s="21">
        <f t="shared" si="38"/>
        <v>8.9285714285714281E-3</v>
      </c>
      <c r="F85" s="22">
        <f>IF(ISNUMBER(D85), $B91 * E85, "")</f>
        <v>1339.2857142857142</v>
      </c>
      <c r="G85" s="30">
        <v>113</v>
      </c>
      <c r="H85" s="21">
        <f t="shared" si="39"/>
        <v>8.9285714285714281E-3</v>
      </c>
      <c r="I85" s="105">
        <f>IF(ISNUMBER(G85), $B91 * H85, "")</f>
        <v>1339.2857142857142</v>
      </c>
      <c r="J85" s="20">
        <v>113</v>
      </c>
      <c r="K85" s="21">
        <f t="shared" si="40"/>
        <v>8.9285714285714281E-3</v>
      </c>
      <c r="L85" s="22">
        <f>IF(ISNUMBER(J85), $B91 * K85, "")</f>
        <v>1339.2857142857142</v>
      </c>
      <c r="M85" s="30">
        <v>114</v>
      </c>
      <c r="N85" s="21">
        <f t="shared" si="41"/>
        <v>1.7857142857142856E-2</v>
      </c>
      <c r="O85" s="22">
        <f>IF(ISNUMBER(M85), $B91 * N85, "")</f>
        <v>2678.5714285714284</v>
      </c>
      <c r="Q85" s="203"/>
      <c r="R85" s="203"/>
      <c r="S85" s="203"/>
    </row>
    <row r="86" spans="1:19" ht="17.25" thickBot="1">
      <c r="A86" s="125" t="s">
        <v>171</v>
      </c>
      <c r="B86" s="129">
        <v>432</v>
      </c>
      <c r="C86" s="80">
        <v>-4.4247787599999998E-2</v>
      </c>
      <c r="D86" s="106">
        <v>443</v>
      </c>
      <c r="E86" s="107">
        <f>IF(ISNUMBER(D86), (D86 - $B86) / $B86, "")</f>
        <v>2.5462962962962962E-2</v>
      </c>
      <c r="F86" s="108">
        <f>IF(ISNUMBER(D86), $B91 * E86, "")</f>
        <v>3819.4444444444443</v>
      </c>
      <c r="G86" s="109">
        <v>446</v>
      </c>
      <c r="H86" s="107">
        <f>IF(ISNUMBER(G86), (G86 - $B86) / $B86, "")</f>
        <v>3.2407407407407406E-2</v>
      </c>
      <c r="I86" s="110">
        <f>IF(ISNUMBER(G86), $B91 * H86, "")</f>
        <v>4861.1111111111104</v>
      </c>
      <c r="J86" s="106">
        <v>440</v>
      </c>
      <c r="K86" s="107">
        <f>IF(ISNUMBER(J86), (J86 - $B86) / $B86, "")</f>
        <v>1.8518518518518517E-2</v>
      </c>
      <c r="L86" s="108">
        <f>IF(ISNUMBER(J86), $B91 * K86, "")</f>
        <v>2777.7777777777778</v>
      </c>
      <c r="M86" s="109">
        <v>443</v>
      </c>
      <c r="N86" s="107">
        <f>IF(ISNUMBER(M86), (M86 - $B86) / $B86, "")</f>
        <v>2.5462962962962962E-2</v>
      </c>
      <c r="O86" s="108">
        <f>IF(ISNUMBER(M86), $B91 * N86, "")</f>
        <v>3819.4444444444443</v>
      </c>
      <c r="Q86" s="193"/>
      <c r="R86" s="193"/>
      <c r="S86" s="193"/>
    </row>
    <row r="87" spans="1:19" ht="17.25" thickBot="1">
      <c r="A87" s="125" t="s">
        <v>179</v>
      </c>
      <c r="B87" s="126">
        <v>532</v>
      </c>
      <c r="C87" s="77">
        <v>-4.4883303399999998E-2</v>
      </c>
      <c r="D87" s="15">
        <v>537</v>
      </c>
      <c r="E87" s="32">
        <f t="shared" ref="E87:E90" si="42">IF(ISNUMBER(D87), (D87 - $B87) / $B87, "")</f>
        <v>9.3984962406015032E-3</v>
      </c>
      <c r="F87" s="18">
        <f>IF(ISNUMBER(D87), $B91 * E87, "")</f>
        <v>1409.7744360902254</v>
      </c>
      <c r="G87" s="31">
        <v>537</v>
      </c>
      <c r="H87" s="32">
        <f t="shared" ref="H87:H90" si="43">IF(ISNUMBER(G87), (G87 - $B87) / $B87, "")</f>
        <v>9.3984962406015032E-3</v>
      </c>
      <c r="I87" s="101">
        <f>IF(ISNUMBER(G87), $B91 * H87, "")</f>
        <v>1409.7744360902254</v>
      </c>
      <c r="J87" s="15">
        <v>536</v>
      </c>
      <c r="K87" s="32">
        <f t="shared" ref="K87:K90" si="44">IF(ISNUMBER(J87), (J87 - $B87) / $B87, "")</f>
        <v>7.5187969924812026E-3</v>
      </c>
      <c r="L87" s="18">
        <f>IF(ISNUMBER(J87), $B91 * K87, "")</f>
        <v>1127.8195488721803</v>
      </c>
      <c r="M87" s="31">
        <v>539</v>
      </c>
      <c r="N87" s="32">
        <f t="shared" ref="N87:N90" si="45">IF(ISNUMBER(M87), (M87 - $B87) / $B87, "")</f>
        <v>1.3157894736842105E-2</v>
      </c>
      <c r="O87" s="18">
        <f>IF(ISNUMBER(M87), $B91 * N87, "")</f>
        <v>1973.6842105263156</v>
      </c>
      <c r="Q87" s="193"/>
      <c r="R87" s="193"/>
      <c r="S87" s="193"/>
    </row>
    <row r="88" spans="1:19" ht="17.25" thickBot="1">
      <c r="A88" s="125" t="s">
        <v>163</v>
      </c>
      <c r="B88" s="126">
        <v>679</v>
      </c>
      <c r="C88" s="77">
        <v>-4.7685834500000003E-2</v>
      </c>
      <c r="D88" s="15">
        <v>681</v>
      </c>
      <c r="E88" s="32">
        <f t="shared" si="42"/>
        <v>2.9455081001472753E-3</v>
      </c>
      <c r="F88" s="18">
        <f>IF(ISNUMBER(D88), $B91 * E88, "")</f>
        <v>441.82621502209128</v>
      </c>
      <c r="G88" s="31">
        <v>680</v>
      </c>
      <c r="H88" s="32">
        <f t="shared" si="43"/>
        <v>1.4727540500736377E-3</v>
      </c>
      <c r="I88" s="101">
        <f>IF(ISNUMBER(G88), $B91 * H88, "")</f>
        <v>220.91310751104564</v>
      </c>
      <c r="J88" s="15">
        <v>679</v>
      </c>
      <c r="K88" s="32">
        <f t="shared" si="44"/>
        <v>0</v>
      </c>
      <c r="L88" s="18">
        <f>IF(ISNUMBER(J88), $B91 * K88, "")</f>
        <v>0</v>
      </c>
      <c r="M88" s="31">
        <v>680</v>
      </c>
      <c r="N88" s="32">
        <f t="shared" si="45"/>
        <v>1.4727540500736377E-3</v>
      </c>
      <c r="O88" s="18">
        <f>IF(ISNUMBER(M88), $B91 * N88, "")</f>
        <v>220.91310751104564</v>
      </c>
      <c r="Q88" s="193"/>
      <c r="R88" s="193"/>
      <c r="S88" s="193"/>
    </row>
    <row r="89" spans="1:19">
      <c r="A89" s="125" t="s">
        <v>120</v>
      </c>
      <c r="B89" s="126">
        <v>217</v>
      </c>
      <c r="C89" s="77">
        <v>-4.8245613999999999E-2</v>
      </c>
      <c r="D89" s="15">
        <v>224</v>
      </c>
      <c r="E89" s="32">
        <f t="shared" si="42"/>
        <v>3.2258064516129031E-2</v>
      </c>
      <c r="F89" s="18">
        <f>IF(ISNUMBER(D89), $B91 * E89, "")</f>
        <v>4838.7096774193551</v>
      </c>
      <c r="G89" s="31">
        <v>221</v>
      </c>
      <c r="H89" s="32">
        <f t="shared" si="43"/>
        <v>1.8433179723502304E-2</v>
      </c>
      <c r="I89" s="101">
        <f>IF(ISNUMBER(G89), $B91 * H89, "")</f>
        <v>2764.9769585253457</v>
      </c>
      <c r="J89" s="15">
        <v>219</v>
      </c>
      <c r="K89" s="32">
        <f t="shared" si="44"/>
        <v>9.2165898617511521E-3</v>
      </c>
      <c r="L89" s="18">
        <f>IF(ISNUMBER(J89), $B91 * K89, "")</f>
        <v>1382.4884792626729</v>
      </c>
      <c r="M89" s="31">
        <v>220</v>
      </c>
      <c r="N89" s="32">
        <f t="shared" si="45"/>
        <v>1.3824884792626729E-2</v>
      </c>
      <c r="O89" s="18">
        <f>IF(ISNUMBER(M89), $B91 * N89, "")</f>
        <v>2073.7327188940094</v>
      </c>
      <c r="Q89" s="182"/>
      <c r="R89" s="183"/>
      <c r="S89" s="184"/>
    </row>
    <row r="90" spans="1:19" ht="17.25" thickBot="1">
      <c r="A90" s="130" t="s">
        <v>159</v>
      </c>
      <c r="B90" s="131">
        <v>208</v>
      </c>
      <c r="C90" s="79">
        <v>-5.0228310499999998E-2</v>
      </c>
      <c r="D90" s="24">
        <v>214</v>
      </c>
      <c r="E90" s="25">
        <f t="shared" si="42"/>
        <v>2.8846153846153848E-2</v>
      </c>
      <c r="F90" s="104">
        <f>IF(ISNUMBER(D90), $B91 * E90, "")</f>
        <v>4326.9230769230771</v>
      </c>
      <c r="G90" s="102">
        <v>212</v>
      </c>
      <c r="H90" s="25">
        <f t="shared" si="43"/>
        <v>1.9230769230769232E-2</v>
      </c>
      <c r="I90" s="103">
        <f>IF(ISNUMBER(G90), $B91 * H90, "")</f>
        <v>2884.6153846153848</v>
      </c>
      <c r="J90" s="24">
        <v>211</v>
      </c>
      <c r="K90" s="25">
        <f t="shared" si="44"/>
        <v>1.4423076923076924E-2</v>
      </c>
      <c r="L90" s="104">
        <f>IF(ISNUMBER(J90), $B91 * K90, "")</f>
        <v>2163.4615384615386</v>
      </c>
      <c r="M90" s="102">
        <v>212</v>
      </c>
      <c r="N90" s="25">
        <f t="shared" si="45"/>
        <v>1.9230769230769232E-2</v>
      </c>
      <c r="O90" s="104">
        <f>IF(ISNUMBER(M90), $B91 * N90, "")</f>
        <v>2884.6153846153848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1.4506824961760572E-2</v>
      </c>
      <c r="F91" s="28">
        <f>SUM(F71:F90)</f>
        <v>43520.474885281728</v>
      </c>
      <c r="G91" s="26" t="s">
        <v>265</v>
      </c>
      <c r="H91" s="27">
        <f>IF(COUNT(H71:H90), SUM(H71:H90) / COUNT(H71:H90), 0)</f>
        <v>1.4711460379639527E-2</v>
      </c>
      <c r="I91" s="28">
        <f>SUM(I71:I90)</f>
        <v>44134.381138918594</v>
      </c>
      <c r="J91" s="26" t="s">
        <v>265</v>
      </c>
      <c r="K91" s="27">
        <f>IF(COUNT(K71:K90), SUM(K71:K90) / COUNT(K71:K90), 0)</f>
        <v>6.5938554654769114E-3</v>
      </c>
      <c r="L91" s="28">
        <f>SUM(L71:L90)</f>
        <v>19781.566396430735</v>
      </c>
      <c r="M91" s="26" t="s">
        <v>265</v>
      </c>
      <c r="N91" s="27">
        <f>IF(COUNT(N71:N90), SUM(N71:N90) / COUNT(N71:N90), 0)</f>
        <v>1.1873195833385591E-2</v>
      </c>
      <c r="O91" s="28">
        <f>SUM(O71:O90)</f>
        <v>35619.587500156791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2022-06-04(토) 오전 00:00</v>
      </c>
      <c r="C96" s="245"/>
      <c r="D96" s="217" t="str">
        <f>TEXT($G$1, "[$-ko-KR]yyyy-mm-dd(ddd) ") &amp; "오후 14:00"</f>
        <v>2022-06-04(토) 오후 14:00</v>
      </c>
      <c r="E96" s="218"/>
      <c r="F96" s="219"/>
      <c r="G96" s="217" t="str">
        <f>TEXT($G$1, "[$-ko-KR]yyyy-mm-dd(ddd) ") &amp; "오후 19:00"</f>
        <v>2022-06-04(토) 오후 19:00</v>
      </c>
      <c r="H96" s="218"/>
      <c r="I96" s="219"/>
      <c r="J96" s="217" t="str">
        <f>TEXT($G$1, "[$-ko-KR]yyyy-mm-dd(ddd) ") &amp; "오후 21:00"</f>
        <v>2022-06-04(토) 오후 21:00</v>
      </c>
      <c r="K96" s="218"/>
      <c r="L96" s="219"/>
      <c r="M96" s="217" t="str">
        <f>TEXT($G$1+1, "[$-ko-KR]yyyy-mm-dd(ddd) ") &amp; "오전 00:00"</f>
        <v>2022-06-05(일)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234</v>
      </c>
      <c r="B98" s="124">
        <v>75.3</v>
      </c>
      <c r="C98" s="76">
        <v>0.1821036107</v>
      </c>
      <c r="D98" s="13">
        <v>81.900000000000006</v>
      </c>
      <c r="E98" s="14">
        <f>IF(ISNUMBER(D98), (D98 - $B98) / $B98, "")</f>
        <v>8.7649402390438363E-2</v>
      </c>
      <c r="F98" s="16">
        <f>IF(ISNUMBER(D98), $B118 * E98, "")</f>
        <v>13147.410358565754</v>
      </c>
      <c r="G98" s="29">
        <v>82.6</v>
      </c>
      <c r="H98" s="14">
        <f>IF(ISNUMBER(G98), (G98 - $B98) / $B98, "")</f>
        <v>9.694555112881803E-2</v>
      </c>
      <c r="I98" s="100">
        <f>IF(ISNUMBER(G98), $B118 * H98, "")</f>
        <v>14541.832669322705</v>
      </c>
      <c r="J98" s="13">
        <v>78.599999999999994</v>
      </c>
      <c r="K98" s="14">
        <f>IF(ISNUMBER(J98), (J98 - $B98) / $B98, "")</f>
        <v>4.3824701195219085E-2</v>
      </c>
      <c r="L98" s="16">
        <f>IF(ISNUMBER(J98), $B118 * K98, "")</f>
        <v>6573.7051792828624</v>
      </c>
      <c r="M98" s="29">
        <v>76.900000000000006</v>
      </c>
      <c r="N98" s="14">
        <f>IF(ISNUMBER(M98), (M98 - $B98) / $B98, "")</f>
        <v>2.1248339973439688E-2</v>
      </c>
      <c r="O98" s="16">
        <f>IF(ISNUMBER(M98), $B118 * N98, "")</f>
        <v>3187.2509960159532</v>
      </c>
      <c r="Q98" s="203"/>
      <c r="R98" s="203"/>
      <c r="S98" s="203"/>
    </row>
    <row r="99" spans="1:19" ht="17.25" thickBot="1">
      <c r="A99" s="125" t="s">
        <v>343</v>
      </c>
      <c r="B99" s="126">
        <v>726</v>
      </c>
      <c r="C99" s="77">
        <v>6.7647058800000007E-2</v>
      </c>
      <c r="D99" s="15">
        <v>731</v>
      </c>
      <c r="E99" s="32">
        <f t="shared" ref="E99:E102" si="46">IF(ISNUMBER(D99), (D99 - $B99) / $B99, "")</f>
        <v>6.8870523415977963E-3</v>
      </c>
      <c r="F99" s="18">
        <f>IF(ISNUMBER(D99), $B118 * E99, "")</f>
        <v>1033.0578512396694</v>
      </c>
      <c r="G99" s="31">
        <v>729</v>
      </c>
      <c r="H99" s="32">
        <f t="shared" ref="H99:H102" si="47">IF(ISNUMBER(G99), (G99 - $B99) / $B99, "")</f>
        <v>4.1322314049586778E-3</v>
      </c>
      <c r="I99" s="101">
        <f>IF(ISNUMBER(G99), $B118 * H99, "")</f>
        <v>619.83471074380168</v>
      </c>
      <c r="J99" s="15">
        <v>715</v>
      </c>
      <c r="K99" s="32">
        <f t="shared" ref="K99:K102" si="48">IF(ISNUMBER(J99), (J99 - $B99) / $B99, "")</f>
        <v>-1.5151515151515152E-2</v>
      </c>
      <c r="L99" s="18">
        <f>IF(ISNUMBER(J99), $B118 * K99, "")</f>
        <v>-2272.727272727273</v>
      </c>
      <c r="M99" s="31">
        <v>723</v>
      </c>
      <c r="N99" s="32">
        <f t="shared" ref="N99:N102" si="49">IF(ISNUMBER(M99), (M99 - $B99) / $B99, "")</f>
        <v>-4.1322314049586778E-3</v>
      </c>
      <c r="O99" s="18">
        <f>IF(ISNUMBER(M99), $B118 * N99, "")</f>
        <v>-619.83471074380168</v>
      </c>
      <c r="Q99" s="203"/>
      <c r="R99" s="203"/>
      <c r="S99" s="203"/>
    </row>
    <row r="100" spans="1:19" ht="17.25" thickBot="1">
      <c r="A100" s="125" t="s">
        <v>338</v>
      </c>
      <c r="B100" s="126">
        <v>337</v>
      </c>
      <c r="C100" s="77">
        <v>4.6583850900000001E-2</v>
      </c>
      <c r="D100" s="15">
        <v>340</v>
      </c>
      <c r="E100" s="32">
        <f t="shared" si="46"/>
        <v>8.9020771513353119E-3</v>
      </c>
      <c r="F100" s="18">
        <f>IF(ISNUMBER(D100), $B118 * E100, "")</f>
        <v>1335.3115727002969</v>
      </c>
      <c r="G100" s="31">
        <v>336</v>
      </c>
      <c r="H100" s="32">
        <f t="shared" si="47"/>
        <v>-2.967359050445104E-3</v>
      </c>
      <c r="I100" s="101">
        <f>IF(ISNUMBER(G100), $B118 * H100, "")</f>
        <v>-445.10385756676561</v>
      </c>
      <c r="J100" s="15">
        <v>331</v>
      </c>
      <c r="K100" s="32">
        <f t="shared" si="48"/>
        <v>-1.7804154302670624E-2</v>
      </c>
      <c r="L100" s="18">
        <f>IF(ISNUMBER(J100), $B118 * K100, "")</f>
        <v>-2670.6231454005938</v>
      </c>
      <c r="M100" s="31">
        <v>331</v>
      </c>
      <c r="N100" s="32">
        <f t="shared" si="49"/>
        <v>-1.7804154302670624E-2</v>
      </c>
      <c r="O100" s="18">
        <f>IF(ISNUMBER(M100), $B118 * N100, "")</f>
        <v>-2670.6231454005938</v>
      </c>
      <c r="Q100" s="193"/>
      <c r="R100" s="193"/>
      <c r="S100" s="193"/>
    </row>
    <row r="101" spans="1:19" ht="17.25" thickBot="1">
      <c r="A101" s="125" t="s">
        <v>248</v>
      </c>
      <c r="B101" s="126">
        <v>168</v>
      </c>
      <c r="C101" s="77">
        <v>3.7037037000000002E-2</v>
      </c>
      <c r="D101" s="15">
        <v>166</v>
      </c>
      <c r="E101" s="32">
        <f t="shared" si="46"/>
        <v>-1.1904761904761904E-2</v>
      </c>
      <c r="F101" s="18">
        <f>IF(ISNUMBER(D101), $B118 * E101, "")</f>
        <v>-1785.7142857142856</v>
      </c>
      <c r="G101" s="31">
        <v>166</v>
      </c>
      <c r="H101" s="32">
        <f t="shared" si="47"/>
        <v>-1.1904761904761904E-2</v>
      </c>
      <c r="I101" s="101">
        <f>IF(ISNUMBER(G101), $B118 * H101, "")</f>
        <v>-1785.7142857142856</v>
      </c>
      <c r="J101" s="15">
        <v>165</v>
      </c>
      <c r="K101" s="32">
        <f t="shared" si="48"/>
        <v>-1.7857142857142856E-2</v>
      </c>
      <c r="L101" s="18">
        <f>IF(ISNUMBER(J101), $B118 * K101, "")</f>
        <v>-2678.5714285714284</v>
      </c>
      <c r="M101" s="31">
        <v>166</v>
      </c>
      <c r="N101" s="32">
        <f t="shared" si="49"/>
        <v>-1.1904761904761904E-2</v>
      </c>
      <c r="O101" s="18">
        <f>IF(ISNUMBER(M101), $B118 * N101, "")</f>
        <v>-1785.7142857142856</v>
      </c>
      <c r="Q101" s="193"/>
      <c r="R101" s="193"/>
      <c r="S101" s="193"/>
    </row>
    <row r="102" spans="1:19" ht="17.25" thickBot="1">
      <c r="A102" s="127" t="s">
        <v>333</v>
      </c>
      <c r="B102" s="128">
        <v>65.3</v>
      </c>
      <c r="C102" s="78">
        <v>2.8346456700000001E-2</v>
      </c>
      <c r="D102" s="20">
        <v>64.099999999999994</v>
      </c>
      <c r="E102" s="21">
        <f t="shared" si="46"/>
        <v>-1.8376722817764209E-2</v>
      </c>
      <c r="F102" s="22">
        <f>IF(ISNUMBER(D102), $B118 * E102, "")</f>
        <v>-2756.5084226646313</v>
      </c>
      <c r="G102" s="30">
        <v>64.400000000000006</v>
      </c>
      <c r="H102" s="21">
        <f t="shared" si="47"/>
        <v>-1.3782542113322993E-2</v>
      </c>
      <c r="I102" s="105">
        <f>IF(ISNUMBER(G102), $B118 * H102, "")</f>
        <v>-2067.3813169984492</v>
      </c>
      <c r="J102" s="20">
        <v>64.099999999999994</v>
      </c>
      <c r="K102" s="21">
        <f t="shared" si="48"/>
        <v>-1.8376722817764209E-2</v>
      </c>
      <c r="L102" s="22">
        <f>IF(ISNUMBER(J102), $B118 * K102, "")</f>
        <v>-2756.5084226646313</v>
      </c>
      <c r="M102" s="30">
        <v>63.3</v>
      </c>
      <c r="N102" s="21">
        <f t="shared" si="49"/>
        <v>-3.0627871362940276E-2</v>
      </c>
      <c r="O102" s="22">
        <f>IF(ISNUMBER(M102), $B118 * N102, "")</f>
        <v>-4594.1807044410416</v>
      </c>
      <c r="Q102" s="193"/>
      <c r="R102" s="193"/>
      <c r="S102" s="193"/>
    </row>
    <row r="103" spans="1:19" ht="17.25" thickBot="1">
      <c r="A103" s="125" t="s">
        <v>87</v>
      </c>
      <c r="B103" s="129">
        <v>68590</v>
      </c>
      <c r="C103" s="80">
        <v>1.1502728199999999E-2</v>
      </c>
      <c r="D103" s="106">
        <v>69330</v>
      </c>
      <c r="E103" s="107">
        <f>IF(ISNUMBER(D103), (D103 - $B103) / $B103, "")</f>
        <v>1.0788744714973028E-2</v>
      </c>
      <c r="F103" s="108">
        <f>IF(ISNUMBER(D103), $B118 * E103, "")</f>
        <v>1618.3117072459543</v>
      </c>
      <c r="G103" s="109">
        <v>69650</v>
      </c>
      <c r="H103" s="107">
        <f>IF(ISNUMBER(G103), (G103 - $B103) / $B103, "")</f>
        <v>1.5454147834961365E-2</v>
      </c>
      <c r="I103" s="110">
        <f>IF(ISNUMBER(G103), $B118 * H103, "")</f>
        <v>2318.1221752442048</v>
      </c>
      <c r="J103" s="106">
        <v>69690</v>
      </c>
      <c r="K103" s="107">
        <f>IF(ISNUMBER(J103), (J103 - $B103) / $B103, "")</f>
        <v>1.6037323224959908E-2</v>
      </c>
      <c r="L103" s="108">
        <f>IF(ISNUMBER(J103), $B118 * K103, "")</f>
        <v>2405.598483743986</v>
      </c>
      <c r="M103" s="109">
        <v>70370</v>
      </c>
      <c r="N103" s="107">
        <f>IF(ISNUMBER(M103), (M103 - $B103) / $B103, "")</f>
        <v>2.5951304854935121E-2</v>
      </c>
      <c r="O103" s="108">
        <f>IF(ISNUMBER(M103), $B118 * N103, "")</f>
        <v>3892.6957282402682</v>
      </c>
      <c r="Q103" s="193"/>
      <c r="R103" s="193"/>
      <c r="S103" s="193"/>
    </row>
    <row r="104" spans="1:19" ht="17.25" thickBot="1">
      <c r="A104" s="125" t="s">
        <v>157</v>
      </c>
      <c r="B104" s="126">
        <v>53.7</v>
      </c>
      <c r="C104" s="77">
        <v>5.6179775000000003E-3</v>
      </c>
      <c r="D104" s="15">
        <v>54</v>
      </c>
      <c r="E104" s="32">
        <f t="shared" ref="E104:E107" si="50">IF(ISNUMBER(D104), (D104 - $B104) / $B104, "")</f>
        <v>5.5865921787708961E-3</v>
      </c>
      <c r="F104" s="18">
        <f>IF(ISNUMBER(D104), $B118 * E104, "")</f>
        <v>837.98882681563441</v>
      </c>
      <c r="G104" s="31">
        <v>53.4</v>
      </c>
      <c r="H104" s="32">
        <f t="shared" ref="H104:H107" si="51">IF(ISNUMBER(G104), (G104 - $B104) / $B104, "")</f>
        <v>-5.5865921787710288E-3</v>
      </c>
      <c r="I104" s="101">
        <f>IF(ISNUMBER(G104), $B118 * H104, "")</f>
        <v>-837.98882681565431</v>
      </c>
      <c r="J104" s="15">
        <v>53.5</v>
      </c>
      <c r="K104" s="32">
        <f t="shared" ref="K104:K107" si="52">IF(ISNUMBER(J104), (J104 - $B104) / $B104, "")</f>
        <v>-3.7243947858473527E-3</v>
      </c>
      <c r="L104" s="18">
        <f>IF(ISNUMBER(J104), $B118 * K104, "")</f>
        <v>-558.65921787710295</v>
      </c>
      <c r="M104" s="31">
        <v>53.1</v>
      </c>
      <c r="N104" s="32">
        <f t="shared" ref="N104:N107" si="53">IF(ISNUMBER(M104), (M104 - $B104) / $B104, "")</f>
        <v>-1.1173184357541926E-2</v>
      </c>
      <c r="O104" s="18">
        <f>IF(ISNUMBER(M104), $B118 * N104, "")</f>
        <v>-1675.9776536312888</v>
      </c>
      <c r="Q104" s="193"/>
      <c r="R104" s="193"/>
      <c r="S104" s="193"/>
    </row>
    <row r="105" spans="1:19" ht="17.25" thickBot="1">
      <c r="A105" s="125" t="s">
        <v>107</v>
      </c>
      <c r="B105" s="126">
        <v>80.8</v>
      </c>
      <c r="C105" s="77">
        <v>4.9751244000000002E-3</v>
      </c>
      <c r="D105" s="15">
        <v>86.5</v>
      </c>
      <c r="E105" s="32">
        <f t="shared" si="50"/>
        <v>7.0544554455445579E-2</v>
      </c>
      <c r="F105" s="18">
        <f>IF(ISNUMBER(D105), $B118 * E105, "")</f>
        <v>10581.683168316837</v>
      </c>
      <c r="G105" s="31">
        <v>85.3</v>
      </c>
      <c r="H105" s="32">
        <f t="shared" si="51"/>
        <v>5.5693069306930694E-2</v>
      </c>
      <c r="I105" s="101">
        <f>IF(ISNUMBER(G105), $B118 * H105, "")</f>
        <v>8353.9603960396034</v>
      </c>
      <c r="J105" s="15">
        <v>83.3</v>
      </c>
      <c r="K105" s="32">
        <f t="shared" si="52"/>
        <v>3.094059405940594E-2</v>
      </c>
      <c r="L105" s="18">
        <f>IF(ISNUMBER(J105), $B118 * K105, "")</f>
        <v>4641.0891089108909</v>
      </c>
      <c r="M105" s="31">
        <v>84</v>
      </c>
      <c r="N105" s="32">
        <f t="shared" si="53"/>
        <v>3.9603960396039639E-2</v>
      </c>
      <c r="O105" s="18">
        <f>IF(ISNUMBER(M105), $B118 * N105, "")</f>
        <v>5940.5940594059457</v>
      </c>
      <c r="Q105" s="193"/>
      <c r="R105" s="193"/>
      <c r="S105" s="193"/>
    </row>
    <row r="106" spans="1:19" ht="17.25" thickBot="1">
      <c r="A106" s="125" t="s">
        <v>153</v>
      </c>
      <c r="B106" s="126">
        <v>12040</v>
      </c>
      <c r="C106" s="77">
        <v>3.3333333000000001E-3</v>
      </c>
      <c r="D106" s="15">
        <v>12200</v>
      </c>
      <c r="E106" s="32">
        <f t="shared" si="50"/>
        <v>1.3289036544850499E-2</v>
      </c>
      <c r="F106" s="18">
        <f>IF(ISNUMBER(D106), $B118 * E106, "")</f>
        <v>1993.3554817275749</v>
      </c>
      <c r="G106" s="31">
        <v>11970</v>
      </c>
      <c r="H106" s="32">
        <f t="shared" si="51"/>
        <v>-5.8139534883720929E-3</v>
      </c>
      <c r="I106" s="101">
        <f>IF(ISNUMBER(G106), $B118 * H106, "")</f>
        <v>-872.09302325581393</v>
      </c>
      <c r="J106" s="15">
        <v>11290</v>
      </c>
      <c r="K106" s="32">
        <f t="shared" si="52"/>
        <v>-6.229235880398671E-2</v>
      </c>
      <c r="L106" s="18">
        <f>IF(ISNUMBER(J106), $B118 * K106, "")</f>
        <v>-9343.8538205980058</v>
      </c>
      <c r="M106" s="31">
        <v>11320</v>
      </c>
      <c r="N106" s="32">
        <f t="shared" si="53"/>
        <v>-5.9800664451827246E-2</v>
      </c>
      <c r="O106" s="18">
        <f>IF(ISNUMBER(M106), $B118 * N106, "")</f>
        <v>-8970.0996677740877</v>
      </c>
      <c r="Q106" s="33"/>
      <c r="R106" s="33"/>
    </row>
    <row r="107" spans="1:19" ht="17.25" thickBot="1">
      <c r="A107" s="130" t="s">
        <v>51</v>
      </c>
      <c r="B107" s="131">
        <v>180</v>
      </c>
      <c r="C107" s="79">
        <v>0</v>
      </c>
      <c r="D107" s="24">
        <v>184</v>
      </c>
      <c r="E107" s="25">
        <f t="shared" si="50"/>
        <v>2.2222222222222223E-2</v>
      </c>
      <c r="F107" s="104">
        <f>IF(ISNUMBER(D107), $B118 * E107, "")</f>
        <v>3333.3333333333335</v>
      </c>
      <c r="G107" s="102">
        <v>184</v>
      </c>
      <c r="H107" s="25">
        <f t="shared" si="51"/>
        <v>2.2222222222222223E-2</v>
      </c>
      <c r="I107" s="103">
        <f>IF(ISNUMBER(G107), $B118 * H107, "")</f>
        <v>3333.3333333333335</v>
      </c>
      <c r="J107" s="24">
        <v>183</v>
      </c>
      <c r="K107" s="25">
        <f t="shared" si="52"/>
        <v>1.6666666666666666E-2</v>
      </c>
      <c r="L107" s="104">
        <f>IF(ISNUMBER(J107), $B118 * K107, "")</f>
        <v>2500</v>
      </c>
      <c r="M107" s="102">
        <v>181</v>
      </c>
      <c r="N107" s="25">
        <f t="shared" si="53"/>
        <v>5.5555555555555558E-3</v>
      </c>
      <c r="O107" s="104">
        <f>IF(ISNUMBER(M107), $B118 * N107, "")</f>
        <v>833.33333333333337</v>
      </c>
      <c r="Q107" s="194"/>
      <c r="R107" s="195"/>
      <c r="S107" s="196"/>
    </row>
    <row r="108" spans="1:19">
      <c r="A108" s="123" t="s">
        <v>194</v>
      </c>
      <c r="B108" s="124">
        <v>104</v>
      </c>
      <c r="C108" s="76">
        <v>-9.5238094999999991E-3</v>
      </c>
      <c r="D108" s="13">
        <v>111</v>
      </c>
      <c r="E108" s="14">
        <f>IF(ISNUMBER(D108), (D108 - $B108) / $B108, "")</f>
        <v>6.7307692307692304E-2</v>
      </c>
      <c r="F108" s="16">
        <f>IF(ISNUMBER(D108), $B118 * E108, "")</f>
        <v>10096.153846153846</v>
      </c>
      <c r="G108" s="29">
        <v>109</v>
      </c>
      <c r="H108" s="14">
        <f>IF(ISNUMBER(G108), (G108 - $B108) / $B108, "")</f>
        <v>4.807692307692308E-2</v>
      </c>
      <c r="I108" s="100">
        <f>IF(ISNUMBER(G108), $B118 * H108, "")</f>
        <v>7211.5384615384619</v>
      </c>
      <c r="J108" s="13">
        <v>108</v>
      </c>
      <c r="K108" s="14">
        <f>IF(ISNUMBER(J108), (J108 - $B108) / $B108, "")</f>
        <v>3.8461538461538464E-2</v>
      </c>
      <c r="L108" s="16">
        <f>IF(ISNUMBER(J108), $B118 * K108, "")</f>
        <v>5769.2307692307695</v>
      </c>
      <c r="M108" s="29">
        <v>110</v>
      </c>
      <c r="N108" s="14">
        <f>IF(ISNUMBER(M108), (M108 - $B108) / $B108, "")</f>
        <v>5.7692307692307696E-2</v>
      </c>
      <c r="O108" s="16">
        <f>IF(ISNUMBER(M108), $B118 * N108, "")</f>
        <v>8653.8461538461543</v>
      </c>
      <c r="Q108" s="197"/>
      <c r="R108" s="198"/>
      <c r="S108" s="199"/>
    </row>
    <row r="109" spans="1:19" ht="17.25" thickBot="1">
      <c r="A109" s="125" t="s">
        <v>260</v>
      </c>
      <c r="B109" s="126">
        <v>102</v>
      </c>
      <c r="C109" s="77">
        <v>-1.9230769200000001E-2</v>
      </c>
      <c r="D109" s="15">
        <v>104</v>
      </c>
      <c r="E109" s="32">
        <f t="shared" ref="E109:E112" si="54">IF(ISNUMBER(D109), (D109 - $B109) / $B109, "")</f>
        <v>1.9607843137254902E-2</v>
      </c>
      <c r="F109" s="18">
        <f>IF(ISNUMBER(D109), $B118 * E109, "")</f>
        <v>2941.1764705882351</v>
      </c>
      <c r="G109" s="31">
        <v>104</v>
      </c>
      <c r="H109" s="32">
        <f t="shared" ref="H109:H112" si="55">IF(ISNUMBER(G109), (G109 - $B109) / $B109, "")</f>
        <v>1.9607843137254902E-2</v>
      </c>
      <c r="I109" s="101">
        <f>IF(ISNUMBER(G109), $B118 * H109, "")</f>
        <v>2941.1764705882351</v>
      </c>
      <c r="J109" s="15">
        <v>103</v>
      </c>
      <c r="K109" s="32">
        <f t="shared" ref="K109:K112" si="56">IF(ISNUMBER(J109), (J109 - $B109) / $B109, "")</f>
        <v>9.8039215686274508E-3</v>
      </c>
      <c r="L109" s="18">
        <f>IF(ISNUMBER(J109), $B118 * K109, "")</f>
        <v>1470.5882352941176</v>
      </c>
      <c r="M109" s="31">
        <v>104</v>
      </c>
      <c r="N109" s="32">
        <f t="shared" ref="N109:N112" si="57">IF(ISNUMBER(M109), (M109 - $B109) / $B109, "")</f>
        <v>1.9607843137254902E-2</v>
      </c>
      <c r="O109" s="18">
        <f>IF(ISNUMBER(M109), $B118 * N109, "")</f>
        <v>2941.1764705882351</v>
      </c>
      <c r="Q109" s="200"/>
      <c r="R109" s="201"/>
      <c r="S109" s="202"/>
    </row>
    <row r="110" spans="1:19" ht="17.25" thickBot="1">
      <c r="A110" s="125" t="s">
        <v>181</v>
      </c>
      <c r="B110" s="126">
        <v>3020</v>
      </c>
      <c r="C110" s="77">
        <v>-2.2653721700000001E-2</v>
      </c>
      <c r="D110" s="15">
        <v>3040</v>
      </c>
      <c r="E110" s="32">
        <f t="shared" si="54"/>
        <v>6.6225165562913907E-3</v>
      </c>
      <c r="F110" s="18">
        <f>IF(ISNUMBER(D110), $B118 * E110, "")</f>
        <v>993.37748344370857</v>
      </c>
      <c r="G110" s="31">
        <v>3060</v>
      </c>
      <c r="H110" s="32">
        <f t="shared" si="55"/>
        <v>1.3245033112582781E-2</v>
      </c>
      <c r="I110" s="101">
        <f>IF(ISNUMBER(G110), $B118 * H110, "")</f>
        <v>1986.7549668874171</v>
      </c>
      <c r="J110" s="15">
        <v>3075</v>
      </c>
      <c r="K110" s="32">
        <f t="shared" si="56"/>
        <v>1.8211920529801324E-2</v>
      </c>
      <c r="L110" s="18">
        <f>IF(ISNUMBER(J110), $B118 * K110, "")</f>
        <v>2731.7880794701987</v>
      </c>
      <c r="M110" s="31">
        <v>3055</v>
      </c>
      <c r="N110" s="32">
        <f t="shared" si="57"/>
        <v>1.1589403973509934E-2</v>
      </c>
      <c r="O110" s="18">
        <f>IF(ISNUMBER(M110), $B118 * N110, "")</f>
        <v>1738.4105960264901</v>
      </c>
      <c r="Q110" s="193"/>
      <c r="R110" s="193"/>
      <c r="S110" s="193"/>
    </row>
    <row r="111" spans="1:19" ht="17.25" thickBot="1">
      <c r="A111" s="125" t="s">
        <v>190</v>
      </c>
      <c r="B111" s="126">
        <v>1435</v>
      </c>
      <c r="C111" s="77">
        <v>-2.3809523799999999E-2</v>
      </c>
      <c r="D111" s="15">
        <v>1455</v>
      </c>
      <c r="E111" s="32">
        <f t="shared" si="54"/>
        <v>1.3937282229965157E-2</v>
      </c>
      <c r="F111" s="18">
        <f>IF(ISNUMBER(D111), $B118 * E111, "")</f>
        <v>2090.5923344947737</v>
      </c>
      <c r="G111" s="31">
        <v>1460</v>
      </c>
      <c r="H111" s="32">
        <f t="shared" si="55"/>
        <v>1.7421602787456445E-2</v>
      </c>
      <c r="I111" s="101">
        <f>IF(ISNUMBER(G111), $B118 * H111, "")</f>
        <v>2613.2404181184666</v>
      </c>
      <c r="J111" s="15">
        <v>1450</v>
      </c>
      <c r="K111" s="32">
        <f t="shared" si="56"/>
        <v>1.0452961672473868E-2</v>
      </c>
      <c r="L111" s="18">
        <f>IF(ISNUMBER(J111), $B118 * K111, "")</f>
        <v>1567.9442508710802</v>
      </c>
      <c r="M111" s="31">
        <v>1455</v>
      </c>
      <c r="N111" s="32">
        <f t="shared" si="57"/>
        <v>1.3937282229965157E-2</v>
      </c>
      <c r="O111" s="18">
        <f>IF(ISNUMBER(M111), $B118 * N111, "")</f>
        <v>2090.5923344947737</v>
      </c>
      <c r="Q111" s="203"/>
      <c r="R111" s="203"/>
      <c r="S111" s="203"/>
    </row>
    <row r="112" spans="1:19" ht="17.25" thickBot="1">
      <c r="A112" s="127" t="s">
        <v>49</v>
      </c>
      <c r="B112" s="128">
        <v>37472000</v>
      </c>
      <c r="C112" s="78">
        <v>-2.39633257E-2</v>
      </c>
      <c r="D112" s="20">
        <v>37771000</v>
      </c>
      <c r="E112" s="21">
        <f t="shared" si="54"/>
        <v>7.97929120409906E-3</v>
      </c>
      <c r="F112" s="22">
        <f>IF(ISNUMBER(D112), $B118 * E112, "")</f>
        <v>1196.893680614859</v>
      </c>
      <c r="G112" s="30">
        <v>37879000</v>
      </c>
      <c r="H112" s="21">
        <f t="shared" si="55"/>
        <v>1.0861443210930828E-2</v>
      </c>
      <c r="I112" s="105">
        <f>IF(ISNUMBER(G112), $B118 * H112, "")</f>
        <v>1629.2164816396244</v>
      </c>
      <c r="J112" s="20">
        <v>37800000</v>
      </c>
      <c r="K112" s="21">
        <f t="shared" si="56"/>
        <v>8.7532023911187015E-3</v>
      </c>
      <c r="L112" s="22">
        <f>IF(ISNUMBER(J112), $B118 * K112, "")</f>
        <v>1312.9803586678051</v>
      </c>
      <c r="M112" s="30">
        <v>37873000</v>
      </c>
      <c r="N112" s="21">
        <f t="shared" si="57"/>
        <v>1.070132365499573E-2</v>
      </c>
      <c r="O112" s="22">
        <f>IF(ISNUMBER(M112), $B118 * N112, "")</f>
        <v>1605.1985482493594</v>
      </c>
      <c r="Q112" s="203"/>
      <c r="R112" s="203"/>
      <c r="S112" s="203"/>
    </row>
    <row r="113" spans="1:19" ht="17.25" thickBot="1">
      <c r="A113" s="125" t="s">
        <v>122</v>
      </c>
      <c r="B113" s="129">
        <v>79630</v>
      </c>
      <c r="C113" s="80">
        <v>-2.72416321E-2</v>
      </c>
      <c r="D113" s="106">
        <v>80310</v>
      </c>
      <c r="E113" s="107">
        <f>IF(ISNUMBER(D113), (D113 - $B113) / $B113, "")</f>
        <v>8.5394951651387666E-3</v>
      </c>
      <c r="F113" s="108">
        <f>IF(ISNUMBER(D113), $B118 * E113, "")</f>
        <v>1280.9242747708149</v>
      </c>
      <c r="G113" s="109">
        <v>80690</v>
      </c>
      <c r="H113" s="107">
        <f>IF(ISNUMBER(G113), (G113 - $B113) / $B113, "")</f>
        <v>1.3311565992716313E-2</v>
      </c>
      <c r="I113" s="110">
        <f>IF(ISNUMBER(G113), $B118 * H113, "")</f>
        <v>1996.7348989074469</v>
      </c>
      <c r="J113" s="106">
        <v>80830</v>
      </c>
      <c r="K113" s="107">
        <f>IF(ISNUMBER(J113), (J113 - $B113) / $B113, "")</f>
        <v>1.5069697350244883E-2</v>
      </c>
      <c r="L113" s="108">
        <f>IF(ISNUMBER(J113), $B118 * K113, "")</f>
        <v>2260.4546025367326</v>
      </c>
      <c r="M113" s="109">
        <v>81470</v>
      </c>
      <c r="N113" s="107">
        <f>IF(ISNUMBER(M113), (M113 - $B113) / $B113, "")</f>
        <v>2.3106869270375488E-2</v>
      </c>
      <c r="O113" s="108">
        <f>IF(ISNUMBER(M113), $B118 * N113, "")</f>
        <v>3466.0303905563233</v>
      </c>
      <c r="Q113" s="193"/>
      <c r="R113" s="193"/>
      <c r="S113" s="193"/>
    </row>
    <row r="114" spans="1:19" ht="17.25" thickBot="1">
      <c r="A114" s="125" t="s">
        <v>83</v>
      </c>
      <c r="B114" s="126">
        <v>1585</v>
      </c>
      <c r="C114" s="77">
        <v>-2.7607362E-2</v>
      </c>
      <c r="D114" s="15">
        <v>1615</v>
      </c>
      <c r="E114" s="32">
        <f t="shared" ref="E114:E117" si="58">IF(ISNUMBER(D114), (D114 - $B114) / $B114, "")</f>
        <v>1.8927444794952682E-2</v>
      </c>
      <c r="F114" s="18">
        <f>IF(ISNUMBER(D114), $B118 * E114, "")</f>
        <v>2839.116719242902</v>
      </c>
      <c r="G114" s="31">
        <v>1630</v>
      </c>
      <c r="H114" s="32">
        <f t="shared" ref="H114:H117" si="59">IF(ISNUMBER(G114), (G114 - $B114) / $B114, "")</f>
        <v>2.8391167192429023E-2</v>
      </c>
      <c r="I114" s="101">
        <f>IF(ISNUMBER(G114), $B118 * H114, "")</f>
        <v>4258.6750788643531</v>
      </c>
      <c r="J114" s="15">
        <v>1610</v>
      </c>
      <c r="K114" s="32">
        <f t="shared" ref="K114:K117" si="60">IF(ISNUMBER(J114), (J114 - $B114) / $B114, "")</f>
        <v>1.5772870662460567E-2</v>
      </c>
      <c r="L114" s="18">
        <f>IF(ISNUMBER(J114), $B118 * K114, "")</f>
        <v>2365.930599369085</v>
      </c>
      <c r="M114" s="31">
        <v>1625</v>
      </c>
      <c r="N114" s="32">
        <f t="shared" ref="N114:N117" si="61">IF(ISNUMBER(M114), (M114 - $B114) / $B114, "")</f>
        <v>2.5236593059936908E-2</v>
      </c>
      <c r="O114" s="18">
        <f>IF(ISNUMBER(M114), $B118 * N114, "")</f>
        <v>3785.488958990536</v>
      </c>
      <c r="Q114" s="193"/>
      <c r="R114" s="193"/>
      <c r="S114" s="193"/>
    </row>
    <row r="115" spans="1:19" ht="17.25" thickBot="1">
      <c r="A115" s="125" t="s">
        <v>220</v>
      </c>
      <c r="B115" s="126">
        <v>644</v>
      </c>
      <c r="C115" s="77">
        <v>-2.8657616899999998E-2</v>
      </c>
      <c r="D115" s="15">
        <v>648</v>
      </c>
      <c r="E115" s="32">
        <f t="shared" si="58"/>
        <v>6.2111801242236021E-3</v>
      </c>
      <c r="F115" s="18">
        <f>IF(ISNUMBER(D115), $B118 * E115, "")</f>
        <v>931.67701863354034</v>
      </c>
      <c r="G115" s="31">
        <v>647</v>
      </c>
      <c r="H115" s="32">
        <f t="shared" si="59"/>
        <v>4.658385093167702E-3</v>
      </c>
      <c r="I115" s="101">
        <f>IF(ISNUMBER(G115), $B118 * H115, "")</f>
        <v>698.75776397515529</v>
      </c>
      <c r="J115" s="15">
        <v>645</v>
      </c>
      <c r="K115" s="32">
        <f t="shared" si="60"/>
        <v>1.5527950310559005E-3</v>
      </c>
      <c r="L115" s="18">
        <f>IF(ISNUMBER(J115), $B118 * K115, "")</f>
        <v>232.91925465838509</v>
      </c>
      <c r="M115" s="31">
        <v>647</v>
      </c>
      <c r="N115" s="32">
        <f t="shared" si="61"/>
        <v>4.658385093167702E-3</v>
      </c>
      <c r="O115" s="18">
        <f>IF(ISNUMBER(M115), $B118 * N115, "")</f>
        <v>698.75776397515529</v>
      </c>
      <c r="Q115" s="193"/>
      <c r="R115" s="193"/>
      <c r="S115" s="193"/>
    </row>
    <row r="116" spans="1:19">
      <c r="A116" s="125" t="s">
        <v>126</v>
      </c>
      <c r="B116" s="126">
        <v>63.2</v>
      </c>
      <c r="C116" s="77">
        <v>-2.9185867899999999E-2</v>
      </c>
      <c r="D116" s="15">
        <v>66.8</v>
      </c>
      <c r="E116" s="32">
        <f t="shared" si="58"/>
        <v>5.6962025316455604E-2</v>
      </c>
      <c r="F116" s="18">
        <f>IF(ISNUMBER(D116), $B118 * E116, "")</f>
        <v>8544.3037974683411</v>
      </c>
      <c r="G116" s="31">
        <v>67</v>
      </c>
      <c r="H116" s="32">
        <f t="shared" si="59"/>
        <v>6.0126582278480965E-2</v>
      </c>
      <c r="I116" s="101">
        <f>IF(ISNUMBER(G116), $B118 * H116, "")</f>
        <v>9018.9873417721446</v>
      </c>
      <c r="J116" s="15">
        <v>73.2</v>
      </c>
      <c r="K116" s="32">
        <f t="shared" si="60"/>
        <v>0.15822784810126581</v>
      </c>
      <c r="L116" s="18">
        <f>IF(ISNUMBER(J116), $B118 * K116, "")</f>
        <v>23734.177215189869</v>
      </c>
      <c r="M116" s="31">
        <v>67.900000000000006</v>
      </c>
      <c r="N116" s="32">
        <f t="shared" si="61"/>
        <v>7.4367088607594972E-2</v>
      </c>
      <c r="O116" s="18">
        <f>IF(ISNUMBER(M116), $B118 * N116, "")</f>
        <v>11155.063291139246</v>
      </c>
      <c r="Q116" s="182"/>
      <c r="R116" s="183"/>
      <c r="S116" s="184"/>
    </row>
    <row r="117" spans="1:19" ht="17.25" thickBot="1">
      <c r="A117" s="130" t="s">
        <v>93</v>
      </c>
      <c r="B117" s="131">
        <v>2245000</v>
      </c>
      <c r="C117" s="79">
        <v>-2.9399048899999999E-2</v>
      </c>
      <c r="D117" s="24">
        <v>2251000</v>
      </c>
      <c r="E117" s="25">
        <f t="shared" si="58"/>
        <v>2.6726057906458797E-3</v>
      </c>
      <c r="F117" s="104">
        <f>IF(ISNUMBER(D117), $B118 * E117, "")</f>
        <v>400.89086859688194</v>
      </c>
      <c r="G117" s="102">
        <v>2261000</v>
      </c>
      <c r="H117" s="25">
        <f t="shared" si="59"/>
        <v>7.1269487750556795E-3</v>
      </c>
      <c r="I117" s="103">
        <f>IF(ISNUMBER(G117), $B118 * H117, "")</f>
        <v>1069.042316258352</v>
      </c>
      <c r="J117" s="24">
        <v>2249000</v>
      </c>
      <c r="K117" s="25">
        <f t="shared" si="60"/>
        <v>1.7817371937639199E-3</v>
      </c>
      <c r="L117" s="104">
        <f>IF(ISNUMBER(J117), $B118 * K117, "")</f>
        <v>267.260579064588</v>
      </c>
      <c r="M117" s="102">
        <v>2262000</v>
      </c>
      <c r="N117" s="25">
        <f t="shared" si="61"/>
        <v>7.5723830734966595E-3</v>
      </c>
      <c r="O117" s="104">
        <f>IF(ISNUMBER(M117), $B118 * N117, "")</f>
        <v>1135.8574610244989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2.0217778695191348E-2</v>
      </c>
      <c r="F118" s="28">
        <f>SUM(F98:F117)</f>
        <v>60653.336085574032</v>
      </c>
      <c r="G118" s="26" t="s">
        <v>265</v>
      </c>
      <c r="H118" s="27">
        <f>IF(COUNT(H98:H117), SUM(H98:H117) / COUNT(H98:H117), 0)</f>
        <v>1.8860975390960776E-2</v>
      </c>
      <c r="I118" s="28">
        <f>SUM(I98:I117)</f>
        <v>56582.926172882348</v>
      </c>
      <c r="J118" s="26" t="s">
        <v>265</v>
      </c>
      <c r="K118" s="27">
        <f>IF(COUNT(K98:K117), SUM(K98:K117) / COUNT(K98:K117), 0)</f>
        <v>1.2517574469483778E-2</v>
      </c>
      <c r="L118" s="28">
        <f>SUM(L98:L117)</f>
        <v>37552.723408451333</v>
      </c>
      <c r="M118" s="26" t="s">
        <v>265</v>
      </c>
      <c r="N118" s="27">
        <f>IF(COUNT(N98:N117), SUM(N98:N117) / COUNT(N98:N117), 0)</f>
        <v>1.0269288639393725E-2</v>
      </c>
      <c r="O118" s="28">
        <f>SUM(O98:O117)</f>
        <v>30807.865918181171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2022-06-04(토) 오전 00:00</v>
      </c>
      <c r="C123" s="245"/>
      <c r="D123" s="217" t="str">
        <f>TEXT($G$1, "[$-ko-KR]yyyy-mm-dd(ddd) ") &amp; "오후 14:00"</f>
        <v>2022-06-04(토) 오후 14:00</v>
      </c>
      <c r="E123" s="218"/>
      <c r="F123" s="219"/>
      <c r="G123" s="217" t="str">
        <f>TEXT($G$1, "[$-ko-KR]yyyy-mm-dd(ddd) ") &amp; "오후 19:00"</f>
        <v>2022-06-04(토) 오후 19:00</v>
      </c>
      <c r="H123" s="218"/>
      <c r="I123" s="219"/>
      <c r="J123" s="217" t="str">
        <f>TEXT($G$1, "[$-ko-KR]yyyy-mm-dd(ddd) ") &amp; "오후 21:00"</f>
        <v>2022-06-04(토) 오후 21:00</v>
      </c>
      <c r="K123" s="218"/>
      <c r="L123" s="219"/>
      <c r="M123" s="217" t="str">
        <f>TEXT($G$1+1, "[$-ko-KR]yyyy-mm-dd(ddd) ") &amp; "오전 00:00"</f>
        <v>2022-06-05(일)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184</v>
      </c>
      <c r="B125" s="124">
        <v>7.98</v>
      </c>
      <c r="C125" s="76">
        <v>-3.62318841E-2</v>
      </c>
      <c r="D125" s="13">
        <v>7.98</v>
      </c>
      <c r="E125" s="14">
        <f>IF(ISNUMBER(D125), (D125 - $B125) / $B125, "")</f>
        <v>0</v>
      </c>
      <c r="F125" s="16">
        <f>IF(ISNUMBER(D125), $B145 * E125, "")</f>
        <v>0</v>
      </c>
      <c r="G125" s="29">
        <v>7.98</v>
      </c>
      <c r="H125" s="14">
        <f>IF(ISNUMBER(G125), (G125 - $B125) / $B125, "")</f>
        <v>0</v>
      </c>
      <c r="I125" s="100">
        <f>IF(ISNUMBER(G125), $B145 * H125, "")</f>
        <v>0</v>
      </c>
      <c r="J125" s="13">
        <v>7.96</v>
      </c>
      <c r="K125" s="14">
        <f>IF(ISNUMBER(J125), (J125 - $B125) / $B125, "")</f>
        <v>-2.5062656641604585E-3</v>
      </c>
      <c r="L125" s="16">
        <f>IF(ISNUMBER(J125), $B145 * K125, "")</f>
        <v>-375.93984962406876</v>
      </c>
      <c r="M125" s="29">
        <v>8.01</v>
      </c>
      <c r="N125" s="14">
        <f>IF(ISNUMBER(M125), (M125 - $B125) / $B125, "")</f>
        <v>3.7593984962405211E-3</v>
      </c>
      <c r="O125" s="16">
        <f>IF(ISNUMBER(M125), $B145 * N125, "")</f>
        <v>563.90977443607812</v>
      </c>
      <c r="Q125" s="203"/>
      <c r="R125" s="203"/>
      <c r="S125" s="203"/>
    </row>
    <row r="126" spans="1:19" ht="17.25" thickBot="1">
      <c r="A126" s="125" t="s">
        <v>202</v>
      </c>
      <c r="B126" s="126">
        <v>6.22</v>
      </c>
      <c r="C126" s="77">
        <v>-3.8639876400000002E-2</v>
      </c>
      <c r="D126" s="15">
        <v>6.33</v>
      </c>
      <c r="E126" s="32">
        <f t="shared" ref="E126:E129" si="62">IF(ISNUMBER(D126), (D126 - $B126) / $B126, "")</f>
        <v>1.7684887459807126E-2</v>
      </c>
      <c r="F126" s="18">
        <f>IF(ISNUMBER(D126), $B145 * E126, "")</f>
        <v>2652.733118971069</v>
      </c>
      <c r="G126" s="31">
        <v>6.39</v>
      </c>
      <c r="H126" s="32">
        <f t="shared" ref="H126:H129" si="63">IF(ISNUMBER(G126), (G126 - $B126) / $B126, "")</f>
        <v>2.7331189710610923E-2</v>
      </c>
      <c r="I126" s="101">
        <f>IF(ISNUMBER(G126), $B145 * H126, "")</f>
        <v>4099.6784565916387</v>
      </c>
      <c r="J126" s="15">
        <v>6.57</v>
      </c>
      <c r="K126" s="32">
        <f t="shared" ref="K126:K129" si="64">IF(ISNUMBER(J126), (J126 - $B126) / $B126, "")</f>
        <v>5.6270096463022598E-2</v>
      </c>
      <c r="L126" s="18">
        <f>IF(ISNUMBER(J126), $B145 * K126, "")</f>
        <v>8440.5144694533901</v>
      </c>
      <c r="M126" s="31">
        <v>6.67</v>
      </c>
      <c r="N126" s="32">
        <f t="shared" ref="N126:N129" si="65">IF(ISNUMBER(M126), (M126 - $B126) / $B126, "")</f>
        <v>7.2347266881028965E-2</v>
      </c>
      <c r="O126" s="18">
        <f>IF(ISNUMBER(M126), $B145 * N126, "")</f>
        <v>10852.090032154345</v>
      </c>
      <c r="Q126" s="203"/>
      <c r="R126" s="203"/>
      <c r="S126" s="203"/>
    </row>
    <row r="127" spans="1:19" ht="17.25" thickBot="1">
      <c r="A127" s="125" t="s">
        <v>64</v>
      </c>
      <c r="B127" s="126">
        <v>21.3</v>
      </c>
      <c r="C127" s="77">
        <v>-4.05405405E-2</v>
      </c>
      <c r="D127" s="15">
        <v>21.4</v>
      </c>
      <c r="E127" s="32">
        <f t="shared" si="62"/>
        <v>4.6948356807510732E-3</v>
      </c>
      <c r="F127" s="18">
        <f>IF(ISNUMBER(D127), $B145 * E127, "")</f>
        <v>704.22535211266097</v>
      </c>
      <c r="G127" s="31">
        <v>21.5</v>
      </c>
      <c r="H127" s="32">
        <f t="shared" si="63"/>
        <v>9.3896713615023129E-3</v>
      </c>
      <c r="I127" s="101">
        <f>IF(ISNUMBER(G127), $B145 * H127, "")</f>
        <v>1408.450704225347</v>
      </c>
      <c r="J127" s="15">
        <v>21.4</v>
      </c>
      <c r="K127" s="32">
        <f t="shared" si="64"/>
        <v>4.6948356807510732E-3</v>
      </c>
      <c r="L127" s="18">
        <f>IF(ISNUMBER(J127), $B145 * K127, "")</f>
        <v>704.22535211266097</v>
      </c>
      <c r="M127" s="31">
        <v>21.5</v>
      </c>
      <c r="N127" s="32">
        <f t="shared" si="65"/>
        <v>9.3896713615023129E-3</v>
      </c>
      <c r="O127" s="18">
        <f>IF(ISNUMBER(M127), $B145 * N127, "")</f>
        <v>1408.450704225347</v>
      </c>
      <c r="Q127" s="193"/>
      <c r="R127" s="193"/>
      <c r="S127" s="193"/>
    </row>
    <row r="128" spans="1:19" ht="17.25" thickBot="1">
      <c r="A128" s="125" t="s">
        <v>346</v>
      </c>
      <c r="B128" s="126">
        <v>8.06</v>
      </c>
      <c r="C128" s="77">
        <v>-4.2755344399999999E-2</v>
      </c>
      <c r="D128" s="15">
        <v>8.08</v>
      </c>
      <c r="E128" s="32">
        <f t="shared" si="62"/>
        <v>2.4813895781637188E-3</v>
      </c>
      <c r="F128" s="18">
        <f>IF(ISNUMBER(D128), $B145 * E128, "")</f>
        <v>372.20843672455783</v>
      </c>
      <c r="G128" s="31">
        <v>8.08</v>
      </c>
      <c r="H128" s="32">
        <f t="shared" si="63"/>
        <v>2.4813895781637188E-3</v>
      </c>
      <c r="I128" s="101">
        <f>IF(ISNUMBER(G128), $B145 * H128, "")</f>
        <v>372.20843672455783</v>
      </c>
      <c r="J128" s="15">
        <v>8.07</v>
      </c>
      <c r="K128" s="32">
        <f t="shared" si="64"/>
        <v>1.2406947890818594E-3</v>
      </c>
      <c r="L128" s="18">
        <f>IF(ISNUMBER(J128), $B145 * K128, "")</f>
        <v>186.10421836227891</v>
      </c>
      <c r="M128" s="31">
        <v>8.1</v>
      </c>
      <c r="N128" s="32">
        <f t="shared" si="65"/>
        <v>4.9627791563274376E-3</v>
      </c>
      <c r="O128" s="18">
        <f>IF(ISNUMBER(M128), $B145 * N128, "")</f>
        <v>744.41687344911566</v>
      </c>
      <c r="Q128" s="193"/>
      <c r="R128" s="193"/>
      <c r="S128" s="193"/>
    </row>
    <row r="129" spans="1:19" ht="17.25" thickBot="1">
      <c r="A129" s="127" t="s">
        <v>128</v>
      </c>
      <c r="B129" s="128">
        <v>62.4</v>
      </c>
      <c r="C129" s="78">
        <v>-4.2944785300000003E-2</v>
      </c>
      <c r="D129" s="20">
        <v>63.5</v>
      </c>
      <c r="E129" s="21">
        <f t="shared" si="62"/>
        <v>1.7628205128205152E-2</v>
      </c>
      <c r="F129" s="22">
        <f>IF(ISNUMBER(D129), $B145 * E129, "")</f>
        <v>2644.2307692307727</v>
      </c>
      <c r="G129" s="30">
        <v>63.7</v>
      </c>
      <c r="H129" s="21">
        <f t="shared" si="63"/>
        <v>2.0833333333333402E-2</v>
      </c>
      <c r="I129" s="105">
        <f>IF(ISNUMBER(G129), $B145 * H129, "")</f>
        <v>3125.0000000000105</v>
      </c>
      <c r="J129" s="20">
        <v>63</v>
      </c>
      <c r="K129" s="21">
        <f t="shared" si="64"/>
        <v>9.6153846153846385E-3</v>
      </c>
      <c r="L129" s="22">
        <f>IF(ISNUMBER(J129), $B145 * K129, "")</f>
        <v>1442.3076923076958</v>
      </c>
      <c r="M129" s="30">
        <v>63.3</v>
      </c>
      <c r="N129" s="21">
        <f t="shared" si="65"/>
        <v>1.4423076923076901E-2</v>
      </c>
      <c r="O129" s="22">
        <f>IF(ISNUMBER(M129), $B145 * N129, "")</f>
        <v>2163.4615384615354</v>
      </c>
      <c r="Q129" s="193"/>
      <c r="R129" s="193"/>
      <c r="S129" s="193"/>
    </row>
    <row r="130" spans="1:19" ht="17.25" thickBot="1">
      <c r="A130" s="125" t="s">
        <v>145</v>
      </c>
      <c r="B130" s="129">
        <v>7</v>
      </c>
      <c r="C130" s="80">
        <v>-4.63215259E-2</v>
      </c>
      <c r="D130" s="106">
        <v>7.02</v>
      </c>
      <c r="E130" s="107">
        <f>IF(ISNUMBER(D130), (D130 - $B130) / $B130, "")</f>
        <v>2.8571428571427964E-3</v>
      </c>
      <c r="F130" s="108">
        <f>IF(ISNUMBER(D130), $B145 * E130, "")</f>
        <v>428.57142857141946</v>
      </c>
      <c r="G130" s="109">
        <v>7</v>
      </c>
      <c r="H130" s="107">
        <f>IF(ISNUMBER(G130), (G130 - $B130) / $B130, "")</f>
        <v>0</v>
      </c>
      <c r="I130" s="110">
        <f>IF(ISNUMBER(G130), $B145 * H130, "")</f>
        <v>0</v>
      </c>
      <c r="J130" s="106">
        <v>7.01</v>
      </c>
      <c r="K130" s="107">
        <f>IF(ISNUMBER(J130), (J130 - $B130) / $B130, "")</f>
        <v>1.4285714285713982E-3</v>
      </c>
      <c r="L130" s="108">
        <f>IF(ISNUMBER(J130), $B145 * K130, "")</f>
        <v>214.28571428570973</v>
      </c>
      <c r="M130" s="109">
        <v>7.13</v>
      </c>
      <c r="N130" s="107">
        <f>IF(ISNUMBER(M130), (M130 - $B130) / $B130, "")</f>
        <v>1.8571428571428555E-2</v>
      </c>
      <c r="O130" s="108">
        <f>IF(ISNUMBER(M130), $B145 * N130, "")</f>
        <v>2785.7142857142831</v>
      </c>
      <c r="Q130" s="193"/>
      <c r="R130" s="193"/>
      <c r="S130" s="193"/>
    </row>
    <row r="131" spans="1:19" ht="17.25" thickBot="1">
      <c r="A131" s="125" t="s">
        <v>196</v>
      </c>
      <c r="B131" s="126">
        <v>35</v>
      </c>
      <c r="C131" s="77">
        <v>-4.63215259E-2</v>
      </c>
      <c r="D131" s="15">
        <v>35.799999999999997</v>
      </c>
      <c r="E131" s="32">
        <f t="shared" ref="E131:E134" si="66">IF(ISNUMBER(D131), (D131 - $B131) / $B131, "")</f>
        <v>2.2857142857142777E-2</v>
      </c>
      <c r="F131" s="18">
        <f>IF(ISNUMBER(D131), $B145 * E131, "")</f>
        <v>3428.5714285714166</v>
      </c>
      <c r="G131" s="31">
        <v>35.700000000000003</v>
      </c>
      <c r="H131" s="32">
        <f t="shared" ref="H131:H134" si="67">IF(ISNUMBER(G131), (G131 - $B131) / $B131, "")</f>
        <v>2.000000000000008E-2</v>
      </c>
      <c r="I131" s="101">
        <f>IF(ISNUMBER(G131), $B145 * H131, "")</f>
        <v>3000.0000000000118</v>
      </c>
      <c r="J131" s="15">
        <v>35.9</v>
      </c>
      <c r="K131" s="32">
        <f t="shared" ref="K131:K134" si="68">IF(ISNUMBER(J131), (J131 - $B131) / $B131, "")</f>
        <v>2.5714285714285672E-2</v>
      </c>
      <c r="L131" s="18">
        <f>IF(ISNUMBER(J131), $B145 * K131, "")</f>
        <v>3857.142857142851</v>
      </c>
      <c r="M131" s="31">
        <v>35.799999999999997</v>
      </c>
      <c r="N131" s="32">
        <f t="shared" ref="N131:N134" si="69">IF(ISNUMBER(M131), (M131 - $B131) / $B131, "")</f>
        <v>2.2857142857142777E-2</v>
      </c>
      <c r="O131" s="18">
        <f>IF(ISNUMBER(M131), $B145 * N131, "")</f>
        <v>3428.5714285714166</v>
      </c>
      <c r="Q131" s="193"/>
      <c r="R131" s="193"/>
      <c r="S131" s="193"/>
    </row>
    <row r="132" spans="1:19" ht="17.25" thickBot="1">
      <c r="A132" s="125" t="s">
        <v>134</v>
      </c>
      <c r="B132" s="126">
        <v>75.900000000000006</v>
      </c>
      <c r="C132" s="77">
        <v>-4.6482412100000002E-2</v>
      </c>
      <c r="D132" s="15">
        <v>77.099999999999994</v>
      </c>
      <c r="E132" s="32">
        <f t="shared" si="66"/>
        <v>1.5810276679841747E-2</v>
      </c>
      <c r="F132" s="18">
        <f>IF(ISNUMBER(D132), $B145 * E132, "")</f>
        <v>2371.5415019762622</v>
      </c>
      <c r="G132" s="31">
        <v>77</v>
      </c>
      <c r="H132" s="32">
        <f t="shared" si="67"/>
        <v>1.449275362318833E-2</v>
      </c>
      <c r="I132" s="101">
        <f>IF(ISNUMBER(G132), $B145 * H132, "")</f>
        <v>2173.9130434782496</v>
      </c>
      <c r="J132" s="15">
        <v>76.7</v>
      </c>
      <c r="K132" s="32">
        <f t="shared" si="68"/>
        <v>1.0540184453227894E-2</v>
      </c>
      <c r="L132" s="18">
        <f>IF(ISNUMBER(J132), $B145 * K132, "")</f>
        <v>1581.0276679841841</v>
      </c>
      <c r="M132" s="31">
        <v>76.900000000000006</v>
      </c>
      <c r="N132" s="32">
        <f t="shared" si="69"/>
        <v>1.3175230566534914E-2</v>
      </c>
      <c r="O132" s="18">
        <f>IF(ISNUMBER(M132), $B145 * N132, "")</f>
        <v>1976.284584980237</v>
      </c>
      <c r="Q132" s="193"/>
      <c r="R132" s="193"/>
      <c r="S132" s="193"/>
    </row>
    <row r="133" spans="1:19" ht="17.25" thickBot="1">
      <c r="A133" s="125" t="s">
        <v>71</v>
      </c>
      <c r="B133" s="126">
        <v>16.2</v>
      </c>
      <c r="C133" s="77">
        <v>-4.7058823499999999E-2</v>
      </c>
      <c r="D133" s="15">
        <v>16.399999999999999</v>
      </c>
      <c r="E133" s="32">
        <f t="shared" si="66"/>
        <v>1.2345679012345635E-2</v>
      </c>
      <c r="F133" s="18">
        <f>IF(ISNUMBER(D133), $B145 * E133, "")</f>
        <v>1851.8518518518451</v>
      </c>
      <c r="G133" s="31">
        <v>16.5</v>
      </c>
      <c r="H133" s="32">
        <f t="shared" si="67"/>
        <v>1.8518518518518563E-2</v>
      </c>
      <c r="I133" s="101">
        <f>IF(ISNUMBER(G133), $B145 * H133, "")</f>
        <v>2777.7777777777842</v>
      </c>
      <c r="J133" s="15">
        <v>16.399999999999999</v>
      </c>
      <c r="K133" s="32">
        <f t="shared" si="68"/>
        <v>1.2345679012345635E-2</v>
      </c>
      <c r="L133" s="18">
        <f>IF(ISNUMBER(J133), $B145 * K133, "")</f>
        <v>1851.8518518518451</v>
      </c>
      <c r="M133" s="31">
        <v>16.7</v>
      </c>
      <c r="N133" s="32">
        <f t="shared" si="69"/>
        <v>3.0864197530864199E-2</v>
      </c>
      <c r="O133" s="18">
        <f>IF(ISNUMBER(M133), $B145 * N133, "")</f>
        <v>4629.6296296296296</v>
      </c>
      <c r="Q133" s="33"/>
      <c r="R133" s="33"/>
    </row>
    <row r="134" spans="1:19" ht="17.25" thickBot="1">
      <c r="A134" s="130" t="s">
        <v>204</v>
      </c>
      <c r="B134" s="131">
        <v>8.82</v>
      </c>
      <c r="C134" s="79">
        <v>-4.7516198699999998E-2</v>
      </c>
      <c r="D134" s="24">
        <v>8.9700000000000006</v>
      </c>
      <c r="E134" s="25">
        <f t="shared" si="66"/>
        <v>1.7006802721088475E-2</v>
      </c>
      <c r="F134" s="104">
        <f>IF(ISNUMBER(D134), $B145 * E134, "")</f>
        <v>2551.0204081632714</v>
      </c>
      <c r="G134" s="102">
        <v>8.9700000000000006</v>
      </c>
      <c r="H134" s="25">
        <f t="shared" si="67"/>
        <v>1.7006802721088475E-2</v>
      </c>
      <c r="I134" s="103">
        <f>IF(ISNUMBER(G134), $B145 * H134, "")</f>
        <v>2551.0204081632714</v>
      </c>
      <c r="J134" s="24">
        <v>8.9499999999999993</v>
      </c>
      <c r="K134" s="25">
        <f t="shared" si="68"/>
        <v>1.4739229024943198E-2</v>
      </c>
      <c r="L134" s="104">
        <f>IF(ISNUMBER(J134), $B145 * K134, "")</f>
        <v>2210.8843537414796</v>
      </c>
      <c r="M134" s="102">
        <v>8.9499999999999993</v>
      </c>
      <c r="N134" s="25">
        <f t="shared" si="69"/>
        <v>1.4739229024943198E-2</v>
      </c>
      <c r="O134" s="104">
        <f>IF(ISNUMBER(M134), $B145 * N134, "")</f>
        <v>2210.8843537414796</v>
      </c>
      <c r="Q134" s="194"/>
      <c r="R134" s="195"/>
      <c r="S134" s="196"/>
    </row>
    <row r="135" spans="1:19">
      <c r="A135" s="123" t="s">
        <v>244</v>
      </c>
      <c r="B135" s="124">
        <v>53.4</v>
      </c>
      <c r="C135" s="76">
        <v>-4.81283422E-2</v>
      </c>
      <c r="D135" s="13">
        <v>52.9</v>
      </c>
      <c r="E135" s="14">
        <f>IF(ISNUMBER(D135), (D135 - $B135) / $B135, "")</f>
        <v>-9.3632958801498131E-3</v>
      </c>
      <c r="F135" s="16">
        <f>IF(ISNUMBER(D135), $B145 * E135, "")</f>
        <v>-1404.4943820224719</v>
      </c>
      <c r="G135" s="29">
        <v>53.2</v>
      </c>
      <c r="H135" s="14">
        <f>IF(ISNUMBER(G135), (G135 - $B135) / $B135, "")</f>
        <v>-3.7453183520598453E-3</v>
      </c>
      <c r="I135" s="100">
        <f>IF(ISNUMBER(G135), $B145 * H135, "")</f>
        <v>-561.79775280897684</v>
      </c>
      <c r="J135" s="13">
        <v>52.6</v>
      </c>
      <c r="K135" s="14">
        <f>IF(ISNUMBER(J135), (J135 - $B135) / $B135, "")</f>
        <v>-1.4981273408239647E-2</v>
      </c>
      <c r="L135" s="16">
        <f>IF(ISNUMBER(J135), $B145 * K135, "")</f>
        <v>-2247.1910112359469</v>
      </c>
      <c r="M135" s="29">
        <v>52.9</v>
      </c>
      <c r="N135" s="14">
        <f>IF(ISNUMBER(M135), (M135 - $B135) / $B135, "")</f>
        <v>-9.3632958801498131E-3</v>
      </c>
      <c r="O135" s="16">
        <f>IF(ISNUMBER(M135), $B145 * N135, "")</f>
        <v>-1404.4943820224719</v>
      </c>
      <c r="Q135" s="197"/>
      <c r="R135" s="198"/>
      <c r="S135" s="199"/>
    </row>
    <row r="136" spans="1:19" ht="17.25" thickBot="1">
      <c r="A136" s="125" t="s">
        <v>210</v>
      </c>
      <c r="B136" s="126">
        <v>6.79</v>
      </c>
      <c r="C136" s="77">
        <v>-4.9019607799999997E-2</v>
      </c>
      <c r="D136" s="15">
        <v>6.82</v>
      </c>
      <c r="E136" s="32">
        <f t="shared" ref="E136:E139" si="70">IF(ISNUMBER(D136), (D136 - $B136) / $B136, "")</f>
        <v>4.4182621502209495E-3</v>
      </c>
      <c r="F136" s="18">
        <f>IF(ISNUMBER(D136), $B145 * E136, "")</f>
        <v>662.7393225331424</v>
      </c>
      <c r="G136" s="31">
        <v>6.84</v>
      </c>
      <c r="H136" s="32">
        <f t="shared" ref="H136:H139" si="71">IF(ISNUMBER(G136), (G136 - $B136) / $B136, "")</f>
        <v>7.3637702503681624E-3</v>
      </c>
      <c r="I136" s="101">
        <f>IF(ISNUMBER(G136), $B145 * H136, "")</f>
        <v>1104.5655375552244</v>
      </c>
      <c r="J136" s="15">
        <v>6.81</v>
      </c>
      <c r="K136" s="32">
        <f t="shared" ref="K136:K139" si="72">IF(ISNUMBER(J136), (J136 - $B136) / $B136, "")</f>
        <v>2.9455081001472125E-3</v>
      </c>
      <c r="L136" s="18">
        <f>IF(ISNUMBER(J136), $B145 * K136, "")</f>
        <v>441.8262150220819</v>
      </c>
      <c r="M136" s="31">
        <v>6.89</v>
      </c>
      <c r="N136" s="32">
        <f t="shared" ref="N136:N139" si="73">IF(ISNUMBER(M136), (M136 - $B136) / $B136, "")</f>
        <v>1.4727540500736325E-2</v>
      </c>
      <c r="O136" s="18">
        <f>IF(ISNUMBER(M136), $B145 * N136, "")</f>
        <v>2209.1310751104488</v>
      </c>
      <c r="Q136" s="200"/>
      <c r="R136" s="201"/>
      <c r="S136" s="202"/>
    </row>
    <row r="137" spans="1:19" ht="17.25" thickBot="1">
      <c r="A137" s="125" t="s">
        <v>56</v>
      </c>
      <c r="B137" s="126">
        <v>62.1</v>
      </c>
      <c r="C137" s="77">
        <v>-5.0458715600000002E-2</v>
      </c>
      <c r="D137" s="15">
        <v>62.8</v>
      </c>
      <c r="E137" s="32">
        <f t="shared" si="70"/>
        <v>1.1272141706924246E-2</v>
      </c>
      <c r="F137" s="18">
        <f>IF(ISNUMBER(D137), $B145 * E137, "")</f>
        <v>1690.8212560386369</v>
      </c>
      <c r="G137" s="31">
        <v>63.4</v>
      </c>
      <c r="H137" s="32">
        <f t="shared" si="71"/>
        <v>2.093397745571654E-2</v>
      </c>
      <c r="I137" s="101">
        <f>IF(ISNUMBER(G137), $B145 * H137, "")</f>
        <v>3140.096618357481</v>
      </c>
      <c r="J137" s="15">
        <v>63.5</v>
      </c>
      <c r="K137" s="32">
        <f t="shared" si="72"/>
        <v>2.2544283413848606E-2</v>
      </c>
      <c r="L137" s="18">
        <f>IF(ISNUMBER(J137), $B145 * K137, "")</f>
        <v>3381.642512077291</v>
      </c>
      <c r="M137" s="31">
        <v>64.400000000000006</v>
      </c>
      <c r="N137" s="32">
        <f t="shared" si="73"/>
        <v>3.7037037037037104E-2</v>
      </c>
      <c r="O137" s="18">
        <f>IF(ISNUMBER(M137), $B145 * N137, "")</f>
        <v>5555.5555555555657</v>
      </c>
      <c r="Q137" s="193"/>
      <c r="R137" s="193"/>
      <c r="S137" s="193"/>
    </row>
    <row r="138" spans="1:19" ht="17.25" thickBot="1">
      <c r="A138" s="125" t="s">
        <v>140</v>
      </c>
      <c r="B138" s="126">
        <v>47.2</v>
      </c>
      <c r="C138" s="77">
        <v>-5.4108216399999999E-2</v>
      </c>
      <c r="D138" s="15">
        <v>47.7</v>
      </c>
      <c r="E138" s="32">
        <f t="shared" si="70"/>
        <v>1.059322033898305E-2</v>
      </c>
      <c r="F138" s="18">
        <f>IF(ISNUMBER(D138), $B145 * E138, "")</f>
        <v>1588.9830508474577</v>
      </c>
      <c r="G138" s="31">
        <v>48.2</v>
      </c>
      <c r="H138" s="32">
        <f t="shared" si="71"/>
        <v>2.1186440677966101E-2</v>
      </c>
      <c r="I138" s="101">
        <f>IF(ISNUMBER(G138), $B145 * H138, "")</f>
        <v>3177.9661016949153</v>
      </c>
      <c r="J138" s="15">
        <v>47.5</v>
      </c>
      <c r="K138" s="32">
        <f t="shared" si="72"/>
        <v>6.3559322033897702E-3</v>
      </c>
      <c r="L138" s="18">
        <f>IF(ISNUMBER(J138), $B145 * K138, "")</f>
        <v>953.38983050846548</v>
      </c>
      <c r="M138" s="31">
        <v>47.7</v>
      </c>
      <c r="N138" s="32">
        <f t="shared" si="73"/>
        <v>1.059322033898305E-2</v>
      </c>
      <c r="O138" s="18">
        <f>IF(ISNUMBER(M138), $B145 * N138, "")</f>
        <v>1588.9830508474577</v>
      </c>
      <c r="Q138" s="203"/>
      <c r="R138" s="203"/>
      <c r="S138" s="203"/>
    </row>
    <row r="139" spans="1:19" ht="17.25" thickBot="1">
      <c r="A139" s="127" t="s">
        <v>188</v>
      </c>
      <c r="B139" s="128">
        <v>62.7</v>
      </c>
      <c r="C139" s="78">
        <v>-5.4298642500000001E-2</v>
      </c>
      <c r="D139" s="20">
        <v>65</v>
      </c>
      <c r="E139" s="21">
        <f t="shared" si="70"/>
        <v>3.6682615629984004E-2</v>
      </c>
      <c r="F139" s="22">
        <f>IF(ISNUMBER(D139), $B145 * E139, "")</f>
        <v>5502.3923444976008</v>
      </c>
      <c r="G139" s="30">
        <v>64.099999999999994</v>
      </c>
      <c r="H139" s="21">
        <f t="shared" si="71"/>
        <v>2.2328548644337982E-2</v>
      </c>
      <c r="I139" s="105">
        <f>IF(ISNUMBER(G139), $B145 * H139, "")</f>
        <v>3349.2822966506974</v>
      </c>
      <c r="J139" s="20">
        <v>65</v>
      </c>
      <c r="K139" s="21">
        <f t="shared" si="72"/>
        <v>3.6682615629984004E-2</v>
      </c>
      <c r="L139" s="22">
        <f>IF(ISNUMBER(J139), $B145 * K139, "")</f>
        <v>5502.3923444976008</v>
      </c>
      <c r="M139" s="30">
        <v>64.099999999999994</v>
      </c>
      <c r="N139" s="21">
        <f t="shared" si="73"/>
        <v>2.2328548644337982E-2</v>
      </c>
      <c r="O139" s="22">
        <f>IF(ISNUMBER(M139), $B145 * N139, "")</f>
        <v>3349.2822966506974</v>
      </c>
      <c r="Q139" s="203"/>
      <c r="R139" s="203"/>
      <c r="S139" s="203"/>
    </row>
    <row r="140" spans="1:19" ht="17.25" thickBot="1">
      <c r="A140" s="125" t="s">
        <v>118</v>
      </c>
      <c r="B140" s="129">
        <v>12.1</v>
      </c>
      <c r="C140" s="80">
        <v>-5.46875E-2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1239.6694214875988</v>
      </c>
      <c r="G140" s="109">
        <v>12.2</v>
      </c>
      <c r="H140" s="107">
        <f>IF(ISNUMBER(G140), (G140 - $B140) / $B140, "")</f>
        <v>8.2644628099173261E-3</v>
      </c>
      <c r="I140" s="110">
        <f>IF(ISNUMBER(G140), $B145 * H140, "")</f>
        <v>1239.6694214875988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1239.6694214875988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2479.3388429752199</v>
      </c>
      <c r="Q140" s="193"/>
      <c r="R140" s="193"/>
      <c r="S140" s="193"/>
    </row>
    <row r="141" spans="1:19" ht="17.25" thickBot="1">
      <c r="A141" s="125" t="s">
        <v>143</v>
      </c>
      <c r="B141" s="126">
        <v>6.83</v>
      </c>
      <c r="C141" s="77">
        <v>-5.9228650100000002E-2</v>
      </c>
      <c r="D141" s="15">
        <v>6.87</v>
      </c>
      <c r="E141" s="32">
        <f t="shared" ref="E141:E144" si="74">IF(ISNUMBER(D141), (D141 - $B141) / $B141, "")</f>
        <v>5.8565153733528604E-3</v>
      </c>
      <c r="F141" s="18">
        <f>IF(ISNUMBER(D141), $B145 * E141, "")</f>
        <v>878.47730600292903</v>
      </c>
      <c r="G141" s="31">
        <v>6.88</v>
      </c>
      <c r="H141" s="32">
        <f t="shared" ref="H141:H144" si="75">IF(ISNUMBER(G141), (G141 - $B141) / $B141, "")</f>
        <v>7.320644216691043E-3</v>
      </c>
      <c r="I141" s="101">
        <f>IF(ISNUMBER(G141), $B145 * H141, "")</f>
        <v>1098.0966325036563</v>
      </c>
      <c r="J141" s="15">
        <v>6.83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6.86</v>
      </c>
      <c r="N141" s="32">
        <f t="shared" ref="N141:N144" si="77">IF(ISNUMBER(M141), (M141 - $B141) / $B141, "")</f>
        <v>4.3923865300146778E-3</v>
      </c>
      <c r="O141" s="18">
        <f>IF(ISNUMBER(M141), $B145 * N141, "")</f>
        <v>658.85797950220172</v>
      </c>
      <c r="Q141" s="193"/>
      <c r="R141" s="193"/>
      <c r="S141" s="193"/>
    </row>
    <row r="142" spans="1:19" ht="17.25" thickBot="1">
      <c r="A142" s="125" t="s">
        <v>173</v>
      </c>
      <c r="B142" s="126">
        <v>7.6</v>
      </c>
      <c r="C142" s="77">
        <v>-6.17283951E-2</v>
      </c>
      <c r="D142" s="15">
        <v>7.68</v>
      </c>
      <c r="E142" s="32">
        <f t="shared" si="74"/>
        <v>1.0526315789473694E-2</v>
      </c>
      <c r="F142" s="18">
        <f>IF(ISNUMBER(D142), $B145 * E142, "")</f>
        <v>1578.9473684210541</v>
      </c>
      <c r="G142" s="31">
        <v>7.66</v>
      </c>
      <c r="H142" s="32">
        <f t="shared" si="75"/>
        <v>7.8947368421053293E-3</v>
      </c>
      <c r="I142" s="101">
        <f>IF(ISNUMBER(G142), $B145 * H142, "")</f>
        <v>1184.2105263157994</v>
      </c>
      <c r="J142" s="15">
        <v>7.68</v>
      </c>
      <c r="K142" s="32">
        <f t="shared" si="76"/>
        <v>1.0526315789473694E-2</v>
      </c>
      <c r="L142" s="18">
        <f>IF(ISNUMBER(J142), $B145 * K142, "")</f>
        <v>1578.9473684210541</v>
      </c>
      <c r="M142" s="31">
        <v>7.68</v>
      </c>
      <c r="N142" s="32">
        <f t="shared" si="77"/>
        <v>1.0526315789473694E-2</v>
      </c>
      <c r="O142" s="18">
        <f>IF(ISNUMBER(M142), $B145 * N142, "")</f>
        <v>1578.9473684210541</v>
      </c>
      <c r="Q142" s="193"/>
      <c r="R142" s="193"/>
      <c r="S142" s="193"/>
    </row>
    <row r="143" spans="1:19">
      <c r="A143" s="125" t="s">
        <v>198</v>
      </c>
      <c r="B143" s="126">
        <v>9.44</v>
      </c>
      <c r="C143" s="77">
        <v>-6.53465347E-2</v>
      </c>
      <c r="D143" s="15">
        <v>9.5299999999999994</v>
      </c>
      <c r="E143" s="32">
        <f t="shared" si="74"/>
        <v>9.5338983050847308E-3</v>
      </c>
      <c r="F143" s="18">
        <f>IF(ISNUMBER(D143), $B145 * E143, "")</f>
        <v>1430.0847457627096</v>
      </c>
      <c r="G143" s="31">
        <v>9.5</v>
      </c>
      <c r="H143" s="32">
        <f t="shared" si="75"/>
        <v>6.3559322033898838E-3</v>
      </c>
      <c r="I143" s="101">
        <f>IF(ISNUMBER(G143), $B145 * H143, "")</f>
        <v>953.38983050848253</v>
      </c>
      <c r="J143" s="15">
        <v>9.5</v>
      </c>
      <c r="K143" s="32">
        <f t="shared" si="76"/>
        <v>6.3559322033898838E-3</v>
      </c>
      <c r="L143" s="18">
        <f>IF(ISNUMBER(J143), $B145 * K143, "")</f>
        <v>953.38983050848253</v>
      </c>
      <c r="M143" s="31">
        <v>9.5500000000000007</v>
      </c>
      <c r="N143" s="32">
        <f t="shared" si="77"/>
        <v>1.1652542372881484E-2</v>
      </c>
      <c r="O143" s="18">
        <f>IF(ISNUMBER(M143), $B145 * N143, "")</f>
        <v>1747.8813559322227</v>
      </c>
      <c r="Q143" s="182"/>
      <c r="R143" s="183"/>
      <c r="S143" s="184"/>
    </row>
    <row r="144" spans="1:19" ht="17.25" thickBot="1">
      <c r="A144" s="130" t="s">
        <v>97</v>
      </c>
      <c r="B144" s="131">
        <v>1.2999999999999999E-3</v>
      </c>
      <c r="C144" s="79">
        <v>-7.1428571400000002E-2</v>
      </c>
      <c r="D144" s="24">
        <v>1.4E-3</v>
      </c>
      <c r="E144" s="25">
        <f t="shared" si="74"/>
        <v>7.6923076923076955E-2</v>
      </c>
      <c r="F144" s="104">
        <f>IF(ISNUMBER(D144), $B145 * E144, "")</f>
        <v>11538.461538461543</v>
      </c>
      <c r="G144" s="102">
        <v>1.4E-3</v>
      </c>
      <c r="H144" s="25">
        <f t="shared" si="75"/>
        <v>7.6923076923076955E-2</v>
      </c>
      <c r="I144" s="103">
        <f>IF(ISNUMBER(G144), $B145 * H144, "")</f>
        <v>11538.461538461543</v>
      </c>
      <c r="J144" s="24">
        <v>1.4E-3</v>
      </c>
      <c r="K144" s="25">
        <f t="shared" si="76"/>
        <v>7.6923076923076955E-2</v>
      </c>
      <c r="L144" s="104">
        <f>IF(ISNUMBER(J144), $B145 * K144, "")</f>
        <v>11538.461538461543</v>
      </c>
      <c r="M144" s="102">
        <v>1.4E-3</v>
      </c>
      <c r="N144" s="25">
        <f t="shared" si="77"/>
        <v>7.6923076923076955E-2</v>
      </c>
      <c r="O144" s="104">
        <f>IF(ISNUMBER(M144), $B145 * N144, "")</f>
        <v>11538.461538461543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1.3903678756067822E-2</v>
      </c>
      <c r="F145" s="28">
        <f>SUM(F125:F144)</f>
        <v>41711.036268203468</v>
      </c>
      <c r="G145" s="26" t="s">
        <v>265</v>
      </c>
      <c r="H145" s="27">
        <f>IF(COUNT(H125:H144), SUM(H125:H144) / COUNT(H125:H144), 0)</f>
        <v>1.5243996525895764E-2</v>
      </c>
      <c r="I145" s="28">
        <f>SUM(I125:I144)</f>
        <v>45731.989577687287</v>
      </c>
      <c r="J145" s="26" t="s">
        <v>265</v>
      </c>
      <c r="K145" s="27">
        <f>IF(COUNT(K125:K144), SUM(K125:K144) / COUNT(K125:K144), 0)</f>
        <v>1.4484977459122066E-2</v>
      </c>
      <c r="L145" s="28">
        <f>SUM(L125:L144)</f>
        <v>43454.932377366196</v>
      </c>
      <c r="M145" s="26" t="s">
        <v>265</v>
      </c>
      <c r="N145" s="27">
        <f>IF(COUNT(N125:N144), SUM(N125:N144) / COUNT(N125:N144), 0)</f>
        <v>2.0021785962265802E-2</v>
      </c>
      <c r="O145" s="28">
        <f>SUM(O125:O144)</f>
        <v>60065.357886797414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2022-06-04(토) 오전 00:00</v>
      </c>
      <c r="C150" s="245"/>
      <c r="D150" s="217" t="str">
        <f>TEXT($G$1, "[$-ko-KR]yyyy-mm-dd(ddd) ") &amp; "오후 14:00"</f>
        <v>2022-06-04(토) 오후 14:00</v>
      </c>
      <c r="E150" s="218"/>
      <c r="F150" s="219"/>
      <c r="G150" s="217" t="str">
        <f>TEXT($G$1, "[$-ko-KR]yyyy-mm-dd(ddd) ") &amp; "오후 19:00"</f>
        <v>2022-06-04(토) 오후 19:00</v>
      </c>
      <c r="H150" s="218"/>
      <c r="I150" s="219"/>
      <c r="J150" s="217" t="str">
        <f>TEXT($G$1, "[$-ko-KR]yyyy-mm-dd(ddd) ") &amp; "오후 21:00"</f>
        <v>2022-06-04(토) 오후 21:00</v>
      </c>
      <c r="K150" s="218"/>
      <c r="L150" s="219"/>
      <c r="M150" s="217" t="str">
        <f>TEXT($G$1+1, "[$-ko-KR]yyyy-mm-dd(ddd) ") &amp; "오전 00:00"</f>
        <v>2022-06-05(일)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222</v>
      </c>
      <c r="B152" s="124">
        <v>674</v>
      </c>
      <c r="C152" s="76">
        <v>-5.6022409000000002E-2</v>
      </c>
      <c r="D152" s="13">
        <v>679</v>
      </c>
      <c r="E152" s="14">
        <f>IF(ISNUMBER(D152), (D152 - $B152) / $B152, "")</f>
        <v>7.4183976261127599E-3</v>
      </c>
      <c r="F152" s="16">
        <f>IF(ISNUMBER(D152), $B172 * E152, "")</f>
        <v>1112.759643916914</v>
      </c>
      <c r="G152" s="29">
        <v>676</v>
      </c>
      <c r="H152" s="14">
        <f>IF(ISNUMBER(G152), (G152 - $B152) / $B152, "")</f>
        <v>2.967359050445104E-3</v>
      </c>
      <c r="I152" s="100">
        <f>IF(ISNUMBER(G152), $B172 * H152, "")</f>
        <v>445.10385756676561</v>
      </c>
      <c r="J152" s="13">
        <v>675</v>
      </c>
      <c r="K152" s="14">
        <f>IF(ISNUMBER(J152), (J152 - $B152) / $B152, "")</f>
        <v>1.483679525222552E-3</v>
      </c>
      <c r="L152" s="16">
        <f>IF(ISNUMBER(J152), $B172 * K152, "")</f>
        <v>222.55192878338281</v>
      </c>
      <c r="M152" s="29">
        <v>675</v>
      </c>
      <c r="N152" s="14">
        <f>IF(ISNUMBER(M152), (M152 - $B152) / $B152, "")</f>
        <v>1.483679525222552E-3</v>
      </c>
      <c r="O152" s="16">
        <f>IF(ISNUMBER(M152), $B172 * N152, "")</f>
        <v>222.55192878338281</v>
      </c>
      <c r="Q152" s="203"/>
      <c r="R152" s="203"/>
      <c r="S152" s="203"/>
    </row>
    <row r="153" spans="1:19" ht="17.25" thickBot="1">
      <c r="A153" s="125" t="s">
        <v>200</v>
      </c>
      <c r="B153" s="126">
        <v>308</v>
      </c>
      <c r="C153" s="77">
        <v>-5.8103975500000002E-2</v>
      </c>
      <c r="D153" s="15">
        <v>310</v>
      </c>
      <c r="E153" s="32">
        <f t="shared" ref="E153:E156" si="78">IF(ISNUMBER(D153), (D153 - $B153) / $B153, "")</f>
        <v>6.4935064935064939E-3</v>
      </c>
      <c r="F153" s="18">
        <f>IF(ISNUMBER(D153), $B172 * E153, "")</f>
        <v>974.02597402597405</v>
      </c>
      <c r="G153" s="31">
        <v>315</v>
      </c>
      <c r="H153" s="32">
        <f t="shared" ref="H153:H156" si="79">IF(ISNUMBER(G153), (G153 - $B153) / $B153, "")</f>
        <v>2.2727272727272728E-2</v>
      </c>
      <c r="I153" s="101">
        <f>IF(ISNUMBER(G153), $B172 * H153, "")</f>
        <v>3409.090909090909</v>
      </c>
      <c r="J153" s="15">
        <v>312</v>
      </c>
      <c r="K153" s="32">
        <f t="shared" ref="K153:K156" si="80">IF(ISNUMBER(J153), (J153 - $B153) / $B153, "")</f>
        <v>1.2987012987012988E-2</v>
      </c>
      <c r="L153" s="18">
        <f>IF(ISNUMBER(J153), $B172 * K153, "")</f>
        <v>1948.0519480519481</v>
      </c>
      <c r="M153" s="31">
        <v>315</v>
      </c>
      <c r="N153" s="32">
        <f t="shared" ref="N153:N156" si="81">IF(ISNUMBER(M153), (M153 - $B153) / $B153, "")</f>
        <v>2.2727272727272728E-2</v>
      </c>
      <c r="O153" s="18">
        <f>IF(ISNUMBER(M153), $B172 * N153, "")</f>
        <v>3409.090909090909</v>
      </c>
      <c r="Q153" s="203"/>
      <c r="R153" s="203"/>
      <c r="S153" s="203"/>
    </row>
    <row r="154" spans="1:19" ht="17.25" thickBot="1">
      <c r="A154" s="125" t="s">
        <v>208</v>
      </c>
      <c r="B154" s="126">
        <v>672</v>
      </c>
      <c r="C154" s="77">
        <v>-5.8823529399999998E-2</v>
      </c>
      <c r="D154" s="15">
        <v>689</v>
      </c>
      <c r="E154" s="32">
        <f t="shared" si="78"/>
        <v>2.5297619047619048E-2</v>
      </c>
      <c r="F154" s="18">
        <f>IF(ISNUMBER(D154), $B172 * E154, "")</f>
        <v>3794.6428571428573</v>
      </c>
      <c r="G154" s="31">
        <v>687</v>
      </c>
      <c r="H154" s="32">
        <f t="shared" si="79"/>
        <v>2.2321428571428572E-2</v>
      </c>
      <c r="I154" s="101">
        <f>IF(ISNUMBER(G154), $B172 * H154, "")</f>
        <v>3348.2142857142858</v>
      </c>
      <c r="J154" s="15">
        <v>685</v>
      </c>
      <c r="K154" s="32">
        <f t="shared" si="80"/>
        <v>1.9345238095238096E-2</v>
      </c>
      <c r="L154" s="18">
        <f>IF(ISNUMBER(J154), $B172 * K154, "")</f>
        <v>2901.7857142857142</v>
      </c>
      <c r="M154" s="31">
        <v>682</v>
      </c>
      <c r="N154" s="32">
        <f t="shared" si="81"/>
        <v>1.488095238095238E-2</v>
      </c>
      <c r="O154" s="18">
        <f>IF(ISNUMBER(M154), $B172 * N154, "")</f>
        <v>2232.1428571428569</v>
      </c>
      <c r="Q154" s="193"/>
      <c r="R154" s="193"/>
      <c r="S154" s="193"/>
    </row>
    <row r="155" spans="1:19" ht="17.25" thickBot="1">
      <c r="A155" s="125" t="s">
        <v>101</v>
      </c>
      <c r="B155" s="126">
        <v>351</v>
      </c>
      <c r="C155" s="77">
        <v>-5.8981233199999997E-2</v>
      </c>
      <c r="D155" s="15">
        <v>353</v>
      </c>
      <c r="E155" s="32">
        <f t="shared" si="78"/>
        <v>5.6980056980056983E-3</v>
      </c>
      <c r="F155" s="18">
        <f>IF(ISNUMBER(D155), $B172 * E155, "")</f>
        <v>854.70085470085473</v>
      </c>
      <c r="G155" s="31">
        <v>356</v>
      </c>
      <c r="H155" s="32">
        <f t="shared" si="79"/>
        <v>1.4245014245014245E-2</v>
      </c>
      <c r="I155" s="101">
        <f>IF(ISNUMBER(G155), $B172 * H155, "")</f>
        <v>2136.7521367521367</v>
      </c>
      <c r="J155" s="15">
        <v>352</v>
      </c>
      <c r="K155" s="32">
        <f t="shared" si="80"/>
        <v>2.8490028490028491E-3</v>
      </c>
      <c r="L155" s="18">
        <f>IF(ISNUMBER(J155), $B172 * K155, "")</f>
        <v>427.35042735042737</v>
      </c>
      <c r="M155" s="31">
        <v>354</v>
      </c>
      <c r="N155" s="32">
        <f t="shared" si="81"/>
        <v>8.5470085470085479E-3</v>
      </c>
      <c r="O155" s="18">
        <f>IF(ISNUMBER(M155), $B172 * N155, "")</f>
        <v>1282.0512820512822</v>
      </c>
      <c r="Q155" s="193"/>
      <c r="R155" s="193"/>
      <c r="S155" s="193"/>
    </row>
    <row r="156" spans="1:19" ht="17.25" thickBot="1">
      <c r="A156" s="127" t="s">
        <v>151</v>
      </c>
      <c r="B156" s="128">
        <v>772</v>
      </c>
      <c r="C156" s="78">
        <v>-5.9683313000000002E-2</v>
      </c>
      <c r="D156" s="20">
        <v>786</v>
      </c>
      <c r="E156" s="21">
        <f t="shared" si="78"/>
        <v>1.8134715025906734E-2</v>
      </c>
      <c r="F156" s="22">
        <f>IF(ISNUMBER(D156), $B172 * E156, "")</f>
        <v>2720.2072538860102</v>
      </c>
      <c r="G156" s="30">
        <v>788</v>
      </c>
      <c r="H156" s="21">
        <f t="shared" si="79"/>
        <v>2.072538860103627E-2</v>
      </c>
      <c r="I156" s="105">
        <f>IF(ISNUMBER(G156), $B172 * H156, "")</f>
        <v>3108.8082901554403</v>
      </c>
      <c r="J156" s="20">
        <v>778</v>
      </c>
      <c r="K156" s="21">
        <f t="shared" si="80"/>
        <v>7.7720207253886009E-3</v>
      </c>
      <c r="L156" s="22">
        <f>IF(ISNUMBER(J156), $B172 * K156, "")</f>
        <v>1165.8031088082901</v>
      </c>
      <c r="M156" s="30">
        <v>784</v>
      </c>
      <c r="N156" s="21">
        <f t="shared" si="81"/>
        <v>1.5544041450777202E-2</v>
      </c>
      <c r="O156" s="22">
        <f>IF(ISNUMBER(M156), $B172 * N156, "")</f>
        <v>2331.6062176165801</v>
      </c>
      <c r="Q156" s="193"/>
      <c r="R156" s="193"/>
      <c r="S156" s="193"/>
    </row>
    <row r="157" spans="1:19" ht="17.25" thickBot="1">
      <c r="A157" s="125" t="s">
        <v>79</v>
      </c>
      <c r="B157" s="129">
        <v>475</v>
      </c>
      <c r="C157" s="80">
        <v>-6.1264822099999998E-2</v>
      </c>
      <c r="D157" s="106">
        <v>480</v>
      </c>
      <c r="E157" s="107">
        <f>IF(ISNUMBER(D157), (D157 - $B157) / $B157, "")</f>
        <v>1.0526315789473684E-2</v>
      </c>
      <c r="F157" s="108">
        <f>IF(ISNUMBER(D157), $B172 * E157, "")</f>
        <v>1578.9473684210525</v>
      </c>
      <c r="G157" s="109">
        <v>482</v>
      </c>
      <c r="H157" s="107">
        <f>IF(ISNUMBER(G157), (G157 - $B157) / $B157, "")</f>
        <v>1.4736842105263158E-2</v>
      </c>
      <c r="I157" s="110">
        <f>IF(ISNUMBER(G157), $B172 * H157, "")</f>
        <v>2210.5263157894738</v>
      </c>
      <c r="J157" s="106">
        <v>477</v>
      </c>
      <c r="K157" s="107">
        <f>IF(ISNUMBER(J157), (J157 - $B157) / $B157, "")</f>
        <v>4.2105263157894736E-3</v>
      </c>
      <c r="L157" s="108">
        <f>IF(ISNUMBER(J157), $B172 * K157, "")</f>
        <v>631.57894736842104</v>
      </c>
      <c r="M157" s="109">
        <v>484</v>
      </c>
      <c r="N157" s="107">
        <f>IF(ISNUMBER(M157), (M157 - $B157) / $B157, "")</f>
        <v>1.8947368421052633E-2</v>
      </c>
      <c r="O157" s="108">
        <f>IF(ISNUMBER(M157), $B172 * N157, "")</f>
        <v>2842.105263157895</v>
      </c>
      <c r="Q157" s="193"/>
      <c r="R157" s="193"/>
      <c r="S157" s="193"/>
    </row>
    <row r="158" spans="1:19" ht="17.25" thickBot="1">
      <c r="A158" s="125" t="s">
        <v>238</v>
      </c>
      <c r="B158" s="126">
        <v>730</v>
      </c>
      <c r="C158" s="77">
        <v>-6.1696658100000003E-2</v>
      </c>
      <c r="D158" s="15">
        <v>734</v>
      </c>
      <c r="E158" s="32">
        <f t="shared" ref="E158:E161" si="82">IF(ISNUMBER(D158), (D158 - $B158) / $B158, "")</f>
        <v>5.4794520547945206E-3</v>
      </c>
      <c r="F158" s="18">
        <f>IF(ISNUMBER(D158), $B172 * E158, "")</f>
        <v>821.91780821917814</v>
      </c>
      <c r="G158" s="31">
        <v>736</v>
      </c>
      <c r="H158" s="32">
        <f t="shared" ref="H158:H161" si="83">IF(ISNUMBER(G158), (G158 - $B158) / $B158, "")</f>
        <v>8.21917808219178E-3</v>
      </c>
      <c r="I158" s="101">
        <f>IF(ISNUMBER(G158), $B172 * H158, "")</f>
        <v>1232.8767123287671</v>
      </c>
      <c r="J158" s="15">
        <v>734</v>
      </c>
      <c r="K158" s="32">
        <f t="shared" ref="K158:K161" si="84">IF(ISNUMBER(J158), (J158 - $B158) / $B158, "")</f>
        <v>5.4794520547945206E-3</v>
      </c>
      <c r="L158" s="18">
        <f>IF(ISNUMBER(J158), $B172 * K158, "")</f>
        <v>821.91780821917814</v>
      </c>
      <c r="M158" s="31">
        <v>737</v>
      </c>
      <c r="N158" s="32">
        <f t="shared" ref="N158:N161" si="85">IF(ISNUMBER(M158), (M158 - $B158) / $B158, "")</f>
        <v>9.5890410958904115E-3</v>
      </c>
      <c r="O158" s="18">
        <f>IF(ISNUMBER(M158), $B172 * N158, "")</f>
        <v>1438.3561643835617</v>
      </c>
      <c r="Q158" s="193"/>
      <c r="R158" s="193"/>
      <c r="S158" s="193"/>
    </row>
    <row r="159" spans="1:19" ht="17.25" thickBot="1">
      <c r="A159" s="125" t="s">
        <v>216</v>
      </c>
      <c r="B159" s="126">
        <v>152</v>
      </c>
      <c r="C159" s="77">
        <v>-6.17283951E-2</v>
      </c>
      <c r="D159" s="15">
        <v>164</v>
      </c>
      <c r="E159" s="32">
        <f t="shared" si="82"/>
        <v>7.8947368421052627E-2</v>
      </c>
      <c r="F159" s="18">
        <f>IF(ISNUMBER(D159), $B172 * E159, "")</f>
        <v>11842.105263157893</v>
      </c>
      <c r="G159" s="31">
        <v>166</v>
      </c>
      <c r="H159" s="32">
        <f t="shared" si="83"/>
        <v>9.2105263157894732E-2</v>
      </c>
      <c r="I159" s="101">
        <f>IF(ISNUMBER(G159), $B172 * H159, "")</f>
        <v>13815.78947368421</v>
      </c>
      <c r="J159" s="15">
        <v>171</v>
      </c>
      <c r="K159" s="32">
        <f t="shared" si="84"/>
        <v>0.125</v>
      </c>
      <c r="L159" s="18">
        <f>IF(ISNUMBER(J159), $B172 * K159, "")</f>
        <v>18750</v>
      </c>
      <c r="M159" s="31">
        <v>170</v>
      </c>
      <c r="N159" s="32">
        <f t="shared" si="85"/>
        <v>0.11842105263157894</v>
      </c>
      <c r="O159" s="18">
        <f>IF(ISNUMBER(M159), $B172 * N159, "")</f>
        <v>17763.15789473684</v>
      </c>
      <c r="Q159" s="193"/>
      <c r="R159" s="193"/>
      <c r="S159" s="193"/>
    </row>
    <row r="160" spans="1:19" ht="17.25" thickBot="1">
      <c r="A160" s="125" t="s">
        <v>155</v>
      </c>
      <c r="B160" s="126">
        <v>712</v>
      </c>
      <c r="C160" s="77">
        <v>-6.3157894699999995E-2</v>
      </c>
      <c r="D160" s="15">
        <v>712</v>
      </c>
      <c r="E160" s="32">
        <f t="shared" si="82"/>
        <v>0</v>
      </c>
      <c r="F160" s="18">
        <f>IF(ISNUMBER(D160), $B172 * E160, "")</f>
        <v>0</v>
      </c>
      <c r="G160" s="31">
        <v>709</v>
      </c>
      <c r="H160" s="32">
        <f t="shared" si="83"/>
        <v>-4.2134831460674156E-3</v>
      </c>
      <c r="I160" s="101">
        <f>IF(ISNUMBER(G160), $B172 * H160, "")</f>
        <v>-632.02247191011236</v>
      </c>
      <c r="J160" s="15">
        <v>702</v>
      </c>
      <c r="K160" s="32">
        <f t="shared" si="84"/>
        <v>-1.4044943820224719E-2</v>
      </c>
      <c r="L160" s="18">
        <f>IF(ISNUMBER(J160), $B172 * K160, "")</f>
        <v>-2106.7415730337079</v>
      </c>
      <c r="M160" s="31">
        <v>706</v>
      </c>
      <c r="N160" s="32">
        <f t="shared" si="85"/>
        <v>-8.4269662921348312E-3</v>
      </c>
      <c r="O160" s="18">
        <f>IF(ISNUMBER(M160), $B172 * N160, "")</f>
        <v>-1264.0449438202247</v>
      </c>
      <c r="Q160" s="33"/>
      <c r="R160" s="33"/>
    </row>
    <row r="161" spans="1:19" ht="17.25" thickBot="1">
      <c r="A161" s="130" t="s">
        <v>230</v>
      </c>
      <c r="B161" s="131">
        <v>326</v>
      </c>
      <c r="C161" s="79">
        <v>-6.3218390799999996E-2</v>
      </c>
      <c r="D161" s="24">
        <v>333</v>
      </c>
      <c r="E161" s="25">
        <f t="shared" si="82"/>
        <v>2.1472392638036811E-2</v>
      </c>
      <c r="F161" s="104">
        <f>IF(ISNUMBER(D161), $B172 * E161, "")</f>
        <v>3220.8588957055217</v>
      </c>
      <c r="G161" s="102">
        <v>330</v>
      </c>
      <c r="H161" s="25">
        <f t="shared" si="83"/>
        <v>1.2269938650306749E-2</v>
      </c>
      <c r="I161" s="103">
        <f>IF(ISNUMBER(G161), $B172 * H161, "")</f>
        <v>1840.4907975460123</v>
      </c>
      <c r="J161" s="24">
        <v>327</v>
      </c>
      <c r="K161" s="25">
        <f t="shared" si="84"/>
        <v>3.0674846625766872E-3</v>
      </c>
      <c r="L161" s="104">
        <f>IF(ISNUMBER(J161), $B172 * K161, "")</f>
        <v>460.12269938650309</v>
      </c>
      <c r="M161" s="102">
        <v>331</v>
      </c>
      <c r="N161" s="25">
        <f t="shared" si="85"/>
        <v>1.5337423312883436E-2</v>
      </c>
      <c r="O161" s="104">
        <f>IF(ISNUMBER(M161), $B172 * N161, "")</f>
        <v>2300.6134969325153</v>
      </c>
      <c r="Q161" s="194"/>
      <c r="R161" s="195"/>
      <c r="S161" s="196"/>
    </row>
    <row r="162" spans="1:19">
      <c r="A162" s="123" t="s">
        <v>81</v>
      </c>
      <c r="B162" s="124">
        <v>693</v>
      </c>
      <c r="C162" s="76">
        <v>-6.3513513499999993E-2</v>
      </c>
      <c r="D162" s="13">
        <v>715</v>
      </c>
      <c r="E162" s="14">
        <f>IF(ISNUMBER(D162), (D162 - $B162) / $B162, "")</f>
        <v>3.1746031746031744E-2</v>
      </c>
      <c r="F162" s="16">
        <f>IF(ISNUMBER(D162), $B172 * E162, "")</f>
        <v>4761.9047619047615</v>
      </c>
      <c r="G162" s="29">
        <v>716</v>
      </c>
      <c r="H162" s="14">
        <f>IF(ISNUMBER(G162), (G162 - $B162) / $B162, "")</f>
        <v>3.3189033189033192E-2</v>
      </c>
      <c r="I162" s="100">
        <f>IF(ISNUMBER(G162), $B172 * H162, "")</f>
        <v>4978.3549783549788</v>
      </c>
      <c r="J162" s="13">
        <v>706</v>
      </c>
      <c r="K162" s="14">
        <f>IF(ISNUMBER(J162), (J162 - $B162) / $B162, "")</f>
        <v>1.875901875901876E-2</v>
      </c>
      <c r="L162" s="16">
        <f>IF(ISNUMBER(J162), $B172 * K162, "")</f>
        <v>2813.8528138528141</v>
      </c>
      <c r="M162" s="29">
        <v>713</v>
      </c>
      <c r="N162" s="14">
        <f>IF(ISNUMBER(M162), (M162 - $B162) / $B162, "")</f>
        <v>2.886002886002886E-2</v>
      </c>
      <c r="O162" s="16">
        <f>IF(ISNUMBER(M162), $B172 * N162, "")</f>
        <v>4329.0043290043286</v>
      </c>
      <c r="Q162" s="197"/>
      <c r="R162" s="198"/>
      <c r="S162" s="199"/>
    </row>
    <row r="163" spans="1:19" ht="17.25" thickBot="1">
      <c r="A163" s="125" t="s">
        <v>224</v>
      </c>
      <c r="B163" s="126">
        <v>162</v>
      </c>
      <c r="C163" s="77">
        <v>-6.3583815000000002E-2</v>
      </c>
      <c r="D163" s="15">
        <v>165</v>
      </c>
      <c r="E163" s="32">
        <f t="shared" ref="E163:E166" si="86">IF(ISNUMBER(D163), (D163 - $B163) / $B163, "")</f>
        <v>1.8518518518518517E-2</v>
      </c>
      <c r="F163" s="18">
        <f>IF(ISNUMBER(D163), $B172 * E163, "")</f>
        <v>2777.7777777777778</v>
      </c>
      <c r="G163" s="31">
        <v>164</v>
      </c>
      <c r="H163" s="32">
        <f t="shared" ref="H163:H166" si="87">IF(ISNUMBER(G163), (G163 - $B163) / $B163, "")</f>
        <v>1.2345679012345678E-2</v>
      </c>
      <c r="I163" s="101">
        <f>IF(ISNUMBER(G163), $B172 * H163, "")</f>
        <v>1851.8518518518517</v>
      </c>
      <c r="J163" s="15">
        <v>163</v>
      </c>
      <c r="K163" s="32">
        <f t="shared" ref="K163:K166" si="88">IF(ISNUMBER(J163), (J163 - $B163) / $B163, "")</f>
        <v>6.1728395061728392E-3</v>
      </c>
      <c r="L163" s="18">
        <f>IF(ISNUMBER(J163), $B172 * K163, "")</f>
        <v>925.92592592592587</v>
      </c>
      <c r="M163" s="31">
        <v>164</v>
      </c>
      <c r="N163" s="32">
        <f t="shared" ref="N163:N166" si="89">IF(ISNUMBER(M163), (M163 - $B163) / $B163, "")</f>
        <v>1.2345679012345678E-2</v>
      </c>
      <c r="O163" s="18">
        <f>IF(ISNUMBER(M163), $B172 * N163, "")</f>
        <v>1851.8518518518517</v>
      </c>
      <c r="Q163" s="200"/>
      <c r="R163" s="201"/>
      <c r="S163" s="202"/>
    </row>
    <row r="164" spans="1:19" ht="17.25" thickBot="1">
      <c r="A164" s="125" t="s">
        <v>161</v>
      </c>
      <c r="B164" s="126">
        <v>518</v>
      </c>
      <c r="C164" s="77">
        <v>-6.4981949499999997E-2</v>
      </c>
      <c r="D164" s="15">
        <v>526</v>
      </c>
      <c r="E164" s="32">
        <f t="shared" si="86"/>
        <v>1.5444015444015444E-2</v>
      </c>
      <c r="F164" s="18">
        <f>IF(ISNUMBER(D164), $B172 * E164, "")</f>
        <v>2316.6023166023165</v>
      </c>
      <c r="G164" s="31">
        <v>527</v>
      </c>
      <c r="H164" s="32">
        <f t="shared" si="87"/>
        <v>1.7374517374517374E-2</v>
      </c>
      <c r="I164" s="101">
        <f>IF(ISNUMBER(G164), $B172 * H164, "")</f>
        <v>2606.1776061776063</v>
      </c>
      <c r="J164" s="15">
        <v>524</v>
      </c>
      <c r="K164" s="32">
        <f t="shared" si="88"/>
        <v>1.1583011583011582E-2</v>
      </c>
      <c r="L164" s="18">
        <f>IF(ISNUMBER(J164), $B172 * K164, "")</f>
        <v>1737.4517374517375</v>
      </c>
      <c r="M164" s="31">
        <v>524</v>
      </c>
      <c r="N164" s="32">
        <f t="shared" si="89"/>
        <v>1.1583011583011582E-2</v>
      </c>
      <c r="O164" s="18">
        <f>IF(ISNUMBER(M164), $B172 * N164, "")</f>
        <v>1737.4517374517375</v>
      </c>
      <c r="Q164" s="193"/>
      <c r="R164" s="193"/>
      <c r="S164" s="193"/>
    </row>
    <row r="165" spans="1:19" ht="17.25" thickBot="1">
      <c r="A165" s="125" t="s">
        <v>105</v>
      </c>
      <c r="B165" s="126">
        <v>479</v>
      </c>
      <c r="C165" s="77">
        <v>-6.6276803100000004E-2</v>
      </c>
      <c r="D165" s="15">
        <v>488</v>
      </c>
      <c r="E165" s="32">
        <f t="shared" si="86"/>
        <v>1.8789144050104383E-2</v>
      </c>
      <c r="F165" s="18">
        <f>IF(ISNUMBER(D165), $B172 * E165, "")</f>
        <v>2818.3716075156576</v>
      </c>
      <c r="G165" s="31">
        <v>488</v>
      </c>
      <c r="H165" s="32">
        <f t="shared" si="87"/>
        <v>1.8789144050104383E-2</v>
      </c>
      <c r="I165" s="101">
        <f>IF(ISNUMBER(G165), $B172 * H165, "")</f>
        <v>2818.3716075156576</v>
      </c>
      <c r="J165" s="15">
        <v>481</v>
      </c>
      <c r="K165" s="32">
        <f t="shared" si="88"/>
        <v>4.1753653444676405E-3</v>
      </c>
      <c r="L165" s="18">
        <f>IF(ISNUMBER(J165), $B172 * K165, "")</f>
        <v>626.30480167014605</v>
      </c>
      <c r="M165" s="31">
        <v>483</v>
      </c>
      <c r="N165" s="32">
        <f t="shared" si="89"/>
        <v>8.350730688935281E-3</v>
      </c>
      <c r="O165" s="18">
        <f>IF(ISNUMBER(M165), $B172 * N165, "")</f>
        <v>1252.6096033402921</v>
      </c>
      <c r="Q165" s="203"/>
      <c r="R165" s="203"/>
      <c r="S165" s="203"/>
    </row>
    <row r="166" spans="1:19" ht="17.25" thickBot="1">
      <c r="A166" s="127" t="s">
        <v>103</v>
      </c>
      <c r="B166" s="128">
        <v>490</v>
      </c>
      <c r="C166" s="78">
        <v>-6.6666666700000002E-2</v>
      </c>
      <c r="D166" s="20">
        <v>496</v>
      </c>
      <c r="E166" s="21">
        <f t="shared" si="86"/>
        <v>1.2244897959183673E-2</v>
      </c>
      <c r="F166" s="22">
        <f>IF(ISNUMBER(D166), $B172 * E166, "")</f>
        <v>1836.7346938775509</v>
      </c>
      <c r="G166" s="30">
        <v>497</v>
      </c>
      <c r="H166" s="21">
        <f t="shared" si="87"/>
        <v>1.4285714285714285E-2</v>
      </c>
      <c r="I166" s="105">
        <f>IF(ISNUMBER(G166), $B172 * H166, "")</f>
        <v>2142.8571428571427</v>
      </c>
      <c r="J166" s="20">
        <v>491</v>
      </c>
      <c r="K166" s="21">
        <f t="shared" si="88"/>
        <v>2.0408163265306124E-3</v>
      </c>
      <c r="L166" s="22">
        <f>IF(ISNUMBER(J166), $B172 * K166, "")</f>
        <v>306.12244897959187</v>
      </c>
      <c r="M166" s="30">
        <v>493</v>
      </c>
      <c r="N166" s="21">
        <f t="shared" si="89"/>
        <v>6.1224489795918364E-3</v>
      </c>
      <c r="O166" s="22">
        <f>IF(ISNUMBER(M166), $B172 * N166, "")</f>
        <v>918.36734693877543</v>
      </c>
      <c r="Q166" s="203"/>
      <c r="R166" s="203"/>
      <c r="S166" s="203"/>
    </row>
    <row r="167" spans="1:19" ht="17.25" thickBot="1">
      <c r="A167" s="125" t="s">
        <v>236</v>
      </c>
      <c r="B167" s="129">
        <v>394</v>
      </c>
      <c r="C167" s="80">
        <v>-7.2941176499999996E-2</v>
      </c>
      <c r="D167" s="106">
        <v>389</v>
      </c>
      <c r="E167" s="107">
        <f>IF(ISNUMBER(D167), (D167 - $B167) / $B167, "")</f>
        <v>-1.2690355329949238E-2</v>
      </c>
      <c r="F167" s="108">
        <f>IF(ISNUMBER(D167), $B172 * E167, "")</f>
        <v>-1903.5532994923858</v>
      </c>
      <c r="G167" s="109">
        <v>388</v>
      </c>
      <c r="H167" s="107">
        <f>IF(ISNUMBER(G167), (G167 - $B167) / $B167, "")</f>
        <v>-1.5228426395939087E-2</v>
      </c>
      <c r="I167" s="110">
        <f>IF(ISNUMBER(G167), $B172 * H167, "")</f>
        <v>-2284.263959390863</v>
      </c>
      <c r="J167" s="106">
        <v>385</v>
      </c>
      <c r="K167" s="107">
        <f>IF(ISNUMBER(J167), (J167 - $B167) / $B167, "")</f>
        <v>-2.2842639593908629E-2</v>
      </c>
      <c r="L167" s="108">
        <f>IF(ISNUMBER(J167), $B172 * K167, "")</f>
        <v>-3426.3959390862942</v>
      </c>
      <c r="M167" s="109">
        <v>384</v>
      </c>
      <c r="N167" s="107">
        <f>IF(ISNUMBER(M167), (M167 - $B167) / $B167, "")</f>
        <v>-2.5380710659898477E-2</v>
      </c>
      <c r="O167" s="108">
        <f>IF(ISNUMBER(M167), $B172 * N167, "")</f>
        <v>-3807.1065989847716</v>
      </c>
      <c r="Q167" s="193"/>
      <c r="R167" s="193"/>
      <c r="S167" s="193"/>
    </row>
    <row r="168" spans="1:19" ht="17.25" thickBot="1">
      <c r="A168" s="125" t="s">
        <v>226</v>
      </c>
      <c r="B168" s="126">
        <v>676</v>
      </c>
      <c r="C168" s="77">
        <v>-7.6502732200000007E-2</v>
      </c>
      <c r="D168" s="15">
        <v>679</v>
      </c>
      <c r="E168" s="32">
        <f t="shared" ref="E168:E171" si="90">IF(ISNUMBER(D168), (D168 - $B168) / $B168, "")</f>
        <v>4.4378698224852072E-3</v>
      </c>
      <c r="F168" s="18">
        <f>IF(ISNUMBER(D168), $B172 * E168, "")</f>
        <v>665.68047337278108</v>
      </c>
      <c r="G168" s="31">
        <v>678</v>
      </c>
      <c r="H168" s="32">
        <f t="shared" ref="H168:H171" si="91">IF(ISNUMBER(G168), (G168 - $B168) / $B168, "")</f>
        <v>2.9585798816568047E-3</v>
      </c>
      <c r="I168" s="101">
        <f>IF(ISNUMBER(G168), $B172 * H168, "")</f>
        <v>443.7869822485207</v>
      </c>
      <c r="J168" s="15">
        <v>677</v>
      </c>
      <c r="K168" s="32">
        <f t="shared" ref="K168:K171" si="92">IF(ISNUMBER(J168), (J168 - $B168) / $B168, "")</f>
        <v>1.4792899408284023E-3</v>
      </c>
      <c r="L168" s="18">
        <f>IF(ISNUMBER(J168), $B172 * K168, "")</f>
        <v>221.89349112426035</v>
      </c>
      <c r="M168" s="31">
        <v>673</v>
      </c>
      <c r="N168" s="32">
        <f t="shared" ref="N168:N171" si="93">IF(ISNUMBER(M168), (M168 - $B168) / $B168, "")</f>
        <v>-4.4378698224852072E-3</v>
      </c>
      <c r="O168" s="18">
        <f>IF(ISNUMBER(M168), $B172 * N168, "")</f>
        <v>-665.68047337278108</v>
      </c>
      <c r="Q168" s="193"/>
      <c r="R168" s="193"/>
      <c r="S168" s="193"/>
    </row>
    <row r="169" spans="1:19" ht="17.25" thickBot="1">
      <c r="A169" s="125" t="s">
        <v>169</v>
      </c>
      <c r="B169" s="126">
        <v>350</v>
      </c>
      <c r="C169" s="77">
        <v>-7.6517150399999997E-2</v>
      </c>
      <c r="D169" s="15">
        <v>360</v>
      </c>
      <c r="E169" s="32">
        <f t="shared" si="90"/>
        <v>2.8571428571428571E-2</v>
      </c>
      <c r="F169" s="18">
        <f>IF(ISNUMBER(D169), $B172 * E169, "")</f>
        <v>4285.7142857142853</v>
      </c>
      <c r="G169" s="31">
        <v>360</v>
      </c>
      <c r="H169" s="32">
        <f t="shared" si="91"/>
        <v>2.8571428571428571E-2</v>
      </c>
      <c r="I169" s="101">
        <f>IF(ISNUMBER(G169), $B172 * H169, "")</f>
        <v>4285.7142857142853</v>
      </c>
      <c r="J169" s="15">
        <v>355</v>
      </c>
      <c r="K169" s="32">
        <f t="shared" si="92"/>
        <v>1.4285714285714285E-2</v>
      </c>
      <c r="L169" s="18">
        <f>IF(ISNUMBER(J169), $B172 * K169, "")</f>
        <v>2142.8571428571427</v>
      </c>
      <c r="M169" s="31">
        <v>355</v>
      </c>
      <c r="N169" s="32">
        <f t="shared" si="93"/>
        <v>1.4285714285714285E-2</v>
      </c>
      <c r="O169" s="18">
        <f>IF(ISNUMBER(M169), $B172 * N169, "")</f>
        <v>2142.8571428571427</v>
      </c>
      <c r="Q169" s="193"/>
      <c r="R169" s="193"/>
      <c r="S169" s="193"/>
    </row>
    <row r="170" spans="1:19">
      <c r="A170" s="125" t="s">
        <v>214</v>
      </c>
      <c r="B170" s="126">
        <v>106</v>
      </c>
      <c r="C170" s="77">
        <v>-7.8260869600000005E-2</v>
      </c>
      <c r="D170" s="15">
        <v>117</v>
      </c>
      <c r="E170" s="32">
        <f t="shared" si="90"/>
        <v>0.10377358490566038</v>
      </c>
      <c r="F170" s="18">
        <f>IF(ISNUMBER(D170), $B172 * E170, "")</f>
        <v>15566.037735849057</v>
      </c>
      <c r="G170" s="31">
        <v>115</v>
      </c>
      <c r="H170" s="32">
        <f t="shared" si="91"/>
        <v>8.4905660377358486E-2</v>
      </c>
      <c r="I170" s="101">
        <f>IF(ISNUMBER(G170), $B172 * H170, "")</f>
        <v>12735.849056603773</v>
      </c>
      <c r="J170" s="15">
        <v>115</v>
      </c>
      <c r="K170" s="32">
        <f t="shared" si="92"/>
        <v>8.4905660377358486E-2</v>
      </c>
      <c r="L170" s="18">
        <f>IF(ISNUMBER(J170), $B172 * K170, "")</f>
        <v>12735.849056603773</v>
      </c>
      <c r="M170" s="31">
        <v>114</v>
      </c>
      <c r="N170" s="32">
        <f t="shared" si="93"/>
        <v>7.5471698113207544E-2</v>
      </c>
      <c r="O170" s="18">
        <f>IF(ISNUMBER(M170), $B172 * N170, "")</f>
        <v>11320.754716981131</v>
      </c>
      <c r="Q170" s="182"/>
      <c r="R170" s="183"/>
      <c r="S170" s="184"/>
    </row>
    <row r="171" spans="1:19" ht="17.25" thickBot="1">
      <c r="A171" s="130" t="s">
        <v>186</v>
      </c>
      <c r="B171" s="131">
        <v>201</v>
      </c>
      <c r="C171" s="79">
        <v>-8.2191780800000003E-2</v>
      </c>
      <c r="D171" s="24">
        <v>202</v>
      </c>
      <c r="E171" s="25">
        <f t="shared" si="90"/>
        <v>4.9751243781094526E-3</v>
      </c>
      <c r="F171" s="104">
        <f>IF(ISNUMBER(D171), $B172 * E171, "")</f>
        <v>746.26865671641792</v>
      </c>
      <c r="G171" s="102">
        <v>201</v>
      </c>
      <c r="H171" s="25">
        <f t="shared" si="91"/>
        <v>0</v>
      </c>
      <c r="I171" s="103">
        <f>IF(ISNUMBER(G171), $B172 * H171, "")</f>
        <v>0</v>
      </c>
      <c r="J171" s="24">
        <v>201</v>
      </c>
      <c r="K171" s="25">
        <f t="shared" si="92"/>
        <v>0</v>
      </c>
      <c r="L171" s="104">
        <f>IF(ISNUMBER(J171), $B172 * K171, "")</f>
        <v>0</v>
      </c>
      <c r="M171" s="102">
        <v>202</v>
      </c>
      <c r="N171" s="25">
        <f t="shared" si="93"/>
        <v>4.9751243781094526E-3</v>
      </c>
      <c r="O171" s="104">
        <f>IF(ISNUMBER(M171), $B172 * N171, "")</f>
        <v>746.26865671641792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2.0263901643004827E-2</v>
      </c>
      <c r="F172" s="28">
        <f>SUM(F152:F171)</f>
        <v>60791.704929014479</v>
      </c>
      <c r="G172" s="26" t="s">
        <v>265</v>
      </c>
      <c r="H172" s="27">
        <f>IF(COUNT(H152:H171), SUM(H152:H171) / COUNT(H152:H171), 0)</f>
        <v>2.0164776619550285E-2</v>
      </c>
      <c r="I172" s="28">
        <f>SUM(I152:I171)</f>
        <v>60494.329858650839</v>
      </c>
      <c r="J172" s="26" t="s">
        <v>265</v>
      </c>
      <c r="K172" s="27">
        <f>IF(COUNT(K152:K171), SUM(K152:K171) / COUNT(K152:K171), 0)</f>
        <v>1.4435427496199752E-2</v>
      </c>
      <c r="L172" s="28">
        <f>SUM(L152:L171)</f>
        <v>43306.28248859926</v>
      </c>
      <c r="M172" s="26" t="s">
        <v>265</v>
      </c>
      <c r="N172" s="27">
        <f>IF(COUNT(N152:N171), SUM(N152:N171) / COUNT(N152:N171), 0)</f>
        <v>1.7461336460953238E-2</v>
      </c>
      <c r="O172" s="28">
        <f>SUM(O152:O171)</f>
        <v>52384.009382859724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2022-06-04(토) 오전 00:00</v>
      </c>
      <c r="C177" s="245"/>
      <c r="D177" s="217" t="str">
        <f>TEXT($G$1, "[$-ko-KR]yyyy-mm-dd(ddd) ") &amp; "오후 14:00"</f>
        <v>2022-06-04(토) 오후 14:00</v>
      </c>
      <c r="E177" s="218"/>
      <c r="F177" s="219"/>
      <c r="G177" s="217" t="str">
        <f>TEXT($G$1, "[$-ko-KR]yyyy-mm-dd(ddd) ") &amp; "오후 19:00"</f>
        <v>2022-06-04(토) 오후 19:00</v>
      </c>
      <c r="H177" s="218"/>
      <c r="I177" s="219"/>
      <c r="J177" s="217" t="str">
        <f>TEXT($G$1, "[$-ko-KR]yyyy-mm-dd(ddd) ") &amp; "오후 21:00"</f>
        <v>2022-06-04(토) 오후 21:00</v>
      </c>
      <c r="K177" s="218"/>
      <c r="L177" s="219"/>
      <c r="M177" s="217" t="str">
        <f>TEXT($G$1+1, "[$-ko-KR]yyyy-mm-dd(ddd) ") &amp; "오전 00:00"</f>
        <v>2022-06-05(일)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81</v>
      </c>
      <c r="B179" s="124">
        <v>693</v>
      </c>
      <c r="C179" s="76">
        <v>-6.3513513499999993E-2</v>
      </c>
      <c r="D179" s="13">
        <v>715</v>
      </c>
      <c r="E179" s="14">
        <f>IF(ISNUMBER(D179), (D179 - $B179) / $B179, "")</f>
        <v>3.1746031746031744E-2</v>
      </c>
      <c r="F179" s="16">
        <f>IF(ISNUMBER(D179), $B199 * E179, "")</f>
        <v>4761.9047619047615</v>
      </c>
      <c r="G179" s="29">
        <v>716</v>
      </c>
      <c r="H179" s="14">
        <f>IF(ISNUMBER(G179), (G179 - $B179) / $B179, "")</f>
        <v>3.3189033189033192E-2</v>
      </c>
      <c r="I179" s="100">
        <f>IF(ISNUMBER(G179), $B199 * H179, "")</f>
        <v>4978.3549783549788</v>
      </c>
      <c r="J179" s="13">
        <v>706</v>
      </c>
      <c r="K179" s="14">
        <f>IF(ISNUMBER(J179), (J179 - $B179) / $B179, "")</f>
        <v>1.875901875901876E-2</v>
      </c>
      <c r="L179" s="16">
        <f>IF(ISNUMBER(J179), $B199 * K179, "")</f>
        <v>2813.8528138528141</v>
      </c>
      <c r="M179" s="29">
        <v>713</v>
      </c>
      <c r="N179" s="14">
        <f>IF(ISNUMBER(M179), (M179 - $B179) / $B179, "")</f>
        <v>2.886002886002886E-2</v>
      </c>
      <c r="O179" s="16">
        <f>IF(ISNUMBER(M179), $B199 * N179, "")</f>
        <v>4329.0043290043286</v>
      </c>
      <c r="Q179" s="203"/>
      <c r="R179" s="203"/>
      <c r="S179" s="203"/>
    </row>
    <row r="180" spans="1:19" ht="17.25" thickBot="1">
      <c r="A180" s="125" t="s">
        <v>224</v>
      </c>
      <c r="B180" s="126">
        <v>162</v>
      </c>
      <c r="C180" s="77">
        <v>-6.3583815000000002E-2</v>
      </c>
      <c r="D180" s="15">
        <v>165</v>
      </c>
      <c r="E180" s="32">
        <f t="shared" ref="E180:E183" si="94">IF(ISNUMBER(D180), (D180 - $B180) / $B180, "")</f>
        <v>1.8518518518518517E-2</v>
      </c>
      <c r="F180" s="18">
        <f>IF(ISNUMBER(D180), $B199 * E180, "")</f>
        <v>2777.7777777777778</v>
      </c>
      <c r="G180" s="31">
        <v>164</v>
      </c>
      <c r="H180" s="32">
        <f t="shared" ref="H180:H183" si="95">IF(ISNUMBER(G180), (G180 - $B180) / $B180, "")</f>
        <v>1.2345679012345678E-2</v>
      </c>
      <c r="I180" s="101">
        <f>IF(ISNUMBER(G180), $B199 * H180, "")</f>
        <v>1851.8518518518517</v>
      </c>
      <c r="J180" s="15">
        <v>163</v>
      </c>
      <c r="K180" s="32">
        <f t="shared" ref="K180:K183" si="96">IF(ISNUMBER(J180), (J180 - $B180) / $B180, "")</f>
        <v>6.1728395061728392E-3</v>
      </c>
      <c r="L180" s="18">
        <f>IF(ISNUMBER(J180), $B199 * K180, "")</f>
        <v>925.92592592592587</v>
      </c>
      <c r="M180" s="31">
        <v>164</v>
      </c>
      <c r="N180" s="32">
        <f t="shared" ref="N180:N183" si="97">IF(ISNUMBER(M180), (M180 - $B180) / $B180, "")</f>
        <v>1.2345679012345678E-2</v>
      </c>
      <c r="O180" s="18">
        <f>IF(ISNUMBER(M180), $B199 * N180, "")</f>
        <v>1851.8518518518517</v>
      </c>
      <c r="Q180" s="203"/>
      <c r="R180" s="203"/>
      <c r="S180" s="203"/>
    </row>
    <row r="181" spans="1:19" ht="17.25" thickBot="1">
      <c r="A181" s="125" t="s">
        <v>326</v>
      </c>
      <c r="B181" s="126">
        <v>1610</v>
      </c>
      <c r="C181" s="77">
        <v>-6.3953488399999994E-2</v>
      </c>
      <c r="D181" s="15">
        <v>1615</v>
      </c>
      <c r="E181" s="32">
        <f t="shared" si="94"/>
        <v>3.105590062111801E-3</v>
      </c>
      <c r="F181" s="18">
        <f>IF(ISNUMBER(D181), $B199 * E181, "")</f>
        <v>465.83850931677017</v>
      </c>
      <c r="G181" s="31">
        <v>1620</v>
      </c>
      <c r="H181" s="32">
        <f t="shared" si="95"/>
        <v>6.2111801242236021E-3</v>
      </c>
      <c r="I181" s="101">
        <f>IF(ISNUMBER(G181), $B199 * H181, "")</f>
        <v>931.67701863354034</v>
      </c>
      <c r="J181" s="15">
        <v>1600</v>
      </c>
      <c r="K181" s="32">
        <f t="shared" si="96"/>
        <v>-6.2111801242236021E-3</v>
      </c>
      <c r="L181" s="18">
        <f>IF(ISNUMBER(J181), $B199 * K181, "")</f>
        <v>-931.67701863354034</v>
      </c>
      <c r="M181" s="31">
        <v>1620</v>
      </c>
      <c r="N181" s="32">
        <f t="shared" si="97"/>
        <v>6.2111801242236021E-3</v>
      </c>
      <c r="O181" s="18">
        <f>IF(ISNUMBER(M181), $B199 * N181, "")</f>
        <v>931.67701863354034</v>
      </c>
      <c r="Q181" s="193"/>
      <c r="R181" s="193"/>
      <c r="S181" s="193"/>
    </row>
    <row r="182" spans="1:19" ht="17.25" thickBot="1">
      <c r="A182" s="125" t="s">
        <v>116</v>
      </c>
      <c r="B182" s="126">
        <v>2115</v>
      </c>
      <c r="C182" s="77">
        <v>-6.4159292000000007E-2</v>
      </c>
      <c r="D182" s="15">
        <v>2140</v>
      </c>
      <c r="E182" s="32">
        <f t="shared" si="94"/>
        <v>1.1820330969267139E-2</v>
      </c>
      <c r="F182" s="18">
        <f>IF(ISNUMBER(D182), $B199 * E182, "")</f>
        <v>1773.049645390071</v>
      </c>
      <c r="G182" s="31">
        <v>2130</v>
      </c>
      <c r="H182" s="32">
        <f t="shared" si="95"/>
        <v>7.0921985815602835E-3</v>
      </c>
      <c r="I182" s="101">
        <f>IF(ISNUMBER(G182), $B199 * H182, "")</f>
        <v>1063.8297872340424</v>
      </c>
      <c r="J182" s="15">
        <v>2130</v>
      </c>
      <c r="K182" s="32">
        <f t="shared" si="96"/>
        <v>7.0921985815602835E-3</v>
      </c>
      <c r="L182" s="18">
        <f>IF(ISNUMBER(J182), $B199 * K182, "")</f>
        <v>1063.8297872340424</v>
      </c>
      <c r="M182" s="31">
        <v>2110</v>
      </c>
      <c r="N182" s="32">
        <f t="shared" si="97"/>
        <v>-2.3640661938534278E-3</v>
      </c>
      <c r="O182" s="18">
        <f>IF(ISNUMBER(M182), $B199 * N182, "")</f>
        <v>-354.6099290780142</v>
      </c>
      <c r="Q182" s="193"/>
      <c r="R182" s="193"/>
      <c r="S182" s="193"/>
    </row>
    <row r="183" spans="1:19" ht="17.25" thickBot="1">
      <c r="A183" s="127" t="s">
        <v>161</v>
      </c>
      <c r="B183" s="128">
        <v>518</v>
      </c>
      <c r="C183" s="78">
        <v>-6.4981949499999997E-2</v>
      </c>
      <c r="D183" s="20">
        <v>526</v>
      </c>
      <c r="E183" s="21">
        <f t="shared" si="94"/>
        <v>1.5444015444015444E-2</v>
      </c>
      <c r="F183" s="22">
        <f>IF(ISNUMBER(D183), $B199 * E183, "")</f>
        <v>2316.6023166023165</v>
      </c>
      <c r="G183" s="30">
        <v>527</v>
      </c>
      <c r="H183" s="21">
        <f t="shared" si="95"/>
        <v>1.7374517374517374E-2</v>
      </c>
      <c r="I183" s="105">
        <f>IF(ISNUMBER(G183), $B199 * H183, "")</f>
        <v>2606.1776061776063</v>
      </c>
      <c r="J183" s="20">
        <v>524</v>
      </c>
      <c r="K183" s="21">
        <f t="shared" si="96"/>
        <v>1.1583011583011582E-2</v>
      </c>
      <c r="L183" s="22">
        <f>IF(ISNUMBER(J183), $B199 * K183, "")</f>
        <v>1737.4517374517375</v>
      </c>
      <c r="M183" s="30">
        <v>524</v>
      </c>
      <c r="N183" s="21">
        <f t="shared" si="97"/>
        <v>1.1583011583011582E-2</v>
      </c>
      <c r="O183" s="22">
        <f>IF(ISNUMBER(M183), $B199 * N183, "")</f>
        <v>1737.4517374517375</v>
      </c>
      <c r="Q183" s="193"/>
      <c r="R183" s="193"/>
      <c r="S183" s="193"/>
    </row>
    <row r="184" spans="1:19" ht="17.25" thickBot="1">
      <c r="A184" s="125" t="s">
        <v>198</v>
      </c>
      <c r="B184" s="129">
        <v>9.44</v>
      </c>
      <c r="C184" s="80">
        <v>-6.53465347E-2</v>
      </c>
      <c r="D184" s="106">
        <v>9.5299999999999994</v>
      </c>
      <c r="E184" s="107">
        <f>IF(ISNUMBER(D184), (D184 - $B184) / $B184, "")</f>
        <v>9.5338983050847308E-3</v>
      </c>
      <c r="F184" s="108">
        <f>IF(ISNUMBER(D184), $B199 * E184, "")</f>
        <v>1430.0847457627096</v>
      </c>
      <c r="G184" s="109">
        <v>9.5</v>
      </c>
      <c r="H184" s="107">
        <f>IF(ISNUMBER(G184), (G184 - $B184) / $B184, "")</f>
        <v>6.3559322033898838E-3</v>
      </c>
      <c r="I184" s="110">
        <f>IF(ISNUMBER(G184), $B199 * H184, "")</f>
        <v>953.38983050848253</v>
      </c>
      <c r="J184" s="106">
        <v>9.5</v>
      </c>
      <c r="K184" s="107">
        <f>IF(ISNUMBER(J184), (J184 - $B184) / $B184, "")</f>
        <v>6.3559322033898838E-3</v>
      </c>
      <c r="L184" s="108">
        <f>IF(ISNUMBER(J184), $B199 * K184, "")</f>
        <v>953.38983050848253</v>
      </c>
      <c r="M184" s="109">
        <v>9.5500000000000007</v>
      </c>
      <c r="N184" s="107">
        <f>IF(ISNUMBER(M184), (M184 - $B184) / $B184, "")</f>
        <v>1.1652542372881484E-2</v>
      </c>
      <c r="O184" s="108">
        <f>IF(ISNUMBER(M184), $B199 * N184, "")</f>
        <v>1747.8813559322227</v>
      </c>
      <c r="Q184" s="193"/>
      <c r="R184" s="193"/>
      <c r="S184" s="193"/>
    </row>
    <row r="185" spans="1:19" ht="17.25" thickBot="1">
      <c r="A185" s="125" t="s">
        <v>105</v>
      </c>
      <c r="B185" s="126">
        <v>479</v>
      </c>
      <c r="C185" s="77">
        <v>-6.6276803100000004E-2</v>
      </c>
      <c r="D185" s="15">
        <v>488</v>
      </c>
      <c r="E185" s="32">
        <f t="shared" ref="E185:E188" si="98">IF(ISNUMBER(D185), (D185 - $B185) / $B185, "")</f>
        <v>1.8789144050104383E-2</v>
      </c>
      <c r="F185" s="18">
        <f>IF(ISNUMBER(D185), $B199 * E185, "")</f>
        <v>2818.3716075156576</v>
      </c>
      <c r="G185" s="31">
        <v>488</v>
      </c>
      <c r="H185" s="32">
        <f t="shared" ref="H185:H188" si="99">IF(ISNUMBER(G185), (G185 - $B185) / $B185, "")</f>
        <v>1.8789144050104383E-2</v>
      </c>
      <c r="I185" s="101">
        <f>IF(ISNUMBER(G185), $B199 * H185, "")</f>
        <v>2818.3716075156576</v>
      </c>
      <c r="J185" s="15">
        <v>481</v>
      </c>
      <c r="K185" s="32">
        <f t="shared" ref="K185:K188" si="100">IF(ISNUMBER(J185), (J185 - $B185) / $B185, "")</f>
        <v>4.1753653444676405E-3</v>
      </c>
      <c r="L185" s="18">
        <f>IF(ISNUMBER(J185), $B199 * K185, "")</f>
        <v>626.30480167014605</v>
      </c>
      <c r="M185" s="31">
        <v>483</v>
      </c>
      <c r="N185" s="32">
        <f t="shared" ref="N185:N188" si="101">IF(ISNUMBER(M185), (M185 - $B185) / $B185, "")</f>
        <v>8.350730688935281E-3</v>
      </c>
      <c r="O185" s="18">
        <f>IF(ISNUMBER(M185), $B199 * N185, "")</f>
        <v>1252.6096033402921</v>
      </c>
      <c r="Q185" s="193"/>
      <c r="R185" s="193"/>
      <c r="S185" s="193"/>
    </row>
    <row r="186" spans="1:19" ht="17.25" thickBot="1">
      <c r="A186" s="125" t="s">
        <v>103</v>
      </c>
      <c r="B186" s="126">
        <v>490</v>
      </c>
      <c r="C186" s="77">
        <v>-6.6666666700000002E-2</v>
      </c>
      <c r="D186" s="15">
        <v>496</v>
      </c>
      <c r="E186" s="32">
        <f t="shared" si="98"/>
        <v>1.2244897959183673E-2</v>
      </c>
      <c r="F186" s="18">
        <f>IF(ISNUMBER(D186), $B199 * E186, "")</f>
        <v>1836.7346938775509</v>
      </c>
      <c r="G186" s="31">
        <v>497</v>
      </c>
      <c r="H186" s="32">
        <f t="shared" si="99"/>
        <v>1.4285714285714285E-2</v>
      </c>
      <c r="I186" s="101">
        <f>IF(ISNUMBER(G186), $B199 * H186, "")</f>
        <v>2142.8571428571427</v>
      </c>
      <c r="J186" s="15">
        <v>491</v>
      </c>
      <c r="K186" s="32">
        <f t="shared" si="100"/>
        <v>2.0408163265306124E-3</v>
      </c>
      <c r="L186" s="18">
        <f>IF(ISNUMBER(J186), $B199 * K186, "")</f>
        <v>306.12244897959187</v>
      </c>
      <c r="M186" s="31">
        <v>493</v>
      </c>
      <c r="N186" s="32">
        <f t="shared" si="101"/>
        <v>6.1224489795918364E-3</v>
      </c>
      <c r="O186" s="18">
        <f>IF(ISNUMBER(M186), $B199 * N186, "")</f>
        <v>918.36734693877543</v>
      </c>
      <c r="Q186" s="193"/>
      <c r="R186" s="193"/>
      <c r="S186" s="193"/>
    </row>
    <row r="187" spans="1:19" ht="17.25" thickBot="1">
      <c r="A187" s="125" t="s">
        <v>348</v>
      </c>
      <c r="B187" s="126">
        <v>28920</v>
      </c>
      <c r="C187" s="77">
        <v>-6.7698259199999999E-2</v>
      </c>
      <c r="D187" s="15">
        <v>29090</v>
      </c>
      <c r="E187" s="32">
        <f t="shared" si="98"/>
        <v>5.8782849239280774E-3</v>
      </c>
      <c r="F187" s="18">
        <f>IF(ISNUMBER(D187), $B199 * E187, "")</f>
        <v>881.74273858921163</v>
      </c>
      <c r="G187" s="31">
        <v>29460</v>
      </c>
      <c r="H187" s="32">
        <f t="shared" si="99"/>
        <v>1.8672199170124481E-2</v>
      </c>
      <c r="I187" s="101">
        <f>IF(ISNUMBER(G187), $B199 * H187, "")</f>
        <v>2800.829875518672</v>
      </c>
      <c r="J187" s="15">
        <v>29280</v>
      </c>
      <c r="K187" s="32">
        <f t="shared" si="100"/>
        <v>1.2448132780082987E-2</v>
      </c>
      <c r="L187" s="18">
        <f>IF(ISNUMBER(J187), $B199 * K187, "")</f>
        <v>1867.2199170124479</v>
      </c>
      <c r="M187" s="31">
        <v>29440</v>
      </c>
      <c r="N187" s="32">
        <f t="shared" si="101"/>
        <v>1.7980636237897647E-2</v>
      </c>
      <c r="O187" s="18">
        <f>IF(ISNUMBER(M187), $B199 * N187, "")</f>
        <v>2697.0954356846469</v>
      </c>
      <c r="Q187" s="33"/>
      <c r="R187" s="33"/>
    </row>
    <row r="188" spans="1:19" ht="17.25" thickBot="1">
      <c r="A188" s="130" t="s">
        <v>66</v>
      </c>
      <c r="B188" s="131">
        <v>1570</v>
      </c>
      <c r="C188" s="79">
        <v>-7.1005917200000004E-2</v>
      </c>
      <c r="D188" s="24">
        <v>1600</v>
      </c>
      <c r="E188" s="25">
        <f t="shared" si="98"/>
        <v>1.9108280254777069E-2</v>
      </c>
      <c r="F188" s="104">
        <f>IF(ISNUMBER(D188), $B199 * E188, "")</f>
        <v>2866.2420382165606</v>
      </c>
      <c r="G188" s="102">
        <v>1590</v>
      </c>
      <c r="H188" s="25">
        <f t="shared" si="99"/>
        <v>1.2738853503184714E-2</v>
      </c>
      <c r="I188" s="103">
        <f>IF(ISNUMBER(G188), $B199 * H188, "")</f>
        <v>1910.8280254777071</v>
      </c>
      <c r="J188" s="24">
        <v>1595</v>
      </c>
      <c r="K188" s="25">
        <f t="shared" si="100"/>
        <v>1.5923566878980892E-2</v>
      </c>
      <c r="L188" s="104">
        <f>IF(ISNUMBER(J188), $B199 * K188, "")</f>
        <v>2388.5350318471337</v>
      </c>
      <c r="M188" s="102">
        <v>1595</v>
      </c>
      <c r="N188" s="25">
        <f t="shared" si="101"/>
        <v>1.5923566878980892E-2</v>
      </c>
      <c r="O188" s="104">
        <f>IF(ISNUMBER(M188), $B199 * N188, "")</f>
        <v>2388.5350318471337</v>
      </c>
      <c r="Q188" s="194"/>
      <c r="R188" s="195"/>
      <c r="S188" s="196"/>
    </row>
    <row r="189" spans="1:19">
      <c r="A189" s="123" t="s">
        <v>97</v>
      </c>
      <c r="B189" s="124">
        <v>1.2999999999999999E-3</v>
      </c>
      <c r="C189" s="76">
        <v>-7.1428571400000002E-2</v>
      </c>
      <c r="D189" s="13">
        <v>1.4E-3</v>
      </c>
      <c r="E189" s="14">
        <f>IF(ISNUMBER(D189), (D189 - $B189) / $B189, "")</f>
        <v>7.6923076923076955E-2</v>
      </c>
      <c r="F189" s="16">
        <f>IF(ISNUMBER(D189), $B199 * E189, "")</f>
        <v>11538.461538461543</v>
      </c>
      <c r="G189" s="29">
        <v>1.4E-3</v>
      </c>
      <c r="H189" s="14">
        <f>IF(ISNUMBER(G189), (G189 - $B189) / $B189, "")</f>
        <v>7.6923076923076955E-2</v>
      </c>
      <c r="I189" s="100">
        <f>IF(ISNUMBER(G189), $B199 * H189, "")</f>
        <v>11538.461538461543</v>
      </c>
      <c r="J189" s="13">
        <v>1.4E-3</v>
      </c>
      <c r="K189" s="14">
        <f>IF(ISNUMBER(J189), (J189 - $B189) / $B189, "")</f>
        <v>7.6923076923076955E-2</v>
      </c>
      <c r="L189" s="16">
        <f>IF(ISNUMBER(J189), $B199 * K189, "")</f>
        <v>11538.461538461543</v>
      </c>
      <c r="M189" s="29">
        <v>1.4E-3</v>
      </c>
      <c r="N189" s="14">
        <f>IF(ISNUMBER(M189), (M189 - $B189) / $B189, "")</f>
        <v>7.6923076923076955E-2</v>
      </c>
      <c r="O189" s="16">
        <f>IF(ISNUMBER(M189), $B199 * N189, "")</f>
        <v>11538.461538461543</v>
      </c>
      <c r="Q189" s="197"/>
      <c r="R189" s="198"/>
      <c r="S189" s="199"/>
    </row>
    <row r="190" spans="1:19" ht="17.25" thickBot="1">
      <c r="A190" s="125" t="s">
        <v>335</v>
      </c>
      <c r="B190" s="126">
        <v>1100</v>
      </c>
      <c r="C190" s="77">
        <v>-7.1729957799999994E-2</v>
      </c>
      <c r="D190" s="15">
        <v>1105</v>
      </c>
      <c r="E190" s="32">
        <f t="shared" ref="E190:E193" si="102">IF(ISNUMBER(D190), (D190 - $B190) / $B190, "")</f>
        <v>4.5454545454545452E-3</v>
      </c>
      <c r="F190" s="18">
        <f>IF(ISNUMBER(D190), $B199 * E190, "")</f>
        <v>681.81818181818176</v>
      </c>
      <c r="G190" s="31">
        <v>1100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1100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1100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200"/>
      <c r="R190" s="201"/>
      <c r="S190" s="202"/>
    </row>
    <row r="191" spans="1:19" ht="17.25" thickBot="1">
      <c r="A191" s="125" t="s">
        <v>236</v>
      </c>
      <c r="B191" s="126">
        <v>394</v>
      </c>
      <c r="C191" s="77">
        <v>-7.2941176499999996E-2</v>
      </c>
      <c r="D191" s="15">
        <v>389</v>
      </c>
      <c r="E191" s="32">
        <f t="shared" si="102"/>
        <v>-1.2690355329949238E-2</v>
      </c>
      <c r="F191" s="18">
        <f>IF(ISNUMBER(D191), $B199 * E191, "")</f>
        <v>-1903.5532994923858</v>
      </c>
      <c r="G191" s="31">
        <v>388</v>
      </c>
      <c r="H191" s="32">
        <f t="shared" si="103"/>
        <v>-1.5228426395939087E-2</v>
      </c>
      <c r="I191" s="101">
        <f>IF(ISNUMBER(G191), $B199 * H191, "")</f>
        <v>-2284.263959390863</v>
      </c>
      <c r="J191" s="15">
        <v>385</v>
      </c>
      <c r="K191" s="32">
        <f t="shared" si="104"/>
        <v>-2.2842639593908629E-2</v>
      </c>
      <c r="L191" s="18">
        <f>IF(ISNUMBER(J191), $B199 * K191, "")</f>
        <v>-3426.3959390862942</v>
      </c>
      <c r="M191" s="31">
        <v>384</v>
      </c>
      <c r="N191" s="32">
        <f t="shared" si="105"/>
        <v>-2.5380710659898477E-2</v>
      </c>
      <c r="O191" s="18">
        <f>IF(ISNUMBER(M191), $B199 * N191, "")</f>
        <v>-3807.1065989847716</v>
      </c>
      <c r="Q191" s="193"/>
      <c r="R191" s="193"/>
      <c r="S191" s="193"/>
    </row>
    <row r="192" spans="1:19" ht="17.25" thickBot="1">
      <c r="A192" s="125" t="s">
        <v>132</v>
      </c>
      <c r="B192" s="126">
        <v>2365</v>
      </c>
      <c r="C192" s="77">
        <v>-7.6171875E-2</v>
      </c>
      <c r="D192" s="15">
        <v>2420</v>
      </c>
      <c r="E192" s="32">
        <f t="shared" si="102"/>
        <v>2.3255813953488372E-2</v>
      </c>
      <c r="F192" s="18">
        <f>IF(ISNUMBER(D192), $B199 * E192, "")</f>
        <v>3488.3720930232557</v>
      </c>
      <c r="G192" s="31">
        <v>2400</v>
      </c>
      <c r="H192" s="32">
        <f t="shared" si="103"/>
        <v>1.4799154334038054E-2</v>
      </c>
      <c r="I192" s="101">
        <f>IF(ISNUMBER(G192), $B199 * H192, "")</f>
        <v>2219.8731501057082</v>
      </c>
      <c r="J192" s="15">
        <v>2370</v>
      </c>
      <c r="K192" s="32">
        <f t="shared" si="104"/>
        <v>2.1141649048625794E-3</v>
      </c>
      <c r="L192" s="18">
        <f>IF(ISNUMBER(J192), $B199 * K192, "")</f>
        <v>317.12473572938688</v>
      </c>
      <c r="M192" s="31">
        <v>2390</v>
      </c>
      <c r="N192" s="32">
        <f t="shared" si="105"/>
        <v>1.0570824524312896E-2</v>
      </c>
      <c r="O192" s="18">
        <f>IF(ISNUMBER(M192), $B199 * N192, "")</f>
        <v>1585.6236786469344</v>
      </c>
      <c r="Q192" s="203"/>
      <c r="R192" s="203"/>
      <c r="S192" s="203"/>
    </row>
    <row r="193" spans="1:19" ht="17.25" thickBot="1">
      <c r="A193" s="127" t="s">
        <v>226</v>
      </c>
      <c r="B193" s="128">
        <v>676</v>
      </c>
      <c r="C193" s="78">
        <v>-7.6502732200000007E-2</v>
      </c>
      <c r="D193" s="20">
        <v>679</v>
      </c>
      <c r="E193" s="21">
        <f t="shared" si="102"/>
        <v>4.4378698224852072E-3</v>
      </c>
      <c r="F193" s="22">
        <f>IF(ISNUMBER(D193), $B199 * E193, "")</f>
        <v>665.68047337278108</v>
      </c>
      <c r="G193" s="30">
        <v>678</v>
      </c>
      <c r="H193" s="21">
        <f t="shared" si="103"/>
        <v>2.9585798816568047E-3</v>
      </c>
      <c r="I193" s="105">
        <f>IF(ISNUMBER(G193), $B199 * H193, "")</f>
        <v>443.7869822485207</v>
      </c>
      <c r="J193" s="20">
        <v>677</v>
      </c>
      <c r="K193" s="21">
        <f t="shared" si="104"/>
        <v>1.4792899408284023E-3</v>
      </c>
      <c r="L193" s="22">
        <f>IF(ISNUMBER(J193), $B199 * K193, "")</f>
        <v>221.89349112426035</v>
      </c>
      <c r="M193" s="30">
        <v>673</v>
      </c>
      <c r="N193" s="21">
        <f t="shared" si="105"/>
        <v>-4.4378698224852072E-3</v>
      </c>
      <c r="O193" s="22">
        <f>IF(ISNUMBER(M193), $B199 * N193, "")</f>
        <v>-665.68047337278108</v>
      </c>
      <c r="Q193" s="203"/>
      <c r="R193" s="203"/>
      <c r="S193" s="203"/>
    </row>
    <row r="194" spans="1:19" ht="17.25" thickBot="1">
      <c r="A194" s="125" t="s">
        <v>169</v>
      </c>
      <c r="B194" s="129">
        <v>350</v>
      </c>
      <c r="C194" s="80">
        <v>-7.6517150399999997E-2</v>
      </c>
      <c r="D194" s="106">
        <v>360</v>
      </c>
      <c r="E194" s="107">
        <f>IF(ISNUMBER(D194), (D194 - $B194) / $B194, "")</f>
        <v>2.8571428571428571E-2</v>
      </c>
      <c r="F194" s="108">
        <f>IF(ISNUMBER(D194), $B199 * E194, "")</f>
        <v>4285.7142857142853</v>
      </c>
      <c r="G194" s="109">
        <v>360</v>
      </c>
      <c r="H194" s="107">
        <f>IF(ISNUMBER(G194), (G194 - $B194) / $B194, "")</f>
        <v>2.8571428571428571E-2</v>
      </c>
      <c r="I194" s="110">
        <f>IF(ISNUMBER(G194), $B199 * H194, "")</f>
        <v>4285.7142857142853</v>
      </c>
      <c r="J194" s="106">
        <v>355</v>
      </c>
      <c r="K194" s="107">
        <f>IF(ISNUMBER(J194), (J194 - $B194) / $B194, "")</f>
        <v>1.4285714285714285E-2</v>
      </c>
      <c r="L194" s="108">
        <f>IF(ISNUMBER(J194), $B199 * K194, "")</f>
        <v>2142.8571428571427</v>
      </c>
      <c r="M194" s="109">
        <v>355</v>
      </c>
      <c r="N194" s="107">
        <f>IF(ISNUMBER(M194), (M194 - $B194) / $B194, "")</f>
        <v>1.4285714285714285E-2</v>
      </c>
      <c r="O194" s="108">
        <f>IF(ISNUMBER(M194), $B199 * N194, "")</f>
        <v>2142.8571428571427</v>
      </c>
      <c r="Q194" s="193"/>
      <c r="R194" s="193"/>
      <c r="S194" s="193"/>
    </row>
    <row r="195" spans="1:19" ht="17.25" thickBot="1">
      <c r="A195" s="125" t="s">
        <v>214</v>
      </c>
      <c r="B195" s="126">
        <v>106</v>
      </c>
      <c r="C195" s="77">
        <v>-7.8260869600000005E-2</v>
      </c>
      <c r="D195" s="15">
        <v>117</v>
      </c>
      <c r="E195" s="32">
        <f t="shared" ref="E195:E198" si="106">IF(ISNUMBER(D195), (D195 - $B195) / $B195, "")</f>
        <v>0.10377358490566038</v>
      </c>
      <c r="F195" s="18">
        <f>IF(ISNUMBER(D195), $B199 * E195, "")</f>
        <v>15566.037735849057</v>
      </c>
      <c r="G195" s="31">
        <v>115</v>
      </c>
      <c r="H195" s="32">
        <f t="shared" ref="H195:H198" si="107">IF(ISNUMBER(G195), (G195 - $B195) / $B195, "")</f>
        <v>8.4905660377358486E-2</v>
      </c>
      <c r="I195" s="101">
        <f>IF(ISNUMBER(G195), $B199 * H195, "")</f>
        <v>12735.849056603773</v>
      </c>
      <c r="J195" s="15">
        <v>115</v>
      </c>
      <c r="K195" s="32">
        <f t="shared" ref="K195:K198" si="108">IF(ISNUMBER(J195), (J195 - $B195) / $B195, "")</f>
        <v>8.4905660377358486E-2</v>
      </c>
      <c r="L195" s="18">
        <f>IF(ISNUMBER(J195), $B199 * K195, "")</f>
        <v>12735.849056603773</v>
      </c>
      <c r="M195" s="31">
        <v>114</v>
      </c>
      <c r="N195" s="32">
        <f t="shared" ref="N195:N198" si="109">IF(ISNUMBER(M195), (M195 - $B195) / $B195, "")</f>
        <v>7.5471698113207544E-2</v>
      </c>
      <c r="O195" s="18">
        <f>IF(ISNUMBER(M195), $B199 * N195, "")</f>
        <v>11320.754716981131</v>
      </c>
      <c r="Q195" s="193"/>
      <c r="R195" s="193"/>
      <c r="S195" s="193"/>
    </row>
    <row r="196" spans="1:19" ht="17.25" thickBot="1">
      <c r="A196" s="125" t="s">
        <v>345</v>
      </c>
      <c r="B196" s="126">
        <v>48500</v>
      </c>
      <c r="C196" s="77">
        <v>-7.8297225400000003E-2</v>
      </c>
      <c r="D196" s="15">
        <v>47320</v>
      </c>
      <c r="E196" s="32">
        <f t="shared" si="106"/>
        <v>-2.4329896907216497E-2</v>
      </c>
      <c r="F196" s="18">
        <f>IF(ISNUMBER(D196), $B199 * E196, "")</f>
        <v>-3649.4845360824743</v>
      </c>
      <c r="G196" s="31">
        <v>47530</v>
      </c>
      <c r="H196" s="32">
        <f t="shared" si="107"/>
        <v>-0.02</v>
      </c>
      <c r="I196" s="101">
        <f>IF(ISNUMBER(G196), $B199 * H196, "")</f>
        <v>-3000</v>
      </c>
      <c r="J196" s="15">
        <v>47040</v>
      </c>
      <c r="K196" s="32">
        <f t="shared" si="108"/>
        <v>-3.0103092783505155E-2</v>
      </c>
      <c r="L196" s="18">
        <f>IF(ISNUMBER(J196), $B199 * K196, "")</f>
        <v>-4515.4639175257735</v>
      </c>
      <c r="M196" s="31">
        <v>47820</v>
      </c>
      <c r="N196" s="32">
        <f t="shared" si="109"/>
        <v>-1.4020618556701031E-2</v>
      </c>
      <c r="O196" s="18">
        <f>IF(ISNUMBER(M196), $B199 * N196, "")</f>
        <v>-2103.0927835051548</v>
      </c>
      <c r="Q196" s="193"/>
      <c r="R196" s="193"/>
      <c r="S196" s="193"/>
    </row>
    <row r="197" spans="1:19">
      <c r="A197" s="125" t="s">
        <v>186</v>
      </c>
      <c r="B197" s="126">
        <v>201</v>
      </c>
      <c r="C197" s="77">
        <v>-8.2191780800000003E-2</v>
      </c>
      <c r="D197" s="15">
        <v>202</v>
      </c>
      <c r="E197" s="32">
        <f t="shared" si="106"/>
        <v>4.9751243781094526E-3</v>
      </c>
      <c r="F197" s="18">
        <f>IF(ISNUMBER(D197), $B199 * E197, "")</f>
        <v>746.26865671641792</v>
      </c>
      <c r="G197" s="31">
        <v>201</v>
      </c>
      <c r="H197" s="32">
        <f t="shared" si="107"/>
        <v>0</v>
      </c>
      <c r="I197" s="101">
        <f>IF(ISNUMBER(G197), $B199 * H197, "")</f>
        <v>0</v>
      </c>
      <c r="J197" s="15">
        <v>201</v>
      </c>
      <c r="K197" s="32">
        <f t="shared" si="108"/>
        <v>0</v>
      </c>
      <c r="L197" s="18">
        <f>IF(ISNUMBER(J197), $B199 * K197, "")</f>
        <v>0</v>
      </c>
      <c r="M197" s="31">
        <v>202</v>
      </c>
      <c r="N197" s="32">
        <f t="shared" si="109"/>
        <v>4.9751243781094526E-3</v>
      </c>
      <c r="O197" s="18">
        <f>IF(ISNUMBER(M197), $B199 * N197, "")</f>
        <v>746.26865671641792</v>
      </c>
      <c r="Q197" s="182"/>
      <c r="R197" s="183"/>
      <c r="S197" s="184"/>
    </row>
    <row r="198" spans="1:19" ht="17.25" thickBot="1">
      <c r="A198" s="130" t="s">
        <v>352</v>
      </c>
      <c r="B198" s="131">
        <v>4475</v>
      </c>
      <c r="C198" s="79">
        <v>-8.7665647299999996E-2</v>
      </c>
      <c r="D198" s="24">
        <v>4755</v>
      </c>
      <c r="E198" s="25">
        <f t="shared" si="106"/>
        <v>6.256983240223464E-2</v>
      </c>
      <c r="F198" s="104">
        <f>IF(ISNUMBER(D198), $B199 * E198, "")</f>
        <v>9385.4748603351964</v>
      </c>
      <c r="G198" s="102">
        <v>4800</v>
      </c>
      <c r="H198" s="25">
        <f t="shared" si="107"/>
        <v>7.2625698324022353E-2</v>
      </c>
      <c r="I198" s="103">
        <f>IF(ISNUMBER(G198), $B199 * H198, "")</f>
        <v>10893.854748603353</v>
      </c>
      <c r="J198" s="24">
        <v>4700</v>
      </c>
      <c r="K198" s="25">
        <f t="shared" si="108"/>
        <v>5.027932960893855E-2</v>
      </c>
      <c r="L198" s="104">
        <f>IF(ISNUMBER(J198), $B199 * K198, "")</f>
        <v>7541.8994413407827</v>
      </c>
      <c r="M198" s="102">
        <v>4715</v>
      </c>
      <c r="N198" s="25">
        <f t="shared" si="109"/>
        <v>5.3631284916201116E-2</v>
      </c>
      <c r="O198" s="104">
        <f>IF(ISNUMBER(M198), $B199 * N198, "")</f>
        <v>8044.6927374301677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2.0911046274889745E-2</v>
      </c>
      <c r="F199" s="28">
        <f>SUM(F179:F198)</f>
        <v>62733.138824669259</v>
      </c>
      <c r="G199" s="26" t="s">
        <v>265</v>
      </c>
      <c r="H199" s="27">
        <f>IF(COUNT(H179:H198), SUM(H179:H198) / COUNT(H179:H198), 0)</f>
        <v>1.9630481175491998E-2</v>
      </c>
      <c r="I199" s="28">
        <f>SUM(I179:I198)</f>
        <v>58891.443526475996</v>
      </c>
      <c r="J199" s="26" t="s">
        <v>265</v>
      </c>
      <c r="K199" s="27">
        <f>IF(COUNT(K179:K198), SUM(K179:K198) / COUNT(K179:K198), 0)</f>
        <v>1.2769060275117868E-2</v>
      </c>
      <c r="L199" s="28">
        <f>SUM(L179:L198)</f>
        <v>38307.1808253536</v>
      </c>
      <c r="M199" s="26" t="s">
        <v>265</v>
      </c>
      <c r="N199" s="27">
        <f>IF(COUNT(N179:N198), SUM(N179:N198) / COUNT(N179:N198), 0)</f>
        <v>1.5434214132279047E-2</v>
      </c>
      <c r="O199" s="28">
        <f>SUM(O179:O198)</f>
        <v>46302.642396837145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CA6C0-982B-4344-898A-21EE4A3FA2D5}">
  <sheetPr codeName="Sheet11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44717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46,484 KRW (1.55%)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89,938 KRW (3.00%)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106,846 KRW (3.56%)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131,759 KRW (4.39%)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2022-06-05(일) 오전 00:00</v>
      </c>
      <c r="C15" s="243"/>
      <c r="D15" s="217" t="str">
        <f>TEXT($G$1, "[$-ko-KR]yyyy-mm-dd(ddd) ") &amp; "오후 14:00"</f>
        <v>2022-06-05(일) 오후 14:00</v>
      </c>
      <c r="E15" s="218"/>
      <c r="F15" s="219"/>
      <c r="G15" s="217" t="str">
        <f>TEXT($G$1, "[$-ko-KR]yyyy-mm-dd(ddd) ") &amp; "오후 19:00"</f>
        <v>2022-06-05(일) 오후 19:00</v>
      </c>
      <c r="H15" s="218"/>
      <c r="I15" s="219"/>
      <c r="J15" s="217" t="str">
        <f>TEXT($G$1, "[$-ko-KR]yyyy-mm-dd(ddd) ") &amp; "오후 21:00"</f>
        <v>2022-06-05(일) 오후 21:00</v>
      </c>
      <c r="K15" s="218"/>
      <c r="L15" s="219"/>
      <c r="M15" s="217" t="str">
        <f>TEXT($G$1+1, "[$-ko-KR]yyyy-mm-dd(ddd) ") &amp; "오전 00:00"</f>
        <v>2022-06-06(월)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2022-06-05(일) 오전 00:00</v>
      </c>
      <c r="C42" s="245"/>
      <c r="D42" s="217" t="str">
        <f>TEXT($G$1, "[$-ko-KR]yyyy-mm-dd(ddd) ") &amp; "오후 14:00"</f>
        <v>2022-06-05(일) 오후 14:00</v>
      </c>
      <c r="E42" s="218"/>
      <c r="F42" s="219"/>
      <c r="G42" s="217" t="str">
        <f>TEXT($G$1, "[$-ko-KR]yyyy-mm-dd(ddd) ") &amp; "오후 19:00"</f>
        <v>2022-06-05(일) 오후 19:00</v>
      </c>
      <c r="H42" s="218"/>
      <c r="I42" s="219"/>
      <c r="J42" s="217" t="str">
        <f>TEXT($G$1, "[$-ko-KR]yyyy-mm-dd(ddd) ") &amp; "오후 21:00"</f>
        <v>2022-06-05(일) 오후 21:00</v>
      </c>
      <c r="K42" s="218"/>
      <c r="L42" s="219"/>
      <c r="M42" s="217" t="str">
        <f>TEXT($G$1+1, "[$-ko-KR]yyyy-mm-dd(ddd) ") &amp; "오전 00:00"</f>
        <v>2022-06-06(월)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234</v>
      </c>
      <c r="B44" s="124">
        <v>76.900000000000006</v>
      </c>
      <c r="C44" s="76">
        <v>8.4626234100000003E-2</v>
      </c>
      <c r="D44" s="13">
        <v>75</v>
      </c>
      <c r="E44" s="14">
        <f>IF(ISNUMBER(D44), (D44 - $B44) / $B44, "")</f>
        <v>-2.4707412223667173E-2</v>
      </c>
      <c r="F44" s="16">
        <f>IF(ISNUMBER(D44), $B64 * E44, "")</f>
        <v>-3706.111833550076</v>
      </c>
      <c r="G44" s="29">
        <v>73.5</v>
      </c>
      <c r="H44" s="14">
        <f>IF(ISNUMBER(G44), (G44 - $B44) / $B44, "")</f>
        <v>-4.4213263979193826E-2</v>
      </c>
      <c r="I44" s="100">
        <f>IF(ISNUMBER(G44), $B64 * H44, "")</f>
        <v>-6631.9895968790743</v>
      </c>
      <c r="J44" s="13">
        <v>73.5</v>
      </c>
      <c r="K44" s="14">
        <f>IF(ISNUMBER(J44), (J44 - $B44) / $B44, "")</f>
        <v>-4.4213263979193826E-2</v>
      </c>
      <c r="L44" s="16">
        <f>IF(ISNUMBER(J44), $B64 * K44, "")</f>
        <v>-6631.9895968790743</v>
      </c>
      <c r="M44" s="29">
        <v>71</v>
      </c>
      <c r="N44" s="14">
        <f>IF(ISNUMBER(M44), (M44 - $B44) / $B44, "")</f>
        <v>-7.6723016905071592E-2</v>
      </c>
      <c r="O44" s="16">
        <f>IF(ISNUMBER(M44), $B64 * N44, "")</f>
        <v>-11508.452535760738</v>
      </c>
      <c r="Q44" s="203"/>
      <c r="R44" s="203"/>
      <c r="S44" s="203"/>
    </row>
    <row r="45" spans="1:19" ht="17.25" customHeight="1" thickBot="1">
      <c r="A45" s="125" t="s">
        <v>202</v>
      </c>
      <c r="B45" s="126">
        <v>6.67</v>
      </c>
      <c r="C45" s="77">
        <v>4.3818466399999999E-2</v>
      </c>
      <c r="D45" s="15">
        <v>6.64</v>
      </c>
      <c r="E45" s="32">
        <f t="shared" ref="E45:E48" si="14">IF(ISNUMBER(D45), (D45 - $B45) / $B45, "")</f>
        <v>-4.497751124437818E-3</v>
      </c>
      <c r="F45" s="18">
        <f>IF(ISNUMBER(D45), $B64 * E45, "")</f>
        <v>-674.66266866567275</v>
      </c>
      <c r="G45" s="31">
        <v>6.64</v>
      </c>
      <c r="H45" s="32">
        <f t="shared" ref="H45:H48" si="15">IF(ISNUMBER(G45), (G45 - $B45) / $B45, "")</f>
        <v>-4.497751124437818E-3</v>
      </c>
      <c r="I45" s="101">
        <f>IF(ISNUMBER(G45), $B64 * H45, "")</f>
        <v>-674.66266866567275</v>
      </c>
      <c r="J45" s="15">
        <v>6.73</v>
      </c>
      <c r="K45" s="32">
        <f t="shared" ref="K45:K48" si="16">IF(ISNUMBER(J45), (J45 - $B45) / $B45, "")</f>
        <v>8.9955022488756361E-3</v>
      </c>
      <c r="L45" s="18">
        <f>IF(ISNUMBER(J45), $B64 * K45, "")</f>
        <v>1349.3253373313455</v>
      </c>
      <c r="M45" s="31">
        <v>7.11</v>
      </c>
      <c r="N45" s="32">
        <f t="shared" ref="N45:N48" si="17">IF(ISNUMBER(M45), (M45 - $B45) / $B45, "")</f>
        <v>6.5967016491754182E-2</v>
      </c>
      <c r="O45" s="18">
        <f>IF(ISNUMBER(M45), $B64 * N45, "")</f>
        <v>9895.0524737631276</v>
      </c>
      <c r="Q45" s="203"/>
      <c r="R45" s="203"/>
      <c r="S45" s="203"/>
    </row>
    <row r="46" spans="1:19" ht="17.25" customHeight="1" thickBot="1">
      <c r="A46" s="125" t="s">
        <v>126</v>
      </c>
      <c r="B46" s="126">
        <v>67.900000000000006</v>
      </c>
      <c r="C46" s="77">
        <v>4.14110429E-2</v>
      </c>
      <c r="D46" s="15">
        <v>65.5</v>
      </c>
      <c r="E46" s="32">
        <f t="shared" si="14"/>
        <v>-3.5346097201767387E-2</v>
      </c>
      <c r="F46" s="18">
        <f>IF(ISNUMBER(D46), $B64 * E46, "")</f>
        <v>-5301.9145802651083</v>
      </c>
      <c r="G46" s="31">
        <v>65.599999999999994</v>
      </c>
      <c r="H46" s="32">
        <f t="shared" si="15"/>
        <v>-3.3873343151693831E-2</v>
      </c>
      <c r="I46" s="101">
        <f>IF(ISNUMBER(G46), $B64 * H46, "")</f>
        <v>-5081.0014727540747</v>
      </c>
      <c r="J46" s="15">
        <v>65.900000000000006</v>
      </c>
      <c r="K46" s="32">
        <f t="shared" si="16"/>
        <v>-2.945508100147275E-2</v>
      </c>
      <c r="L46" s="18">
        <f>IF(ISNUMBER(J46), $B64 * K46, "")</f>
        <v>-4418.2621502209122</v>
      </c>
      <c r="M46" s="31">
        <v>67</v>
      </c>
      <c r="N46" s="32">
        <f t="shared" si="17"/>
        <v>-1.3254786450662822E-2</v>
      </c>
      <c r="O46" s="18">
        <f>IF(ISNUMBER(M46), $B64 * N46, "")</f>
        <v>-1988.2179675994234</v>
      </c>
      <c r="Q46" s="193"/>
      <c r="R46" s="193"/>
      <c r="S46" s="193"/>
    </row>
    <row r="47" spans="1:19" ht="17.25" customHeight="1" thickBot="1">
      <c r="A47" s="125" t="s">
        <v>145</v>
      </c>
      <c r="B47" s="126">
        <v>7.13</v>
      </c>
      <c r="C47" s="77">
        <v>1.13475177E-2</v>
      </c>
      <c r="D47" s="15">
        <v>7.14</v>
      </c>
      <c r="E47" s="32">
        <f t="shared" si="14"/>
        <v>1.4025245441794932E-3</v>
      </c>
      <c r="F47" s="18">
        <f>IF(ISNUMBER(D47), $B64 * E47, "")</f>
        <v>210.37868162692396</v>
      </c>
      <c r="G47" s="31">
        <v>7.19</v>
      </c>
      <c r="H47" s="32">
        <f t="shared" si="15"/>
        <v>8.415147265077208E-3</v>
      </c>
      <c r="I47" s="101">
        <f>IF(ISNUMBER(G47), $B64 * H47, "")</f>
        <v>1262.2720897615811</v>
      </c>
      <c r="J47" s="15">
        <v>7.19</v>
      </c>
      <c r="K47" s="32">
        <f t="shared" si="16"/>
        <v>8.415147265077208E-3</v>
      </c>
      <c r="L47" s="18">
        <f>IF(ISNUMBER(J47), $B64 * K47, "")</f>
        <v>1262.2720897615811</v>
      </c>
      <c r="M47" s="31">
        <v>7.36</v>
      </c>
      <c r="N47" s="32">
        <f t="shared" si="17"/>
        <v>3.2258064516129094E-2</v>
      </c>
      <c r="O47" s="18">
        <f>IF(ISNUMBER(M47), $B64 * N47, "")</f>
        <v>4838.7096774193642</v>
      </c>
      <c r="Q47" s="193"/>
      <c r="R47" s="193"/>
      <c r="S47" s="193"/>
    </row>
    <row r="48" spans="1:19" ht="17.25" customHeight="1" thickBot="1">
      <c r="A48" s="127" t="s">
        <v>107</v>
      </c>
      <c r="B48" s="128">
        <v>84</v>
      </c>
      <c r="C48" s="78">
        <v>1.08303249E-2</v>
      </c>
      <c r="D48" s="20">
        <v>81.599999999999994</v>
      </c>
      <c r="E48" s="21">
        <f t="shared" si="14"/>
        <v>-2.857142857142864E-2</v>
      </c>
      <c r="F48" s="22">
        <f>IF(ISNUMBER(D48), $B64 * E48, "")</f>
        <v>-4285.7142857142962</v>
      </c>
      <c r="G48" s="30">
        <v>80.8</v>
      </c>
      <c r="H48" s="21">
        <f t="shared" si="15"/>
        <v>-3.8095238095238126E-2</v>
      </c>
      <c r="I48" s="105">
        <f>IF(ISNUMBER(G48), $B64 * H48, "")</f>
        <v>-5714.2857142857192</v>
      </c>
      <c r="J48" s="20">
        <v>81.7</v>
      </c>
      <c r="K48" s="21">
        <f t="shared" si="16"/>
        <v>-2.7380952380952346E-2</v>
      </c>
      <c r="L48" s="22">
        <f>IF(ISNUMBER(J48), $B64 * K48, "")</f>
        <v>-4107.1428571428523</v>
      </c>
      <c r="M48" s="30">
        <v>81.599999999999994</v>
      </c>
      <c r="N48" s="21">
        <f t="shared" si="17"/>
        <v>-2.857142857142864E-2</v>
      </c>
      <c r="O48" s="22">
        <f>IF(ISNUMBER(M48), $B64 * N48, "")</f>
        <v>-4285.7142857142962</v>
      </c>
      <c r="Q48" s="193"/>
      <c r="R48" s="193"/>
      <c r="S48" s="193"/>
    </row>
    <row r="49" spans="1:19" ht="17.25" customHeight="1" thickBot="1">
      <c r="A49" s="125" t="s">
        <v>56</v>
      </c>
      <c r="B49" s="129">
        <v>64.400000000000006</v>
      </c>
      <c r="C49" s="80">
        <v>9.4043887000000003E-3</v>
      </c>
      <c r="D49" s="106">
        <v>63.7</v>
      </c>
      <c r="E49" s="107">
        <f>IF(ISNUMBER(D49), (D49 - $B49) / $B49, "")</f>
        <v>-1.0869565217391347E-2</v>
      </c>
      <c r="F49" s="108">
        <f>IF(ISNUMBER(D49), $B64 * E49, "")</f>
        <v>-1630.4347826087021</v>
      </c>
      <c r="G49" s="109">
        <v>64.099999999999994</v>
      </c>
      <c r="H49" s="107">
        <f>IF(ISNUMBER(G49), (G49 - $B49) / $B49, "")</f>
        <v>-4.6583850931678781E-3</v>
      </c>
      <c r="I49" s="110">
        <f>IF(ISNUMBER(G49), $B64 * H49, "")</f>
        <v>-698.75776397518166</v>
      </c>
      <c r="J49" s="106">
        <v>64.3</v>
      </c>
      <c r="K49" s="107">
        <f>IF(ISNUMBER(J49), (J49 - $B49) / $B49, "")</f>
        <v>-1.5527950310560328E-3</v>
      </c>
      <c r="L49" s="108">
        <f>IF(ISNUMBER(J49), $B64 * K49, "")</f>
        <v>-232.91925465840492</v>
      </c>
      <c r="M49" s="109">
        <v>66.5</v>
      </c>
      <c r="N49" s="107">
        <f>IF(ISNUMBER(M49), (M49 - $B49) / $B49, "")</f>
        <v>3.2608695652173822E-2</v>
      </c>
      <c r="O49" s="108">
        <f>IF(ISNUMBER(M49), $B64 * N49, "")</f>
        <v>4891.3043478260734</v>
      </c>
      <c r="Q49" s="193"/>
      <c r="R49" s="193"/>
      <c r="S49" s="193"/>
    </row>
    <row r="50" spans="1:19" ht="17.25" customHeight="1" thickBot="1">
      <c r="A50" s="125" t="s">
        <v>232</v>
      </c>
      <c r="B50" s="126">
        <v>73.400000000000006</v>
      </c>
      <c r="C50" s="77">
        <v>5.4794520999999997E-3</v>
      </c>
      <c r="D50" s="15">
        <v>73.8</v>
      </c>
      <c r="E50" s="32">
        <f t="shared" ref="E50:E53" si="18">IF(ISNUMBER(D50), (D50 - $B50) / $B50, "")</f>
        <v>5.4495912806538345E-3</v>
      </c>
      <c r="F50" s="18">
        <f>IF(ISNUMBER(D50), $B64 * E50, "")</f>
        <v>817.43869209807519</v>
      </c>
      <c r="G50" s="31">
        <v>73.400000000000006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73.599999999999994</v>
      </c>
      <c r="K50" s="32">
        <f t="shared" ref="K50:K53" si="20">IF(ISNUMBER(J50), (J50 - $B50) / $B50, "")</f>
        <v>2.7247956403268206E-3</v>
      </c>
      <c r="L50" s="18">
        <f>IF(ISNUMBER(J50), $B64 * K50, "")</f>
        <v>408.7193460490231</v>
      </c>
      <c r="M50" s="31">
        <v>75.5</v>
      </c>
      <c r="N50" s="32">
        <f t="shared" ref="N50:N53" si="21">IF(ISNUMBER(M50), (M50 - $B50) / $B50, "")</f>
        <v>2.8610354223433162E-2</v>
      </c>
      <c r="O50" s="18">
        <f>IF(ISNUMBER(M50), $B64 * N50, "")</f>
        <v>4291.5531335149744</v>
      </c>
      <c r="Q50" s="193"/>
      <c r="R50" s="193"/>
      <c r="S50" s="193"/>
    </row>
    <row r="51" spans="1:19" ht="17.25" customHeight="1" thickBot="1">
      <c r="A51" s="125" t="s">
        <v>340</v>
      </c>
      <c r="B51" s="126">
        <v>6.0999999999999999E-2</v>
      </c>
      <c r="C51" s="77">
        <v>3.2894737E-3</v>
      </c>
      <c r="D51" s="15">
        <v>6.0999999999999999E-2</v>
      </c>
      <c r="E51" s="32">
        <f t="shared" si="18"/>
        <v>0</v>
      </c>
      <c r="F51" s="18">
        <f>IF(ISNUMBER(D51), $B64 * E51, "")</f>
        <v>0</v>
      </c>
      <c r="G51" s="31">
        <v>6.0900000000000003E-2</v>
      </c>
      <c r="H51" s="32">
        <f t="shared" si="19"/>
        <v>-1.6393442622950152E-3</v>
      </c>
      <c r="I51" s="101">
        <f>IF(ISNUMBER(G51), $B64 * H51, "")</f>
        <v>-245.90163934425229</v>
      </c>
      <c r="J51" s="15">
        <v>6.0999999999999999E-2</v>
      </c>
      <c r="K51" s="32">
        <f t="shared" si="20"/>
        <v>0</v>
      </c>
      <c r="L51" s="18">
        <f>IF(ISNUMBER(J51), $B64 * K51, "")</f>
        <v>0</v>
      </c>
      <c r="M51" s="31">
        <v>6.2799999999999995E-2</v>
      </c>
      <c r="N51" s="32">
        <f t="shared" si="21"/>
        <v>2.950819672131141E-2</v>
      </c>
      <c r="O51" s="18">
        <f>IF(ISNUMBER(M51), $B64 * N51, "")</f>
        <v>4426.2295081967113</v>
      </c>
      <c r="Q51" s="193"/>
      <c r="R51" s="193"/>
      <c r="S51" s="193"/>
    </row>
    <row r="52" spans="1:19" ht="17.25" customHeight="1" thickBot="1">
      <c r="A52" s="125" t="s">
        <v>188</v>
      </c>
      <c r="B52" s="126">
        <v>64.099999999999994</v>
      </c>
      <c r="C52" s="77">
        <v>1.5625000000000001E-3</v>
      </c>
      <c r="D52" s="15">
        <v>64.599999999999994</v>
      </c>
      <c r="E52" s="32">
        <f t="shared" si="18"/>
        <v>7.8003120124804995E-3</v>
      </c>
      <c r="F52" s="18">
        <f>IF(ISNUMBER(D52), $B64 * E52, "")</f>
        <v>1170.0468018720749</v>
      </c>
      <c r="G52" s="31">
        <v>64.2</v>
      </c>
      <c r="H52" s="32">
        <f t="shared" si="19"/>
        <v>1.560062402496233E-3</v>
      </c>
      <c r="I52" s="101">
        <f>IF(ISNUMBER(G52), $B64 * H52, "")</f>
        <v>234.00936037443495</v>
      </c>
      <c r="J52" s="15">
        <v>64.8</v>
      </c>
      <c r="K52" s="32">
        <f t="shared" si="20"/>
        <v>1.0920436817472744E-2</v>
      </c>
      <c r="L52" s="18">
        <f>IF(ISNUMBER(J52), $B64 * K52, "")</f>
        <v>1638.0655226209117</v>
      </c>
      <c r="M52" s="31">
        <v>66.8</v>
      </c>
      <c r="N52" s="32">
        <f t="shared" si="21"/>
        <v>4.2121684867394746E-2</v>
      </c>
      <c r="O52" s="18">
        <f>IF(ISNUMBER(M52), $B64 * N52, "")</f>
        <v>6318.2527301092123</v>
      </c>
      <c r="Q52" s="33"/>
      <c r="R52" s="33"/>
    </row>
    <row r="53" spans="1:19" ht="17.25" customHeight="1" thickBot="1">
      <c r="A53" s="130" t="s">
        <v>64</v>
      </c>
      <c r="B53" s="131">
        <v>21.5</v>
      </c>
      <c r="C53" s="79">
        <v>0</v>
      </c>
      <c r="D53" s="24">
        <v>22</v>
      </c>
      <c r="E53" s="25">
        <f t="shared" si="18"/>
        <v>2.3255813953488372E-2</v>
      </c>
      <c r="F53" s="104">
        <f>IF(ISNUMBER(D53), $B64 * E53, "")</f>
        <v>3488.3720930232557</v>
      </c>
      <c r="G53" s="102">
        <v>21.9</v>
      </c>
      <c r="H53" s="25">
        <f t="shared" si="19"/>
        <v>1.8604651162790631E-2</v>
      </c>
      <c r="I53" s="103">
        <f>IF(ISNUMBER(G53), $B64 * H53, "")</f>
        <v>2790.6976744185949</v>
      </c>
      <c r="J53" s="24">
        <v>22</v>
      </c>
      <c r="K53" s="25">
        <f t="shared" si="20"/>
        <v>2.3255813953488372E-2</v>
      </c>
      <c r="L53" s="104">
        <f>IF(ISNUMBER(J53), $B64 * K53, "")</f>
        <v>3488.3720930232557</v>
      </c>
      <c r="M53" s="102">
        <v>22.5</v>
      </c>
      <c r="N53" s="25">
        <f t="shared" si="21"/>
        <v>4.6511627906976744E-2</v>
      </c>
      <c r="O53" s="104">
        <f>IF(ISNUMBER(M53), $B64 * N53, "")</f>
        <v>6976.7441860465115</v>
      </c>
      <c r="Q53" s="194"/>
      <c r="R53" s="195"/>
      <c r="S53" s="196"/>
    </row>
    <row r="54" spans="1:19" ht="17.25" customHeight="1">
      <c r="A54" s="123" t="s">
        <v>97</v>
      </c>
      <c r="B54" s="124">
        <v>1.4E-3</v>
      </c>
      <c r="C54" s="76">
        <v>0</v>
      </c>
      <c r="D54" s="13">
        <v>1.4E-3</v>
      </c>
      <c r="E54" s="14">
        <f>IF(ISNUMBER(D54), (D54 - $B54) / $B54, "")</f>
        <v>0</v>
      </c>
      <c r="F54" s="16">
        <f>IF(ISNUMBER(D54), $B64 * E54, "")</f>
        <v>0</v>
      </c>
      <c r="G54" s="29">
        <v>1.4E-3</v>
      </c>
      <c r="H54" s="14">
        <f>IF(ISNUMBER(G54), (G54 - $B54) / $B54, "")</f>
        <v>0</v>
      </c>
      <c r="I54" s="100">
        <f>IF(ISNUMBER(G54), $B64 * H54, "")</f>
        <v>0</v>
      </c>
      <c r="J54" s="13">
        <v>1.4E-3</v>
      </c>
      <c r="K54" s="14">
        <f>IF(ISNUMBER(J54), (J54 - $B54) / $B54, "")</f>
        <v>0</v>
      </c>
      <c r="L54" s="16">
        <f>IF(ISNUMBER(J54), $B64 * K54, "")</f>
        <v>0</v>
      </c>
      <c r="M54" s="29">
        <v>1.4E-3</v>
      </c>
      <c r="N54" s="14">
        <f>IF(ISNUMBER(M54), (M54 - $B54) / $B54, "")</f>
        <v>0</v>
      </c>
      <c r="O54" s="16">
        <f>IF(ISNUMBER(M54), $B64 * N54, "")</f>
        <v>0</v>
      </c>
      <c r="Q54" s="197"/>
      <c r="R54" s="198"/>
      <c r="S54" s="199"/>
    </row>
    <row r="55" spans="1:19" ht="17.25" customHeight="1" thickBot="1">
      <c r="A55" s="125" t="s">
        <v>124</v>
      </c>
      <c r="B55" s="126">
        <v>38.6</v>
      </c>
      <c r="C55" s="77">
        <v>0</v>
      </c>
      <c r="D55" s="15">
        <v>38.700000000000003</v>
      </c>
      <c r="E55" s="32">
        <f t="shared" ref="E55:E58" si="22">IF(ISNUMBER(D55), (D55 - $B55) / $B55, "")</f>
        <v>2.5906735751295702E-3</v>
      </c>
      <c r="F55" s="18">
        <f>IF(ISNUMBER(D55), $B64 * E55, "")</f>
        <v>388.60103626943555</v>
      </c>
      <c r="G55" s="31">
        <v>38.6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38.6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39.799999999999997</v>
      </c>
      <c r="N55" s="32">
        <f t="shared" ref="N55:N58" si="25">IF(ISNUMBER(M55), (M55 - $B55) / $B55, "")</f>
        <v>3.1088082901554293E-2</v>
      </c>
      <c r="O55" s="18">
        <f>IF(ISNUMBER(M55), $B64 * N55, "")</f>
        <v>4663.2124352331439</v>
      </c>
      <c r="Q55" s="200"/>
      <c r="R55" s="201"/>
      <c r="S55" s="202"/>
    </row>
    <row r="56" spans="1:19" ht="17.25" customHeight="1" thickBot="1">
      <c r="A56" s="125" t="s">
        <v>118</v>
      </c>
      <c r="B56" s="126">
        <v>12.3</v>
      </c>
      <c r="C56" s="77">
        <v>0</v>
      </c>
      <c r="D56" s="15">
        <v>12.8</v>
      </c>
      <c r="E56" s="32">
        <f t="shared" si="22"/>
        <v>4.065040650406504E-2</v>
      </c>
      <c r="F56" s="18">
        <f>IF(ISNUMBER(D56), $B64 * E56, "")</f>
        <v>6097.5609756097556</v>
      </c>
      <c r="G56" s="31">
        <v>12.9</v>
      </c>
      <c r="H56" s="32">
        <f t="shared" si="23"/>
        <v>4.8780487804878016E-2</v>
      </c>
      <c r="I56" s="101">
        <f>IF(ISNUMBER(G56), $B64 * H56, "")</f>
        <v>7317.0731707317027</v>
      </c>
      <c r="J56" s="15">
        <v>13</v>
      </c>
      <c r="K56" s="32">
        <f t="shared" si="24"/>
        <v>5.6910569105690999E-2</v>
      </c>
      <c r="L56" s="18">
        <f>IF(ISNUMBER(J56), $B64 * K56, "")</f>
        <v>8536.5853658536489</v>
      </c>
      <c r="M56" s="31">
        <v>13.2</v>
      </c>
      <c r="N56" s="32">
        <f t="shared" si="25"/>
        <v>7.3170731707316958E-2</v>
      </c>
      <c r="O56" s="18">
        <f>IF(ISNUMBER(M56), $B64 * N56, "")</f>
        <v>10975.609756097543</v>
      </c>
      <c r="Q56" s="193"/>
      <c r="R56" s="193"/>
      <c r="S56" s="193"/>
    </row>
    <row r="57" spans="1:19" ht="17.25" customHeight="1" thickBot="1">
      <c r="A57" s="125" t="s">
        <v>210</v>
      </c>
      <c r="B57" s="126">
        <v>6.89</v>
      </c>
      <c r="C57" s="77">
        <v>-5.7720057999999996E-3</v>
      </c>
      <c r="D57" s="15">
        <v>6.92</v>
      </c>
      <c r="E57" s="32">
        <f t="shared" si="22"/>
        <v>4.3541364296081639E-3</v>
      </c>
      <c r="F57" s="18">
        <f>IF(ISNUMBER(D57), $B64 * E57, "")</f>
        <v>653.12046444122461</v>
      </c>
      <c r="G57" s="31">
        <v>6.93</v>
      </c>
      <c r="H57" s="32">
        <f t="shared" si="23"/>
        <v>5.8055152394775088E-3</v>
      </c>
      <c r="I57" s="101">
        <f>IF(ISNUMBER(G57), $B64 * H57, "")</f>
        <v>870.8272859216263</v>
      </c>
      <c r="J57" s="15">
        <v>6.96</v>
      </c>
      <c r="K57" s="32">
        <f t="shared" si="24"/>
        <v>1.0159651669085673E-2</v>
      </c>
      <c r="L57" s="18">
        <f>IF(ISNUMBER(J57), $B64 * K57, "")</f>
        <v>1523.9477503628509</v>
      </c>
      <c r="M57" s="31">
        <v>7.24</v>
      </c>
      <c r="N57" s="32">
        <f t="shared" si="25"/>
        <v>5.0798258345428234E-2</v>
      </c>
      <c r="O57" s="18">
        <f>IF(ISNUMBER(M57), $B64 * N57, "")</f>
        <v>7619.738751814235</v>
      </c>
      <c r="Q57" s="203"/>
      <c r="R57" s="203"/>
      <c r="S57" s="203"/>
    </row>
    <row r="58" spans="1:19" ht="17.25" customHeight="1" thickBot="1">
      <c r="A58" s="127" t="s">
        <v>346</v>
      </c>
      <c r="B58" s="128">
        <v>8.1</v>
      </c>
      <c r="C58" s="78">
        <v>-6.1349693000000002E-3</v>
      </c>
      <c r="D58" s="20">
        <v>8.23</v>
      </c>
      <c r="E58" s="21">
        <f t="shared" si="22"/>
        <v>1.6049382716049481E-2</v>
      </c>
      <c r="F58" s="22">
        <f>IF(ISNUMBER(D58), $B64 * E58, "")</f>
        <v>2407.4074074074219</v>
      </c>
      <c r="G58" s="30">
        <v>8.2899999999999991</v>
      </c>
      <c r="H58" s="21">
        <f t="shared" si="23"/>
        <v>2.3456790123456729E-2</v>
      </c>
      <c r="I58" s="105">
        <f>IF(ISNUMBER(G58), $B64 * H58, "")</f>
        <v>3518.5185185185092</v>
      </c>
      <c r="J58" s="20">
        <v>8.35</v>
      </c>
      <c r="K58" s="21">
        <f t="shared" si="24"/>
        <v>3.0864197530864199E-2</v>
      </c>
      <c r="L58" s="22">
        <f>IF(ISNUMBER(J58), $B64 * K58, "")</f>
        <v>4629.6296296296296</v>
      </c>
      <c r="M58" s="30">
        <v>8.57</v>
      </c>
      <c r="N58" s="21">
        <f t="shared" si="25"/>
        <v>5.8024691358024773E-2</v>
      </c>
      <c r="O58" s="22">
        <f>IF(ISNUMBER(M58), $B64 * N58, "")</f>
        <v>8703.7037037037153</v>
      </c>
      <c r="Q58" s="203"/>
      <c r="R58" s="203"/>
      <c r="S58" s="203"/>
    </row>
    <row r="59" spans="1:19" ht="17.25" customHeight="1" thickBot="1">
      <c r="A59" s="125" t="s">
        <v>184</v>
      </c>
      <c r="B59" s="129">
        <v>8.01</v>
      </c>
      <c r="C59" s="80">
        <v>-6.2034739E-3</v>
      </c>
      <c r="D59" s="106">
        <v>8.11</v>
      </c>
      <c r="E59" s="107">
        <f>IF(ISNUMBER(D59), (D59 - $B59) / $B59, "")</f>
        <v>1.2484394506866373E-2</v>
      </c>
      <c r="F59" s="108">
        <f>IF(ISNUMBER(D59), $B64 * E59, "")</f>
        <v>1872.6591760299559</v>
      </c>
      <c r="G59" s="109">
        <v>8.1999999999999993</v>
      </c>
      <c r="H59" s="107">
        <f>IF(ISNUMBER(G59), (G59 - $B59) / $B59, "")</f>
        <v>2.3720349563046132E-2</v>
      </c>
      <c r="I59" s="110">
        <f>IF(ISNUMBER(G59), $B64 * H59, "")</f>
        <v>3558.0524344569199</v>
      </c>
      <c r="J59" s="106">
        <v>8.14</v>
      </c>
      <c r="K59" s="107">
        <f>IF(ISNUMBER(J59), (J59 - $B59) / $B59, "")</f>
        <v>1.6229712858926441E-2</v>
      </c>
      <c r="L59" s="108">
        <f>IF(ISNUMBER(J59), $B64 * K59, "")</f>
        <v>2434.4569288389662</v>
      </c>
      <c r="M59" s="109">
        <v>8.31</v>
      </c>
      <c r="N59" s="107">
        <f>IF(ISNUMBER(M59), (M59 - $B59) / $B59, "")</f>
        <v>3.7453183520599342E-2</v>
      </c>
      <c r="O59" s="108">
        <f>IF(ISNUMBER(M59), $B64 * N59, "")</f>
        <v>5617.9775280899012</v>
      </c>
      <c r="Q59" s="193"/>
      <c r="R59" s="193"/>
      <c r="S59" s="193"/>
    </row>
    <row r="60" spans="1:19" ht="17.25" customHeight="1" thickBot="1">
      <c r="A60" s="125" t="s">
        <v>128</v>
      </c>
      <c r="B60" s="126">
        <v>63.3</v>
      </c>
      <c r="C60" s="77">
        <v>-7.8369905999999996E-3</v>
      </c>
      <c r="D60" s="15">
        <v>63.5</v>
      </c>
      <c r="E60" s="32">
        <f t="shared" ref="E60:E63" si="26">IF(ISNUMBER(D60), (D60 - $B60) / $B60, "")</f>
        <v>3.1595576619273752E-3</v>
      </c>
      <c r="F60" s="18">
        <f>IF(ISNUMBER(D60), $B64 * E60, "")</f>
        <v>473.93364928910626</v>
      </c>
      <c r="G60" s="31">
        <v>63</v>
      </c>
      <c r="H60" s="32">
        <f t="shared" ref="H60:H63" si="27">IF(ISNUMBER(G60), (G60 - $B60) / $B60, "")</f>
        <v>-4.7393364928909505E-3</v>
      </c>
      <c r="I60" s="101">
        <f>IF(ISNUMBER(G60), $B64 * H60, "")</f>
        <v>-710.90047393364262</v>
      </c>
      <c r="J60" s="15">
        <v>63.1</v>
      </c>
      <c r="K60" s="32">
        <f t="shared" ref="K60:K63" si="28">IF(ISNUMBER(J60), (J60 - $B60) / $B60, "")</f>
        <v>-3.1595576619272629E-3</v>
      </c>
      <c r="L60" s="18">
        <f>IF(ISNUMBER(J60), $B64 * K60, "")</f>
        <v>-473.93364928908943</v>
      </c>
      <c r="M60" s="31">
        <v>64.8</v>
      </c>
      <c r="N60" s="32">
        <f t="shared" ref="N60:N63" si="29">IF(ISNUMBER(M60), (M60 - $B60) / $B60, "")</f>
        <v>2.3696682464454978E-2</v>
      </c>
      <c r="O60" s="18">
        <f>IF(ISNUMBER(M60), $B64 * N60, "")</f>
        <v>3554.5023696682465</v>
      </c>
      <c r="Q60" s="193"/>
      <c r="R60" s="193"/>
      <c r="S60" s="193"/>
    </row>
    <row r="61" spans="1:19" ht="17.25" customHeight="1" thickBot="1">
      <c r="A61" s="125" t="s">
        <v>196</v>
      </c>
      <c r="B61" s="126">
        <v>35.799999999999997</v>
      </c>
      <c r="C61" s="77">
        <v>-8.3102492999999993E-3</v>
      </c>
      <c r="D61" s="15">
        <v>36.299999999999997</v>
      </c>
      <c r="E61" s="32">
        <f t="shared" si="26"/>
        <v>1.3966480446927375E-2</v>
      </c>
      <c r="F61" s="18">
        <f>IF(ISNUMBER(D61), $B64 * E61, "")</f>
        <v>2094.9720670391062</v>
      </c>
      <c r="G61" s="31">
        <v>36.200000000000003</v>
      </c>
      <c r="H61" s="32">
        <f t="shared" si="27"/>
        <v>1.1173184357542059E-2</v>
      </c>
      <c r="I61" s="101">
        <f>IF(ISNUMBER(G61), $B64 * H61, "")</f>
        <v>1675.9776536313088</v>
      </c>
      <c r="J61" s="15">
        <v>36.4</v>
      </c>
      <c r="K61" s="32">
        <f t="shared" si="28"/>
        <v>1.675977653631289E-2</v>
      </c>
      <c r="L61" s="18">
        <f>IF(ISNUMBER(J61), $B64 * K61, "")</f>
        <v>2513.9664804469335</v>
      </c>
      <c r="M61" s="31">
        <v>37.1</v>
      </c>
      <c r="N61" s="32">
        <f t="shared" si="29"/>
        <v>3.6312849162011294E-2</v>
      </c>
      <c r="O61" s="18">
        <f>IF(ISNUMBER(M61), $B64 * N61, "")</f>
        <v>5446.9273743016938</v>
      </c>
      <c r="Q61" s="193"/>
      <c r="R61" s="193"/>
      <c r="S61" s="193"/>
    </row>
    <row r="62" spans="1:19" ht="17.25" customHeight="1">
      <c r="A62" s="125" t="s">
        <v>134</v>
      </c>
      <c r="B62" s="126">
        <v>76.900000000000006</v>
      </c>
      <c r="C62" s="77">
        <v>-1.02960103E-2</v>
      </c>
      <c r="D62" s="15">
        <v>77.900000000000006</v>
      </c>
      <c r="E62" s="32">
        <f t="shared" si="26"/>
        <v>1.3003901170351105E-2</v>
      </c>
      <c r="F62" s="18">
        <f>IF(ISNUMBER(D62), $B64 * E62, "")</f>
        <v>1950.5851755526658</v>
      </c>
      <c r="G62" s="31">
        <v>77.7</v>
      </c>
      <c r="H62" s="32">
        <f t="shared" si="27"/>
        <v>1.0403120936280846E-2</v>
      </c>
      <c r="I62" s="101">
        <f>IF(ISNUMBER(G62), $B64 * H62, "")</f>
        <v>1560.4681404421269</v>
      </c>
      <c r="J62" s="15">
        <v>79</v>
      </c>
      <c r="K62" s="32">
        <f t="shared" si="28"/>
        <v>2.7308192457737246E-2</v>
      </c>
      <c r="L62" s="18">
        <f>IF(ISNUMBER(J62), $B64 * K62, "")</f>
        <v>4096.2288686605871</v>
      </c>
      <c r="M62" s="31">
        <v>81.900000000000006</v>
      </c>
      <c r="N62" s="32">
        <f t="shared" si="29"/>
        <v>6.5019505851755519E-2</v>
      </c>
      <c r="O62" s="18">
        <f>IF(ISNUMBER(M62), $B64 * N62, "")</f>
        <v>9752.9258777633277</v>
      </c>
      <c r="Q62" s="182"/>
      <c r="R62" s="183"/>
      <c r="S62" s="184"/>
    </row>
    <row r="63" spans="1:19" ht="17.25" customHeight="1" thickBot="1">
      <c r="A63" s="130" t="s">
        <v>140</v>
      </c>
      <c r="B63" s="131">
        <v>47.7</v>
      </c>
      <c r="C63" s="79">
        <v>-1.24223602E-2</v>
      </c>
      <c r="D63" s="24">
        <v>48</v>
      </c>
      <c r="E63" s="25">
        <f t="shared" si="26"/>
        <v>6.2893081761005686E-3</v>
      </c>
      <c r="F63" s="104">
        <f>IF(ISNUMBER(D63), $B64 * E63, "")</f>
        <v>943.39622641508527</v>
      </c>
      <c r="G63" s="102">
        <v>48.3</v>
      </c>
      <c r="H63" s="25">
        <f t="shared" si="27"/>
        <v>1.2578616352201137E-2</v>
      </c>
      <c r="I63" s="103">
        <f>IF(ISNUMBER(G63), $B64 * H63, "")</f>
        <v>1886.7924528301705</v>
      </c>
      <c r="J63" s="24">
        <v>48.5</v>
      </c>
      <c r="K63" s="25">
        <f t="shared" si="28"/>
        <v>1.6771488469601616E-2</v>
      </c>
      <c r="L63" s="104">
        <f>IF(ISNUMBER(J63), $B64 * K63, "")</f>
        <v>2515.7232704402422</v>
      </c>
      <c r="M63" s="102">
        <v>50.8</v>
      </c>
      <c r="N63" s="25">
        <f t="shared" si="29"/>
        <v>6.4989517819706383E-2</v>
      </c>
      <c r="O63" s="104">
        <f>IF(ISNUMBER(M63), $B64 * N63, "")</f>
        <v>9748.427672955957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2.3232114319567446E-3</v>
      </c>
      <c r="F64" s="28">
        <f>SUM(F44:F63)</f>
        <v>6969.6342958702317</v>
      </c>
      <c r="G64" s="26" t="s">
        <v>265</v>
      </c>
      <c r="H64" s="27">
        <f>IF(COUNT(H44:H63), SUM(H44:H63) / COUNT(H44:H63), 0)</f>
        <v>1.6390631504164521E-3</v>
      </c>
      <c r="I64" s="28">
        <f>SUM(I44:I63)</f>
        <v>4917.1894512493645</v>
      </c>
      <c r="J64" s="26" t="s">
        <v>265</v>
      </c>
      <c r="K64" s="27">
        <f>IF(COUNT(K44:K63), SUM(K44:K63) / COUNT(K44:K63), 0)</f>
        <v>6.1776817249428809E-3</v>
      </c>
      <c r="L64" s="28">
        <f>SUM(L44:L63)</f>
        <v>18533.045174828643</v>
      </c>
      <c r="M64" s="26" t="s">
        <v>265</v>
      </c>
      <c r="N64" s="27">
        <f>IF(COUNT(N44:N63), SUM(N44:N63) / COUNT(N44:N63), 0)</f>
        <v>2.9979495579143096E-2</v>
      </c>
      <c r="O64" s="28">
        <f>SUM(O44:O63)</f>
        <v>89938.486737429281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2022-06-05(일) 오전 00:00</v>
      </c>
      <c r="C69" s="245"/>
      <c r="D69" s="217" t="str">
        <f>TEXT($G$1, "[$-ko-KR]yyyy-mm-dd(ddd) ") &amp; "오후 14:00"</f>
        <v>2022-06-05(일) 오후 14:00</v>
      </c>
      <c r="E69" s="218"/>
      <c r="F69" s="219"/>
      <c r="G69" s="217" t="str">
        <f>TEXT($G$1, "[$-ko-KR]yyyy-mm-dd(ddd) ") &amp; "오후 19:00"</f>
        <v>2022-06-05(일) 오후 19:00</v>
      </c>
      <c r="H69" s="218"/>
      <c r="I69" s="219"/>
      <c r="J69" s="217" t="str">
        <f>TEXT($G$1, "[$-ko-KR]yyyy-mm-dd(ddd) ") &amp; "오후 21:00"</f>
        <v>2022-06-05(일) 오후 21:00</v>
      </c>
      <c r="K69" s="218"/>
      <c r="L69" s="219"/>
      <c r="M69" s="217" t="str">
        <f>TEXT($G$1+1, "[$-ko-KR]yyyy-mm-dd(ddd) ") &amp; "오전 00:00"</f>
        <v>2022-06-06(월)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216</v>
      </c>
      <c r="B71" s="124">
        <v>170</v>
      </c>
      <c r="C71" s="76">
        <v>8.2802547800000001E-2</v>
      </c>
      <c r="D71" s="13">
        <v>163</v>
      </c>
      <c r="E71" s="14">
        <f>IF(ISNUMBER(D71), (D71 - $B71) / $B71, "")</f>
        <v>-4.1176470588235294E-2</v>
      </c>
      <c r="F71" s="16">
        <f>IF(ISNUMBER(D71), $B91 * E71, "")</f>
        <v>-6176.4705882352937</v>
      </c>
      <c r="G71" s="29">
        <v>162</v>
      </c>
      <c r="H71" s="14">
        <f>IF(ISNUMBER(G71), (G71 - $B71) / $B71, "")</f>
        <v>-4.7058823529411764E-2</v>
      </c>
      <c r="I71" s="100">
        <f>IF(ISNUMBER(G71), $B91 * H71, "")</f>
        <v>-7058.8235294117649</v>
      </c>
      <c r="J71" s="13">
        <v>164</v>
      </c>
      <c r="K71" s="14">
        <f>IF(ISNUMBER(J71), (J71 - $B71) / $B71, "")</f>
        <v>-3.5294117647058823E-2</v>
      </c>
      <c r="L71" s="16">
        <f>IF(ISNUMBER(J71), $B91 * K71, "")</f>
        <v>-5294.1176470588234</v>
      </c>
      <c r="M71" s="29">
        <v>165</v>
      </c>
      <c r="N71" s="14">
        <f>IF(ISNUMBER(M71), (M71 - $B71) / $B71, "")</f>
        <v>-2.9411764705882353E-2</v>
      </c>
      <c r="O71" s="16">
        <f>IF(ISNUMBER(M71), $B91 * N71, "")</f>
        <v>-4411.7647058823532</v>
      </c>
      <c r="Q71" s="203"/>
      <c r="R71" s="203"/>
      <c r="S71" s="203"/>
    </row>
    <row r="72" spans="1:19" ht="17.25" thickBot="1">
      <c r="A72" s="125" t="s">
        <v>214</v>
      </c>
      <c r="B72" s="126">
        <v>114</v>
      </c>
      <c r="C72" s="77">
        <v>5.5555555600000001E-2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-5263.1578947368416</v>
      </c>
      <c r="G72" s="31">
        <v>111</v>
      </c>
      <c r="H72" s="32">
        <f t="shared" ref="H72:H75" si="31">IF(ISNUMBER(G72), (G72 - $B72) / $B72, "")</f>
        <v>-2.6315789473684209E-2</v>
      </c>
      <c r="I72" s="101">
        <f>IF(ISNUMBER(G72), $B91 * H72, "")</f>
        <v>-3947.3684210526312</v>
      </c>
      <c r="J72" s="15">
        <v>112</v>
      </c>
      <c r="K72" s="32">
        <f t="shared" ref="K72:K75" si="32">IF(ISNUMBER(J72), (J72 - $B72) / $B72, "")</f>
        <v>-1.7543859649122806E-2</v>
      </c>
      <c r="L72" s="18">
        <f>IF(ISNUMBER(J72), $B91 * K72, "")</f>
        <v>-2631.5789473684208</v>
      </c>
      <c r="M72" s="31">
        <v>111</v>
      </c>
      <c r="N72" s="32">
        <f t="shared" ref="N72:N75" si="33">IF(ISNUMBER(M72), (M72 - $B72) / $B72, "")</f>
        <v>-2.6315789473684209E-2</v>
      </c>
      <c r="O72" s="18">
        <f>IF(ISNUMBER(M72), $B91 * N72, "")</f>
        <v>-3947.3684210526312</v>
      </c>
      <c r="Q72" s="203"/>
      <c r="R72" s="203"/>
      <c r="S72" s="203"/>
    </row>
    <row r="73" spans="1:19" ht="17.25" thickBot="1">
      <c r="A73" s="125" t="s">
        <v>85</v>
      </c>
      <c r="B73" s="126">
        <v>160</v>
      </c>
      <c r="C73" s="77">
        <v>3.2258064500000003E-2</v>
      </c>
      <c r="D73" s="15">
        <v>160</v>
      </c>
      <c r="E73" s="32">
        <f t="shared" si="30"/>
        <v>0</v>
      </c>
      <c r="F73" s="18">
        <f>IF(ISNUMBER(D73), $B91 * E73, "")</f>
        <v>0</v>
      </c>
      <c r="G73" s="31">
        <v>158</v>
      </c>
      <c r="H73" s="32">
        <f t="shared" si="31"/>
        <v>-1.2500000000000001E-2</v>
      </c>
      <c r="I73" s="101">
        <f>IF(ISNUMBER(G73), $B91 * H73, "")</f>
        <v>-1875</v>
      </c>
      <c r="J73" s="15">
        <v>158</v>
      </c>
      <c r="K73" s="32">
        <f t="shared" si="32"/>
        <v>-1.2500000000000001E-2</v>
      </c>
      <c r="L73" s="18">
        <f>IF(ISNUMBER(J73), $B91 * K73, "")</f>
        <v>-1875</v>
      </c>
      <c r="M73" s="31">
        <v>170</v>
      </c>
      <c r="N73" s="32">
        <f t="shared" si="33"/>
        <v>6.25E-2</v>
      </c>
      <c r="O73" s="18">
        <f>IF(ISNUMBER(M73), $B91 * N73, "")</f>
        <v>9375</v>
      </c>
      <c r="Q73" s="193"/>
      <c r="R73" s="193"/>
      <c r="S73" s="193"/>
    </row>
    <row r="74" spans="1:19" ht="17.25" thickBot="1">
      <c r="A74" s="125" t="s">
        <v>260</v>
      </c>
      <c r="B74" s="126">
        <v>104</v>
      </c>
      <c r="C74" s="77">
        <v>1.9607843100000001E-2</v>
      </c>
      <c r="D74" s="15">
        <v>103</v>
      </c>
      <c r="E74" s="32">
        <f t="shared" si="30"/>
        <v>-9.6153846153846159E-3</v>
      </c>
      <c r="F74" s="18">
        <f>IF(ISNUMBER(D74), $B91 * E74, "")</f>
        <v>-1442.3076923076924</v>
      </c>
      <c r="G74" s="31">
        <v>103</v>
      </c>
      <c r="H74" s="32">
        <f t="shared" si="31"/>
        <v>-9.6153846153846159E-3</v>
      </c>
      <c r="I74" s="101">
        <f>IF(ISNUMBER(G74), $B91 * H74, "")</f>
        <v>-1442.3076923076924</v>
      </c>
      <c r="J74" s="15">
        <v>104</v>
      </c>
      <c r="K74" s="32">
        <f t="shared" si="32"/>
        <v>0</v>
      </c>
      <c r="L74" s="18">
        <f>IF(ISNUMBER(J74), $B91 * K74, "")</f>
        <v>0</v>
      </c>
      <c r="M74" s="31">
        <v>105</v>
      </c>
      <c r="N74" s="32">
        <f t="shared" si="33"/>
        <v>9.6153846153846159E-3</v>
      </c>
      <c r="O74" s="18">
        <f>IF(ISNUMBER(M74), $B91 * N74, "")</f>
        <v>1442.3076923076924</v>
      </c>
      <c r="Q74" s="193"/>
      <c r="R74" s="193"/>
      <c r="S74" s="193"/>
    </row>
    <row r="75" spans="1:19" ht="17.25" thickBot="1">
      <c r="A75" s="127" t="s">
        <v>328</v>
      </c>
      <c r="B75" s="128">
        <v>758</v>
      </c>
      <c r="C75" s="78">
        <v>9.3209055000000006E-3</v>
      </c>
      <c r="D75" s="20">
        <v>757</v>
      </c>
      <c r="E75" s="21">
        <f t="shared" si="30"/>
        <v>-1.3192612137203166E-3</v>
      </c>
      <c r="F75" s="22">
        <f>IF(ISNUMBER(D75), $B91 * E75, "")</f>
        <v>-197.88918205804748</v>
      </c>
      <c r="G75" s="30">
        <v>747</v>
      </c>
      <c r="H75" s="21">
        <f t="shared" si="31"/>
        <v>-1.4511873350923483E-2</v>
      </c>
      <c r="I75" s="105">
        <f>IF(ISNUMBER(G75), $B91 * H75, "")</f>
        <v>-2176.7810026385223</v>
      </c>
      <c r="J75" s="20">
        <v>750</v>
      </c>
      <c r="K75" s="21">
        <f t="shared" si="32"/>
        <v>-1.0554089709762533E-2</v>
      </c>
      <c r="L75" s="22">
        <f>IF(ISNUMBER(J75), $B91 * K75, "")</f>
        <v>-1583.1134564643799</v>
      </c>
      <c r="M75" s="30">
        <v>787</v>
      </c>
      <c r="N75" s="21">
        <f t="shared" si="33"/>
        <v>3.825857519788918E-2</v>
      </c>
      <c r="O75" s="22">
        <f>IF(ISNUMBER(M75), $B91 * N75, "")</f>
        <v>5738.786279683377</v>
      </c>
      <c r="Q75" s="193"/>
      <c r="R75" s="193"/>
      <c r="S75" s="193"/>
    </row>
    <row r="76" spans="1:19" ht="17.25" thickBot="1">
      <c r="A76" s="125" t="s">
        <v>194</v>
      </c>
      <c r="B76" s="129">
        <v>110</v>
      </c>
      <c r="C76" s="80">
        <v>9.1743119000000008E-3</v>
      </c>
      <c r="D76" s="106">
        <v>107</v>
      </c>
      <c r="E76" s="107">
        <f>IF(ISNUMBER(D76), (D76 - $B76) / $B76, "")</f>
        <v>-2.7272727272727271E-2</v>
      </c>
      <c r="F76" s="108">
        <f>IF(ISNUMBER(D76), $B91 * E76, "")</f>
        <v>-4090.9090909090905</v>
      </c>
      <c r="G76" s="109">
        <v>108</v>
      </c>
      <c r="H76" s="107">
        <f>IF(ISNUMBER(G76), (G76 - $B76) / $B76, "")</f>
        <v>-1.8181818181818181E-2</v>
      </c>
      <c r="I76" s="110">
        <f>IF(ISNUMBER(G76), $B91 * H76, "")</f>
        <v>-2727.272727272727</v>
      </c>
      <c r="J76" s="106">
        <v>109</v>
      </c>
      <c r="K76" s="107">
        <f>IF(ISNUMBER(J76), (J76 - $B76) / $B76, "")</f>
        <v>-9.0909090909090905E-3</v>
      </c>
      <c r="L76" s="108">
        <f>IF(ISNUMBER(J76), $B91 * K76, "")</f>
        <v>-1363.6363636363635</v>
      </c>
      <c r="M76" s="109">
        <v>109</v>
      </c>
      <c r="N76" s="107">
        <f>IF(ISNUMBER(M76), (M76 - $B76) / $B76, "")</f>
        <v>-9.0909090909090905E-3</v>
      </c>
      <c r="O76" s="108">
        <f>IF(ISNUMBER(M76), $B91 * N76, "")</f>
        <v>-1363.6363636363635</v>
      </c>
      <c r="Q76" s="193"/>
      <c r="R76" s="193"/>
      <c r="S76" s="193"/>
    </row>
    <row r="77" spans="1:19" ht="17.25" thickBot="1">
      <c r="A77" s="125" t="s">
        <v>151</v>
      </c>
      <c r="B77" s="126">
        <v>784</v>
      </c>
      <c r="C77" s="77">
        <v>6.4184851999999999E-3</v>
      </c>
      <c r="D77" s="15">
        <v>790</v>
      </c>
      <c r="E77" s="32">
        <f t="shared" ref="E77:E80" si="34">IF(ISNUMBER(D77), (D77 - $B77) / $B77, "")</f>
        <v>7.6530612244897957E-3</v>
      </c>
      <c r="F77" s="18">
        <f>IF(ISNUMBER(D77), $B91 * E77, "")</f>
        <v>1147.9591836734694</v>
      </c>
      <c r="G77" s="31">
        <v>786</v>
      </c>
      <c r="H77" s="32">
        <f t="shared" ref="H77:H80" si="35">IF(ISNUMBER(G77), (G77 - $B77) / $B77, "")</f>
        <v>2.5510204081632651E-3</v>
      </c>
      <c r="I77" s="101">
        <f>IF(ISNUMBER(G77), $B91 * H77, "")</f>
        <v>382.65306122448976</v>
      </c>
      <c r="J77" s="15">
        <v>791</v>
      </c>
      <c r="K77" s="32">
        <f t="shared" ref="K77:K80" si="36">IF(ISNUMBER(J77), (J77 - $B77) / $B77, "")</f>
        <v>8.9285714285714281E-3</v>
      </c>
      <c r="L77" s="18">
        <f>IF(ISNUMBER(J77), $B91 * K77, "")</f>
        <v>1339.2857142857142</v>
      </c>
      <c r="M77" s="31">
        <v>830</v>
      </c>
      <c r="N77" s="32">
        <f t="shared" ref="N77:N80" si="37">IF(ISNUMBER(M77), (M77 - $B77) / $B77, "")</f>
        <v>5.8673469387755105E-2</v>
      </c>
      <c r="O77" s="18">
        <f>IF(ISNUMBER(M77), $B91 * N77, "")</f>
        <v>8801.0204081632655</v>
      </c>
      <c r="Q77" s="193"/>
      <c r="R77" s="193"/>
      <c r="S77" s="193"/>
    </row>
    <row r="78" spans="1:19" ht="17.25" thickBot="1">
      <c r="A78" s="125" t="s">
        <v>89</v>
      </c>
      <c r="B78" s="126">
        <v>498</v>
      </c>
      <c r="C78" s="77">
        <v>0</v>
      </c>
      <c r="D78" s="15">
        <v>499</v>
      </c>
      <c r="E78" s="32">
        <f t="shared" si="34"/>
        <v>2.008032128514056E-3</v>
      </c>
      <c r="F78" s="18">
        <f>IF(ISNUMBER(D78), $B91 * E78, "")</f>
        <v>301.20481927710841</v>
      </c>
      <c r="G78" s="31">
        <v>500</v>
      </c>
      <c r="H78" s="32">
        <f t="shared" si="35"/>
        <v>4.0160642570281121E-3</v>
      </c>
      <c r="I78" s="101">
        <f>IF(ISNUMBER(G78), $B91 * H78, "")</f>
        <v>602.40963855421683</v>
      </c>
      <c r="J78" s="15">
        <v>501</v>
      </c>
      <c r="K78" s="32">
        <f t="shared" si="36"/>
        <v>6.024096385542169E-3</v>
      </c>
      <c r="L78" s="18">
        <f>IF(ISNUMBER(J78), $B91 * K78, "")</f>
        <v>903.61445783132535</v>
      </c>
      <c r="M78" s="31">
        <v>508</v>
      </c>
      <c r="N78" s="32">
        <f t="shared" si="37"/>
        <v>2.0080321285140562E-2</v>
      </c>
      <c r="O78" s="18">
        <f>IF(ISNUMBER(M78), $B91 * N78, "")</f>
        <v>3012.0481927710844</v>
      </c>
      <c r="Q78" s="193"/>
      <c r="R78" s="193"/>
      <c r="S78" s="193"/>
    </row>
    <row r="79" spans="1:19" ht="17.25" thickBot="1">
      <c r="A79" s="125" t="s">
        <v>79</v>
      </c>
      <c r="B79" s="126">
        <v>484</v>
      </c>
      <c r="C79" s="77">
        <v>0</v>
      </c>
      <c r="D79" s="15">
        <v>481</v>
      </c>
      <c r="E79" s="32">
        <f t="shared" si="34"/>
        <v>-6.1983471074380167E-3</v>
      </c>
      <c r="F79" s="18">
        <f>IF(ISNUMBER(D79), $B91 * E79, "")</f>
        <v>-929.75206611570252</v>
      </c>
      <c r="G79" s="31">
        <v>480</v>
      </c>
      <c r="H79" s="32">
        <f t="shared" si="35"/>
        <v>-8.2644628099173556E-3</v>
      </c>
      <c r="I79" s="101">
        <f>IF(ISNUMBER(G79), $B91 * H79, "")</f>
        <v>-1239.6694214876034</v>
      </c>
      <c r="J79" s="15">
        <v>484</v>
      </c>
      <c r="K79" s="32">
        <f t="shared" si="36"/>
        <v>0</v>
      </c>
      <c r="L79" s="18">
        <f>IF(ISNUMBER(J79), $B91 * K79, "")</f>
        <v>0</v>
      </c>
      <c r="M79" s="31">
        <v>505</v>
      </c>
      <c r="N79" s="32">
        <f t="shared" si="37"/>
        <v>4.3388429752066117E-2</v>
      </c>
      <c r="O79" s="18">
        <f>IF(ISNUMBER(M79), $B91 * N79, "")</f>
        <v>6508.2644628099179</v>
      </c>
      <c r="Q79" s="33"/>
      <c r="R79" s="33"/>
    </row>
    <row r="80" spans="1:19" ht="17.25" thickBot="1">
      <c r="A80" s="130" t="s">
        <v>171</v>
      </c>
      <c r="B80" s="131">
        <v>443</v>
      </c>
      <c r="C80" s="79">
        <v>0</v>
      </c>
      <c r="D80" s="24">
        <v>441</v>
      </c>
      <c r="E80" s="25">
        <f t="shared" si="34"/>
        <v>-4.5146726862302479E-3</v>
      </c>
      <c r="F80" s="104">
        <f>IF(ISNUMBER(D80), $B91 * E80, "")</f>
        <v>-677.20090293453723</v>
      </c>
      <c r="G80" s="102">
        <v>441</v>
      </c>
      <c r="H80" s="25">
        <f t="shared" si="35"/>
        <v>-4.5146726862302479E-3</v>
      </c>
      <c r="I80" s="103">
        <f>IF(ISNUMBER(G80), $B91 * H80, "")</f>
        <v>-677.20090293453723</v>
      </c>
      <c r="J80" s="24">
        <v>446</v>
      </c>
      <c r="K80" s="25">
        <f t="shared" si="36"/>
        <v>6.7720090293453723E-3</v>
      </c>
      <c r="L80" s="104">
        <f>IF(ISNUMBER(J80), $B91 * K80, "")</f>
        <v>1015.8013544018058</v>
      </c>
      <c r="M80" s="102">
        <v>453</v>
      </c>
      <c r="N80" s="25">
        <f t="shared" si="37"/>
        <v>2.2573363431151242E-2</v>
      </c>
      <c r="O80" s="104">
        <f>IF(ISNUMBER(M80), $B91 * N80, "")</f>
        <v>3386.0045146726861</v>
      </c>
      <c r="Q80" s="194"/>
      <c r="R80" s="195"/>
      <c r="S80" s="196"/>
    </row>
    <row r="81" spans="1:19">
      <c r="A81" s="123" t="s">
        <v>336</v>
      </c>
      <c r="B81" s="124">
        <v>114</v>
      </c>
      <c r="C81" s="76">
        <v>0</v>
      </c>
      <c r="D81" s="13">
        <v>120</v>
      </c>
      <c r="E81" s="14">
        <f>IF(ISNUMBER(D81), (D81 - $B81) / $B81, "")</f>
        <v>5.2631578947368418E-2</v>
      </c>
      <c r="F81" s="16">
        <f>IF(ISNUMBER(D81), $B91 * E81, "")</f>
        <v>7894.7368421052624</v>
      </c>
      <c r="G81" s="29">
        <v>119</v>
      </c>
      <c r="H81" s="14">
        <f>IF(ISNUMBER(G81), (G81 - $B81) / $B81, "")</f>
        <v>4.3859649122807015E-2</v>
      </c>
      <c r="I81" s="100">
        <f>IF(ISNUMBER(G81), $B91 * H81, "")</f>
        <v>6578.9473684210525</v>
      </c>
      <c r="J81" s="13">
        <v>118</v>
      </c>
      <c r="K81" s="14">
        <f>IF(ISNUMBER(J81), (J81 - $B81) / $B81, "")</f>
        <v>3.5087719298245612E-2</v>
      </c>
      <c r="L81" s="16">
        <f>IF(ISNUMBER(J81), $B91 * K81, "")</f>
        <v>5263.1578947368416</v>
      </c>
      <c r="M81" s="29">
        <v>122</v>
      </c>
      <c r="N81" s="14">
        <f>IF(ISNUMBER(M81), (M81 - $B81) / $B81, "")</f>
        <v>7.0175438596491224E-2</v>
      </c>
      <c r="O81" s="16">
        <f>IF(ISNUMBER(M81), $B91 * N81, "")</f>
        <v>10526.315789473683</v>
      </c>
      <c r="Q81" s="197"/>
      <c r="R81" s="198"/>
      <c r="S81" s="199"/>
    </row>
    <row r="82" spans="1:19" ht="17.25" thickBot="1">
      <c r="A82" s="125" t="s">
        <v>208</v>
      </c>
      <c r="B82" s="126">
        <v>682</v>
      </c>
      <c r="C82" s="77">
        <v>0</v>
      </c>
      <c r="D82" s="15">
        <v>682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682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687</v>
      </c>
      <c r="K82" s="32">
        <f t="shared" ref="K82:K85" si="40">IF(ISNUMBER(J82), (J82 - $B82) / $B82, "")</f>
        <v>7.331378299120235E-3</v>
      </c>
      <c r="L82" s="18">
        <f>IF(ISNUMBER(J82), $B91 * K82, "")</f>
        <v>1099.7067448680352</v>
      </c>
      <c r="M82" s="31">
        <v>709</v>
      </c>
      <c r="N82" s="32">
        <f t="shared" ref="N82:N85" si="41">IF(ISNUMBER(M82), (M82 - $B82) / $B82, "")</f>
        <v>3.9589442815249266E-2</v>
      </c>
      <c r="O82" s="18">
        <f>IF(ISNUMBER(M82), $B91 * N82, "")</f>
        <v>5938.4164222873897</v>
      </c>
      <c r="Q82" s="200"/>
      <c r="R82" s="201"/>
      <c r="S82" s="202"/>
    </row>
    <row r="83" spans="1:19" ht="17.25" thickBot="1">
      <c r="A83" s="125" t="s">
        <v>81</v>
      </c>
      <c r="B83" s="126">
        <v>713</v>
      </c>
      <c r="C83" s="77">
        <v>-1.4005602E-3</v>
      </c>
      <c r="D83" s="15">
        <v>715</v>
      </c>
      <c r="E83" s="32">
        <f t="shared" si="38"/>
        <v>2.8050490883590462E-3</v>
      </c>
      <c r="F83" s="18">
        <f>IF(ISNUMBER(D83), $B91 * E83, "")</f>
        <v>420.75736325385691</v>
      </c>
      <c r="G83" s="31">
        <v>709</v>
      </c>
      <c r="H83" s="32">
        <f t="shared" si="39"/>
        <v>-5.6100981767180924E-3</v>
      </c>
      <c r="I83" s="101">
        <f>IF(ISNUMBER(G83), $B91 * H83, "")</f>
        <v>-841.51472650771382</v>
      </c>
      <c r="J83" s="15">
        <v>711</v>
      </c>
      <c r="K83" s="32">
        <f t="shared" si="40"/>
        <v>-2.8050490883590462E-3</v>
      </c>
      <c r="L83" s="18">
        <f>IF(ISNUMBER(J83), $B91 * K83, "")</f>
        <v>-420.75736325385691</v>
      </c>
      <c r="M83" s="31">
        <v>764</v>
      </c>
      <c r="N83" s="32">
        <f t="shared" si="41"/>
        <v>7.1528751753155678E-2</v>
      </c>
      <c r="O83" s="18">
        <f>IF(ISNUMBER(M83), $B91 * N83, "")</f>
        <v>10729.312762973352</v>
      </c>
      <c r="Q83" s="193"/>
      <c r="R83" s="193"/>
      <c r="S83" s="193"/>
    </row>
    <row r="84" spans="1:19" ht="17.25" thickBot="1">
      <c r="A84" s="125" t="s">
        <v>331</v>
      </c>
      <c r="B84" s="126">
        <v>226</v>
      </c>
      <c r="C84" s="77">
        <v>-4.4052863000000001E-3</v>
      </c>
      <c r="D84" s="15">
        <v>225</v>
      </c>
      <c r="E84" s="32">
        <f t="shared" si="38"/>
        <v>-4.4247787610619468E-3</v>
      </c>
      <c r="F84" s="18">
        <f>IF(ISNUMBER(D84), $B91 * E84, "")</f>
        <v>-663.71681415929197</v>
      </c>
      <c r="G84" s="31">
        <v>225</v>
      </c>
      <c r="H84" s="32">
        <f t="shared" si="39"/>
        <v>-4.4247787610619468E-3</v>
      </c>
      <c r="I84" s="101">
        <f>IF(ISNUMBER(G84), $B91 * H84, "")</f>
        <v>-663.71681415929197</v>
      </c>
      <c r="J84" s="15">
        <v>224</v>
      </c>
      <c r="K84" s="32">
        <f t="shared" si="40"/>
        <v>-8.8495575221238937E-3</v>
      </c>
      <c r="L84" s="18">
        <f>IF(ISNUMBER(J84), $B91 * K84, "")</f>
        <v>-1327.4336283185839</v>
      </c>
      <c r="M84" s="31">
        <v>232</v>
      </c>
      <c r="N84" s="32">
        <f t="shared" si="41"/>
        <v>2.6548672566371681E-2</v>
      </c>
      <c r="O84" s="18">
        <f>IF(ISNUMBER(M84), $B91 * N84, "")</f>
        <v>3982.3008849557523</v>
      </c>
      <c r="Q84" s="203"/>
      <c r="R84" s="203"/>
      <c r="S84" s="203"/>
    </row>
    <row r="85" spans="1:19" ht="17.25" thickBot="1">
      <c r="A85" s="127" t="s">
        <v>200</v>
      </c>
      <c r="B85" s="128">
        <v>315</v>
      </c>
      <c r="C85" s="78">
        <v>-6.3091483000000002E-3</v>
      </c>
      <c r="D85" s="20">
        <v>319</v>
      </c>
      <c r="E85" s="21">
        <f t="shared" si="38"/>
        <v>1.2698412698412698E-2</v>
      </c>
      <c r="F85" s="22">
        <f>IF(ISNUMBER(D85), $B91 * E85, "")</f>
        <v>1904.7619047619048</v>
      </c>
      <c r="G85" s="30">
        <v>330</v>
      </c>
      <c r="H85" s="21">
        <f t="shared" si="39"/>
        <v>4.7619047619047616E-2</v>
      </c>
      <c r="I85" s="105">
        <f>IF(ISNUMBER(G85), $B91 * H85, "")</f>
        <v>7142.8571428571422</v>
      </c>
      <c r="J85" s="20">
        <v>335</v>
      </c>
      <c r="K85" s="21">
        <f t="shared" si="40"/>
        <v>6.3492063492063489E-2</v>
      </c>
      <c r="L85" s="22">
        <f>IF(ISNUMBER(J85), $B91 * K85, "")</f>
        <v>9523.8095238095229</v>
      </c>
      <c r="M85" s="30">
        <v>340</v>
      </c>
      <c r="N85" s="21">
        <f t="shared" si="41"/>
        <v>7.9365079365079361E-2</v>
      </c>
      <c r="O85" s="22">
        <f>IF(ISNUMBER(M85), $B91 * N85, "")</f>
        <v>11904.761904761905</v>
      </c>
      <c r="Q85" s="203"/>
      <c r="R85" s="203"/>
      <c r="S85" s="203"/>
    </row>
    <row r="86" spans="1:19" ht="17.25" thickBot="1">
      <c r="A86" s="125" t="s">
        <v>212</v>
      </c>
      <c r="B86" s="129">
        <v>301</v>
      </c>
      <c r="C86" s="80">
        <v>-6.6006601E-3</v>
      </c>
      <c r="D86" s="106">
        <v>314</v>
      </c>
      <c r="E86" s="107">
        <f>IF(ISNUMBER(D86), (D86 - $B86) / $B86, "")</f>
        <v>4.3189368770764118E-2</v>
      </c>
      <c r="F86" s="108">
        <f>IF(ISNUMBER(D86), $B91 * E86, "")</f>
        <v>6478.4053156146174</v>
      </c>
      <c r="G86" s="109">
        <v>313</v>
      </c>
      <c r="H86" s="107">
        <f>IF(ISNUMBER(G86), (G86 - $B86) / $B86, "")</f>
        <v>3.9867109634551492E-2</v>
      </c>
      <c r="I86" s="110">
        <f>IF(ISNUMBER(G86), $B91 * H86, "")</f>
        <v>5980.0664451827242</v>
      </c>
      <c r="J86" s="106">
        <v>296</v>
      </c>
      <c r="K86" s="107">
        <f>IF(ISNUMBER(J86), (J86 - $B86) / $B86, "")</f>
        <v>-1.6611295681063124E-2</v>
      </c>
      <c r="L86" s="108">
        <f>IF(ISNUMBER(J86), $B91 * K86, "")</f>
        <v>-2491.6943521594685</v>
      </c>
      <c r="M86" s="109">
        <v>301</v>
      </c>
      <c r="N86" s="107">
        <f>IF(ISNUMBER(M86), (M86 - $B86) / $B86, "")</f>
        <v>0</v>
      </c>
      <c r="O86" s="108">
        <f>IF(ISNUMBER(M86), $B91 * N86, "")</f>
        <v>0</v>
      </c>
      <c r="Q86" s="193"/>
      <c r="R86" s="193"/>
      <c r="S86" s="193"/>
    </row>
    <row r="87" spans="1:19" ht="17.25" thickBot="1">
      <c r="A87" s="125" t="s">
        <v>161</v>
      </c>
      <c r="B87" s="126">
        <v>524</v>
      </c>
      <c r="C87" s="77">
        <v>-7.5757576E-3</v>
      </c>
      <c r="D87" s="15">
        <v>521</v>
      </c>
      <c r="E87" s="32">
        <f t="shared" ref="E87:E90" si="42">IF(ISNUMBER(D87), (D87 - $B87) / $B87, "")</f>
        <v>-5.7251908396946565E-3</v>
      </c>
      <c r="F87" s="18">
        <f>IF(ISNUMBER(D87), $B91 * E87, "")</f>
        <v>-858.77862595419845</v>
      </c>
      <c r="G87" s="31">
        <v>520</v>
      </c>
      <c r="H87" s="32">
        <f t="shared" ref="H87:H90" si="43">IF(ISNUMBER(G87), (G87 - $B87) / $B87, "")</f>
        <v>-7.6335877862595417E-3</v>
      </c>
      <c r="I87" s="101">
        <f>IF(ISNUMBER(G87), $B91 * H87, "")</f>
        <v>-1145.0381679389313</v>
      </c>
      <c r="J87" s="15">
        <v>518</v>
      </c>
      <c r="K87" s="32">
        <f t="shared" ref="K87:K90" si="44">IF(ISNUMBER(J87), (J87 - $B87) / $B87, "")</f>
        <v>-1.1450381679389313E-2</v>
      </c>
      <c r="L87" s="18">
        <f>IF(ISNUMBER(J87), $B91 * K87, "")</f>
        <v>-1717.5572519083969</v>
      </c>
      <c r="M87" s="31">
        <v>528</v>
      </c>
      <c r="N87" s="32">
        <f t="shared" ref="N87:N90" si="45">IF(ISNUMBER(M87), (M87 - $B87) / $B87, "")</f>
        <v>7.6335877862595417E-3</v>
      </c>
      <c r="O87" s="18">
        <f>IF(ISNUMBER(M87), $B91 * N87, "")</f>
        <v>1145.0381679389313</v>
      </c>
      <c r="Q87" s="193"/>
      <c r="R87" s="193"/>
      <c r="S87" s="193"/>
    </row>
    <row r="88" spans="1:19" ht="17.25" thickBot="1">
      <c r="A88" s="125" t="s">
        <v>101</v>
      </c>
      <c r="B88" s="126">
        <v>354</v>
      </c>
      <c r="C88" s="77">
        <v>-8.4033613000000004E-3</v>
      </c>
      <c r="D88" s="15">
        <v>361</v>
      </c>
      <c r="E88" s="32">
        <f t="shared" si="42"/>
        <v>1.977401129943503E-2</v>
      </c>
      <c r="F88" s="18">
        <f>IF(ISNUMBER(D88), $B91 * E88, "")</f>
        <v>2966.1016949152545</v>
      </c>
      <c r="G88" s="31">
        <v>372</v>
      </c>
      <c r="H88" s="32">
        <f t="shared" si="43"/>
        <v>5.0847457627118647E-2</v>
      </c>
      <c r="I88" s="101">
        <f>IF(ISNUMBER(G88), $B91 * H88, "")</f>
        <v>7627.1186440677975</v>
      </c>
      <c r="J88" s="15">
        <v>371</v>
      </c>
      <c r="K88" s="32">
        <f t="shared" si="44"/>
        <v>4.8022598870056499E-2</v>
      </c>
      <c r="L88" s="18">
        <f>IF(ISNUMBER(J88), $B91 * K88, "")</f>
        <v>7203.3898305084749</v>
      </c>
      <c r="M88" s="31">
        <v>411</v>
      </c>
      <c r="N88" s="32">
        <f t="shared" si="45"/>
        <v>0.16101694915254236</v>
      </c>
      <c r="O88" s="18">
        <f>IF(ISNUMBER(M88), $B91 * N88, "")</f>
        <v>24152.542372881355</v>
      </c>
      <c r="Q88" s="193"/>
      <c r="R88" s="193"/>
      <c r="S88" s="193"/>
    </row>
    <row r="89" spans="1:19">
      <c r="A89" s="125" t="s">
        <v>163</v>
      </c>
      <c r="B89" s="126">
        <v>680</v>
      </c>
      <c r="C89" s="77">
        <v>-8.7463556999999997E-3</v>
      </c>
      <c r="D89" s="15">
        <v>685</v>
      </c>
      <c r="E89" s="32">
        <f t="shared" si="42"/>
        <v>7.3529411764705881E-3</v>
      </c>
      <c r="F89" s="18">
        <f>IF(ISNUMBER(D89), $B91 * E89, "")</f>
        <v>1102.9411764705883</v>
      </c>
      <c r="G89" s="31">
        <v>685</v>
      </c>
      <c r="H89" s="32">
        <f t="shared" si="43"/>
        <v>7.3529411764705881E-3</v>
      </c>
      <c r="I89" s="101">
        <f>IF(ISNUMBER(G89), $B91 * H89, "")</f>
        <v>1102.9411764705883</v>
      </c>
      <c r="J89" s="15">
        <v>687</v>
      </c>
      <c r="K89" s="32">
        <f t="shared" si="44"/>
        <v>1.0294117647058823E-2</v>
      </c>
      <c r="L89" s="18">
        <f>IF(ISNUMBER(J89), $B91 * K89, "")</f>
        <v>1544.1176470588234</v>
      </c>
      <c r="M89" s="31">
        <v>705</v>
      </c>
      <c r="N89" s="32">
        <f t="shared" si="45"/>
        <v>3.6764705882352942E-2</v>
      </c>
      <c r="O89" s="18">
        <f>IF(ISNUMBER(M89), $B91 * N89, "")</f>
        <v>5514.7058823529414</v>
      </c>
      <c r="Q89" s="182"/>
      <c r="R89" s="183"/>
      <c r="S89" s="184"/>
    </row>
    <row r="90" spans="1:19" ht="17.25" thickBot="1">
      <c r="A90" s="130" t="s">
        <v>147</v>
      </c>
      <c r="B90" s="131">
        <v>102</v>
      </c>
      <c r="C90" s="79">
        <v>-9.7087379000000001E-3</v>
      </c>
      <c r="D90" s="24">
        <v>101</v>
      </c>
      <c r="E90" s="25">
        <f t="shared" si="42"/>
        <v>-9.8039215686274508E-3</v>
      </c>
      <c r="F90" s="104">
        <f>IF(ISNUMBER(D90), $B91 * E90, "")</f>
        <v>-1470.5882352941176</v>
      </c>
      <c r="G90" s="102">
        <v>102</v>
      </c>
      <c r="H90" s="25">
        <f t="shared" si="43"/>
        <v>0</v>
      </c>
      <c r="I90" s="103">
        <f>IF(ISNUMBER(G90), $B91 * H90, "")</f>
        <v>0</v>
      </c>
      <c r="J90" s="24">
        <v>104</v>
      </c>
      <c r="K90" s="25">
        <f t="shared" si="44"/>
        <v>1.9607843137254902E-2</v>
      </c>
      <c r="L90" s="104">
        <f>IF(ISNUMBER(J90), $B91 * K90, "")</f>
        <v>2941.1764705882351</v>
      </c>
      <c r="M90" s="102">
        <v>105</v>
      </c>
      <c r="N90" s="25">
        <f t="shared" si="45"/>
        <v>2.9411764705882353E-2</v>
      </c>
      <c r="O90" s="104">
        <f>IF(ISNUMBER(M90), $B91 * N90, "")</f>
        <v>4411.7647058823532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1.486990691224168E-4</v>
      </c>
      <c r="F91" s="28">
        <f>SUM(F71:F90)</f>
        <v>446.09720736724739</v>
      </c>
      <c r="G91" s="26" t="s">
        <v>265</v>
      </c>
      <c r="H91" s="27">
        <f>IF(COUNT(H71:H90), SUM(H71:H90) / COUNT(H71:H90), 0)</f>
        <v>1.8741000236888656E-3</v>
      </c>
      <c r="I91" s="28">
        <f>SUM(I71:I90)</f>
        <v>5622.3000710665947</v>
      </c>
      <c r="J91" s="26" t="s">
        <v>265</v>
      </c>
      <c r="K91" s="27">
        <f>IF(COUNT(K71:K90), SUM(K71:K90) / COUNT(K71:K90), 0)</f>
        <v>4.0430568759734949E-3</v>
      </c>
      <c r="L91" s="28">
        <f>SUM(L71:L90)</f>
        <v>12129.170627920485</v>
      </c>
      <c r="M91" s="26" t="s">
        <v>265</v>
      </c>
      <c r="N91" s="27">
        <f>IF(COUNT(N71:N90), SUM(N71:N90) / COUNT(N71:N90), 0)</f>
        <v>3.5615273651114783E-2</v>
      </c>
      <c r="O91" s="28">
        <f>SUM(O71:O90)</f>
        <v>106845.82095334433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2022-06-05(일) 오전 00:00</v>
      </c>
      <c r="C96" s="245"/>
      <c r="D96" s="217" t="str">
        <f>TEXT($G$1, "[$-ko-KR]yyyy-mm-dd(ddd) ") &amp; "오후 14:00"</f>
        <v>2022-06-05(일) 오후 14:00</v>
      </c>
      <c r="E96" s="218"/>
      <c r="F96" s="219"/>
      <c r="G96" s="217" t="str">
        <f>TEXT($G$1, "[$-ko-KR]yyyy-mm-dd(ddd) ") &amp; "오후 19:00"</f>
        <v>2022-06-05(일) 오후 19:00</v>
      </c>
      <c r="H96" s="218"/>
      <c r="I96" s="219"/>
      <c r="J96" s="217" t="str">
        <f>TEXT($G$1, "[$-ko-KR]yyyy-mm-dd(ddd) ") &amp; "오후 21:00"</f>
        <v>2022-06-05(일) 오후 21:00</v>
      </c>
      <c r="K96" s="218"/>
      <c r="L96" s="219"/>
      <c r="M96" s="217" t="str">
        <f>TEXT($G$1+1, "[$-ko-KR]yyyy-mm-dd(ddd) ") &amp; "오전 00:00"</f>
        <v>2022-06-06(월)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234</v>
      </c>
      <c r="B98" s="124">
        <v>76.900000000000006</v>
      </c>
      <c r="C98" s="76">
        <v>8.4626234100000003E-2</v>
      </c>
      <c r="D98" s="13">
        <v>75</v>
      </c>
      <c r="E98" s="14">
        <f>IF(ISNUMBER(D98), (D98 - $B98) / $B98, "")</f>
        <v>-2.4707412223667173E-2</v>
      </c>
      <c r="F98" s="16">
        <f>IF(ISNUMBER(D98), $B118 * E98, "")</f>
        <v>-3706.111833550076</v>
      </c>
      <c r="G98" s="29">
        <v>73.5</v>
      </c>
      <c r="H98" s="14">
        <f>IF(ISNUMBER(G98), (G98 - $B98) / $B98, "")</f>
        <v>-4.4213263979193826E-2</v>
      </c>
      <c r="I98" s="100">
        <f>IF(ISNUMBER(G98), $B118 * H98, "")</f>
        <v>-6631.9895968790743</v>
      </c>
      <c r="J98" s="13">
        <v>73.5</v>
      </c>
      <c r="K98" s="14">
        <f>IF(ISNUMBER(J98), (J98 - $B98) / $B98, "")</f>
        <v>-4.4213263979193826E-2</v>
      </c>
      <c r="L98" s="16">
        <f>IF(ISNUMBER(J98), $B118 * K98, "")</f>
        <v>-6631.9895968790743</v>
      </c>
      <c r="M98" s="29">
        <v>71</v>
      </c>
      <c r="N98" s="14">
        <f>IF(ISNUMBER(M98), (M98 - $B98) / $B98, "")</f>
        <v>-7.6723016905071592E-2</v>
      </c>
      <c r="O98" s="16">
        <f>IF(ISNUMBER(M98), $B118 * N98, "")</f>
        <v>-11508.452535760738</v>
      </c>
      <c r="Q98" s="203"/>
      <c r="R98" s="203"/>
      <c r="S98" s="203"/>
    </row>
    <row r="99" spans="1:19" ht="17.25" thickBot="1">
      <c r="A99" s="125" t="s">
        <v>216</v>
      </c>
      <c r="B99" s="126">
        <v>170</v>
      </c>
      <c r="C99" s="77">
        <v>8.2802547800000001E-2</v>
      </c>
      <c r="D99" s="15">
        <v>163</v>
      </c>
      <c r="E99" s="32">
        <f t="shared" ref="E99:E102" si="46">IF(ISNUMBER(D99), (D99 - $B99) / $B99, "")</f>
        <v>-4.1176470588235294E-2</v>
      </c>
      <c r="F99" s="18">
        <f>IF(ISNUMBER(D99), $B118 * E99, "")</f>
        <v>-6176.4705882352937</v>
      </c>
      <c r="G99" s="31">
        <v>162</v>
      </c>
      <c r="H99" s="32">
        <f t="shared" ref="H99:H102" si="47">IF(ISNUMBER(G99), (G99 - $B99) / $B99, "")</f>
        <v>-4.7058823529411764E-2</v>
      </c>
      <c r="I99" s="101">
        <f>IF(ISNUMBER(G99), $B118 * H99, "")</f>
        <v>-7058.8235294117649</v>
      </c>
      <c r="J99" s="15">
        <v>164</v>
      </c>
      <c r="K99" s="32">
        <f t="shared" ref="K99:K102" si="48">IF(ISNUMBER(J99), (J99 - $B99) / $B99, "")</f>
        <v>-3.5294117647058823E-2</v>
      </c>
      <c r="L99" s="18">
        <f>IF(ISNUMBER(J99), $B118 * K99, "")</f>
        <v>-5294.1176470588234</v>
      </c>
      <c r="M99" s="31">
        <v>165</v>
      </c>
      <c r="N99" s="32">
        <f t="shared" ref="N99:N102" si="49">IF(ISNUMBER(M99), (M99 - $B99) / $B99, "")</f>
        <v>-2.9411764705882353E-2</v>
      </c>
      <c r="O99" s="18">
        <f>IF(ISNUMBER(M99), $B118 * N99, "")</f>
        <v>-4411.7647058823532</v>
      </c>
      <c r="Q99" s="203"/>
      <c r="R99" s="203"/>
      <c r="S99" s="203"/>
    </row>
    <row r="100" spans="1:19" ht="17.25" thickBot="1">
      <c r="A100" s="125" t="s">
        <v>214</v>
      </c>
      <c r="B100" s="126">
        <v>114</v>
      </c>
      <c r="C100" s="77">
        <v>5.5555555600000001E-2</v>
      </c>
      <c r="D100" s="15">
        <v>110</v>
      </c>
      <c r="E100" s="32">
        <f t="shared" si="46"/>
        <v>-3.5087719298245612E-2</v>
      </c>
      <c r="F100" s="18">
        <f>IF(ISNUMBER(D100), $B118 * E100, "")</f>
        <v>-5263.1578947368416</v>
      </c>
      <c r="G100" s="31">
        <v>111</v>
      </c>
      <c r="H100" s="32">
        <f t="shared" si="47"/>
        <v>-2.6315789473684209E-2</v>
      </c>
      <c r="I100" s="101">
        <f>IF(ISNUMBER(G100), $B118 * H100, "")</f>
        <v>-3947.3684210526312</v>
      </c>
      <c r="J100" s="15">
        <v>112</v>
      </c>
      <c r="K100" s="32">
        <f t="shared" si="48"/>
        <v>-1.7543859649122806E-2</v>
      </c>
      <c r="L100" s="18">
        <f>IF(ISNUMBER(J100), $B118 * K100, "")</f>
        <v>-2631.5789473684208</v>
      </c>
      <c r="M100" s="31">
        <v>111</v>
      </c>
      <c r="N100" s="32">
        <f t="shared" si="49"/>
        <v>-2.6315789473684209E-2</v>
      </c>
      <c r="O100" s="18">
        <f>IF(ISNUMBER(M100), $B118 * N100, "")</f>
        <v>-3947.3684210526312</v>
      </c>
      <c r="Q100" s="193"/>
      <c r="R100" s="193"/>
      <c r="S100" s="193"/>
    </row>
    <row r="101" spans="1:19" ht="17.25" thickBot="1">
      <c r="A101" s="125" t="s">
        <v>202</v>
      </c>
      <c r="B101" s="126">
        <v>6.67</v>
      </c>
      <c r="C101" s="77">
        <v>4.3818466399999999E-2</v>
      </c>
      <c r="D101" s="15">
        <v>6.64</v>
      </c>
      <c r="E101" s="32">
        <f t="shared" si="46"/>
        <v>-4.497751124437818E-3</v>
      </c>
      <c r="F101" s="18">
        <f>IF(ISNUMBER(D101), $B118 * E101, "")</f>
        <v>-674.66266866567275</v>
      </c>
      <c r="G101" s="31">
        <v>6.64</v>
      </c>
      <c r="H101" s="32">
        <f t="shared" si="47"/>
        <v>-4.497751124437818E-3</v>
      </c>
      <c r="I101" s="101">
        <f>IF(ISNUMBER(G101), $B118 * H101, "")</f>
        <v>-674.66266866567275</v>
      </c>
      <c r="J101" s="15">
        <v>6.73</v>
      </c>
      <c r="K101" s="32">
        <f t="shared" si="48"/>
        <v>8.9955022488756361E-3</v>
      </c>
      <c r="L101" s="18">
        <f>IF(ISNUMBER(J101), $B118 * K101, "")</f>
        <v>1349.3253373313455</v>
      </c>
      <c r="M101" s="31">
        <v>7.11</v>
      </c>
      <c r="N101" s="32">
        <f t="shared" si="49"/>
        <v>6.5967016491754182E-2</v>
      </c>
      <c r="O101" s="18">
        <f>IF(ISNUMBER(M101), $B118 * N101, "")</f>
        <v>9895.0524737631276</v>
      </c>
      <c r="Q101" s="193"/>
      <c r="R101" s="193"/>
      <c r="S101" s="193"/>
    </row>
    <row r="102" spans="1:19" ht="17.25" thickBot="1">
      <c r="A102" s="127" t="s">
        <v>126</v>
      </c>
      <c r="B102" s="128">
        <v>67.900000000000006</v>
      </c>
      <c r="C102" s="78">
        <v>4.14110429E-2</v>
      </c>
      <c r="D102" s="20">
        <v>65.5</v>
      </c>
      <c r="E102" s="21">
        <f t="shared" si="46"/>
        <v>-3.5346097201767387E-2</v>
      </c>
      <c r="F102" s="22">
        <f>IF(ISNUMBER(D102), $B118 * E102, "")</f>
        <v>-5301.9145802651083</v>
      </c>
      <c r="G102" s="30">
        <v>65.599999999999994</v>
      </c>
      <c r="H102" s="21">
        <f t="shared" si="47"/>
        <v>-3.3873343151693831E-2</v>
      </c>
      <c r="I102" s="105">
        <f>IF(ISNUMBER(G102), $B118 * H102, "")</f>
        <v>-5081.0014727540747</v>
      </c>
      <c r="J102" s="20">
        <v>65.900000000000006</v>
      </c>
      <c r="K102" s="21">
        <f t="shared" si="48"/>
        <v>-2.945508100147275E-2</v>
      </c>
      <c r="L102" s="22">
        <f>IF(ISNUMBER(J102), $B118 * K102, "")</f>
        <v>-4418.2621502209122</v>
      </c>
      <c r="M102" s="30">
        <v>67</v>
      </c>
      <c r="N102" s="21">
        <f t="shared" si="49"/>
        <v>-1.3254786450662822E-2</v>
      </c>
      <c r="O102" s="22">
        <f>IF(ISNUMBER(M102), $B118 * N102, "")</f>
        <v>-1988.2179675994234</v>
      </c>
      <c r="Q102" s="193"/>
      <c r="R102" s="193"/>
      <c r="S102" s="193"/>
    </row>
    <row r="103" spans="1:19" ht="17.25" thickBot="1">
      <c r="A103" s="125" t="s">
        <v>352</v>
      </c>
      <c r="B103" s="129">
        <v>4715</v>
      </c>
      <c r="C103" s="80">
        <v>3.9691289999999997E-2</v>
      </c>
      <c r="D103" s="106">
        <v>4640</v>
      </c>
      <c r="E103" s="107">
        <f>IF(ISNUMBER(D103), (D103 - $B103) / $B103, "")</f>
        <v>-1.5906680805938492E-2</v>
      </c>
      <c r="F103" s="108">
        <f>IF(ISNUMBER(D103), $B118 * E103, "")</f>
        <v>-2386.0021208907738</v>
      </c>
      <c r="G103" s="109">
        <v>4635</v>
      </c>
      <c r="H103" s="107">
        <f>IF(ISNUMBER(G103), (G103 - $B103) / $B103, "")</f>
        <v>-1.6967126193001062E-2</v>
      </c>
      <c r="I103" s="110">
        <f>IF(ISNUMBER(G103), $B118 * H103, "")</f>
        <v>-2545.0689289501593</v>
      </c>
      <c r="J103" s="106">
        <v>4630</v>
      </c>
      <c r="K103" s="107">
        <f>IF(ISNUMBER(J103), (J103 - $B103) / $B103, "")</f>
        <v>-1.8027571580063628E-2</v>
      </c>
      <c r="L103" s="108">
        <f>IF(ISNUMBER(J103), $B118 * K103, "")</f>
        <v>-2704.1357370095443</v>
      </c>
      <c r="M103" s="109">
        <v>4675</v>
      </c>
      <c r="N103" s="107">
        <f>IF(ISNUMBER(M103), (M103 - $B103) / $B103, "")</f>
        <v>-8.483563096500531E-3</v>
      </c>
      <c r="O103" s="108">
        <f>IF(ISNUMBER(M103), $B118 * N103, "")</f>
        <v>-1272.5344644750796</v>
      </c>
      <c r="Q103" s="193"/>
      <c r="R103" s="193"/>
      <c r="S103" s="193"/>
    </row>
    <row r="104" spans="1:19" ht="17.25" thickBot="1">
      <c r="A104" s="125" t="s">
        <v>85</v>
      </c>
      <c r="B104" s="126">
        <v>160</v>
      </c>
      <c r="C104" s="77">
        <v>3.2258064500000003E-2</v>
      </c>
      <c r="D104" s="15">
        <v>160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158</v>
      </c>
      <c r="H104" s="32">
        <f t="shared" ref="H104:H107" si="51">IF(ISNUMBER(G104), (G104 - $B104) / $B104, "")</f>
        <v>-1.2500000000000001E-2</v>
      </c>
      <c r="I104" s="101">
        <f>IF(ISNUMBER(G104), $B118 * H104, "")</f>
        <v>-1875</v>
      </c>
      <c r="J104" s="15">
        <v>158</v>
      </c>
      <c r="K104" s="32">
        <f t="shared" ref="K104:K107" si="52">IF(ISNUMBER(J104), (J104 - $B104) / $B104, "")</f>
        <v>-1.2500000000000001E-2</v>
      </c>
      <c r="L104" s="18">
        <f>IF(ISNUMBER(J104), $B118 * K104, "")</f>
        <v>-1875</v>
      </c>
      <c r="M104" s="31">
        <v>170</v>
      </c>
      <c r="N104" s="32">
        <f t="shared" ref="N104:N107" si="53">IF(ISNUMBER(M104), (M104 - $B104) / $B104, "")</f>
        <v>6.25E-2</v>
      </c>
      <c r="O104" s="18">
        <f>IF(ISNUMBER(M104), $B118 * N104, "")</f>
        <v>9375</v>
      </c>
      <c r="Q104" s="193"/>
      <c r="R104" s="193"/>
      <c r="S104" s="193"/>
    </row>
    <row r="105" spans="1:19" ht="17.25" thickBot="1">
      <c r="A105" s="125" t="s">
        <v>260</v>
      </c>
      <c r="B105" s="126">
        <v>104</v>
      </c>
      <c r="C105" s="77">
        <v>1.9607843100000001E-2</v>
      </c>
      <c r="D105" s="15">
        <v>103</v>
      </c>
      <c r="E105" s="32">
        <f t="shared" si="50"/>
        <v>-9.6153846153846159E-3</v>
      </c>
      <c r="F105" s="18">
        <f>IF(ISNUMBER(D105), $B118 * E105, "")</f>
        <v>-1442.3076923076924</v>
      </c>
      <c r="G105" s="31">
        <v>103</v>
      </c>
      <c r="H105" s="32">
        <f t="shared" si="51"/>
        <v>-9.6153846153846159E-3</v>
      </c>
      <c r="I105" s="101">
        <f>IF(ISNUMBER(G105), $B118 * H105, "")</f>
        <v>-1442.3076923076924</v>
      </c>
      <c r="J105" s="15">
        <v>104</v>
      </c>
      <c r="K105" s="32">
        <f t="shared" si="52"/>
        <v>0</v>
      </c>
      <c r="L105" s="18">
        <f>IF(ISNUMBER(J105), $B118 * K105, "")</f>
        <v>0</v>
      </c>
      <c r="M105" s="31">
        <v>105</v>
      </c>
      <c r="N105" s="32">
        <f t="shared" si="53"/>
        <v>9.6153846153846159E-3</v>
      </c>
      <c r="O105" s="18">
        <f>IF(ISNUMBER(M105), $B118 * N105, "")</f>
        <v>1442.3076923076924</v>
      </c>
      <c r="Q105" s="193"/>
      <c r="R105" s="193"/>
      <c r="S105" s="193"/>
    </row>
    <row r="106" spans="1:19" ht="17.25" thickBot="1">
      <c r="A106" s="125" t="s">
        <v>77</v>
      </c>
      <c r="B106" s="126">
        <v>237600</v>
      </c>
      <c r="C106" s="77">
        <v>1.86495177E-2</v>
      </c>
      <c r="D106" s="15">
        <v>239850</v>
      </c>
      <c r="E106" s="32">
        <f t="shared" si="50"/>
        <v>9.46969696969697E-3</v>
      </c>
      <c r="F106" s="18">
        <f>IF(ISNUMBER(D106), $B118 * E106, "")</f>
        <v>1420.4545454545455</v>
      </c>
      <c r="G106" s="31">
        <v>237950</v>
      </c>
      <c r="H106" s="32">
        <f t="shared" si="51"/>
        <v>1.4730639730639731E-3</v>
      </c>
      <c r="I106" s="101">
        <f>IF(ISNUMBER(G106), $B118 * H106, "")</f>
        <v>220.95959595959596</v>
      </c>
      <c r="J106" s="15">
        <v>238150</v>
      </c>
      <c r="K106" s="32">
        <f t="shared" si="52"/>
        <v>2.3148148148148147E-3</v>
      </c>
      <c r="L106" s="18">
        <f>IF(ISNUMBER(J106), $B118 * K106, "")</f>
        <v>347.22222222222223</v>
      </c>
      <c r="M106" s="31">
        <v>237650</v>
      </c>
      <c r="N106" s="32">
        <f t="shared" si="53"/>
        <v>2.1043771043771043E-4</v>
      </c>
      <c r="O106" s="18">
        <f>IF(ISNUMBER(M106), $B118 * N106, "")</f>
        <v>31.565656565656564</v>
      </c>
      <c r="Q106" s="33"/>
      <c r="R106" s="33"/>
    </row>
    <row r="107" spans="1:19" ht="17.25" thickBot="1">
      <c r="A107" s="130" t="s">
        <v>149</v>
      </c>
      <c r="B107" s="131">
        <v>25900</v>
      </c>
      <c r="C107" s="79">
        <v>1.7282011E-2</v>
      </c>
      <c r="D107" s="24">
        <v>25540</v>
      </c>
      <c r="E107" s="25">
        <f t="shared" si="50"/>
        <v>-1.3899613899613899E-2</v>
      </c>
      <c r="F107" s="104">
        <f>IF(ISNUMBER(D107), $B118 * E107, "")</f>
        <v>-2084.9420849420849</v>
      </c>
      <c r="G107" s="102">
        <v>25290</v>
      </c>
      <c r="H107" s="25">
        <f t="shared" si="51"/>
        <v>-2.3552123552123553E-2</v>
      </c>
      <c r="I107" s="103">
        <f>IF(ISNUMBER(G107), $B118 * H107, "")</f>
        <v>-3532.8185328185327</v>
      </c>
      <c r="J107" s="24">
        <v>25410</v>
      </c>
      <c r="K107" s="25">
        <f t="shared" si="52"/>
        <v>-1.891891891891892E-2</v>
      </c>
      <c r="L107" s="104">
        <f>IF(ISNUMBER(J107), $B118 * K107, "")</f>
        <v>-2837.8378378378379</v>
      </c>
      <c r="M107" s="102">
        <v>26100</v>
      </c>
      <c r="N107" s="25">
        <f t="shared" si="53"/>
        <v>7.7220077220077222E-3</v>
      </c>
      <c r="O107" s="104">
        <f>IF(ISNUMBER(M107), $B118 * N107, "")</f>
        <v>1158.3011583011582</v>
      </c>
      <c r="Q107" s="194"/>
      <c r="R107" s="195"/>
      <c r="S107" s="196"/>
    </row>
    <row r="108" spans="1:19">
      <c r="A108" s="123" t="s">
        <v>192</v>
      </c>
      <c r="B108" s="124">
        <v>3145</v>
      </c>
      <c r="C108" s="76">
        <v>1.4516128999999999E-2</v>
      </c>
      <c r="D108" s="13">
        <v>3115</v>
      </c>
      <c r="E108" s="14">
        <f>IF(ISNUMBER(D108), (D108 - $B108) / $B108, "")</f>
        <v>-9.538950715421303E-3</v>
      </c>
      <c r="F108" s="16">
        <f>IF(ISNUMBER(D108), $B118 * E108, "")</f>
        <v>-1430.8426073131955</v>
      </c>
      <c r="G108" s="29">
        <v>3105</v>
      </c>
      <c r="H108" s="14">
        <f>IF(ISNUMBER(G108), (G108 - $B108) / $B108, "")</f>
        <v>-1.2718600953895072E-2</v>
      </c>
      <c r="I108" s="100">
        <f>IF(ISNUMBER(G108), $B118 * H108, "")</f>
        <v>-1907.7901430842608</v>
      </c>
      <c r="J108" s="13">
        <v>3100</v>
      </c>
      <c r="K108" s="14">
        <f>IF(ISNUMBER(J108), (J108 - $B108) / $B108, "")</f>
        <v>-1.4308426073131956E-2</v>
      </c>
      <c r="L108" s="16">
        <f>IF(ISNUMBER(J108), $B118 * K108, "")</f>
        <v>-2146.2639109697934</v>
      </c>
      <c r="M108" s="29">
        <v>3180</v>
      </c>
      <c r="N108" s="14">
        <f>IF(ISNUMBER(M108), (M108 - $B108) / $B108, "")</f>
        <v>1.1128775834658187E-2</v>
      </c>
      <c r="O108" s="16">
        <f>IF(ISNUMBER(M108), $B118 * N108, "")</f>
        <v>1669.3163751987281</v>
      </c>
      <c r="Q108" s="197"/>
      <c r="R108" s="198"/>
      <c r="S108" s="199"/>
    </row>
    <row r="109" spans="1:19" ht="17.25" thickBot="1">
      <c r="A109" s="125" t="s">
        <v>145</v>
      </c>
      <c r="B109" s="126">
        <v>7.13</v>
      </c>
      <c r="C109" s="77">
        <v>1.13475177E-2</v>
      </c>
      <c r="D109" s="15">
        <v>7.14</v>
      </c>
      <c r="E109" s="32">
        <f t="shared" ref="E109:E112" si="54">IF(ISNUMBER(D109), (D109 - $B109) / $B109, "")</f>
        <v>1.4025245441794932E-3</v>
      </c>
      <c r="F109" s="18">
        <f>IF(ISNUMBER(D109), $B118 * E109, "")</f>
        <v>210.37868162692396</v>
      </c>
      <c r="G109" s="31">
        <v>7.19</v>
      </c>
      <c r="H109" s="32">
        <f t="shared" ref="H109:H112" si="55">IF(ISNUMBER(G109), (G109 - $B109) / $B109, "")</f>
        <v>8.415147265077208E-3</v>
      </c>
      <c r="I109" s="101">
        <f>IF(ISNUMBER(G109), $B118 * H109, "")</f>
        <v>1262.2720897615811</v>
      </c>
      <c r="J109" s="15">
        <v>7.19</v>
      </c>
      <c r="K109" s="32">
        <f t="shared" ref="K109:K112" si="56">IF(ISNUMBER(J109), (J109 - $B109) / $B109, "")</f>
        <v>8.415147265077208E-3</v>
      </c>
      <c r="L109" s="18">
        <f>IF(ISNUMBER(J109), $B118 * K109, "")</f>
        <v>1262.2720897615811</v>
      </c>
      <c r="M109" s="31">
        <v>7.36</v>
      </c>
      <c r="N109" s="32">
        <f t="shared" ref="N109:N112" si="57">IF(ISNUMBER(M109), (M109 - $B109) / $B109, "")</f>
        <v>3.2258064516129094E-2</v>
      </c>
      <c r="O109" s="18">
        <f>IF(ISNUMBER(M109), $B118 * N109, "")</f>
        <v>4838.7096774193642</v>
      </c>
      <c r="Q109" s="200"/>
      <c r="R109" s="201"/>
      <c r="S109" s="202"/>
    </row>
    <row r="110" spans="1:19" ht="17.25" thickBot="1">
      <c r="A110" s="125" t="s">
        <v>107</v>
      </c>
      <c r="B110" s="126">
        <v>84</v>
      </c>
      <c r="C110" s="77">
        <v>1.08303249E-2</v>
      </c>
      <c r="D110" s="15">
        <v>81.599999999999994</v>
      </c>
      <c r="E110" s="32">
        <f t="shared" si="54"/>
        <v>-2.857142857142864E-2</v>
      </c>
      <c r="F110" s="18">
        <f>IF(ISNUMBER(D110), $B118 * E110, "")</f>
        <v>-4285.7142857142962</v>
      </c>
      <c r="G110" s="31">
        <v>80.8</v>
      </c>
      <c r="H110" s="32">
        <f t="shared" si="55"/>
        <v>-3.8095238095238126E-2</v>
      </c>
      <c r="I110" s="101">
        <f>IF(ISNUMBER(G110), $B118 * H110, "")</f>
        <v>-5714.2857142857192</v>
      </c>
      <c r="J110" s="15">
        <v>81.7</v>
      </c>
      <c r="K110" s="32">
        <f t="shared" si="56"/>
        <v>-2.7380952380952346E-2</v>
      </c>
      <c r="L110" s="18">
        <f>IF(ISNUMBER(J110), $B118 * K110, "")</f>
        <v>-4107.1428571428523</v>
      </c>
      <c r="M110" s="31">
        <v>81.599999999999994</v>
      </c>
      <c r="N110" s="32">
        <f t="shared" si="57"/>
        <v>-2.857142857142864E-2</v>
      </c>
      <c r="O110" s="18">
        <f>IF(ISNUMBER(M110), $B118 * N110, "")</f>
        <v>-4285.7142857142962</v>
      </c>
      <c r="Q110" s="193"/>
      <c r="R110" s="193"/>
      <c r="S110" s="193"/>
    </row>
    <row r="111" spans="1:19" ht="17.25" thickBot="1">
      <c r="A111" s="125" t="s">
        <v>75</v>
      </c>
      <c r="B111" s="126">
        <v>8825</v>
      </c>
      <c r="C111" s="77">
        <v>9.7254005000000001E-3</v>
      </c>
      <c r="D111" s="15">
        <v>9295</v>
      </c>
      <c r="E111" s="32">
        <f t="shared" si="54"/>
        <v>5.3257790368271954E-2</v>
      </c>
      <c r="F111" s="18">
        <f>IF(ISNUMBER(D111), $B118 * E111, "")</f>
        <v>7988.6685552407935</v>
      </c>
      <c r="G111" s="31">
        <v>9290</v>
      </c>
      <c r="H111" s="32">
        <f t="shared" si="55"/>
        <v>5.2691218130311614E-2</v>
      </c>
      <c r="I111" s="101">
        <f>IF(ISNUMBER(G111), $B118 * H111, "")</f>
        <v>7903.6827195467422</v>
      </c>
      <c r="J111" s="15">
        <v>9400</v>
      </c>
      <c r="K111" s="32">
        <f t="shared" si="56"/>
        <v>6.5155807365439092E-2</v>
      </c>
      <c r="L111" s="18">
        <f>IF(ISNUMBER(J111), $B118 * K111, "")</f>
        <v>9773.3711048158639</v>
      </c>
      <c r="M111" s="31">
        <v>10050</v>
      </c>
      <c r="N111" s="32">
        <f t="shared" si="57"/>
        <v>0.13881019830028329</v>
      </c>
      <c r="O111" s="18">
        <f>IF(ISNUMBER(M111), $B118 * N111, "")</f>
        <v>20821.529745042495</v>
      </c>
      <c r="Q111" s="203"/>
      <c r="R111" s="203"/>
      <c r="S111" s="203"/>
    </row>
    <row r="112" spans="1:19" ht="17.25" thickBot="1">
      <c r="A112" s="127" t="s">
        <v>56</v>
      </c>
      <c r="B112" s="128">
        <v>64.400000000000006</v>
      </c>
      <c r="C112" s="78">
        <v>9.4043887000000003E-3</v>
      </c>
      <c r="D112" s="20">
        <v>63.7</v>
      </c>
      <c r="E112" s="21">
        <f t="shared" si="54"/>
        <v>-1.0869565217391347E-2</v>
      </c>
      <c r="F112" s="22">
        <f>IF(ISNUMBER(D112), $B118 * E112, "")</f>
        <v>-1630.4347826087021</v>
      </c>
      <c r="G112" s="30">
        <v>64.099999999999994</v>
      </c>
      <c r="H112" s="21">
        <f t="shared" si="55"/>
        <v>-4.6583850931678781E-3</v>
      </c>
      <c r="I112" s="105">
        <f>IF(ISNUMBER(G112), $B118 * H112, "")</f>
        <v>-698.75776397518166</v>
      </c>
      <c r="J112" s="20">
        <v>64.3</v>
      </c>
      <c r="K112" s="21">
        <f t="shared" si="56"/>
        <v>-1.5527950310560328E-3</v>
      </c>
      <c r="L112" s="22">
        <f>IF(ISNUMBER(J112), $B118 * K112, "")</f>
        <v>-232.91925465840492</v>
      </c>
      <c r="M112" s="30">
        <v>66.5</v>
      </c>
      <c r="N112" s="21">
        <f t="shared" si="57"/>
        <v>3.2608695652173822E-2</v>
      </c>
      <c r="O112" s="22">
        <f>IF(ISNUMBER(M112), $B118 * N112, "")</f>
        <v>4891.3043478260734</v>
      </c>
      <c r="Q112" s="203"/>
      <c r="R112" s="203"/>
      <c r="S112" s="203"/>
    </row>
    <row r="113" spans="1:19" ht="17.25" thickBot="1">
      <c r="A113" s="125" t="s">
        <v>328</v>
      </c>
      <c r="B113" s="129">
        <v>758</v>
      </c>
      <c r="C113" s="80">
        <v>9.3209055000000006E-3</v>
      </c>
      <c r="D113" s="106">
        <v>757</v>
      </c>
      <c r="E113" s="107">
        <f>IF(ISNUMBER(D113), (D113 - $B113) / $B113, "")</f>
        <v>-1.3192612137203166E-3</v>
      </c>
      <c r="F113" s="108">
        <f>IF(ISNUMBER(D113), $B118 * E113, "")</f>
        <v>-197.88918205804748</v>
      </c>
      <c r="G113" s="109">
        <v>747</v>
      </c>
      <c r="H113" s="107">
        <f>IF(ISNUMBER(G113), (G113 - $B113) / $B113, "")</f>
        <v>-1.4511873350923483E-2</v>
      </c>
      <c r="I113" s="110">
        <f>IF(ISNUMBER(G113), $B118 * H113, "")</f>
        <v>-2176.7810026385223</v>
      </c>
      <c r="J113" s="106">
        <v>750</v>
      </c>
      <c r="K113" s="107">
        <f>IF(ISNUMBER(J113), (J113 - $B113) / $B113, "")</f>
        <v>-1.0554089709762533E-2</v>
      </c>
      <c r="L113" s="108">
        <f>IF(ISNUMBER(J113), $B118 * K113, "")</f>
        <v>-1583.1134564643799</v>
      </c>
      <c r="M113" s="109">
        <v>787</v>
      </c>
      <c r="N113" s="107">
        <f>IF(ISNUMBER(M113), (M113 - $B113) / $B113, "")</f>
        <v>3.825857519788918E-2</v>
      </c>
      <c r="O113" s="108">
        <f>IF(ISNUMBER(M113), $B118 * N113, "")</f>
        <v>5738.786279683377</v>
      </c>
      <c r="Q113" s="193"/>
      <c r="R113" s="193"/>
      <c r="S113" s="193"/>
    </row>
    <row r="114" spans="1:19" ht="17.25" thickBot="1">
      <c r="A114" s="125" t="s">
        <v>194</v>
      </c>
      <c r="B114" s="126">
        <v>110</v>
      </c>
      <c r="C114" s="77">
        <v>9.1743119000000008E-3</v>
      </c>
      <c r="D114" s="15">
        <v>107</v>
      </c>
      <c r="E114" s="32">
        <f t="shared" ref="E114:E117" si="58">IF(ISNUMBER(D114), (D114 - $B114) / $B114, "")</f>
        <v>-2.7272727272727271E-2</v>
      </c>
      <c r="F114" s="18">
        <f>IF(ISNUMBER(D114), $B118 * E114, "")</f>
        <v>-4090.9090909090905</v>
      </c>
      <c r="G114" s="31">
        <v>108</v>
      </c>
      <c r="H114" s="32">
        <f t="shared" ref="H114:H117" si="59">IF(ISNUMBER(G114), (G114 - $B114) / $B114, "")</f>
        <v>-1.8181818181818181E-2</v>
      </c>
      <c r="I114" s="101">
        <f>IF(ISNUMBER(G114), $B118 * H114, "")</f>
        <v>-2727.272727272727</v>
      </c>
      <c r="J114" s="15">
        <v>109</v>
      </c>
      <c r="K114" s="32">
        <f t="shared" ref="K114:K117" si="60">IF(ISNUMBER(J114), (J114 - $B114) / $B114, "")</f>
        <v>-9.0909090909090905E-3</v>
      </c>
      <c r="L114" s="18">
        <f>IF(ISNUMBER(J114), $B118 * K114, "")</f>
        <v>-1363.6363636363635</v>
      </c>
      <c r="M114" s="31">
        <v>109</v>
      </c>
      <c r="N114" s="32">
        <f t="shared" ref="N114:N117" si="61">IF(ISNUMBER(M114), (M114 - $B114) / $B114, "")</f>
        <v>-9.0909090909090905E-3</v>
      </c>
      <c r="O114" s="18">
        <f>IF(ISNUMBER(M114), $B118 * N114, "")</f>
        <v>-1363.6363636363635</v>
      </c>
      <c r="Q114" s="193"/>
      <c r="R114" s="193"/>
      <c r="S114" s="193"/>
    </row>
    <row r="115" spans="1:19" ht="17.25" thickBot="1">
      <c r="A115" s="125" t="s">
        <v>151</v>
      </c>
      <c r="B115" s="126">
        <v>784</v>
      </c>
      <c r="C115" s="77">
        <v>6.4184851999999999E-3</v>
      </c>
      <c r="D115" s="15">
        <v>790</v>
      </c>
      <c r="E115" s="32">
        <f t="shared" si="58"/>
        <v>7.6530612244897957E-3</v>
      </c>
      <c r="F115" s="18">
        <f>IF(ISNUMBER(D115), $B118 * E115, "")</f>
        <v>1147.9591836734694</v>
      </c>
      <c r="G115" s="31">
        <v>786</v>
      </c>
      <c r="H115" s="32">
        <f t="shared" si="59"/>
        <v>2.5510204081632651E-3</v>
      </c>
      <c r="I115" s="101">
        <f>IF(ISNUMBER(G115), $B118 * H115, "")</f>
        <v>382.65306122448976</v>
      </c>
      <c r="J115" s="15">
        <v>791</v>
      </c>
      <c r="K115" s="32">
        <f t="shared" si="60"/>
        <v>8.9285714285714281E-3</v>
      </c>
      <c r="L115" s="18">
        <f>IF(ISNUMBER(J115), $B118 * K115, "")</f>
        <v>1339.2857142857142</v>
      </c>
      <c r="M115" s="31">
        <v>830</v>
      </c>
      <c r="N115" s="32">
        <f t="shared" si="61"/>
        <v>5.8673469387755105E-2</v>
      </c>
      <c r="O115" s="18">
        <f>IF(ISNUMBER(M115), $B118 * N115, "")</f>
        <v>8801.0204081632655</v>
      </c>
      <c r="Q115" s="193"/>
      <c r="R115" s="193"/>
      <c r="S115" s="193"/>
    </row>
    <row r="116" spans="1:19">
      <c r="A116" s="125" t="s">
        <v>83</v>
      </c>
      <c r="B116" s="126">
        <v>1625</v>
      </c>
      <c r="C116" s="77">
        <v>6.1919504999999996E-3</v>
      </c>
      <c r="D116" s="15">
        <v>1615</v>
      </c>
      <c r="E116" s="32">
        <f t="shared" si="58"/>
        <v>-6.1538461538461538E-3</v>
      </c>
      <c r="F116" s="18">
        <f>IF(ISNUMBER(D116), $B118 * E116, "")</f>
        <v>-923.07692307692309</v>
      </c>
      <c r="G116" s="31">
        <v>1615</v>
      </c>
      <c r="H116" s="32">
        <f t="shared" si="59"/>
        <v>-6.1538461538461538E-3</v>
      </c>
      <c r="I116" s="101">
        <f>IF(ISNUMBER(G116), $B118 * H116, "")</f>
        <v>-923.07692307692309</v>
      </c>
      <c r="J116" s="15">
        <v>1620</v>
      </c>
      <c r="K116" s="32">
        <f t="shared" si="60"/>
        <v>-3.0769230769230769E-3</v>
      </c>
      <c r="L116" s="18">
        <f>IF(ISNUMBER(J116), $B118 * K116, "")</f>
        <v>-461.53846153846155</v>
      </c>
      <c r="M116" s="31">
        <v>1650</v>
      </c>
      <c r="N116" s="32">
        <f t="shared" si="61"/>
        <v>1.5384615384615385E-2</v>
      </c>
      <c r="O116" s="18">
        <f>IF(ISNUMBER(M116), $B118 * N116, "")</f>
        <v>2307.6923076923076</v>
      </c>
      <c r="Q116" s="182"/>
      <c r="R116" s="183"/>
      <c r="S116" s="184"/>
    </row>
    <row r="117" spans="1:19" ht="17.25" thickBot="1">
      <c r="A117" s="130" t="s">
        <v>232</v>
      </c>
      <c r="B117" s="131">
        <v>73.400000000000006</v>
      </c>
      <c r="C117" s="79">
        <v>5.4794520999999997E-3</v>
      </c>
      <c r="D117" s="24">
        <v>73.8</v>
      </c>
      <c r="E117" s="25">
        <f t="shared" si="58"/>
        <v>5.4495912806538345E-3</v>
      </c>
      <c r="F117" s="104">
        <f>IF(ISNUMBER(D117), $B118 * E117, "")</f>
        <v>817.43869209807519</v>
      </c>
      <c r="G117" s="102">
        <v>73.400000000000006</v>
      </c>
      <c r="H117" s="25">
        <f t="shared" si="59"/>
        <v>0</v>
      </c>
      <c r="I117" s="103">
        <f>IF(ISNUMBER(G117), $B118 * H117, "")</f>
        <v>0</v>
      </c>
      <c r="J117" s="24">
        <v>73.599999999999994</v>
      </c>
      <c r="K117" s="25">
        <f t="shared" si="60"/>
        <v>2.7247956403268206E-3</v>
      </c>
      <c r="L117" s="104">
        <f>IF(ISNUMBER(J117), $B118 * K117, "")</f>
        <v>408.7193460490231</v>
      </c>
      <c r="M117" s="102">
        <v>75.5</v>
      </c>
      <c r="N117" s="25">
        <f t="shared" si="61"/>
        <v>2.8610354223433162E-2</v>
      </c>
      <c r="O117" s="104">
        <f>IF(ISNUMBER(M117), $B118 * N117, "")</f>
        <v>4291.5531335149744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-9.3365122257266613E-3</v>
      </c>
      <c r="F118" s="28">
        <f>SUM(F98:F117)</f>
        <v>-28009.536677179993</v>
      </c>
      <c r="G118" s="26" t="s">
        <v>265</v>
      </c>
      <c r="H118" s="27">
        <f>IF(COUNT(H98:H117), SUM(H98:H117) / COUNT(H98:H117), 0)</f>
        <v>-1.2389145883560177E-2</v>
      </c>
      <c r="I118" s="28">
        <f>SUM(I98:I117)</f>
        <v>-37167.437650680527</v>
      </c>
      <c r="J118" s="26" t="s">
        <v>265</v>
      </c>
      <c r="K118" s="27">
        <f>IF(COUNT(K98:K117), SUM(K98:K117) / COUNT(K98:K117), 0)</f>
        <v>-7.2691134687730436E-3</v>
      </c>
      <c r="L118" s="28">
        <f>SUM(L98:L117)</f>
        <v>-21807.340406319116</v>
      </c>
      <c r="M118" s="26" t="s">
        <v>265</v>
      </c>
      <c r="N118" s="27">
        <f>IF(COUNT(N98:N117), SUM(N98:N117) / COUNT(N98:N117), 0)</f>
        <v>1.549481683711911E-2</v>
      </c>
      <c r="O118" s="28">
        <f>SUM(O98:O117)</f>
        <v>46484.450511357332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2022-06-05(일) 오전 00:00</v>
      </c>
      <c r="C123" s="245"/>
      <c r="D123" s="217" t="str">
        <f>TEXT($G$1, "[$-ko-KR]yyyy-mm-dd(ddd) ") &amp; "오후 14:00"</f>
        <v>2022-06-05(일) 오후 14:00</v>
      </c>
      <c r="E123" s="218"/>
      <c r="F123" s="219"/>
      <c r="G123" s="217" t="str">
        <f>TEXT($G$1, "[$-ko-KR]yyyy-mm-dd(ddd) ") &amp; "오후 19:00"</f>
        <v>2022-06-05(일) 오후 19:00</v>
      </c>
      <c r="H123" s="218"/>
      <c r="I123" s="219"/>
      <c r="J123" s="217" t="str">
        <f>TEXT($G$1, "[$-ko-KR]yyyy-mm-dd(ddd) ") &amp; "오후 21:00"</f>
        <v>2022-06-05(일) 오후 21:00</v>
      </c>
      <c r="K123" s="218"/>
      <c r="L123" s="219"/>
      <c r="M123" s="217" t="str">
        <f>TEXT($G$1+1, "[$-ko-KR]yyyy-mm-dd(ddd) ") &amp; "오전 00:00"</f>
        <v>2022-06-06(월)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64</v>
      </c>
      <c r="B125" s="124">
        <v>21.5</v>
      </c>
      <c r="C125" s="76">
        <v>0</v>
      </c>
      <c r="D125" s="13">
        <v>22</v>
      </c>
      <c r="E125" s="14">
        <f>IF(ISNUMBER(D125), (D125 - $B125) / $B125, "")</f>
        <v>2.3255813953488372E-2</v>
      </c>
      <c r="F125" s="16">
        <f>IF(ISNUMBER(D125), $B145 * E125, "")</f>
        <v>3488.3720930232557</v>
      </c>
      <c r="G125" s="29">
        <v>21.9</v>
      </c>
      <c r="H125" s="14">
        <f>IF(ISNUMBER(G125), (G125 - $B125) / $B125, "")</f>
        <v>1.8604651162790631E-2</v>
      </c>
      <c r="I125" s="100">
        <f>IF(ISNUMBER(G125), $B145 * H125, "")</f>
        <v>2790.6976744185949</v>
      </c>
      <c r="J125" s="13">
        <v>22</v>
      </c>
      <c r="K125" s="14">
        <f>IF(ISNUMBER(J125), (J125 - $B125) / $B125, "")</f>
        <v>2.3255813953488372E-2</v>
      </c>
      <c r="L125" s="16">
        <f>IF(ISNUMBER(J125), $B145 * K125, "")</f>
        <v>3488.3720930232557</v>
      </c>
      <c r="M125" s="29">
        <v>22.5</v>
      </c>
      <c r="N125" s="14">
        <f>IF(ISNUMBER(M125), (M125 - $B125) / $B125, "")</f>
        <v>4.6511627906976744E-2</v>
      </c>
      <c r="O125" s="16">
        <f>IF(ISNUMBER(M125), $B145 * N125, "")</f>
        <v>6976.7441860465115</v>
      </c>
      <c r="Q125" s="203"/>
      <c r="R125" s="203"/>
      <c r="S125" s="203"/>
    </row>
    <row r="126" spans="1:19" ht="17.25" thickBot="1">
      <c r="A126" s="125" t="s">
        <v>97</v>
      </c>
      <c r="B126" s="126">
        <v>1.4E-3</v>
      </c>
      <c r="C126" s="77">
        <v>0</v>
      </c>
      <c r="D126" s="15">
        <v>1.4E-3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1.4E-3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1.4E-3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1.4E-3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03"/>
      <c r="R126" s="203"/>
      <c r="S126" s="203"/>
    </row>
    <row r="127" spans="1:19" ht="17.25" thickBot="1">
      <c r="A127" s="125" t="s">
        <v>124</v>
      </c>
      <c r="B127" s="126">
        <v>38.6</v>
      </c>
      <c r="C127" s="77">
        <v>0</v>
      </c>
      <c r="D127" s="15">
        <v>38.700000000000003</v>
      </c>
      <c r="E127" s="32">
        <f t="shared" si="62"/>
        <v>2.5906735751295702E-3</v>
      </c>
      <c r="F127" s="18">
        <f>IF(ISNUMBER(D127), $B145 * E127, "")</f>
        <v>388.60103626943555</v>
      </c>
      <c r="G127" s="31">
        <v>38.6</v>
      </c>
      <c r="H127" s="32">
        <f t="shared" si="63"/>
        <v>0</v>
      </c>
      <c r="I127" s="101">
        <f>IF(ISNUMBER(G127), $B145 * H127, "")</f>
        <v>0</v>
      </c>
      <c r="J127" s="15">
        <v>38.6</v>
      </c>
      <c r="K127" s="32">
        <f t="shared" si="64"/>
        <v>0</v>
      </c>
      <c r="L127" s="18">
        <f>IF(ISNUMBER(J127), $B145 * K127, "")</f>
        <v>0</v>
      </c>
      <c r="M127" s="31">
        <v>39.799999999999997</v>
      </c>
      <c r="N127" s="32">
        <f t="shared" si="65"/>
        <v>3.1088082901554293E-2</v>
      </c>
      <c r="O127" s="18">
        <f>IF(ISNUMBER(M127), $B145 * N127, "")</f>
        <v>4663.2124352331439</v>
      </c>
      <c r="Q127" s="193"/>
      <c r="R127" s="193"/>
      <c r="S127" s="193"/>
    </row>
    <row r="128" spans="1:19" ht="17.25" thickBot="1">
      <c r="A128" s="125" t="s">
        <v>118</v>
      </c>
      <c r="B128" s="126">
        <v>12.3</v>
      </c>
      <c r="C128" s="77">
        <v>0</v>
      </c>
      <c r="D128" s="15">
        <v>12.8</v>
      </c>
      <c r="E128" s="32">
        <f t="shared" si="62"/>
        <v>4.065040650406504E-2</v>
      </c>
      <c r="F128" s="18">
        <f>IF(ISNUMBER(D128), $B145 * E128, "")</f>
        <v>6097.5609756097556</v>
      </c>
      <c r="G128" s="31">
        <v>12.9</v>
      </c>
      <c r="H128" s="32">
        <f t="shared" si="63"/>
        <v>4.8780487804878016E-2</v>
      </c>
      <c r="I128" s="101">
        <f>IF(ISNUMBER(G128), $B145 * H128, "")</f>
        <v>7317.0731707317027</v>
      </c>
      <c r="J128" s="15">
        <v>13</v>
      </c>
      <c r="K128" s="32">
        <f t="shared" si="64"/>
        <v>5.6910569105690999E-2</v>
      </c>
      <c r="L128" s="18">
        <f>IF(ISNUMBER(J128), $B145 * K128, "")</f>
        <v>8536.5853658536489</v>
      </c>
      <c r="M128" s="31">
        <v>13.2</v>
      </c>
      <c r="N128" s="32">
        <f t="shared" si="65"/>
        <v>7.3170731707316958E-2</v>
      </c>
      <c r="O128" s="18">
        <f>IF(ISNUMBER(M128), $B145 * N128, "")</f>
        <v>10975.609756097543</v>
      </c>
      <c r="Q128" s="193"/>
      <c r="R128" s="193"/>
      <c r="S128" s="193"/>
    </row>
    <row r="129" spans="1:19" ht="17.25" thickBot="1">
      <c r="A129" s="127" t="s">
        <v>210</v>
      </c>
      <c r="B129" s="128">
        <v>6.89</v>
      </c>
      <c r="C129" s="78">
        <v>-5.7720057999999996E-3</v>
      </c>
      <c r="D129" s="20">
        <v>6.92</v>
      </c>
      <c r="E129" s="21">
        <f t="shared" si="62"/>
        <v>4.3541364296081639E-3</v>
      </c>
      <c r="F129" s="22">
        <f>IF(ISNUMBER(D129), $B145 * E129, "")</f>
        <v>653.12046444122461</v>
      </c>
      <c r="G129" s="30">
        <v>6.93</v>
      </c>
      <c r="H129" s="21">
        <f t="shared" si="63"/>
        <v>5.8055152394775088E-3</v>
      </c>
      <c r="I129" s="105">
        <f>IF(ISNUMBER(G129), $B145 * H129, "")</f>
        <v>870.8272859216263</v>
      </c>
      <c r="J129" s="20">
        <v>6.96</v>
      </c>
      <c r="K129" s="21">
        <f t="shared" si="64"/>
        <v>1.0159651669085673E-2</v>
      </c>
      <c r="L129" s="22">
        <f>IF(ISNUMBER(J129), $B145 * K129, "")</f>
        <v>1523.9477503628509</v>
      </c>
      <c r="M129" s="30">
        <v>7.24</v>
      </c>
      <c r="N129" s="21">
        <f t="shared" si="65"/>
        <v>5.0798258345428234E-2</v>
      </c>
      <c r="O129" s="22">
        <f>IF(ISNUMBER(M129), $B145 * N129, "")</f>
        <v>7619.738751814235</v>
      </c>
      <c r="Q129" s="193"/>
      <c r="R129" s="193"/>
      <c r="S129" s="193"/>
    </row>
    <row r="130" spans="1:19" ht="17.25" thickBot="1">
      <c r="A130" s="125" t="s">
        <v>346</v>
      </c>
      <c r="B130" s="129">
        <v>8.1</v>
      </c>
      <c r="C130" s="80">
        <v>-6.1349693000000002E-3</v>
      </c>
      <c r="D130" s="106">
        <v>8.23</v>
      </c>
      <c r="E130" s="107">
        <f>IF(ISNUMBER(D130), (D130 - $B130) / $B130, "")</f>
        <v>1.6049382716049481E-2</v>
      </c>
      <c r="F130" s="108">
        <f>IF(ISNUMBER(D130), $B145 * E130, "")</f>
        <v>2407.4074074074219</v>
      </c>
      <c r="G130" s="109">
        <v>8.2899999999999991</v>
      </c>
      <c r="H130" s="107">
        <f>IF(ISNUMBER(G130), (G130 - $B130) / $B130, "")</f>
        <v>2.3456790123456729E-2</v>
      </c>
      <c r="I130" s="110">
        <f>IF(ISNUMBER(G130), $B145 * H130, "")</f>
        <v>3518.5185185185092</v>
      </c>
      <c r="J130" s="106">
        <v>8.35</v>
      </c>
      <c r="K130" s="107">
        <f>IF(ISNUMBER(J130), (J130 - $B130) / $B130, "")</f>
        <v>3.0864197530864199E-2</v>
      </c>
      <c r="L130" s="108">
        <f>IF(ISNUMBER(J130), $B145 * K130, "")</f>
        <v>4629.6296296296296</v>
      </c>
      <c r="M130" s="109">
        <v>8.57</v>
      </c>
      <c r="N130" s="107">
        <f>IF(ISNUMBER(M130), (M130 - $B130) / $B130, "")</f>
        <v>5.8024691358024773E-2</v>
      </c>
      <c r="O130" s="108">
        <f>IF(ISNUMBER(M130), $B145 * N130, "")</f>
        <v>8703.7037037037153</v>
      </c>
      <c r="Q130" s="193"/>
      <c r="R130" s="193"/>
      <c r="S130" s="193"/>
    </row>
    <row r="131" spans="1:19" ht="17.25" thickBot="1">
      <c r="A131" s="125" t="s">
        <v>184</v>
      </c>
      <c r="B131" s="126">
        <v>8.01</v>
      </c>
      <c r="C131" s="77">
        <v>-6.2034739E-3</v>
      </c>
      <c r="D131" s="15">
        <v>8.11</v>
      </c>
      <c r="E131" s="32">
        <f t="shared" ref="E131:E134" si="66">IF(ISNUMBER(D131), (D131 - $B131) / $B131, "")</f>
        <v>1.2484394506866373E-2</v>
      </c>
      <c r="F131" s="18">
        <f>IF(ISNUMBER(D131), $B145 * E131, "")</f>
        <v>1872.6591760299559</v>
      </c>
      <c r="G131" s="31">
        <v>8.1999999999999993</v>
      </c>
      <c r="H131" s="32">
        <f t="shared" ref="H131:H134" si="67">IF(ISNUMBER(G131), (G131 - $B131) / $B131, "")</f>
        <v>2.3720349563046132E-2</v>
      </c>
      <c r="I131" s="101">
        <f>IF(ISNUMBER(G131), $B145 * H131, "")</f>
        <v>3558.0524344569199</v>
      </c>
      <c r="J131" s="15">
        <v>8.14</v>
      </c>
      <c r="K131" s="32">
        <f t="shared" ref="K131:K134" si="68">IF(ISNUMBER(J131), (J131 - $B131) / $B131, "")</f>
        <v>1.6229712858926441E-2</v>
      </c>
      <c r="L131" s="18">
        <f>IF(ISNUMBER(J131), $B145 * K131, "")</f>
        <v>2434.4569288389662</v>
      </c>
      <c r="M131" s="31">
        <v>8.31</v>
      </c>
      <c r="N131" s="32">
        <f t="shared" ref="N131:N134" si="69">IF(ISNUMBER(M131), (M131 - $B131) / $B131, "")</f>
        <v>3.7453183520599342E-2</v>
      </c>
      <c r="O131" s="18">
        <f>IF(ISNUMBER(M131), $B145 * N131, "")</f>
        <v>5617.9775280899012</v>
      </c>
      <c r="Q131" s="193"/>
      <c r="R131" s="193"/>
      <c r="S131" s="193"/>
    </row>
    <row r="132" spans="1:19" ht="17.25" thickBot="1">
      <c r="A132" s="125" t="s">
        <v>128</v>
      </c>
      <c r="B132" s="126">
        <v>63.3</v>
      </c>
      <c r="C132" s="77">
        <v>-7.8369905999999996E-3</v>
      </c>
      <c r="D132" s="15">
        <v>63.5</v>
      </c>
      <c r="E132" s="32">
        <f t="shared" si="66"/>
        <v>3.1595576619273752E-3</v>
      </c>
      <c r="F132" s="18">
        <f>IF(ISNUMBER(D132), $B145 * E132, "")</f>
        <v>473.93364928910626</v>
      </c>
      <c r="G132" s="31">
        <v>63</v>
      </c>
      <c r="H132" s="32">
        <f t="shared" si="67"/>
        <v>-4.7393364928909505E-3</v>
      </c>
      <c r="I132" s="101">
        <f>IF(ISNUMBER(G132), $B145 * H132, "")</f>
        <v>-710.90047393364262</v>
      </c>
      <c r="J132" s="15">
        <v>63.1</v>
      </c>
      <c r="K132" s="32">
        <f t="shared" si="68"/>
        <v>-3.1595576619272629E-3</v>
      </c>
      <c r="L132" s="18">
        <f>IF(ISNUMBER(J132), $B145 * K132, "")</f>
        <v>-473.93364928908943</v>
      </c>
      <c r="M132" s="31">
        <v>64.8</v>
      </c>
      <c r="N132" s="32">
        <f t="shared" si="69"/>
        <v>2.3696682464454978E-2</v>
      </c>
      <c r="O132" s="18">
        <f>IF(ISNUMBER(M132), $B145 * N132, "")</f>
        <v>3554.5023696682465</v>
      </c>
      <c r="Q132" s="193"/>
      <c r="R132" s="193"/>
      <c r="S132" s="193"/>
    </row>
    <row r="133" spans="1:19" ht="17.25" thickBot="1">
      <c r="A133" s="125" t="s">
        <v>196</v>
      </c>
      <c r="B133" s="126">
        <v>35.799999999999997</v>
      </c>
      <c r="C133" s="77">
        <v>-8.3102492999999993E-3</v>
      </c>
      <c r="D133" s="15">
        <v>36.299999999999997</v>
      </c>
      <c r="E133" s="32">
        <f t="shared" si="66"/>
        <v>1.3966480446927375E-2</v>
      </c>
      <c r="F133" s="18">
        <f>IF(ISNUMBER(D133), $B145 * E133, "")</f>
        <v>2094.9720670391062</v>
      </c>
      <c r="G133" s="31">
        <v>36.200000000000003</v>
      </c>
      <c r="H133" s="32">
        <f t="shared" si="67"/>
        <v>1.1173184357542059E-2</v>
      </c>
      <c r="I133" s="101">
        <f>IF(ISNUMBER(G133), $B145 * H133, "")</f>
        <v>1675.9776536313088</v>
      </c>
      <c r="J133" s="15">
        <v>36.4</v>
      </c>
      <c r="K133" s="32">
        <f t="shared" si="68"/>
        <v>1.675977653631289E-2</v>
      </c>
      <c r="L133" s="18">
        <f>IF(ISNUMBER(J133), $B145 * K133, "")</f>
        <v>2513.9664804469335</v>
      </c>
      <c r="M133" s="31">
        <v>37.1</v>
      </c>
      <c r="N133" s="32">
        <f t="shared" si="69"/>
        <v>3.6312849162011294E-2</v>
      </c>
      <c r="O133" s="18">
        <f>IF(ISNUMBER(M133), $B145 * N133, "")</f>
        <v>5446.9273743016938</v>
      </c>
      <c r="Q133" s="33"/>
      <c r="R133" s="33"/>
    </row>
    <row r="134" spans="1:19" ht="17.25" thickBot="1">
      <c r="A134" s="130" t="s">
        <v>134</v>
      </c>
      <c r="B134" s="131">
        <v>76.900000000000006</v>
      </c>
      <c r="C134" s="79">
        <v>-1.02960103E-2</v>
      </c>
      <c r="D134" s="24">
        <v>77.900000000000006</v>
      </c>
      <c r="E134" s="25">
        <f t="shared" si="66"/>
        <v>1.3003901170351105E-2</v>
      </c>
      <c r="F134" s="104">
        <f>IF(ISNUMBER(D134), $B145 * E134, "")</f>
        <v>1950.5851755526658</v>
      </c>
      <c r="G134" s="102">
        <v>77.7</v>
      </c>
      <c r="H134" s="25">
        <f t="shared" si="67"/>
        <v>1.0403120936280846E-2</v>
      </c>
      <c r="I134" s="103">
        <f>IF(ISNUMBER(G134), $B145 * H134, "")</f>
        <v>1560.4681404421269</v>
      </c>
      <c r="J134" s="24">
        <v>79</v>
      </c>
      <c r="K134" s="25">
        <f t="shared" si="68"/>
        <v>2.7308192457737246E-2</v>
      </c>
      <c r="L134" s="104">
        <f>IF(ISNUMBER(J134), $B145 * K134, "")</f>
        <v>4096.2288686605871</v>
      </c>
      <c r="M134" s="102">
        <v>81.900000000000006</v>
      </c>
      <c r="N134" s="25">
        <f t="shared" si="69"/>
        <v>6.5019505851755519E-2</v>
      </c>
      <c r="O134" s="104">
        <f>IF(ISNUMBER(M134), $B145 * N134, "")</f>
        <v>9752.9258777633277</v>
      </c>
      <c r="Q134" s="194"/>
      <c r="R134" s="195"/>
      <c r="S134" s="196"/>
    </row>
    <row r="135" spans="1:19">
      <c r="A135" s="123" t="s">
        <v>140</v>
      </c>
      <c r="B135" s="124">
        <v>47.7</v>
      </c>
      <c r="C135" s="76">
        <v>-1.24223602E-2</v>
      </c>
      <c r="D135" s="13">
        <v>48</v>
      </c>
      <c r="E135" s="14">
        <f>IF(ISNUMBER(D135), (D135 - $B135) / $B135, "")</f>
        <v>6.2893081761005686E-3</v>
      </c>
      <c r="F135" s="16">
        <f>IF(ISNUMBER(D135), $B145 * E135, "")</f>
        <v>943.39622641508527</v>
      </c>
      <c r="G135" s="29">
        <v>48.3</v>
      </c>
      <c r="H135" s="14">
        <f>IF(ISNUMBER(G135), (G135 - $B135) / $B135, "")</f>
        <v>1.2578616352201137E-2</v>
      </c>
      <c r="I135" s="100">
        <f>IF(ISNUMBER(G135), $B145 * H135, "")</f>
        <v>1886.7924528301705</v>
      </c>
      <c r="J135" s="13">
        <v>48.5</v>
      </c>
      <c r="K135" s="14">
        <f>IF(ISNUMBER(J135), (J135 - $B135) / $B135, "")</f>
        <v>1.6771488469601616E-2</v>
      </c>
      <c r="L135" s="16">
        <f>IF(ISNUMBER(J135), $B145 * K135, "")</f>
        <v>2515.7232704402422</v>
      </c>
      <c r="M135" s="29">
        <v>50.8</v>
      </c>
      <c r="N135" s="14">
        <f>IF(ISNUMBER(M135), (M135 - $B135) / $B135, "")</f>
        <v>6.4989517819706383E-2</v>
      </c>
      <c r="O135" s="16">
        <f>IF(ISNUMBER(M135), $B145 * N135, "")</f>
        <v>9748.427672955957</v>
      </c>
      <c r="Q135" s="197"/>
      <c r="R135" s="198"/>
      <c r="S135" s="199"/>
    </row>
    <row r="136" spans="1:19" ht="17.25" thickBot="1">
      <c r="A136" s="125" t="s">
        <v>204</v>
      </c>
      <c r="B136" s="126">
        <v>8.9499999999999993</v>
      </c>
      <c r="C136" s="77">
        <v>-1.323043E-2</v>
      </c>
      <c r="D136" s="15">
        <v>9.11</v>
      </c>
      <c r="E136" s="32">
        <f t="shared" ref="E136:E139" si="70">IF(ISNUMBER(D136), (D136 - $B136) / $B136, "")</f>
        <v>1.7877094972067055E-2</v>
      </c>
      <c r="F136" s="18">
        <f>IF(ISNUMBER(D136), $B145 * E136, "")</f>
        <v>2681.5642458100583</v>
      </c>
      <c r="G136" s="31">
        <v>9.26</v>
      </c>
      <c r="H136" s="32">
        <f t="shared" ref="H136:H139" si="71">IF(ISNUMBER(G136), (G136 - $B136) / $B136, "")</f>
        <v>3.4636871508379949E-2</v>
      </c>
      <c r="I136" s="101">
        <f>IF(ISNUMBER(G136), $B145 * H136, "")</f>
        <v>5195.5307262569922</v>
      </c>
      <c r="J136" s="15">
        <v>9.32</v>
      </c>
      <c r="K136" s="32">
        <f t="shared" ref="K136:K139" si="72">IF(ISNUMBER(J136), (J136 - $B136) / $B136, "")</f>
        <v>4.1340782122905144E-2</v>
      </c>
      <c r="L136" s="18">
        <f>IF(ISNUMBER(J136), $B145 * K136, "")</f>
        <v>6201.1173184357713</v>
      </c>
      <c r="M136" s="31">
        <v>9.51</v>
      </c>
      <c r="N136" s="32">
        <f t="shared" ref="N136:N139" si="73">IF(ISNUMBER(M136), (M136 - $B136) / $B136, "")</f>
        <v>6.2569832402234696E-2</v>
      </c>
      <c r="O136" s="18">
        <f>IF(ISNUMBER(M136), $B145 * N136, "")</f>
        <v>9385.4748603352036</v>
      </c>
      <c r="Q136" s="200"/>
      <c r="R136" s="201"/>
      <c r="S136" s="202"/>
    </row>
    <row r="137" spans="1:19" ht="17.25" thickBot="1">
      <c r="A137" s="125" t="s">
        <v>173</v>
      </c>
      <c r="B137" s="126">
        <v>7.68</v>
      </c>
      <c r="C137" s="77">
        <v>-1.5384615399999999E-2</v>
      </c>
      <c r="D137" s="15">
        <v>7.79</v>
      </c>
      <c r="E137" s="32">
        <f t="shared" si="70"/>
        <v>1.4322916666666709E-2</v>
      </c>
      <c r="F137" s="18">
        <f>IF(ISNUMBER(D137), $B145 * E137, "")</f>
        <v>2148.4375000000064</v>
      </c>
      <c r="G137" s="31">
        <v>8</v>
      </c>
      <c r="H137" s="32">
        <f t="shared" si="71"/>
        <v>4.1666666666666706E-2</v>
      </c>
      <c r="I137" s="101">
        <f>IF(ISNUMBER(G137), $B145 * H137, "")</f>
        <v>6250.0000000000055</v>
      </c>
      <c r="J137" s="15">
        <v>7.87</v>
      </c>
      <c r="K137" s="32">
        <f t="shared" si="72"/>
        <v>2.4739583333333384E-2</v>
      </c>
      <c r="L137" s="18">
        <f>IF(ISNUMBER(J137), $B145 * K137, "")</f>
        <v>3710.9375000000077</v>
      </c>
      <c r="M137" s="31">
        <v>8.0299999999999994</v>
      </c>
      <c r="N137" s="32">
        <f t="shared" si="73"/>
        <v>4.5572916666666623E-2</v>
      </c>
      <c r="O137" s="18">
        <f>IF(ISNUMBER(M137), $B145 * N137, "")</f>
        <v>6835.9374999999936</v>
      </c>
      <c r="Q137" s="193"/>
      <c r="R137" s="193"/>
      <c r="S137" s="193"/>
    </row>
    <row r="138" spans="1:19" ht="17.25" thickBot="1">
      <c r="A138" s="125" t="s">
        <v>198</v>
      </c>
      <c r="B138" s="126">
        <v>9.5500000000000007</v>
      </c>
      <c r="C138" s="77">
        <v>-1.54639175E-2</v>
      </c>
      <c r="D138" s="15">
        <v>9.82</v>
      </c>
      <c r="E138" s="32">
        <f t="shared" si="70"/>
        <v>2.8272251308900476E-2</v>
      </c>
      <c r="F138" s="18">
        <f>IF(ISNUMBER(D138), $B145 * E138, "")</f>
        <v>4240.8376963350711</v>
      </c>
      <c r="G138" s="31">
        <v>9.85</v>
      </c>
      <c r="H138" s="32">
        <f t="shared" si="71"/>
        <v>3.1413612565444914E-2</v>
      </c>
      <c r="I138" s="101">
        <f>IF(ISNUMBER(G138), $B145 * H138, "")</f>
        <v>4712.0418848167374</v>
      </c>
      <c r="J138" s="15">
        <v>9.93</v>
      </c>
      <c r="K138" s="32">
        <f t="shared" si="72"/>
        <v>3.979057591623026E-2</v>
      </c>
      <c r="L138" s="18">
        <f>IF(ISNUMBER(J138), $B145 * K138, "")</f>
        <v>5968.5863874345387</v>
      </c>
      <c r="M138" s="31">
        <v>10</v>
      </c>
      <c r="N138" s="32">
        <f t="shared" si="73"/>
        <v>4.7120418848167464E-2</v>
      </c>
      <c r="O138" s="18">
        <f>IF(ISNUMBER(M138), $B145 * N138, "")</f>
        <v>7068.0628272251197</v>
      </c>
      <c r="Q138" s="203"/>
      <c r="R138" s="203"/>
      <c r="S138" s="203"/>
    </row>
    <row r="139" spans="1:19" ht="17.25" thickBot="1">
      <c r="A139" s="127" t="s">
        <v>143</v>
      </c>
      <c r="B139" s="128">
        <v>6.86</v>
      </c>
      <c r="C139" s="78">
        <v>-1.57819225E-2</v>
      </c>
      <c r="D139" s="20">
        <v>6.91</v>
      </c>
      <c r="E139" s="21">
        <f t="shared" si="70"/>
        <v>7.2886297376093031E-3</v>
      </c>
      <c r="F139" s="22">
        <f>IF(ISNUMBER(D139), $B145 * E139, "")</f>
        <v>1093.2944606413955</v>
      </c>
      <c r="G139" s="30">
        <v>6.91</v>
      </c>
      <c r="H139" s="21">
        <f t="shared" si="71"/>
        <v>7.2886297376093031E-3</v>
      </c>
      <c r="I139" s="105">
        <f>IF(ISNUMBER(G139), $B145 * H139, "")</f>
        <v>1093.2944606413955</v>
      </c>
      <c r="J139" s="20">
        <v>6.98</v>
      </c>
      <c r="K139" s="21">
        <f t="shared" si="72"/>
        <v>1.7492711370262405E-2</v>
      </c>
      <c r="L139" s="22">
        <f>IF(ISNUMBER(J139), $B145 * K139, "")</f>
        <v>2623.9067055393607</v>
      </c>
      <c r="M139" s="30">
        <v>7.24</v>
      </c>
      <c r="N139" s="21">
        <f t="shared" si="73"/>
        <v>5.5393586005830886E-2</v>
      </c>
      <c r="O139" s="22">
        <f>IF(ISNUMBER(M139), $B145 * N139, "")</f>
        <v>8309.0379008746331</v>
      </c>
      <c r="Q139" s="203"/>
      <c r="R139" s="203"/>
      <c r="S139" s="203"/>
    </row>
    <row r="140" spans="1:19" ht="17.25" thickBot="1">
      <c r="A140" s="125" t="s">
        <v>71</v>
      </c>
      <c r="B140" s="129">
        <v>16.7</v>
      </c>
      <c r="C140" s="80">
        <v>-1.76470588E-2</v>
      </c>
      <c r="D140" s="106">
        <v>16.899999999999999</v>
      </c>
      <c r="E140" s="107">
        <f>IF(ISNUMBER(D140), (D140 - $B140) / $B140, "")</f>
        <v>1.1976047904191574E-2</v>
      </c>
      <c r="F140" s="108">
        <f>IF(ISNUMBER(D140), $B145 * E140, "")</f>
        <v>1796.4071856287362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3592.8143712575047</v>
      </c>
      <c r="J140" s="106">
        <v>17.100000000000001</v>
      </c>
      <c r="K140" s="107">
        <f>IF(ISNUMBER(J140), (J140 - $B140) / $B140, "")</f>
        <v>2.3952095808383363E-2</v>
      </c>
      <c r="L140" s="108">
        <f>IF(ISNUMBER(J140), $B145 * K140, "")</f>
        <v>3592.8143712575047</v>
      </c>
      <c r="M140" s="109">
        <v>17.600000000000001</v>
      </c>
      <c r="N140" s="107">
        <f>IF(ISNUMBER(M140), (M140 - $B140) / $B140, "")</f>
        <v>5.3892215568862409E-2</v>
      </c>
      <c r="O140" s="108">
        <f>IF(ISNUMBER(M140), $B145 * N140, "")</f>
        <v>8083.8323353293617</v>
      </c>
      <c r="Q140" s="193"/>
      <c r="R140" s="193"/>
      <c r="S140" s="193"/>
    </row>
    <row r="141" spans="1:19" ht="17.25" thickBot="1">
      <c r="A141" s="125" t="s">
        <v>244</v>
      </c>
      <c r="B141" s="126">
        <v>52.9</v>
      </c>
      <c r="C141" s="77">
        <v>-2.2181145999999999E-2</v>
      </c>
      <c r="D141" s="15">
        <v>53.1</v>
      </c>
      <c r="E141" s="32">
        <f t="shared" ref="E141:E144" si="74">IF(ISNUMBER(D141), (D141 - $B141) / $B141, "")</f>
        <v>3.7807183364839858E-3</v>
      </c>
      <c r="F141" s="18">
        <f>IF(ISNUMBER(D141), $B145 * E141, "")</f>
        <v>567.1077504725979</v>
      </c>
      <c r="G141" s="31">
        <v>53.2</v>
      </c>
      <c r="H141" s="32">
        <f t="shared" ref="H141:H144" si="75">IF(ISNUMBER(G141), (G141 - $B141) / $B141, "")</f>
        <v>5.671077504725979E-3</v>
      </c>
      <c r="I141" s="101">
        <f>IF(ISNUMBER(G141), $B145 * H141, "")</f>
        <v>850.66162570889685</v>
      </c>
      <c r="J141" s="15">
        <v>53.7</v>
      </c>
      <c r="K141" s="32">
        <f t="shared" ref="K141:K144" si="76">IF(ISNUMBER(J141), (J141 - $B141) / $B141, "")</f>
        <v>1.5122873345935808E-2</v>
      </c>
      <c r="L141" s="18">
        <f>IF(ISNUMBER(J141), $B145 * K141, "")</f>
        <v>2268.4310018903711</v>
      </c>
      <c r="M141" s="31">
        <v>55.4</v>
      </c>
      <c r="N141" s="32">
        <f t="shared" ref="N141:N144" si="77">IF(ISNUMBER(M141), (M141 - $B141) / $B141, "")</f>
        <v>4.725897920604915E-2</v>
      </c>
      <c r="O141" s="18">
        <f>IF(ISNUMBER(M141), $B145 * N141, "")</f>
        <v>7088.846880907372</v>
      </c>
      <c r="Q141" s="193"/>
      <c r="R141" s="193"/>
      <c r="S141" s="193"/>
    </row>
    <row r="142" spans="1:19" ht="17.25" thickBot="1">
      <c r="A142" s="125" t="s">
        <v>228</v>
      </c>
      <c r="B142" s="126">
        <v>38.5</v>
      </c>
      <c r="C142" s="77">
        <v>-2.5316455700000001E-2</v>
      </c>
      <c r="D142" s="15">
        <v>39.200000000000003</v>
      </c>
      <c r="E142" s="32">
        <f t="shared" si="74"/>
        <v>1.8181818181818257E-2</v>
      </c>
      <c r="F142" s="18">
        <f>IF(ISNUMBER(D142), $B145 * E142, "")</f>
        <v>2727.2727272727384</v>
      </c>
      <c r="G142" s="31">
        <v>38.9</v>
      </c>
      <c r="H142" s="32">
        <f t="shared" si="75"/>
        <v>1.0389610389610353E-2</v>
      </c>
      <c r="I142" s="101">
        <f>IF(ISNUMBER(G142), $B145 * H142, "")</f>
        <v>1558.4415584415531</v>
      </c>
      <c r="J142" s="15">
        <v>39</v>
      </c>
      <c r="K142" s="32">
        <f t="shared" si="76"/>
        <v>1.2987012987012988E-2</v>
      </c>
      <c r="L142" s="18">
        <f>IF(ISNUMBER(J142), $B145 * K142, "")</f>
        <v>1948.0519480519481</v>
      </c>
      <c r="M142" s="31">
        <v>40.1</v>
      </c>
      <c r="N142" s="32">
        <f t="shared" si="77"/>
        <v>4.1558441558441593E-2</v>
      </c>
      <c r="O142" s="18">
        <f>IF(ISNUMBER(M142), $B145 * N142, "")</f>
        <v>6233.7662337662387</v>
      </c>
      <c r="Q142" s="193"/>
      <c r="R142" s="193"/>
      <c r="S142" s="193"/>
    </row>
    <row r="143" spans="1:19">
      <c r="A143" s="125" t="s">
        <v>157</v>
      </c>
      <c r="B143" s="126">
        <v>53.1</v>
      </c>
      <c r="C143" s="77">
        <v>-2.74725275E-2</v>
      </c>
      <c r="D143" s="15">
        <v>53.9</v>
      </c>
      <c r="E143" s="32">
        <f t="shared" si="74"/>
        <v>1.5065913370998062E-2</v>
      </c>
      <c r="F143" s="18">
        <f>IF(ISNUMBER(D143), $B145 * E143, "")</f>
        <v>2259.8870056497094</v>
      </c>
      <c r="G143" s="31">
        <v>54.2</v>
      </c>
      <c r="H143" s="32">
        <f t="shared" si="75"/>
        <v>2.0715630885122436E-2</v>
      </c>
      <c r="I143" s="101">
        <f>IF(ISNUMBER(G143), $B145 * H143, "")</f>
        <v>3107.3446327683655</v>
      </c>
      <c r="J143" s="15">
        <v>54.4</v>
      </c>
      <c r="K143" s="32">
        <f t="shared" si="76"/>
        <v>2.4482109227871886E-2</v>
      </c>
      <c r="L143" s="18">
        <f>IF(ISNUMBER(J143), $B145 * K143, "")</f>
        <v>3672.3163841807832</v>
      </c>
      <c r="M143" s="31">
        <v>55</v>
      </c>
      <c r="N143" s="32">
        <f t="shared" si="77"/>
        <v>3.5781544256120498E-2</v>
      </c>
      <c r="O143" s="18">
        <f>IF(ISNUMBER(M143), $B145 * N143, "")</f>
        <v>5367.2316384180749</v>
      </c>
      <c r="Q143" s="182"/>
      <c r="R143" s="183"/>
      <c r="S143" s="184"/>
    </row>
    <row r="144" spans="1:19" ht="17.25" thickBot="1">
      <c r="A144" s="130" t="s">
        <v>333</v>
      </c>
      <c r="B144" s="131">
        <v>63.3</v>
      </c>
      <c r="C144" s="79">
        <v>-5.2395209599999999E-2</v>
      </c>
      <c r="D144" s="24">
        <v>67.2</v>
      </c>
      <c r="E144" s="25">
        <f t="shared" si="74"/>
        <v>6.1611374407583033E-2</v>
      </c>
      <c r="F144" s="104">
        <f>IF(ISNUMBER(D144), $B145 * E144, "")</f>
        <v>9241.7061611374556</v>
      </c>
      <c r="G144" s="102">
        <v>67</v>
      </c>
      <c r="H144" s="25">
        <f t="shared" si="75"/>
        <v>5.8451816745655659E-2</v>
      </c>
      <c r="I144" s="103">
        <f>IF(ISNUMBER(G144), $B145 * H144, "")</f>
        <v>8767.7725118483486</v>
      </c>
      <c r="J144" s="24">
        <v>67.7</v>
      </c>
      <c r="K144" s="25">
        <f t="shared" si="76"/>
        <v>6.9510268562401362E-2</v>
      </c>
      <c r="L144" s="104">
        <f>IF(ISNUMBER(J144), $B145 * K144, "")</f>
        <v>10426.540284360204</v>
      </c>
      <c r="M144" s="102">
        <v>66</v>
      </c>
      <c r="N144" s="25">
        <f t="shared" si="77"/>
        <v>4.2654028436019002E-2</v>
      </c>
      <c r="O144" s="104">
        <f>IF(ISNUMBER(M144), $B145 * N144, "")</f>
        <v>6398.1042654028506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1.5709041001341593E-2</v>
      </c>
      <c r="F145" s="28">
        <f>SUM(F125:F144)</f>
        <v>47127.12300402479</v>
      </c>
      <c r="G145" s="26" t="s">
        <v>265</v>
      </c>
      <c r="H145" s="27">
        <f>IF(COUNT(H125:H144), SUM(H125:H144) / COUNT(H125:H144), 0)</f>
        <v>1.9198469542919039E-2</v>
      </c>
      <c r="I145" s="28">
        <f>SUM(I125:I144)</f>
        <v>57595.408628757119</v>
      </c>
      <c r="J145" s="26" t="s">
        <v>265</v>
      </c>
      <c r="K145" s="27">
        <f>IF(COUNT(K125:K144), SUM(K125:K144) / COUNT(K125:K144), 0)</f>
        <v>2.3225892879705841E-2</v>
      </c>
      <c r="L145" s="28">
        <f>SUM(L125:L144)</f>
        <v>69677.678639117512</v>
      </c>
      <c r="M145" s="26" t="s">
        <v>265</v>
      </c>
      <c r="N145" s="27">
        <f>IF(COUNT(N125:N144), SUM(N125:N144) / COUNT(N125:N144), 0)</f>
        <v>4.5943354699311031E-2</v>
      </c>
      <c r="O145" s="28">
        <f>SUM(O125:O144)</f>
        <v>137830.06409793315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2022-06-05(일) 오전 00:00</v>
      </c>
      <c r="C150" s="245"/>
      <c r="D150" s="217" t="str">
        <f>TEXT($G$1, "[$-ko-KR]yyyy-mm-dd(ddd) ") &amp; "오후 14:00"</f>
        <v>2022-06-05(일) 오후 14:00</v>
      </c>
      <c r="E150" s="218"/>
      <c r="F150" s="219"/>
      <c r="G150" s="217" t="str">
        <f>TEXT($G$1, "[$-ko-KR]yyyy-mm-dd(ddd) ") &amp; "오후 19:00"</f>
        <v>2022-06-05(일) 오후 19:00</v>
      </c>
      <c r="H150" s="218"/>
      <c r="I150" s="219"/>
      <c r="J150" s="217" t="str">
        <f>TEXT($G$1, "[$-ko-KR]yyyy-mm-dd(ddd) ") &amp; "오후 21:00"</f>
        <v>2022-06-05(일) 오후 21:00</v>
      </c>
      <c r="K150" s="218"/>
      <c r="L150" s="219"/>
      <c r="M150" s="217" t="str">
        <f>TEXT($G$1+1, "[$-ko-KR]yyyy-mm-dd(ddd) ") &amp; "오전 00:00"</f>
        <v>2022-06-06(월)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206</v>
      </c>
      <c r="B152" s="124">
        <v>642</v>
      </c>
      <c r="C152" s="76">
        <v>-1.3824884799999999E-2</v>
      </c>
      <c r="D152" s="13">
        <v>659</v>
      </c>
      <c r="E152" s="14">
        <f>IF(ISNUMBER(D152), (D152 - $B152) / $B152, "")</f>
        <v>2.6479750778816199E-2</v>
      </c>
      <c r="F152" s="16">
        <f>IF(ISNUMBER(D152), $B172 * E152, "")</f>
        <v>3971.9626168224299</v>
      </c>
      <c r="G152" s="29">
        <v>664</v>
      </c>
      <c r="H152" s="14">
        <f>IF(ISNUMBER(G152), (G152 - $B152) / $B152, "")</f>
        <v>3.4267912772585667E-2</v>
      </c>
      <c r="I152" s="100">
        <f>IF(ISNUMBER(G152), $B172 * H152, "")</f>
        <v>5140.1869158878499</v>
      </c>
      <c r="J152" s="13">
        <v>663</v>
      </c>
      <c r="K152" s="14">
        <f>IF(ISNUMBER(J152), (J152 - $B152) / $B152, "")</f>
        <v>3.2710280373831772E-2</v>
      </c>
      <c r="L152" s="16">
        <f>IF(ISNUMBER(J152), $B172 * K152, "")</f>
        <v>4906.5420560747662</v>
      </c>
      <c r="M152" s="29">
        <v>674</v>
      </c>
      <c r="N152" s="14">
        <f>IF(ISNUMBER(M152), (M152 - $B152) / $B152, "")</f>
        <v>4.9844236760124609E-2</v>
      </c>
      <c r="O152" s="16">
        <f>IF(ISNUMBER(M152), $B172 * N152, "")</f>
        <v>7476.6355140186915</v>
      </c>
      <c r="Q152" s="203"/>
      <c r="R152" s="203"/>
      <c r="S152" s="203"/>
    </row>
    <row r="153" spans="1:19" ht="17.25" thickBot="1">
      <c r="A153" s="125" t="s">
        <v>159</v>
      </c>
      <c r="B153" s="126">
        <v>212</v>
      </c>
      <c r="C153" s="77">
        <v>-1.39534884E-2</v>
      </c>
      <c r="D153" s="15">
        <v>214</v>
      </c>
      <c r="E153" s="32">
        <f t="shared" ref="E153:E156" si="78">IF(ISNUMBER(D153), (D153 - $B153) / $B153, "")</f>
        <v>9.433962264150943E-3</v>
      </c>
      <c r="F153" s="18">
        <f>IF(ISNUMBER(D153), $B172 * E153, "")</f>
        <v>1415.0943396226414</v>
      </c>
      <c r="G153" s="31">
        <v>218</v>
      </c>
      <c r="H153" s="32">
        <f t="shared" ref="H153:H156" si="79">IF(ISNUMBER(G153), (G153 - $B153) / $B153, "")</f>
        <v>2.8301886792452831E-2</v>
      </c>
      <c r="I153" s="101">
        <f>IF(ISNUMBER(G153), $B172 * H153, "")</f>
        <v>4245.2830188679245</v>
      </c>
      <c r="J153" s="15">
        <v>219</v>
      </c>
      <c r="K153" s="32">
        <f t="shared" ref="K153:K156" si="80">IF(ISNUMBER(J153), (J153 - $B153) / $B153, "")</f>
        <v>3.3018867924528301E-2</v>
      </c>
      <c r="L153" s="18">
        <f>IF(ISNUMBER(J153), $B172 * K153, "")</f>
        <v>4952.8301886792451</v>
      </c>
      <c r="M153" s="31">
        <v>231</v>
      </c>
      <c r="N153" s="32">
        <f t="shared" ref="N153:N156" si="81">IF(ISNUMBER(M153), (M153 - $B153) / $B153, "")</f>
        <v>8.9622641509433956E-2</v>
      </c>
      <c r="O153" s="18">
        <f>IF(ISNUMBER(M153), $B172 * N153, "")</f>
        <v>13443.396226415094</v>
      </c>
      <c r="Q153" s="203"/>
      <c r="R153" s="203"/>
      <c r="S153" s="203"/>
    </row>
    <row r="154" spans="1:19" ht="17.25" thickBot="1">
      <c r="A154" s="125" t="s">
        <v>342</v>
      </c>
      <c r="B154" s="126">
        <v>479</v>
      </c>
      <c r="C154" s="77">
        <v>-1.4403292200000001E-2</v>
      </c>
      <c r="D154" s="15">
        <v>489</v>
      </c>
      <c r="E154" s="32">
        <f t="shared" si="78"/>
        <v>2.0876826722338204E-2</v>
      </c>
      <c r="F154" s="18">
        <f>IF(ISNUMBER(D154), $B172 * E154, "")</f>
        <v>3131.5240083507306</v>
      </c>
      <c r="G154" s="31">
        <v>494</v>
      </c>
      <c r="H154" s="32">
        <f t="shared" si="79"/>
        <v>3.1315240083507306E-2</v>
      </c>
      <c r="I154" s="101">
        <f>IF(ISNUMBER(G154), $B172 * H154, "")</f>
        <v>4697.2860125260959</v>
      </c>
      <c r="J154" s="15">
        <v>497</v>
      </c>
      <c r="K154" s="32">
        <f t="shared" si="80"/>
        <v>3.7578288100208766E-2</v>
      </c>
      <c r="L154" s="18">
        <f>IF(ISNUMBER(J154), $B172 * K154, "")</f>
        <v>5636.7432150313152</v>
      </c>
      <c r="M154" s="31">
        <v>511</v>
      </c>
      <c r="N154" s="32">
        <f t="shared" si="81"/>
        <v>6.6805845511482248E-2</v>
      </c>
      <c r="O154" s="18">
        <f>IF(ISNUMBER(M154), $B172 * N154, "")</f>
        <v>10020.876826722337</v>
      </c>
      <c r="Q154" s="193"/>
      <c r="R154" s="193"/>
      <c r="S154" s="193"/>
    </row>
    <row r="155" spans="1:19" ht="17.25" thickBot="1">
      <c r="A155" s="125" t="s">
        <v>179</v>
      </c>
      <c r="B155" s="126">
        <v>539</v>
      </c>
      <c r="C155" s="77">
        <v>-1.6423357699999998E-2</v>
      </c>
      <c r="D155" s="15">
        <v>562</v>
      </c>
      <c r="E155" s="32">
        <f t="shared" si="78"/>
        <v>4.267161410018553E-2</v>
      </c>
      <c r="F155" s="18">
        <f>IF(ISNUMBER(D155), $B172 * E155, "")</f>
        <v>6400.7421150278296</v>
      </c>
      <c r="G155" s="31">
        <v>599</v>
      </c>
      <c r="H155" s="32">
        <f t="shared" si="79"/>
        <v>0.11131725417439703</v>
      </c>
      <c r="I155" s="101">
        <f>IF(ISNUMBER(G155), $B172 * H155, "")</f>
        <v>16697.588126159553</v>
      </c>
      <c r="J155" s="15">
        <v>576</v>
      </c>
      <c r="K155" s="32">
        <f t="shared" si="80"/>
        <v>6.8645640074211506E-2</v>
      </c>
      <c r="L155" s="18">
        <f>IF(ISNUMBER(J155), $B172 * K155, "")</f>
        <v>10296.846011131725</v>
      </c>
      <c r="M155" s="31">
        <v>773</v>
      </c>
      <c r="N155" s="32">
        <f t="shared" si="81"/>
        <v>0.43413729128014844</v>
      </c>
      <c r="O155" s="18">
        <f>IF(ISNUMBER(M155), $B172 * N155, "")</f>
        <v>65120.593692022267</v>
      </c>
      <c r="Q155" s="193"/>
      <c r="R155" s="193"/>
      <c r="S155" s="193"/>
    </row>
    <row r="156" spans="1:19" ht="17.25" thickBot="1">
      <c r="A156" s="127" t="s">
        <v>222</v>
      </c>
      <c r="B156" s="128">
        <v>675</v>
      </c>
      <c r="C156" s="78">
        <v>-1.7467248899999999E-2</v>
      </c>
      <c r="D156" s="20">
        <v>689</v>
      </c>
      <c r="E156" s="21">
        <f t="shared" si="78"/>
        <v>2.074074074074074E-2</v>
      </c>
      <c r="F156" s="22">
        <f>IF(ISNUMBER(D156), $B172 * E156, "")</f>
        <v>3111.1111111111109</v>
      </c>
      <c r="G156" s="30">
        <v>695</v>
      </c>
      <c r="H156" s="21">
        <f t="shared" si="79"/>
        <v>2.9629629629629631E-2</v>
      </c>
      <c r="I156" s="105">
        <f>IF(ISNUMBER(G156), $B172 * H156, "")</f>
        <v>4444.4444444444443</v>
      </c>
      <c r="J156" s="20">
        <v>692</v>
      </c>
      <c r="K156" s="21">
        <f t="shared" si="80"/>
        <v>2.5185185185185185E-2</v>
      </c>
      <c r="L156" s="22">
        <f>IF(ISNUMBER(J156), $B172 * K156, "")</f>
        <v>3777.7777777777778</v>
      </c>
      <c r="M156" s="30">
        <v>710</v>
      </c>
      <c r="N156" s="21">
        <f t="shared" si="81"/>
        <v>5.185185185185185E-2</v>
      </c>
      <c r="O156" s="22">
        <f>IF(ISNUMBER(M156), $B172 * N156, "")</f>
        <v>7777.7777777777774</v>
      </c>
      <c r="Q156" s="193"/>
      <c r="R156" s="193"/>
      <c r="S156" s="193"/>
    </row>
    <row r="157" spans="1:19" ht="17.25" thickBot="1">
      <c r="A157" s="125" t="s">
        <v>230</v>
      </c>
      <c r="B157" s="129">
        <v>331</v>
      </c>
      <c r="C157" s="80">
        <v>-1.78041543E-2</v>
      </c>
      <c r="D157" s="106">
        <v>362</v>
      </c>
      <c r="E157" s="107">
        <f>IF(ISNUMBER(D157), (D157 - $B157) / $B157, "")</f>
        <v>9.3655589123867067E-2</v>
      </c>
      <c r="F157" s="108">
        <f>IF(ISNUMBER(D157), $B172 * E157, "")</f>
        <v>14048.33836858006</v>
      </c>
      <c r="G157" s="109">
        <v>438</v>
      </c>
      <c r="H157" s="107">
        <f>IF(ISNUMBER(G157), (G157 - $B157) / $B157, "")</f>
        <v>0.32326283987915405</v>
      </c>
      <c r="I157" s="110">
        <f>IF(ISNUMBER(G157), $B172 * H157, "")</f>
        <v>48489.425981873108</v>
      </c>
      <c r="J157" s="106">
        <v>431</v>
      </c>
      <c r="K157" s="107">
        <f>IF(ISNUMBER(J157), (J157 - $B157) / $B157, "")</f>
        <v>0.30211480362537763</v>
      </c>
      <c r="L157" s="108">
        <f>IF(ISNUMBER(J157), $B172 * K157, "")</f>
        <v>45317.220543806645</v>
      </c>
      <c r="M157" s="109">
        <v>376</v>
      </c>
      <c r="N157" s="107">
        <f>IF(ISNUMBER(M157), (M157 - $B157) / $B157, "")</f>
        <v>0.13595166163141995</v>
      </c>
      <c r="O157" s="108">
        <f>IF(ISNUMBER(M157), $B172 * N157, "")</f>
        <v>20392.749244712992</v>
      </c>
      <c r="Q157" s="193"/>
      <c r="R157" s="193"/>
      <c r="S157" s="193"/>
    </row>
    <row r="158" spans="1:19" ht="17.25" thickBot="1">
      <c r="A158" s="125" t="s">
        <v>120</v>
      </c>
      <c r="B158" s="126">
        <v>220</v>
      </c>
      <c r="C158" s="77">
        <v>-1.7857142900000001E-2</v>
      </c>
      <c r="D158" s="15">
        <v>228</v>
      </c>
      <c r="E158" s="32">
        <f t="shared" ref="E158:E161" si="82">IF(ISNUMBER(D158), (D158 - $B158) / $B158, "")</f>
        <v>3.6363636363636362E-2</v>
      </c>
      <c r="F158" s="18">
        <f>IF(ISNUMBER(D158), $B172 * E158, "")</f>
        <v>5454.545454545454</v>
      </c>
      <c r="G158" s="31">
        <v>226</v>
      </c>
      <c r="H158" s="32">
        <f t="shared" ref="H158:H161" si="83">IF(ISNUMBER(G158), (G158 - $B158) / $B158, "")</f>
        <v>2.7272727272727271E-2</v>
      </c>
      <c r="I158" s="101">
        <f>IF(ISNUMBER(G158), $B172 * H158, "")</f>
        <v>4090.9090909090905</v>
      </c>
      <c r="J158" s="15">
        <v>228</v>
      </c>
      <c r="K158" s="32">
        <f t="shared" ref="K158:K161" si="84">IF(ISNUMBER(J158), (J158 - $B158) / $B158, "")</f>
        <v>3.6363636363636362E-2</v>
      </c>
      <c r="L158" s="18">
        <f>IF(ISNUMBER(J158), $B172 * K158, "")</f>
        <v>5454.545454545454</v>
      </c>
      <c r="M158" s="31">
        <v>239</v>
      </c>
      <c r="N158" s="32">
        <f t="shared" ref="N158:N161" si="85">IF(ISNUMBER(M158), (M158 - $B158) / $B158, "")</f>
        <v>8.6363636363636365E-2</v>
      </c>
      <c r="O158" s="18">
        <f>IF(ISNUMBER(M158), $B172 * N158, "")</f>
        <v>12954.545454545454</v>
      </c>
      <c r="Q158" s="193"/>
      <c r="R158" s="193"/>
      <c r="S158" s="193"/>
    </row>
    <row r="159" spans="1:19" ht="17.25" thickBot="1">
      <c r="A159" s="125" t="s">
        <v>105</v>
      </c>
      <c r="B159" s="126">
        <v>483</v>
      </c>
      <c r="C159" s="77">
        <v>-1.8292682899999999E-2</v>
      </c>
      <c r="D159" s="15">
        <v>489</v>
      </c>
      <c r="E159" s="32">
        <f t="shared" si="82"/>
        <v>1.2422360248447204E-2</v>
      </c>
      <c r="F159" s="18">
        <f>IF(ISNUMBER(D159), $B172 * E159, "")</f>
        <v>1863.3540372670807</v>
      </c>
      <c r="G159" s="31">
        <v>493</v>
      </c>
      <c r="H159" s="32">
        <f t="shared" si="83"/>
        <v>2.0703933747412008E-2</v>
      </c>
      <c r="I159" s="101">
        <f>IF(ISNUMBER(G159), $B172 * H159, "")</f>
        <v>3105.5900621118012</v>
      </c>
      <c r="J159" s="15">
        <v>494</v>
      </c>
      <c r="K159" s="32">
        <f t="shared" si="84"/>
        <v>2.2774327122153208E-2</v>
      </c>
      <c r="L159" s="18">
        <f>IF(ISNUMBER(J159), $B172 * K159, "")</f>
        <v>3416.1490683229813</v>
      </c>
      <c r="M159" s="31">
        <v>508</v>
      </c>
      <c r="N159" s="32">
        <f t="shared" si="85"/>
        <v>5.1759834368530024E-2</v>
      </c>
      <c r="O159" s="18">
        <f>IF(ISNUMBER(M159), $B172 * N159, "")</f>
        <v>7763.9751552795033</v>
      </c>
      <c r="Q159" s="193"/>
      <c r="R159" s="193"/>
      <c r="S159" s="193"/>
    </row>
    <row r="160" spans="1:19" ht="17.25" thickBot="1">
      <c r="A160" s="125" t="s">
        <v>103</v>
      </c>
      <c r="B160" s="126">
        <v>493</v>
      </c>
      <c r="C160" s="77">
        <v>-1.9880715699999999E-2</v>
      </c>
      <c r="D160" s="15">
        <v>501</v>
      </c>
      <c r="E160" s="32">
        <f t="shared" si="82"/>
        <v>1.6227180527383367E-2</v>
      </c>
      <c r="F160" s="18">
        <f>IF(ISNUMBER(D160), $B172 * E160, "")</f>
        <v>2434.0770791075051</v>
      </c>
      <c r="G160" s="31">
        <v>507</v>
      </c>
      <c r="H160" s="32">
        <f t="shared" si="83"/>
        <v>2.8397565922920892E-2</v>
      </c>
      <c r="I160" s="101">
        <f>IF(ISNUMBER(G160), $B172 * H160, "")</f>
        <v>4259.6348884381341</v>
      </c>
      <c r="J160" s="15">
        <v>509</v>
      </c>
      <c r="K160" s="32">
        <f t="shared" si="84"/>
        <v>3.2454361054766734E-2</v>
      </c>
      <c r="L160" s="18">
        <f>IF(ISNUMBER(J160), $B172 * K160, "")</f>
        <v>4868.1541582150103</v>
      </c>
      <c r="M160" s="31">
        <v>541</v>
      </c>
      <c r="N160" s="32">
        <f t="shared" si="85"/>
        <v>9.7363083164300201E-2</v>
      </c>
      <c r="O160" s="18">
        <f>IF(ISNUMBER(M160), $B172 * N160, "")</f>
        <v>14604.46247464503</v>
      </c>
      <c r="Q160" s="33"/>
      <c r="R160" s="33"/>
    </row>
    <row r="161" spans="1:19" ht="17.25" thickBot="1">
      <c r="A161" s="130" t="s">
        <v>246</v>
      </c>
      <c r="B161" s="131">
        <v>571</v>
      </c>
      <c r="C161" s="79">
        <v>-2.05831904E-2</v>
      </c>
      <c r="D161" s="24">
        <v>585</v>
      </c>
      <c r="E161" s="25">
        <f t="shared" si="82"/>
        <v>2.4518388791593695E-2</v>
      </c>
      <c r="F161" s="104">
        <f>IF(ISNUMBER(D161), $B172 * E161, "")</f>
        <v>3677.7583187390542</v>
      </c>
      <c r="G161" s="102">
        <v>597</v>
      </c>
      <c r="H161" s="25">
        <f t="shared" si="83"/>
        <v>4.553415061295972E-2</v>
      </c>
      <c r="I161" s="103">
        <f>IF(ISNUMBER(G161), $B172 * H161, "")</f>
        <v>6830.1225919439585</v>
      </c>
      <c r="J161" s="24">
        <v>593</v>
      </c>
      <c r="K161" s="25">
        <f t="shared" si="84"/>
        <v>3.8528896672504379E-2</v>
      </c>
      <c r="L161" s="104">
        <f>IF(ISNUMBER(J161), $B172 * K161, "")</f>
        <v>5779.3345008756569</v>
      </c>
      <c r="M161" s="102">
        <v>609</v>
      </c>
      <c r="N161" s="25">
        <f t="shared" si="85"/>
        <v>6.6549912434325745E-2</v>
      </c>
      <c r="O161" s="104">
        <f>IF(ISNUMBER(M161), $B172 * N161, "")</f>
        <v>9982.4868651488614</v>
      </c>
      <c r="Q161" s="194"/>
      <c r="R161" s="195"/>
      <c r="S161" s="196"/>
    </row>
    <row r="162" spans="1:19">
      <c r="A162" s="123" t="s">
        <v>226</v>
      </c>
      <c r="B162" s="124">
        <v>673</v>
      </c>
      <c r="C162" s="76">
        <v>-2.3222060999999999E-2</v>
      </c>
      <c r="D162" s="13">
        <v>684</v>
      </c>
      <c r="E162" s="14">
        <f>IF(ISNUMBER(D162), (D162 - $B162) / $B162, "")</f>
        <v>1.6344725111441308E-2</v>
      </c>
      <c r="F162" s="16">
        <f>IF(ISNUMBER(D162), $B172 * E162, "")</f>
        <v>2451.7087667161964</v>
      </c>
      <c r="G162" s="29">
        <v>700</v>
      </c>
      <c r="H162" s="14">
        <f>IF(ISNUMBER(G162), (G162 - $B162) / $B162, "")</f>
        <v>4.0118870728083213E-2</v>
      </c>
      <c r="I162" s="100">
        <f>IF(ISNUMBER(G162), $B172 * H162, "")</f>
        <v>6017.8306092124822</v>
      </c>
      <c r="J162" s="13">
        <v>698</v>
      </c>
      <c r="K162" s="14">
        <f>IF(ISNUMBER(J162), (J162 - $B162) / $B162, "")</f>
        <v>3.7147102526002972E-2</v>
      </c>
      <c r="L162" s="16">
        <f>IF(ISNUMBER(J162), $B172 * K162, "")</f>
        <v>5572.0653789004455</v>
      </c>
      <c r="M162" s="29">
        <v>712</v>
      </c>
      <c r="N162" s="14">
        <f>IF(ISNUMBER(M162), (M162 - $B162) / $B162, "")</f>
        <v>5.7949479940564638E-2</v>
      </c>
      <c r="O162" s="16">
        <f>IF(ISNUMBER(M162), $B172 * N162, "")</f>
        <v>8692.421991084695</v>
      </c>
      <c r="Q162" s="197"/>
      <c r="R162" s="198"/>
      <c r="S162" s="199"/>
    </row>
    <row r="163" spans="1:19" ht="17.25" thickBot="1">
      <c r="A163" s="125" t="s">
        <v>238</v>
      </c>
      <c r="B163" s="126">
        <v>737</v>
      </c>
      <c r="C163" s="77">
        <v>-2.3841059599999999E-2</v>
      </c>
      <c r="D163" s="15">
        <v>742</v>
      </c>
      <c r="E163" s="32">
        <f t="shared" ref="E163:E166" si="86">IF(ISNUMBER(D163), (D163 - $B163) / $B163, "")</f>
        <v>6.7842605156037995E-3</v>
      </c>
      <c r="F163" s="18">
        <f>IF(ISNUMBER(D163), $B172 * E163, "")</f>
        <v>1017.6390773405699</v>
      </c>
      <c r="G163" s="31">
        <v>761</v>
      </c>
      <c r="H163" s="32">
        <f t="shared" ref="H163:H166" si="87">IF(ISNUMBER(G163), (G163 - $B163) / $B163, "")</f>
        <v>3.2564450474898234E-2</v>
      </c>
      <c r="I163" s="101">
        <f>IF(ISNUMBER(G163), $B172 * H163, "")</f>
        <v>4884.6675712347351</v>
      </c>
      <c r="J163" s="15">
        <v>755</v>
      </c>
      <c r="K163" s="32">
        <f t="shared" ref="K163:K166" si="88">IF(ISNUMBER(J163), (J163 - $B163) / $B163, "")</f>
        <v>2.4423337856173677E-2</v>
      </c>
      <c r="L163" s="18">
        <f>IF(ISNUMBER(J163), $B172 * K163, "")</f>
        <v>3663.5006784260518</v>
      </c>
      <c r="M163" s="31">
        <v>770</v>
      </c>
      <c r="N163" s="32">
        <f t="shared" ref="N163:N166" si="89">IF(ISNUMBER(M163), (M163 - $B163) / $B163, "")</f>
        <v>4.4776119402985072E-2</v>
      </c>
      <c r="O163" s="18">
        <f>IF(ISNUMBER(M163), $B172 * N163, "")</f>
        <v>6716.4179104477607</v>
      </c>
      <c r="Q163" s="200"/>
      <c r="R163" s="201"/>
      <c r="S163" s="202"/>
    </row>
    <row r="164" spans="1:19" ht="17.25" thickBot="1">
      <c r="A164" s="125" t="s">
        <v>186</v>
      </c>
      <c r="B164" s="126">
        <v>202</v>
      </c>
      <c r="C164" s="77">
        <v>-2.88461538E-2</v>
      </c>
      <c r="D164" s="15">
        <v>207</v>
      </c>
      <c r="E164" s="32">
        <f t="shared" si="86"/>
        <v>2.4752475247524754E-2</v>
      </c>
      <c r="F164" s="18">
        <f>IF(ISNUMBER(D164), $B172 * E164, "")</f>
        <v>3712.871287128713</v>
      </c>
      <c r="G164" s="31">
        <v>207</v>
      </c>
      <c r="H164" s="32">
        <f t="shared" si="87"/>
        <v>2.4752475247524754E-2</v>
      </c>
      <c r="I164" s="101">
        <f>IF(ISNUMBER(G164), $B172 * H164, "")</f>
        <v>3712.871287128713</v>
      </c>
      <c r="J164" s="15">
        <v>207</v>
      </c>
      <c r="K164" s="32">
        <f t="shared" si="88"/>
        <v>2.4752475247524754E-2</v>
      </c>
      <c r="L164" s="18">
        <f>IF(ISNUMBER(J164), $B172 * K164, "")</f>
        <v>3712.871287128713</v>
      </c>
      <c r="M164" s="31">
        <v>211</v>
      </c>
      <c r="N164" s="32">
        <f t="shared" si="89"/>
        <v>4.4554455445544552E-2</v>
      </c>
      <c r="O164" s="18">
        <f>IF(ISNUMBER(M164), $B172 * N164, "")</f>
        <v>6683.1683168316831</v>
      </c>
      <c r="Q164" s="193"/>
      <c r="R164" s="193"/>
      <c r="S164" s="193"/>
    </row>
    <row r="165" spans="1:19" ht="17.25" thickBot="1">
      <c r="A165" s="125" t="s">
        <v>51</v>
      </c>
      <c r="B165" s="126">
        <v>181</v>
      </c>
      <c r="C165" s="77">
        <v>-3.2085561499999998E-2</v>
      </c>
      <c r="D165" s="15">
        <v>183</v>
      </c>
      <c r="E165" s="32">
        <f t="shared" si="86"/>
        <v>1.1049723756906077E-2</v>
      </c>
      <c r="F165" s="18">
        <f>IF(ISNUMBER(D165), $B172 * E165, "")</f>
        <v>1657.4585635359115</v>
      </c>
      <c r="G165" s="31">
        <v>183</v>
      </c>
      <c r="H165" s="32">
        <f t="shared" si="87"/>
        <v>1.1049723756906077E-2</v>
      </c>
      <c r="I165" s="101">
        <f>IF(ISNUMBER(G165), $B172 * H165, "")</f>
        <v>1657.4585635359115</v>
      </c>
      <c r="J165" s="15">
        <v>184</v>
      </c>
      <c r="K165" s="32">
        <f t="shared" si="88"/>
        <v>1.6574585635359115E-2</v>
      </c>
      <c r="L165" s="18">
        <f>IF(ISNUMBER(J165), $B172 * K165, "")</f>
        <v>2486.1878453038671</v>
      </c>
      <c r="M165" s="31">
        <v>186</v>
      </c>
      <c r="N165" s="32">
        <f t="shared" si="89"/>
        <v>2.7624309392265192E-2</v>
      </c>
      <c r="O165" s="18">
        <f>IF(ISNUMBER(M165), $B172 * N165, "")</f>
        <v>4143.6464088397788</v>
      </c>
      <c r="Q165" s="203"/>
      <c r="R165" s="203"/>
      <c r="S165" s="203"/>
    </row>
    <row r="166" spans="1:19" ht="17.25" thickBot="1">
      <c r="A166" s="127" t="s">
        <v>155</v>
      </c>
      <c r="B166" s="128">
        <v>706</v>
      </c>
      <c r="C166" s="78">
        <v>-3.2876712299999999E-2</v>
      </c>
      <c r="D166" s="20">
        <v>718</v>
      </c>
      <c r="E166" s="21">
        <f t="shared" si="86"/>
        <v>1.69971671388102E-2</v>
      </c>
      <c r="F166" s="22">
        <f>IF(ISNUMBER(D166), $B172 * E166, "")</f>
        <v>2549.5750708215301</v>
      </c>
      <c r="G166" s="30">
        <v>724</v>
      </c>
      <c r="H166" s="21">
        <f t="shared" si="87"/>
        <v>2.5495750708215296E-2</v>
      </c>
      <c r="I166" s="105">
        <f>IF(ISNUMBER(G166), $B172 * H166, "")</f>
        <v>3824.3626062322946</v>
      </c>
      <c r="J166" s="20">
        <v>726</v>
      </c>
      <c r="K166" s="21">
        <f t="shared" si="88"/>
        <v>2.8328611898016998E-2</v>
      </c>
      <c r="L166" s="22">
        <f>IF(ISNUMBER(J166), $B172 * K166, "")</f>
        <v>4249.2917847025492</v>
      </c>
      <c r="M166" s="30">
        <v>770</v>
      </c>
      <c r="N166" s="21">
        <f t="shared" si="89"/>
        <v>9.0651558073654395E-2</v>
      </c>
      <c r="O166" s="22">
        <f>IF(ISNUMBER(M166), $B172 * N166, "")</f>
        <v>13597.733711048159</v>
      </c>
      <c r="Q166" s="203"/>
      <c r="R166" s="203"/>
      <c r="S166" s="203"/>
    </row>
    <row r="167" spans="1:19" ht="17.25" thickBot="1">
      <c r="A167" s="125" t="s">
        <v>224</v>
      </c>
      <c r="B167" s="129">
        <v>164</v>
      </c>
      <c r="C167" s="80">
        <v>-3.5294117600000001E-2</v>
      </c>
      <c r="D167" s="106">
        <v>163</v>
      </c>
      <c r="E167" s="107">
        <f>IF(ISNUMBER(D167), (D167 - $B167) / $B167, "")</f>
        <v>-6.0975609756097563E-3</v>
      </c>
      <c r="F167" s="108">
        <f>IF(ISNUMBER(D167), $B172 * E167, "")</f>
        <v>-914.63414634146341</v>
      </c>
      <c r="G167" s="109">
        <v>163</v>
      </c>
      <c r="H167" s="107">
        <f>IF(ISNUMBER(G167), (G167 - $B167) / $B167, "")</f>
        <v>-6.0975609756097563E-3</v>
      </c>
      <c r="I167" s="110">
        <f>IF(ISNUMBER(G167), $B172 * H167, "")</f>
        <v>-914.63414634146341</v>
      </c>
      <c r="J167" s="106">
        <v>162</v>
      </c>
      <c r="K167" s="107">
        <f>IF(ISNUMBER(J167), (J167 - $B167) / $B167, "")</f>
        <v>-1.2195121951219513E-2</v>
      </c>
      <c r="L167" s="108">
        <f>IF(ISNUMBER(J167), $B172 * K167, "")</f>
        <v>-1829.2682926829268</v>
      </c>
      <c r="M167" s="109">
        <v>169</v>
      </c>
      <c r="N167" s="107">
        <f>IF(ISNUMBER(M167), (M167 - $B167) / $B167, "")</f>
        <v>3.048780487804878E-2</v>
      </c>
      <c r="O167" s="108">
        <f>IF(ISNUMBER(M167), $B172 * N167, "")</f>
        <v>4573.1707317073169</v>
      </c>
      <c r="Q167" s="193"/>
      <c r="R167" s="193"/>
      <c r="S167" s="193"/>
    </row>
    <row r="168" spans="1:19" ht="17.25" thickBot="1">
      <c r="A168" s="125" t="s">
        <v>248</v>
      </c>
      <c r="B168" s="126">
        <v>166</v>
      </c>
      <c r="C168" s="77">
        <v>-5.6818181799999999E-2</v>
      </c>
      <c r="D168" s="15">
        <v>165</v>
      </c>
      <c r="E168" s="32">
        <f t="shared" ref="E168:E171" si="90">IF(ISNUMBER(D168), (D168 - $B168) / $B168, "")</f>
        <v>-6.024096385542169E-3</v>
      </c>
      <c r="F168" s="18">
        <f>IF(ISNUMBER(D168), $B172 * E168, "")</f>
        <v>-903.61445783132535</v>
      </c>
      <c r="G168" s="31">
        <v>165</v>
      </c>
      <c r="H168" s="32">
        <f t="shared" ref="H168:H171" si="91">IF(ISNUMBER(G168), (G168 - $B168) / $B168, "")</f>
        <v>-6.024096385542169E-3</v>
      </c>
      <c r="I168" s="101">
        <f>IF(ISNUMBER(G168), $B172 * H168, "")</f>
        <v>-903.61445783132535</v>
      </c>
      <c r="J168" s="15">
        <v>168</v>
      </c>
      <c r="K168" s="32">
        <f t="shared" ref="K168:K171" si="92">IF(ISNUMBER(J168), (J168 - $B168) / $B168, "")</f>
        <v>1.2048192771084338E-2</v>
      </c>
      <c r="L168" s="18">
        <f>IF(ISNUMBER(J168), $B172 * K168, "")</f>
        <v>1807.2289156626507</v>
      </c>
      <c r="M168" s="31">
        <v>169</v>
      </c>
      <c r="N168" s="32">
        <f t="shared" ref="N168:N171" si="93">IF(ISNUMBER(M168), (M168 - $B168) / $B168, "")</f>
        <v>1.8072289156626505E-2</v>
      </c>
      <c r="O168" s="18">
        <f>IF(ISNUMBER(M168), $B172 * N168, "")</f>
        <v>2710.8433734939758</v>
      </c>
      <c r="Q168" s="193"/>
      <c r="R168" s="193"/>
      <c r="S168" s="193"/>
    </row>
    <row r="169" spans="1:19" ht="17.25" thickBot="1">
      <c r="A169" s="125" t="s">
        <v>343</v>
      </c>
      <c r="B169" s="126">
        <v>723</v>
      </c>
      <c r="C169" s="77">
        <v>-6.3471502599999993E-2</v>
      </c>
      <c r="D169" s="15">
        <v>713</v>
      </c>
      <c r="E169" s="32">
        <f t="shared" si="90"/>
        <v>-1.3831258644536652E-2</v>
      </c>
      <c r="F169" s="18">
        <f>IF(ISNUMBER(D169), $B172 * E169, "")</f>
        <v>-2074.6887966804979</v>
      </c>
      <c r="G169" s="31">
        <v>708</v>
      </c>
      <c r="H169" s="32">
        <f t="shared" si="91"/>
        <v>-2.0746887966804978E-2</v>
      </c>
      <c r="I169" s="101">
        <f>IF(ISNUMBER(G169), $B172 * H169, "")</f>
        <v>-3112.0331950207469</v>
      </c>
      <c r="J169" s="15">
        <v>711</v>
      </c>
      <c r="K169" s="32">
        <f t="shared" si="92"/>
        <v>-1.6597510373443983E-2</v>
      </c>
      <c r="L169" s="18">
        <f>IF(ISNUMBER(J169), $B172 * K169, "")</f>
        <v>-2489.6265560165975</v>
      </c>
      <c r="M169" s="31">
        <v>743</v>
      </c>
      <c r="N169" s="32">
        <f t="shared" si="93"/>
        <v>2.7662517289073305E-2</v>
      </c>
      <c r="O169" s="18">
        <f>IF(ISNUMBER(M169), $B172 * N169, "")</f>
        <v>4149.3775933609959</v>
      </c>
      <c r="Q169" s="193"/>
      <c r="R169" s="193"/>
      <c r="S169" s="193"/>
    </row>
    <row r="170" spans="1:19">
      <c r="A170" s="125" t="s">
        <v>338</v>
      </c>
      <c r="B170" s="126">
        <v>331</v>
      </c>
      <c r="C170" s="77">
        <v>-7.0224719099999999E-2</v>
      </c>
      <c r="D170" s="15">
        <v>329</v>
      </c>
      <c r="E170" s="32">
        <f t="shared" si="90"/>
        <v>-6.0422960725075529E-3</v>
      </c>
      <c r="F170" s="18">
        <f>IF(ISNUMBER(D170), $B172 * E170, "")</f>
        <v>-906.34441087613288</v>
      </c>
      <c r="G170" s="31">
        <v>320</v>
      </c>
      <c r="H170" s="32">
        <f t="shared" si="91"/>
        <v>-3.3232628398791542E-2</v>
      </c>
      <c r="I170" s="101">
        <f>IF(ISNUMBER(G170), $B172 * H170, "")</f>
        <v>-4984.8942598187314</v>
      </c>
      <c r="J170" s="15">
        <v>322</v>
      </c>
      <c r="K170" s="32">
        <f t="shared" si="92"/>
        <v>-2.7190332326283987E-2</v>
      </c>
      <c r="L170" s="18">
        <f>IF(ISNUMBER(J170), $B172 * K170, "")</f>
        <v>-4078.5498489425981</v>
      </c>
      <c r="M170" s="31">
        <v>303</v>
      </c>
      <c r="N170" s="32">
        <f t="shared" si="93"/>
        <v>-8.4592145015105744E-2</v>
      </c>
      <c r="O170" s="18">
        <f>IF(ISNUMBER(M170), $B172 * N170, "")</f>
        <v>-12688.821752265862</v>
      </c>
      <c r="Q170" s="182"/>
      <c r="R170" s="183"/>
      <c r="S170" s="184"/>
    </row>
    <row r="171" spans="1:19" ht="17.25" thickBot="1">
      <c r="A171" s="130" t="s">
        <v>236</v>
      </c>
      <c r="B171" s="131">
        <v>384</v>
      </c>
      <c r="C171" s="79">
        <v>-7.2463768100000006E-2</v>
      </c>
      <c r="D171" s="24">
        <v>371</v>
      </c>
      <c r="E171" s="25">
        <f t="shared" si="90"/>
        <v>-3.3854166666666664E-2</v>
      </c>
      <c r="F171" s="104">
        <f>IF(ISNUMBER(D171), $B172 * E171, "")</f>
        <v>-5078.125</v>
      </c>
      <c r="G171" s="102">
        <v>371</v>
      </c>
      <c r="H171" s="25">
        <f t="shared" si="91"/>
        <v>-3.3854166666666664E-2</v>
      </c>
      <c r="I171" s="103">
        <f>IF(ISNUMBER(G171), $B172 * H171, "")</f>
        <v>-5078.125</v>
      </c>
      <c r="J171" s="24">
        <v>374</v>
      </c>
      <c r="K171" s="25">
        <f t="shared" si="92"/>
        <v>-2.6041666666666668E-2</v>
      </c>
      <c r="L171" s="104">
        <f>IF(ISNUMBER(J171), $B172 * K171, "")</f>
        <v>-3906.25</v>
      </c>
      <c r="M171" s="102">
        <v>381</v>
      </c>
      <c r="N171" s="25">
        <f t="shared" si="93"/>
        <v>-7.8125E-3</v>
      </c>
      <c r="O171" s="104">
        <f>IF(ISNUMBER(M171), $B172 * N171, "")</f>
        <v>-1171.875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1.5673451134329133E-2</v>
      </c>
      <c r="F172" s="28">
        <f>SUM(F152:F171)</f>
        <v>47020.353402987399</v>
      </c>
      <c r="G172" s="26" t="s">
        <v>265</v>
      </c>
      <c r="H172" s="27">
        <f>IF(COUNT(H152:H171), SUM(H152:H171) / COUNT(H152:H171), 0)</f>
        <v>3.5701453570497935E-2</v>
      </c>
      <c r="I172" s="28">
        <f>SUM(I152:I171)</f>
        <v>107104.36071149383</v>
      </c>
      <c r="J172" s="26" t="s">
        <v>265</v>
      </c>
      <c r="K172" s="27">
        <f>IF(COUNT(K152:K171), SUM(K152:K171) / COUNT(K152:K171), 0)</f>
        <v>3.4531198055647569E-2</v>
      </c>
      <c r="L172" s="28">
        <f>SUM(L152:L171)</f>
        <v>103593.59416694273</v>
      </c>
      <c r="M172" s="26" t="s">
        <v>265</v>
      </c>
      <c r="N172" s="27">
        <f>IF(COUNT(N152:N171), SUM(N152:N171) / COUNT(N152:N171), 0)</f>
        <v>6.8981194171945509E-2</v>
      </c>
      <c r="O172" s="28">
        <f>SUM(O152:O171)</f>
        <v>206943.58251583652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2022-06-05(일) 오전 00:00</v>
      </c>
      <c r="C177" s="245"/>
      <c r="D177" s="217" t="str">
        <f>TEXT($G$1, "[$-ko-KR]yyyy-mm-dd(ddd) ") &amp; "오후 14:00"</f>
        <v>2022-06-05(일) 오후 14:00</v>
      </c>
      <c r="E177" s="218"/>
      <c r="F177" s="219"/>
      <c r="G177" s="217" t="str">
        <f>TEXT($G$1, "[$-ko-KR]yyyy-mm-dd(ddd) ") &amp; "오후 19:00"</f>
        <v>2022-06-05(일) 오후 19:00</v>
      </c>
      <c r="H177" s="218"/>
      <c r="I177" s="219"/>
      <c r="J177" s="217" t="str">
        <f>TEXT($G$1, "[$-ko-KR]yyyy-mm-dd(ddd) ") &amp; "오후 21:00"</f>
        <v>2022-06-05(일) 오후 21:00</v>
      </c>
      <c r="K177" s="218"/>
      <c r="L177" s="219"/>
      <c r="M177" s="217" t="str">
        <f>TEXT($G$1+1, "[$-ko-KR]yyyy-mm-dd(ddd) ") &amp; "오전 00:00"</f>
        <v>2022-06-06(월)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244</v>
      </c>
      <c r="B179" s="124">
        <v>52.9</v>
      </c>
      <c r="C179" s="76">
        <v>-2.2181145999999999E-2</v>
      </c>
      <c r="D179" s="13">
        <v>53.1</v>
      </c>
      <c r="E179" s="14">
        <f>IF(ISNUMBER(D179), (D179 - $B179) / $B179, "")</f>
        <v>3.7807183364839858E-3</v>
      </c>
      <c r="F179" s="16">
        <f>IF(ISNUMBER(D179), $B199 * E179, "")</f>
        <v>567.1077504725979</v>
      </c>
      <c r="G179" s="29">
        <v>53.2</v>
      </c>
      <c r="H179" s="14">
        <f>IF(ISNUMBER(G179), (G179 - $B179) / $B179, "")</f>
        <v>5.671077504725979E-3</v>
      </c>
      <c r="I179" s="100">
        <f>IF(ISNUMBER(G179), $B199 * H179, "")</f>
        <v>850.66162570889685</v>
      </c>
      <c r="J179" s="13">
        <v>53.7</v>
      </c>
      <c r="K179" s="14">
        <f>IF(ISNUMBER(J179), (J179 - $B179) / $B179, "")</f>
        <v>1.5122873345935808E-2</v>
      </c>
      <c r="L179" s="16">
        <f>IF(ISNUMBER(J179), $B199 * K179, "")</f>
        <v>2268.4310018903711</v>
      </c>
      <c r="M179" s="29">
        <v>55.4</v>
      </c>
      <c r="N179" s="14">
        <f>IF(ISNUMBER(M179), (M179 - $B179) / $B179, "")</f>
        <v>4.725897920604915E-2</v>
      </c>
      <c r="O179" s="16">
        <f>IF(ISNUMBER(M179), $B199 * N179, "")</f>
        <v>7088.846880907372</v>
      </c>
      <c r="Q179" s="203"/>
      <c r="R179" s="203"/>
      <c r="S179" s="203"/>
    </row>
    <row r="180" spans="1:19" ht="17.25" thickBot="1">
      <c r="A180" s="125" t="s">
        <v>226</v>
      </c>
      <c r="B180" s="126">
        <v>673</v>
      </c>
      <c r="C180" s="77">
        <v>-2.3222060999999999E-2</v>
      </c>
      <c r="D180" s="15">
        <v>684</v>
      </c>
      <c r="E180" s="32">
        <f t="shared" ref="E180:E183" si="94">IF(ISNUMBER(D180), (D180 - $B180) / $B180, "")</f>
        <v>1.6344725111441308E-2</v>
      </c>
      <c r="F180" s="18">
        <f>IF(ISNUMBER(D180), $B199 * E180, "")</f>
        <v>2451.7087667161964</v>
      </c>
      <c r="G180" s="31">
        <v>700</v>
      </c>
      <c r="H180" s="32">
        <f t="shared" ref="H180:H183" si="95">IF(ISNUMBER(G180), (G180 - $B180) / $B180, "")</f>
        <v>4.0118870728083213E-2</v>
      </c>
      <c r="I180" s="101">
        <f>IF(ISNUMBER(G180), $B199 * H180, "")</f>
        <v>6017.8306092124822</v>
      </c>
      <c r="J180" s="15">
        <v>698</v>
      </c>
      <c r="K180" s="32">
        <f t="shared" ref="K180:K183" si="96">IF(ISNUMBER(J180), (J180 - $B180) / $B180, "")</f>
        <v>3.7147102526002972E-2</v>
      </c>
      <c r="L180" s="18">
        <f>IF(ISNUMBER(J180), $B199 * K180, "")</f>
        <v>5572.0653789004455</v>
      </c>
      <c r="M180" s="31">
        <v>712</v>
      </c>
      <c r="N180" s="32">
        <f t="shared" ref="N180:N183" si="97">IF(ISNUMBER(M180), (M180 - $B180) / $B180, "")</f>
        <v>5.7949479940564638E-2</v>
      </c>
      <c r="O180" s="18">
        <f>IF(ISNUMBER(M180), $B199 * N180, "")</f>
        <v>8692.421991084695</v>
      </c>
      <c r="Q180" s="203"/>
      <c r="R180" s="203"/>
      <c r="S180" s="203"/>
    </row>
    <row r="181" spans="1:19" ht="17.25" thickBot="1">
      <c r="A181" s="125" t="s">
        <v>138</v>
      </c>
      <c r="B181" s="126">
        <v>3545</v>
      </c>
      <c r="C181" s="77">
        <v>-2.3415978E-2</v>
      </c>
      <c r="D181" s="15">
        <v>4145</v>
      </c>
      <c r="E181" s="32">
        <f t="shared" si="94"/>
        <v>0.16925246826516219</v>
      </c>
      <c r="F181" s="18">
        <f>IF(ISNUMBER(D181), $B199 * E181, "")</f>
        <v>25387.870239774329</v>
      </c>
      <c r="G181" s="31">
        <v>4470</v>
      </c>
      <c r="H181" s="32">
        <f t="shared" si="95"/>
        <v>0.26093088857545838</v>
      </c>
      <c r="I181" s="101">
        <f>IF(ISNUMBER(G181), $B199 * H181, "")</f>
        <v>39139.633286318756</v>
      </c>
      <c r="J181" s="15">
        <v>4125</v>
      </c>
      <c r="K181" s="32">
        <f t="shared" si="96"/>
        <v>0.16361071932299012</v>
      </c>
      <c r="L181" s="18">
        <f>IF(ISNUMBER(J181), $B199 * K181, "")</f>
        <v>24541.607898448518</v>
      </c>
      <c r="M181" s="31">
        <v>4195</v>
      </c>
      <c r="N181" s="32">
        <f t="shared" si="97"/>
        <v>0.18335684062059238</v>
      </c>
      <c r="O181" s="18">
        <f>IF(ISNUMBER(M181), $B199 * N181, "")</f>
        <v>27503.526093088858</v>
      </c>
      <c r="Q181" s="193"/>
      <c r="R181" s="193"/>
      <c r="S181" s="193"/>
    </row>
    <row r="182" spans="1:19" ht="17.25" thickBot="1">
      <c r="A182" s="125" t="s">
        <v>238</v>
      </c>
      <c r="B182" s="126">
        <v>737</v>
      </c>
      <c r="C182" s="77">
        <v>-2.3841059599999999E-2</v>
      </c>
      <c r="D182" s="15">
        <v>742</v>
      </c>
      <c r="E182" s="32">
        <f t="shared" si="94"/>
        <v>6.7842605156037995E-3</v>
      </c>
      <c r="F182" s="18">
        <f>IF(ISNUMBER(D182), $B199 * E182, "")</f>
        <v>1017.6390773405699</v>
      </c>
      <c r="G182" s="31">
        <v>761</v>
      </c>
      <c r="H182" s="32">
        <f t="shared" si="95"/>
        <v>3.2564450474898234E-2</v>
      </c>
      <c r="I182" s="101">
        <f>IF(ISNUMBER(G182), $B199 * H182, "")</f>
        <v>4884.6675712347351</v>
      </c>
      <c r="J182" s="15">
        <v>755</v>
      </c>
      <c r="K182" s="32">
        <f t="shared" si="96"/>
        <v>2.4423337856173677E-2</v>
      </c>
      <c r="L182" s="18">
        <f>IF(ISNUMBER(J182), $B199 * K182, "")</f>
        <v>3663.5006784260518</v>
      </c>
      <c r="M182" s="31">
        <v>770</v>
      </c>
      <c r="N182" s="32">
        <f t="shared" si="97"/>
        <v>4.4776119402985072E-2</v>
      </c>
      <c r="O182" s="18">
        <f>IF(ISNUMBER(M182), $B199 * N182, "")</f>
        <v>6716.4179104477607</v>
      </c>
      <c r="Q182" s="193"/>
      <c r="R182" s="193"/>
      <c r="S182" s="193"/>
    </row>
    <row r="183" spans="1:19" ht="17.25" thickBot="1">
      <c r="A183" s="127" t="s">
        <v>228</v>
      </c>
      <c r="B183" s="128">
        <v>38.5</v>
      </c>
      <c r="C183" s="78">
        <v>-2.5316455700000001E-2</v>
      </c>
      <c r="D183" s="20">
        <v>39.200000000000003</v>
      </c>
      <c r="E183" s="21">
        <f t="shared" si="94"/>
        <v>1.8181818181818257E-2</v>
      </c>
      <c r="F183" s="22">
        <f>IF(ISNUMBER(D183), $B199 * E183, "")</f>
        <v>2727.2727272727384</v>
      </c>
      <c r="G183" s="30">
        <v>38.9</v>
      </c>
      <c r="H183" s="21">
        <f t="shared" si="95"/>
        <v>1.0389610389610353E-2</v>
      </c>
      <c r="I183" s="105">
        <f>IF(ISNUMBER(G183), $B199 * H183, "")</f>
        <v>1558.4415584415531</v>
      </c>
      <c r="J183" s="20">
        <v>39</v>
      </c>
      <c r="K183" s="21">
        <f t="shared" si="96"/>
        <v>1.2987012987012988E-2</v>
      </c>
      <c r="L183" s="22">
        <f>IF(ISNUMBER(J183), $B199 * K183, "")</f>
        <v>1948.0519480519481</v>
      </c>
      <c r="M183" s="30">
        <v>40.1</v>
      </c>
      <c r="N183" s="21">
        <f t="shared" si="97"/>
        <v>4.1558441558441593E-2</v>
      </c>
      <c r="O183" s="22">
        <f>IF(ISNUMBER(M183), $B199 * N183, "")</f>
        <v>6233.7662337662387</v>
      </c>
      <c r="Q183" s="193"/>
      <c r="R183" s="193"/>
      <c r="S183" s="193"/>
    </row>
    <row r="184" spans="1:19" ht="17.25" thickBot="1">
      <c r="A184" s="125" t="s">
        <v>157</v>
      </c>
      <c r="B184" s="129">
        <v>53.1</v>
      </c>
      <c r="C184" s="80">
        <v>-2.74725275E-2</v>
      </c>
      <c r="D184" s="106">
        <v>53.9</v>
      </c>
      <c r="E184" s="107">
        <f>IF(ISNUMBER(D184), (D184 - $B184) / $B184, "")</f>
        <v>1.5065913370998062E-2</v>
      </c>
      <c r="F184" s="108">
        <f>IF(ISNUMBER(D184), $B199 * E184, "")</f>
        <v>2259.8870056497094</v>
      </c>
      <c r="G184" s="109">
        <v>54.2</v>
      </c>
      <c r="H184" s="107">
        <f>IF(ISNUMBER(G184), (G184 - $B184) / $B184, "")</f>
        <v>2.0715630885122436E-2</v>
      </c>
      <c r="I184" s="110">
        <f>IF(ISNUMBER(G184), $B199 * H184, "")</f>
        <v>3107.3446327683655</v>
      </c>
      <c r="J184" s="106">
        <v>54.4</v>
      </c>
      <c r="K184" s="107">
        <f>IF(ISNUMBER(J184), (J184 - $B184) / $B184, "")</f>
        <v>2.4482109227871886E-2</v>
      </c>
      <c r="L184" s="108">
        <f>IF(ISNUMBER(J184), $B199 * K184, "")</f>
        <v>3672.3163841807832</v>
      </c>
      <c r="M184" s="109">
        <v>55</v>
      </c>
      <c r="N184" s="107">
        <f>IF(ISNUMBER(M184), (M184 - $B184) / $B184, "")</f>
        <v>3.5781544256120498E-2</v>
      </c>
      <c r="O184" s="108">
        <f>IF(ISNUMBER(M184), $B199 * N184, "")</f>
        <v>5367.2316384180749</v>
      </c>
      <c r="Q184" s="193"/>
      <c r="R184" s="193"/>
      <c r="S184" s="193"/>
    </row>
    <row r="185" spans="1:19" ht="17.25" thickBot="1">
      <c r="A185" s="125" t="s">
        <v>186</v>
      </c>
      <c r="B185" s="126">
        <v>202</v>
      </c>
      <c r="C185" s="77">
        <v>-2.88461538E-2</v>
      </c>
      <c r="D185" s="15">
        <v>207</v>
      </c>
      <c r="E185" s="32">
        <f t="shared" ref="E185:E188" si="98">IF(ISNUMBER(D185), (D185 - $B185) / $B185, "")</f>
        <v>2.4752475247524754E-2</v>
      </c>
      <c r="F185" s="18">
        <f>IF(ISNUMBER(D185), $B199 * E185, "")</f>
        <v>3712.871287128713</v>
      </c>
      <c r="G185" s="31">
        <v>207</v>
      </c>
      <c r="H185" s="32">
        <f t="shared" ref="H185:H188" si="99">IF(ISNUMBER(G185), (G185 - $B185) / $B185, "")</f>
        <v>2.4752475247524754E-2</v>
      </c>
      <c r="I185" s="101">
        <f>IF(ISNUMBER(G185), $B199 * H185, "")</f>
        <v>3712.871287128713</v>
      </c>
      <c r="J185" s="15">
        <v>207</v>
      </c>
      <c r="K185" s="32">
        <f t="shared" ref="K185:K188" si="100">IF(ISNUMBER(J185), (J185 - $B185) / $B185, "")</f>
        <v>2.4752475247524754E-2</v>
      </c>
      <c r="L185" s="18">
        <f>IF(ISNUMBER(J185), $B199 * K185, "")</f>
        <v>3712.871287128713</v>
      </c>
      <c r="M185" s="31">
        <v>211</v>
      </c>
      <c r="N185" s="32">
        <f t="shared" ref="N185:N188" si="101">IF(ISNUMBER(M185), (M185 - $B185) / $B185, "")</f>
        <v>4.4554455445544552E-2</v>
      </c>
      <c r="O185" s="18">
        <f>IF(ISNUMBER(M185), $B199 * N185, "")</f>
        <v>6683.1683168316831</v>
      </c>
      <c r="Q185" s="193"/>
      <c r="R185" s="193"/>
      <c r="S185" s="193"/>
    </row>
    <row r="186" spans="1:19" ht="17.25" thickBot="1">
      <c r="A186" s="125" t="s">
        <v>66</v>
      </c>
      <c r="B186" s="126">
        <v>1595</v>
      </c>
      <c r="C186" s="77">
        <v>-3.03951368E-2</v>
      </c>
      <c r="D186" s="15">
        <v>1645</v>
      </c>
      <c r="E186" s="32">
        <f t="shared" si="98"/>
        <v>3.1347962382445138E-2</v>
      </c>
      <c r="F186" s="18">
        <f>IF(ISNUMBER(D186), $B199 * E186, "")</f>
        <v>4702.1943573667704</v>
      </c>
      <c r="G186" s="31">
        <v>1660</v>
      </c>
      <c r="H186" s="32">
        <f t="shared" si="99"/>
        <v>4.0752351097178681E-2</v>
      </c>
      <c r="I186" s="101">
        <f>IF(ISNUMBER(G186), $B199 * H186, "")</f>
        <v>6112.8526645768025</v>
      </c>
      <c r="J186" s="15">
        <v>1660</v>
      </c>
      <c r="K186" s="32">
        <f t="shared" si="100"/>
        <v>4.0752351097178681E-2</v>
      </c>
      <c r="L186" s="18">
        <f>IF(ISNUMBER(J186), $B199 * K186, "")</f>
        <v>6112.8526645768025</v>
      </c>
      <c r="M186" s="31">
        <v>1710</v>
      </c>
      <c r="N186" s="32">
        <f t="shared" si="101"/>
        <v>7.2100313479623826E-2</v>
      </c>
      <c r="O186" s="18">
        <f>IF(ISNUMBER(M186), $B199 * N186, "")</f>
        <v>10815.047021943574</v>
      </c>
      <c r="Q186" s="193"/>
      <c r="R186" s="193"/>
      <c r="S186" s="193"/>
    </row>
    <row r="187" spans="1:19" ht="17.25" thickBot="1">
      <c r="A187" s="125" t="s">
        <v>165</v>
      </c>
      <c r="B187" s="126">
        <v>12370</v>
      </c>
      <c r="C187" s="77">
        <v>-3.1323414299999998E-2</v>
      </c>
      <c r="D187" s="15">
        <v>12490</v>
      </c>
      <c r="E187" s="32">
        <f t="shared" si="98"/>
        <v>9.7008892481810841E-3</v>
      </c>
      <c r="F187" s="18">
        <f>IF(ISNUMBER(D187), $B199 * E187, "")</f>
        <v>1455.1333872271625</v>
      </c>
      <c r="G187" s="31">
        <v>12490</v>
      </c>
      <c r="H187" s="32">
        <f t="shared" si="99"/>
        <v>9.7008892481810841E-3</v>
      </c>
      <c r="I187" s="101">
        <f>IF(ISNUMBER(G187), $B199 * H187, "")</f>
        <v>1455.1333872271625</v>
      </c>
      <c r="J187" s="15">
        <v>12530</v>
      </c>
      <c r="K187" s="32">
        <f t="shared" si="100"/>
        <v>1.2934518997574777E-2</v>
      </c>
      <c r="L187" s="18">
        <f>IF(ISNUMBER(J187), $B199 * K187, "")</f>
        <v>1940.1778496362165</v>
      </c>
      <c r="M187" s="31">
        <v>12880</v>
      </c>
      <c r="N187" s="32">
        <f t="shared" si="101"/>
        <v>4.1228779304769606E-2</v>
      </c>
      <c r="O187" s="18">
        <f>IF(ISNUMBER(M187), $B199 * N187, "")</f>
        <v>6184.3168957154412</v>
      </c>
      <c r="Q187" s="33"/>
      <c r="R187" s="33"/>
    </row>
    <row r="188" spans="1:19" ht="17.25" thickBot="1">
      <c r="A188" s="130" t="s">
        <v>51</v>
      </c>
      <c r="B188" s="131">
        <v>181</v>
      </c>
      <c r="C188" s="79">
        <v>-3.2085561499999998E-2</v>
      </c>
      <c r="D188" s="24">
        <v>183</v>
      </c>
      <c r="E188" s="25">
        <f t="shared" si="98"/>
        <v>1.1049723756906077E-2</v>
      </c>
      <c r="F188" s="104">
        <f>IF(ISNUMBER(D188), $B199 * E188, "")</f>
        <v>1657.4585635359115</v>
      </c>
      <c r="G188" s="102">
        <v>183</v>
      </c>
      <c r="H188" s="25">
        <f t="shared" si="99"/>
        <v>1.1049723756906077E-2</v>
      </c>
      <c r="I188" s="103">
        <f>IF(ISNUMBER(G188), $B199 * H188, "")</f>
        <v>1657.4585635359115</v>
      </c>
      <c r="J188" s="24">
        <v>184</v>
      </c>
      <c r="K188" s="25">
        <f t="shared" si="100"/>
        <v>1.6574585635359115E-2</v>
      </c>
      <c r="L188" s="104">
        <f>IF(ISNUMBER(J188), $B199 * K188, "")</f>
        <v>2486.1878453038671</v>
      </c>
      <c r="M188" s="102">
        <v>186</v>
      </c>
      <c r="N188" s="25">
        <f t="shared" si="101"/>
        <v>2.7624309392265192E-2</v>
      </c>
      <c r="O188" s="104">
        <f>IF(ISNUMBER(M188), $B199 * N188, "")</f>
        <v>4143.6464088397788</v>
      </c>
      <c r="Q188" s="194"/>
      <c r="R188" s="195"/>
      <c r="S188" s="196"/>
    </row>
    <row r="189" spans="1:19">
      <c r="A189" s="123" t="s">
        <v>116</v>
      </c>
      <c r="B189" s="124">
        <v>2110</v>
      </c>
      <c r="C189" s="76">
        <v>-3.2110091700000003E-2</v>
      </c>
      <c r="D189" s="13">
        <v>2210</v>
      </c>
      <c r="E189" s="14">
        <f>IF(ISNUMBER(D189), (D189 - $B189) / $B189, "")</f>
        <v>4.7393364928909949E-2</v>
      </c>
      <c r="F189" s="16">
        <f>IF(ISNUMBER(D189), $B199 * E189, "")</f>
        <v>7109.0047393364921</v>
      </c>
      <c r="G189" s="29">
        <v>2225</v>
      </c>
      <c r="H189" s="14">
        <f>IF(ISNUMBER(G189), (G189 - $B189) / $B189, "")</f>
        <v>5.4502369668246446E-2</v>
      </c>
      <c r="I189" s="100">
        <f>IF(ISNUMBER(G189), $B199 * H189, "")</f>
        <v>8175.355450236967</v>
      </c>
      <c r="J189" s="13">
        <v>2240</v>
      </c>
      <c r="K189" s="14">
        <f>IF(ISNUMBER(J189), (J189 - $B189) / $B189, "")</f>
        <v>6.1611374407582936E-2</v>
      </c>
      <c r="L189" s="16">
        <f>IF(ISNUMBER(J189), $B199 * K189, "")</f>
        <v>9241.7061611374411</v>
      </c>
      <c r="M189" s="29">
        <v>2275</v>
      </c>
      <c r="N189" s="14">
        <f>IF(ISNUMBER(M189), (M189 - $B189) / $B189, "")</f>
        <v>7.8199052132701424E-2</v>
      </c>
      <c r="O189" s="16">
        <f>IF(ISNUMBER(M189), $B199 * N189, "")</f>
        <v>11729.857819905214</v>
      </c>
      <c r="Q189" s="197"/>
      <c r="R189" s="198"/>
      <c r="S189" s="199"/>
    </row>
    <row r="190" spans="1:19" ht="17.25" thickBot="1">
      <c r="A190" s="125" t="s">
        <v>218</v>
      </c>
      <c r="B190" s="126">
        <v>1650</v>
      </c>
      <c r="C190" s="77">
        <v>-3.2258064500000003E-2</v>
      </c>
      <c r="D190" s="15">
        <v>1725</v>
      </c>
      <c r="E190" s="32">
        <f t="shared" ref="E190:E193" si="102">IF(ISNUMBER(D190), (D190 - $B190) / $B190, "")</f>
        <v>4.5454545454545456E-2</v>
      </c>
      <c r="F190" s="18">
        <f>IF(ISNUMBER(D190), $B199 * E190, "")</f>
        <v>6818.181818181818</v>
      </c>
      <c r="G190" s="31">
        <v>1760</v>
      </c>
      <c r="H190" s="32">
        <f t="shared" ref="H190:H193" si="103">IF(ISNUMBER(G190), (G190 - $B190) / $B190, "")</f>
        <v>6.6666666666666666E-2</v>
      </c>
      <c r="I190" s="101">
        <f>IF(ISNUMBER(G190), $B199 * H190, "")</f>
        <v>10000</v>
      </c>
      <c r="J190" s="15">
        <v>1800</v>
      </c>
      <c r="K190" s="32">
        <f t="shared" ref="K190:K193" si="104">IF(ISNUMBER(J190), (J190 - $B190) / $B190, "")</f>
        <v>9.0909090909090912E-2</v>
      </c>
      <c r="L190" s="18">
        <f>IF(ISNUMBER(J190), $B199 * K190, "")</f>
        <v>13636.363636363636</v>
      </c>
      <c r="M190" s="31">
        <v>1840</v>
      </c>
      <c r="N190" s="32">
        <f t="shared" ref="N190:N193" si="105">IF(ISNUMBER(M190), (M190 - $B190) / $B190, "")</f>
        <v>0.11515151515151516</v>
      </c>
      <c r="O190" s="18">
        <f>IF(ISNUMBER(M190), $B199 * N190, "")</f>
        <v>17272.727272727272</v>
      </c>
      <c r="Q190" s="200"/>
      <c r="R190" s="201"/>
      <c r="S190" s="202"/>
    </row>
    <row r="191" spans="1:19" ht="17.25" thickBot="1">
      <c r="A191" s="125" t="s">
        <v>155</v>
      </c>
      <c r="B191" s="126">
        <v>706</v>
      </c>
      <c r="C191" s="77">
        <v>-3.2876712299999999E-2</v>
      </c>
      <c r="D191" s="15">
        <v>718</v>
      </c>
      <c r="E191" s="32">
        <f t="shared" si="102"/>
        <v>1.69971671388102E-2</v>
      </c>
      <c r="F191" s="18">
        <f>IF(ISNUMBER(D191), $B199 * E191, "")</f>
        <v>2549.5750708215301</v>
      </c>
      <c r="G191" s="31">
        <v>724</v>
      </c>
      <c r="H191" s="32">
        <f t="shared" si="103"/>
        <v>2.5495750708215296E-2</v>
      </c>
      <c r="I191" s="101">
        <f>IF(ISNUMBER(G191), $B199 * H191, "")</f>
        <v>3824.3626062322946</v>
      </c>
      <c r="J191" s="15">
        <v>726</v>
      </c>
      <c r="K191" s="32">
        <f t="shared" si="104"/>
        <v>2.8328611898016998E-2</v>
      </c>
      <c r="L191" s="18">
        <f>IF(ISNUMBER(J191), $B199 * K191, "")</f>
        <v>4249.2917847025492</v>
      </c>
      <c r="M191" s="31">
        <v>770</v>
      </c>
      <c r="N191" s="32">
        <f t="shared" si="105"/>
        <v>9.0651558073654395E-2</v>
      </c>
      <c r="O191" s="18">
        <f>IF(ISNUMBER(M191), $B199 * N191, "")</f>
        <v>13597.733711048159</v>
      </c>
      <c r="Q191" s="193"/>
      <c r="R191" s="193"/>
      <c r="S191" s="193"/>
    </row>
    <row r="192" spans="1:19" ht="17.25" thickBot="1">
      <c r="A192" s="125" t="s">
        <v>224</v>
      </c>
      <c r="B192" s="126">
        <v>164</v>
      </c>
      <c r="C192" s="77">
        <v>-3.5294117600000001E-2</v>
      </c>
      <c r="D192" s="15">
        <v>163</v>
      </c>
      <c r="E192" s="32">
        <f t="shared" si="102"/>
        <v>-6.0975609756097563E-3</v>
      </c>
      <c r="F192" s="18">
        <f>IF(ISNUMBER(D192), $B199 * E192, "")</f>
        <v>-914.63414634146341</v>
      </c>
      <c r="G192" s="31">
        <v>163</v>
      </c>
      <c r="H192" s="32">
        <f t="shared" si="103"/>
        <v>-6.0975609756097563E-3</v>
      </c>
      <c r="I192" s="101">
        <f>IF(ISNUMBER(G192), $B199 * H192, "")</f>
        <v>-914.63414634146341</v>
      </c>
      <c r="J192" s="15">
        <v>162</v>
      </c>
      <c r="K192" s="32">
        <f t="shared" si="104"/>
        <v>-1.2195121951219513E-2</v>
      </c>
      <c r="L192" s="18">
        <f>IF(ISNUMBER(J192), $B199 * K192, "")</f>
        <v>-1829.2682926829268</v>
      </c>
      <c r="M192" s="31">
        <v>169</v>
      </c>
      <c r="N192" s="32">
        <f t="shared" si="105"/>
        <v>3.048780487804878E-2</v>
      </c>
      <c r="O192" s="18">
        <f>IF(ISNUMBER(M192), $B199 * N192, "")</f>
        <v>4573.1707317073169</v>
      </c>
      <c r="Q192" s="203"/>
      <c r="R192" s="203"/>
      <c r="S192" s="203"/>
    </row>
    <row r="193" spans="1:19" ht="17.25" thickBot="1">
      <c r="A193" s="127" t="s">
        <v>333</v>
      </c>
      <c r="B193" s="128">
        <v>63.3</v>
      </c>
      <c r="C193" s="78">
        <v>-5.2395209599999999E-2</v>
      </c>
      <c r="D193" s="20">
        <v>67.2</v>
      </c>
      <c r="E193" s="21">
        <f t="shared" si="102"/>
        <v>6.1611374407583033E-2</v>
      </c>
      <c r="F193" s="22">
        <f>IF(ISNUMBER(D193), $B199 * E193, "")</f>
        <v>9241.7061611374556</v>
      </c>
      <c r="G193" s="30">
        <v>67</v>
      </c>
      <c r="H193" s="21">
        <f t="shared" si="103"/>
        <v>5.8451816745655659E-2</v>
      </c>
      <c r="I193" s="105">
        <f>IF(ISNUMBER(G193), $B199 * H193, "")</f>
        <v>8767.7725118483486</v>
      </c>
      <c r="J193" s="20">
        <v>67.7</v>
      </c>
      <c r="K193" s="21">
        <f t="shared" si="104"/>
        <v>6.9510268562401362E-2</v>
      </c>
      <c r="L193" s="22">
        <f>IF(ISNUMBER(J193), $B199 * K193, "")</f>
        <v>10426.540284360204</v>
      </c>
      <c r="M193" s="30">
        <v>66</v>
      </c>
      <c r="N193" s="21">
        <f t="shared" si="105"/>
        <v>4.2654028436019002E-2</v>
      </c>
      <c r="O193" s="22">
        <f>IF(ISNUMBER(M193), $B199 * N193, "")</f>
        <v>6398.1042654028506</v>
      </c>
      <c r="Q193" s="203"/>
      <c r="R193" s="203"/>
      <c r="S193" s="203"/>
    </row>
    <row r="194" spans="1:19" ht="17.25" thickBot="1">
      <c r="A194" s="125" t="s">
        <v>248</v>
      </c>
      <c r="B194" s="129">
        <v>166</v>
      </c>
      <c r="C194" s="80">
        <v>-5.6818181799999999E-2</v>
      </c>
      <c r="D194" s="106">
        <v>165</v>
      </c>
      <c r="E194" s="107">
        <f>IF(ISNUMBER(D194), (D194 - $B194) / $B194, "")</f>
        <v>-6.024096385542169E-3</v>
      </c>
      <c r="F194" s="108">
        <f>IF(ISNUMBER(D194), $B199 * E194, "")</f>
        <v>-903.61445783132535</v>
      </c>
      <c r="G194" s="109">
        <v>165</v>
      </c>
      <c r="H194" s="107">
        <f>IF(ISNUMBER(G194), (G194 - $B194) / $B194, "")</f>
        <v>-6.024096385542169E-3</v>
      </c>
      <c r="I194" s="110">
        <f>IF(ISNUMBER(G194), $B199 * H194, "")</f>
        <v>-903.61445783132535</v>
      </c>
      <c r="J194" s="106">
        <v>168</v>
      </c>
      <c r="K194" s="107">
        <f>IF(ISNUMBER(J194), (J194 - $B194) / $B194, "")</f>
        <v>1.2048192771084338E-2</v>
      </c>
      <c r="L194" s="108">
        <f>IF(ISNUMBER(J194), $B199 * K194, "")</f>
        <v>1807.2289156626507</v>
      </c>
      <c r="M194" s="109">
        <v>169</v>
      </c>
      <c r="N194" s="107">
        <f>IF(ISNUMBER(M194), (M194 - $B194) / $B194, "")</f>
        <v>1.8072289156626505E-2</v>
      </c>
      <c r="O194" s="108">
        <f>IF(ISNUMBER(M194), $B199 * N194, "")</f>
        <v>2710.8433734939758</v>
      </c>
      <c r="Q194" s="193"/>
      <c r="R194" s="193"/>
      <c r="S194" s="193"/>
    </row>
    <row r="195" spans="1:19" ht="17.25" thickBot="1">
      <c r="A195" s="125" t="s">
        <v>343</v>
      </c>
      <c r="B195" s="126">
        <v>723</v>
      </c>
      <c r="C195" s="77">
        <v>-6.3471502599999993E-2</v>
      </c>
      <c r="D195" s="15">
        <v>713</v>
      </c>
      <c r="E195" s="32">
        <f t="shared" ref="E195:E198" si="106">IF(ISNUMBER(D195), (D195 - $B195) / $B195, "")</f>
        <v>-1.3831258644536652E-2</v>
      </c>
      <c r="F195" s="18">
        <f>IF(ISNUMBER(D195), $B199 * E195, "")</f>
        <v>-2074.6887966804979</v>
      </c>
      <c r="G195" s="31">
        <v>708</v>
      </c>
      <c r="H195" s="32">
        <f t="shared" ref="H195:H198" si="107">IF(ISNUMBER(G195), (G195 - $B195) / $B195, "")</f>
        <v>-2.0746887966804978E-2</v>
      </c>
      <c r="I195" s="101">
        <f>IF(ISNUMBER(G195), $B199 * H195, "")</f>
        <v>-3112.0331950207469</v>
      </c>
      <c r="J195" s="15">
        <v>711</v>
      </c>
      <c r="K195" s="32">
        <f t="shared" ref="K195:K198" si="108">IF(ISNUMBER(J195), (J195 - $B195) / $B195, "")</f>
        <v>-1.6597510373443983E-2</v>
      </c>
      <c r="L195" s="18">
        <f>IF(ISNUMBER(J195), $B199 * K195, "")</f>
        <v>-2489.6265560165975</v>
      </c>
      <c r="M195" s="31">
        <v>743</v>
      </c>
      <c r="N195" s="32">
        <f t="shared" ref="N195:N198" si="109">IF(ISNUMBER(M195), (M195 - $B195) / $B195, "")</f>
        <v>2.7662517289073305E-2</v>
      </c>
      <c r="O195" s="18">
        <f>IF(ISNUMBER(M195), $B199 * N195, "")</f>
        <v>4149.3775933609959</v>
      </c>
      <c r="Q195" s="193"/>
      <c r="R195" s="193"/>
      <c r="S195" s="193"/>
    </row>
    <row r="196" spans="1:19" ht="17.25" thickBot="1">
      <c r="A196" s="125" t="s">
        <v>338</v>
      </c>
      <c r="B196" s="126">
        <v>331</v>
      </c>
      <c r="C196" s="77">
        <v>-7.0224719099999999E-2</v>
      </c>
      <c r="D196" s="15">
        <v>329</v>
      </c>
      <c r="E196" s="32">
        <f t="shared" si="106"/>
        <v>-6.0422960725075529E-3</v>
      </c>
      <c r="F196" s="18">
        <f>IF(ISNUMBER(D196), $B199 * E196, "")</f>
        <v>-906.34441087613288</v>
      </c>
      <c r="G196" s="31">
        <v>320</v>
      </c>
      <c r="H196" s="32">
        <f t="shared" si="107"/>
        <v>-3.3232628398791542E-2</v>
      </c>
      <c r="I196" s="101">
        <f>IF(ISNUMBER(G196), $B199 * H196, "")</f>
        <v>-4984.8942598187314</v>
      </c>
      <c r="J196" s="15">
        <v>322</v>
      </c>
      <c r="K196" s="32">
        <f t="shared" si="108"/>
        <v>-2.7190332326283987E-2</v>
      </c>
      <c r="L196" s="18">
        <f>IF(ISNUMBER(J196), $B199 * K196, "")</f>
        <v>-4078.5498489425981</v>
      </c>
      <c r="M196" s="31">
        <v>303</v>
      </c>
      <c r="N196" s="32">
        <f t="shared" si="109"/>
        <v>-8.4592145015105744E-2</v>
      </c>
      <c r="O196" s="18">
        <f>IF(ISNUMBER(M196), $B199 * N196, "")</f>
        <v>-12688.821752265862</v>
      </c>
      <c r="Q196" s="193"/>
      <c r="R196" s="193"/>
      <c r="S196" s="193"/>
    </row>
    <row r="197" spans="1:19">
      <c r="A197" s="125" t="s">
        <v>236</v>
      </c>
      <c r="B197" s="126">
        <v>384</v>
      </c>
      <c r="C197" s="77">
        <v>-7.2463768100000006E-2</v>
      </c>
      <c r="D197" s="15">
        <v>371</v>
      </c>
      <c r="E197" s="32">
        <f t="shared" si="106"/>
        <v>-3.3854166666666664E-2</v>
      </c>
      <c r="F197" s="18">
        <f>IF(ISNUMBER(D197), $B199 * E197, "")</f>
        <v>-5078.125</v>
      </c>
      <c r="G197" s="31">
        <v>371</v>
      </c>
      <c r="H197" s="32">
        <f t="shared" si="107"/>
        <v>-3.3854166666666664E-2</v>
      </c>
      <c r="I197" s="101">
        <f>IF(ISNUMBER(G197), $B199 * H197, "")</f>
        <v>-5078.125</v>
      </c>
      <c r="J197" s="15">
        <v>374</v>
      </c>
      <c r="K197" s="32">
        <f t="shared" si="108"/>
        <v>-2.6041666666666668E-2</v>
      </c>
      <c r="L197" s="18">
        <f>IF(ISNUMBER(J197), $B199 * K197, "")</f>
        <v>-3906.25</v>
      </c>
      <c r="M197" s="31">
        <v>381</v>
      </c>
      <c r="N197" s="32">
        <f t="shared" si="109"/>
        <v>-7.8125E-3</v>
      </c>
      <c r="O197" s="18">
        <f>IF(ISNUMBER(M197), $B199 * N197, "")</f>
        <v>-1171.875</v>
      </c>
      <c r="Q197" s="182"/>
      <c r="R197" s="183"/>
      <c r="S197" s="184"/>
    </row>
    <row r="198" spans="1:19" ht="17.25" thickBot="1">
      <c r="A198" s="130" t="s">
        <v>153</v>
      </c>
      <c r="B198" s="131">
        <v>11320</v>
      </c>
      <c r="C198" s="79">
        <v>-8.8566827700000003E-2</v>
      </c>
      <c r="D198" s="24">
        <v>10910</v>
      </c>
      <c r="E198" s="25">
        <f t="shared" si="106"/>
        <v>-3.6219081272084806E-2</v>
      </c>
      <c r="F198" s="104">
        <f>IF(ISNUMBER(D198), $B199 * E198, "")</f>
        <v>-5432.8621908127207</v>
      </c>
      <c r="G198" s="102">
        <v>10590</v>
      </c>
      <c r="H198" s="25">
        <f t="shared" si="107"/>
        <v>-6.4487632508833923E-2</v>
      </c>
      <c r="I198" s="103">
        <f>IF(ISNUMBER(G198), $B199 * H198, "")</f>
        <v>-9673.1448763250883</v>
      </c>
      <c r="J198" s="24">
        <v>10500</v>
      </c>
      <c r="K198" s="25">
        <f t="shared" si="108"/>
        <v>-7.2438162544169613E-2</v>
      </c>
      <c r="L198" s="104">
        <f>IF(ISNUMBER(J198), $B199 * K198, "")</f>
        <v>-10865.724381625441</v>
      </c>
      <c r="M198" s="102">
        <v>11000</v>
      </c>
      <c r="N198" s="25">
        <f t="shared" si="109"/>
        <v>-2.8268551236749116E-2</v>
      </c>
      <c r="O198" s="104">
        <f>IF(ISNUMBER(M198), $B199 * N198, "")</f>
        <v>-4240.2826855123676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1.8782447316473282E-2</v>
      </c>
      <c r="F199" s="28">
        <f>SUM(F179:F198)</f>
        <v>56347.341949419861</v>
      </c>
      <c r="G199" s="26" t="s">
        <v>265</v>
      </c>
      <c r="H199" s="27">
        <f>IF(COUNT(H179:H198), SUM(H179:H198) / COUNT(H179:H198), 0)</f>
        <v>2.4865979939711208E-2</v>
      </c>
      <c r="I199" s="28">
        <f>SUM(I179:I198)</f>
        <v>74597.939819133637</v>
      </c>
      <c r="J199" s="26" t="s">
        <v>265</v>
      </c>
      <c r="K199" s="27">
        <f>IF(COUNT(K179:K198), SUM(K179:K198) / COUNT(K179:K198), 0)</f>
        <v>2.4036591546500875E-2</v>
      </c>
      <c r="L199" s="28">
        <f>SUM(L179:L198)</f>
        <v>72109.774639502633</v>
      </c>
      <c r="M199" s="26" t="s">
        <v>265</v>
      </c>
      <c r="N199" s="27">
        <f>IF(COUNT(N179:N198), SUM(N179:N198) / COUNT(N179:N198), 0)</f>
        <v>4.3919741573637018E-2</v>
      </c>
      <c r="O199" s="28">
        <f>SUM(O179:O198)</f>
        <v>131759.22472091106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7A92E-31D7-422E-964F-F26E1E395E0A}">
  <sheetPr codeName="Sheet1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44718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-77,615 KRW (-2.59%)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8,827 KRW (0.29%)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-23,936 KRW (-0.80%)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3,503 KRW (0.12%)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2022-06-06(월) 오전 00:00</v>
      </c>
      <c r="C15" s="243"/>
      <c r="D15" s="217" t="str">
        <f>TEXT($G$1, "[$-ko-KR]yyyy-mm-dd(ddd) ") &amp; "오후 14:00"</f>
        <v>2022-06-06(월) 오후 14:00</v>
      </c>
      <c r="E15" s="218"/>
      <c r="F15" s="219"/>
      <c r="G15" s="217" t="str">
        <f>TEXT($G$1, "[$-ko-KR]yyyy-mm-dd(ddd) ") &amp; "오후 19:00"</f>
        <v>2022-06-06(월) 오후 19:00</v>
      </c>
      <c r="H15" s="218"/>
      <c r="I15" s="219"/>
      <c r="J15" s="217" t="str">
        <f>TEXT($G$1, "[$-ko-KR]yyyy-mm-dd(ddd) ") &amp; "오후 21:00"</f>
        <v>2022-06-06(월) 오후 21:00</v>
      </c>
      <c r="K15" s="218"/>
      <c r="L15" s="219"/>
      <c r="M15" s="217" t="str">
        <f>TEXT($G$1+1, "[$-ko-KR]yyyy-mm-dd(ddd) ") &amp; "오전 00:00"</f>
        <v>2022-06-07(화)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2022-06-06(월) 오전 00:00</v>
      </c>
      <c r="C42" s="245"/>
      <c r="D42" s="217" t="str">
        <f>TEXT($G$1, "[$-ko-KR]yyyy-mm-dd(ddd) ") &amp; "오후 14:00"</f>
        <v>2022-06-06(월) 오후 14:00</v>
      </c>
      <c r="E42" s="218"/>
      <c r="F42" s="219"/>
      <c r="G42" s="217" t="str">
        <f>TEXT($G$1, "[$-ko-KR]yyyy-mm-dd(ddd) ") &amp; "오후 19:00"</f>
        <v>2022-06-06(월) 오후 19:00</v>
      </c>
      <c r="H42" s="218"/>
      <c r="I42" s="219"/>
      <c r="J42" s="217" t="str">
        <f>TEXT($G$1, "[$-ko-KR]yyyy-mm-dd(ddd) ") &amp; "오후 21:00"</f>
        <v>2022-06-06(월) 오후 21:00</v>
      </c>
      <c r="K42" s="218"/>
      <c r="L42" s="219"/>
      <c r="M42" s="217" t="str">
        <f>TEXT($G$1+1, "[$-ko-KR]yyyy-mm-dd(ddd) ") &amp; "오전 00:00"</f>
        <v>2022-06-07(화)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97</v>
      </c>
      <c r="B44" s="124">
        <v>1.4E-3</v>
      </c>
      <c r="C44" s="76">
        <v>7.6923076899999998E-2</v>
      </c>
      <c r="D44" s="13">
        <v>1.5E-3</v>
      </c>
      <c r="E44" s="14">
        <f>IF(ISNUMBER(D44), (D44 - $B44) / $B44, "")</f>
        <v>7.1428571428571466E-2</v>
      </c>
      <c r="F44" s="16">
        <f>IF(ISNUMBER(D44), $B64 * E44, "")</f>
        <v>10714.285714285719</v>
      </c>
      <c r="G44" s="29">
        <v>1.5E-3</v>
      </c>
      <c r="H44" s="14">
        <f>IF(ISNUMBER(G44), (G44 - $B44) / $B44, "")</f>
        <v>7.1428571428571466E-2</v>
      </c>
      <c r="I44" s="100">
        <f>IF(ISNUMBER(G44), $B64 * H44, "")</f>
        <v>10714.285714285719</v>
      </c>
      <c r="J44" s="13">
        <v>1.5E-3</v>
      </c>
      <c r="K44" s="14">
        <f>IF(ISNUMBER(J44), (J44 - $B44) / $B44, "")</f>
        <v>7.1428571428571466E-2</v>
      </c>
      <c r="L44" s="16">
        <f>IF(ISNUMBER(J44), $B64 * K44, "")</f>
        <v>10714.285714285719</v>
      </c>
      <c r="M44" s="29">
        <v>1.2999999999999999E-3</v>
      </c>
      <c r="N44" s="14">
        <f>IF(ISNUMBER(M44), (M44 - $B44) / $B44, "")</f>
        <v>-7.1428571428571466E-2</v>
      </c>
      <c r="O44" s="16">
        <f>IF(ISNUMBER(M44), $B64 * N44, "")</f>
        <v>-10714.285714285719</v>
      </c>
      <c r="Q44" s="203"/>
      <c r="R44" s="203"/>
      <c r="S44" s="203"/>
    </row>
    <row r="45" spans="1:19" ht="17.25" customHeight="1" thickBot="1">
      <c r="A45" s="125" t="s">
        <v>134</v>
      </c>
      <c r="B45" s="126">
        <v>81.900000000000006</v>
      </c>
      <c r="C45" s="77">
        <v>3.1486146100000001E-2</v>
      </c>
      <c r="D45" s="15">
        <v>82.3</v>
      </c>
      <c r="E45" s="32">
        <f t="shared" ref="E45:E48" si="14">IF(ISNUMBER(D45), (D45 - $B45) / $B45, "")</f>
        <v>4.8840048840047799E-3</v>
      </c>
      <c r="F45" s="18">
        <f>IF(ISNUMBER(D45), $B64 * E45, "")</f>
        <v>732.60073260071704</v>
      </c>
      <c r="G45" s="31">
        <v>82.3</v>
      </c>
      <c r="H45" s="32">
        <f t="shared" ref="H45:H48" si="15">IF(ISNUMBER(G45), (G45 - $B45) / $B45, "")</f>
        <v>4.8840048840047799E-3</v>
      </c>
      <c r="I45" s="101">
        <f>IF(ISNUMBER(G45), $B64 * H45, "")</f>
        <v>732.60073260071704</v>
      </c>
      <c r="J45" s="15">
        <v>82.3</v>
      </c>
      <c r="K45" s="32">
        <f t="shared" ref="K45:K48" si="16">IF(ISNUMBER(J45), (J45 - $B45) / $B45, "")</f>
        <v>4.8840048840047799E-3</v>
      </c>
      <c r="L45" s="18">
        <f>IF(ISNUMBER(J45), $B64 * K45, "")</f>
        <v>732.60073260071704</v>
      </c>
      <c r="M45" s="31">
        <v>81.5</v>
      </c>
      <c r="N45" s="32">
        <f t="shared" ref="N45:N48" si="17">IF(ISNUMBER(M45), (M45 - $B45) / $B45, "")</f>
        <v>-4.8840048840049534E-3</v>
      </c>
      <c r="O45" s="18">
        <f>IF(ISNUMBER(M45), $B64 * N45, "")</f>
        <v>-732.60073260074296</v>
      </c>
      <c r="Q45" s="203"/>
      <c r="R45" s="203"/>
      <c r="S45" s="203"/>
    </row>
    <row r="46" spans="1:19" ht="17.25" customHeight="1" thickBot="1">
      <c r="A46" s="125" t="s">
        <v>140</v>
      </c>
      <c r="B46" s="126">
        <v>50.8</v>
      </c>
      <c r="C46" s="77">
        <v>2.8340081E-2</v>
      </c>
      <c r="D46" s="15">
        <v>51.1</v>
      </c>
      <c r="E46" s="32">
        <f t="shared" si="14"/>
        <v>5.9055118110237061E-3</v>
      </c>
      <c r="F46" s="18">
        <f>IF(ISNUMBER(D46), $B64 * E46, "")</f>
        <v>885.82677165355597</v>
      </c>
      <c r="G46" s="31">
        <v>51.1</v>
      </c>
      <c r="H46" s="32">
        <f t="shared" si="15"/>
        <v>5.9055118110237061E-3</v>
      </c>
      <c r="I46" s="101">
        <f>IF(ISNUMBER(G46), $B64 * H46, "")</f>
        <v>885.82677165355597</v>
      </c>
      <c r="J46" s="15">
        <v>51.1</v>
      </c>
      <c r="K46" s="32">
        <f t="shared" si="16"/>
        <v>5.9055118110237061E-3</v>
      </c>
      <c r="L46" s="18">
        <f>IF(ISNUMBER(J46), $B64 * K46, "")</f>
        <v>885.82677165355597</v>
      </c>
      <c r="M46" s="31">
        <v>50</v>
      </c>
      <c r="N46" s="32">
        <f t="shared" si="17"/>
        <v>-1.5748031496062936E-2</v>
      </c>
      <c r="O46" s="18">
        <f>IF(ISNUMBER(M46), $B64 * N46, "")</f>
        <v>-2362.2047244094406</v>
      </c>
      <c r="Q46" s="193"/>
      <c r="R46" s="193"/>
      <c r="S46" s="193"/>
    </row>
    <row r="47" spans="1:19" ht="17.25" customHeight="1" thickBot="1">
      <c r="A47" s="125" t="s">
        <v>124</v>
      </c>
      <c r="B47" s="126">
        <v>39.799999999999997</v>
      </c>
      <c r="C47" s="77">
        <v>2.57731959E-2</v>
      </c>
      <c r="D47" s="15">
        <v>40.4</v>
      </c>
      <c r="E47" s="32">
        <f t="shared" si="14"/>
        <v>1.5075376884422148E-2</v>
      </c>
      <c r="F47" s="18">
        <f>IF(ISNUMBER(D47), $B64 * E47, "")</f>
        <v>2261.3065326633223</v>
      </c>
      <c r="G47" s="31">
        <v>40.4</v>
      </c>
      <c r="H47" s="32">
        <f t="shared" si="15"/>
        <v>1.5075376884422148E-2</v>
      </c>
      <c r="I47" s="101">
        <f>IF(ISNUMBER(G47), $B64 * H47, "")</f>
        <v>2261.3065326633223</v>
      </c>
      <c r="J47" s="15">
        <v>40.4</v>
      </c>
      <c r="K47" s="32">
        <f t="shared" si="16"/>
        <v>1.5075376884422148E-2</v>
      </c>
      <c r="L47" s="18">
        <f>IF(ISNUMBER(J47), $B64 * K47, "")</f>
        <v>2261.3065326633223</v>
      </c>
      <c r="M47" s="31">
        <v>40.200000000000003</v>
      </c>
      <c r="N47" s="32">
        <f t="shared" si="17"/>
        <v>1.0050251256281551E-2</v>
      </c>
      <c r="O47" s="18">
        <f>IF(ISNUMBER(M47), $B64 * N47, "")</f>
        <v>1507.5376884422326</v>
      </c>
      <c r="Q47" s="193"/>
      <c r="R47" s="193"/>
      <c r="S47" s="193"/>
    </row>
    <row r="48" spans="1:19" ht="17.25" customHeight="1" thickBot="1">
      <c r="A48" s="127" t="s">
        <v>340</v>
      </c>
      <c r="B48" s="128">
        <v>6.2799999999999995E-2</v>
      </c>
      <c r="C48" s="78">
        <v>2.4469820600000001E-2</v>
      </c>
      <c r="D48" s="20">
        <v>6.4299999999999996E-2</v>
      </c>
      <c r="E48" s="21">
        <f t="shared" si="14"/>
        <v>2.388535031847136E-2</v>
      </c>
      <c r="F48" s="22">
        <f>IF(ISNUMBER(D48), $B64 * E48, "")</f>
        <v>3582.8025477707042</v>
      </c>
      <c r="G48" s="30">
        <v>6.4299999999999996E-2</v>
      </c>
      <c r="H48" s="21">
        <f t="shared" si="15"/>
        <v>2.388535031847136E-2</v>
      </c>
      <c r="I48" s="105">
        <f>IF(ISNUMBER(G48), $B64 * H48, "")</f>
        <v>3582.8025477707042</v>
      </c>
      <c r="J48" s="20">
        <v>6.4299999999999996E-2</v>
      </c>
      <c r="K48" s="21">
        <f t="shared" si="16"/>
        <v>2.388535031847136E-2</v>
      </c>
      <c r="L48" s="22">
        <f>IF(ISNUMBER(J48), $B64 * K48, "")</f>
        <v>3582.8025477707042</v>
      </c>
      <c r="M48" s="30">
        <v>6.7699999999999996E-2</v>
      </c>
      <c r="N48" s="21">
        <f t="shared" si="17"/>
        <v>7.8025477707006408E-2</v>
      </c>
      <c r="O48" s="22">
        <f>IF(ISNUMBER(M48), $B64 * N48, "")</f>
        <v>11703.821656050961</v>
      </c>
      <c r="Q48" s="193"/>
      <c r="R48" s="193"/>
      <c r="S48" s="193"/>
    </row>
    <row r="49" spans="1:19" ht="17.25" customHeight="1" thickBot="1">
      <c r="A49" s="125" t="s">
        <v>56</v>
      </c>
      <c r="B49" s="129">
        <v>66.5</v>
      </c>
      <c r="C49" s="80">
        <v>2.15053763E-2</v>
      </c>
      <c r="D49" s="106">
        <v>67.400000000000006</v>
      </c>
      <c r="E49" s="107">
        <f>IF(ISNUMBER(D49), (D49 - $B49) / $B49, "")</f>
        <v>1.353383458646625E-2</v>
      </c>
      <c r="F49" s="108">
        <f>IF(ISNUMBER(D49), $B64 * E49, "")</f>
        <v>2030.0751879699376</v>
      </c>
      <c r="G49" s="109">
        <v>67.400000000000006</v>
      </c>
      <c r="H49" s="107">
        <f>IF(ISNUMBER(G49), (G49 - $B49) / $B49, "")</f>
        <v>1.353383458646625E-2</v>
      </c>
      <c r="I49" s="110">
        <f>IF(ISNUMBER(G49), $B64 * H49, "")</f>
        <v>2030.0751879699376</v>
      </c>
      <c r="J49" s="106">
        <v>67.400000000000006</v>
      </c>
      <c r="K49" s="107">
        <f>IF(ISNUMBER(J49), (J49 - $B49) / $B49, "")</f>
        <v>1.353383458646625E-2</v>
      </c>
      <c r="L49" s="108">
        <f>IF(ISNUMBER(J49), $B64 * K49, "")</f>
        <v>2030.0751879699376</v>
      </c>
      <c r="M49" s="109">
        <v>67.3</v>
      </c>
      <c r="N49" s="107">
        <f>IF(ISNUMBER(M49), (M49 - $B49) / $B49, "")</f>
        <v>1.2030075187969882E-2</v>
      </c>
      <c r="O49" s="108">
        <f>IF(ISNUMBER(M49), $B64 * N49, "")</f>
        <v>1804.5112781954824</v>
      </c>
      <c r="Q49" s="193"/>
      <c r="R49" s="193"/>
      <c r="S49" s="193"/>
    </row>
    <row r="50" spans="1:19" ht="17.25" customHeight="1" thickBot="1">
      <c r="A50" s="125" t="s">
        <v>244</v>
      </c>
      <c r="B50" s="126">
        <v>55.4</v>
      </c>
      <c r="C50" s="77">
        <v>2.0257826900000001E-2</v>
      </c>
      <c r="D50" s="15">
        <v>55.7</v>
      </c>
      <c r="E50" s="32">
        <f t="shared" ref="E50:E53" si="18">IF(ISNUMBER(D50), (D50 - $B50) / $B50, "")</f>
        <v>5.4151624548737232E-3</v>
      </c>
      <c r="F50" s="18">
        <f>IF(ISNUMBER(D50), $B64 * E50, "")</f>
        <v>812.27436823105847</v>
      </c>
      <c r="G50" s="31">
        <v>55.7</v>
      </c>
      <c r="H50" s="32">
        <f t="shared" ref="H50:H53" si="19">IF(ISNUMBER(G50), (G50 - $B50) / $B50, "")</f>
        <v>5.4151624548737232E-3</v>
      </c>
      <c r="I50" s="101">
        <f>IF(ISNUMBER(G50), $B64 * H50, "")</f>
        <v>812.27436823105847</v>
      </c>
      <c r="J50" s="15">
        <v>55.7</v>
      </c>
      <c r="K50" s="32">
        <f t="shared" ref="K50:K53" si="20">IF(ISNUMBER(J50), (J50 - $B50) / $B50, "")</f>
        <v>5.4151624548737232E-3</v>
      </c>
      <c r="L50" s="18">
        <f>IF(ISNUMBER(J50), $B64 * K50, "")</f>
        <v>812.27436823105847</v>
      </c>
      <c r="M50" s="31">
        <v>54.7</v>
      </c>
      <c r="N50" s="32">
        <f t="shared" ref="N50:N53" si="21">IF(ISNUMBER(M50), (M50 - $B50) / $B50, "")</f>
        <v>-1.2635379061371764E-2</v>
      </c>
      <c r="O50" s="18">
        <f>IF(ISNUMBER(M50), $B64 * N50, "")</f>
        <v>-1895.3068592057646</v>
      </c>
      <c r="Q50" s="193"/>
      <c r="R50" s="193"/>
      <c r="S50" s="193"/>
    </row>
    <row r="51" spans="1:19" ht="17.25" customHeight="1" thickBot="1">
      <c r="A51" s="125" t="s">
        <v>128</v>
      </c>
      <c r="B51" s="126">
        <v>64.8</v>
      </c>
      <c r="C51" s="77">
        <v>1.7268445800000001E-2</v>
      </c>
      <c r="D51" s="15">
        <v>66.099999999999994</v>
      </c>
      <c r="E51" s="32">
        <f t="shared" si="18"/>
        <v>2.0061728395061686E-2</v>
      </c>
      <c r="F51" s="18">
        <f>IF(ISNUMBER(D51), $B64 * E51, "")</f>
        <v>3009.2592592592528</v>
      </c>
      <c r="G51" s="31">
        <v>66.099999999999994</v>
      </c>
      <c r="H51" s="32">
        <f t="shared" si="19"/>
        <v>2.0061728395061686E-2</v>
      </c>
      <c r="I51" s="101">
        <f>IF(ISNUMBER(G51), $B64 * H51, "")</f>
        <v>3009.2592592592528</v>
      </c>
      <c r="J51" s="15">
        <v>66.099999999999994</v>
      </c>
      <c r="K51" s="32">
        <f t="shared" si="20"/>
        <v>2.0061728395061686E-2</v>
      </c>
      <c r="L51" s="18">
        <f>IF(ISNUMBER(J51), $B64 * K51, "")</f>
        <v>3009.2592592592528</v>
      </c>
      <c r="M51" s="31">
        <v>65.400000000000006</v>
      </c>
      <c r="N51" s="32">
        <f t="shared" si="21"/>
        <v>9.2592592592593906E-3</v>
      </c>
      <c r="O51" s="18">
        <f>IF(ISNUMBER(M51), $B64 * N51, "")</f>
        <v>1388.8888888889087</v>
      </c>
      <c r="Q51" s="193"/>
      <c r="R51" s="193"/>
      <c r="S51" s="193"/>
    </row>
    <row r="52" spans="1:19" ht="17.25" customHeight="1" thickBot="1">
      <c r="A52" s="125" t="s">
        <v>143</v>
      </c>
      <c r="B52" s="126">
        <v>7.24</v>
      </c>
      <c r="C52" s="77">
        <v>1.68539326E-2</v>
      </c>
      <c r="D52" s="15">
        <v>7.38</v>
      </c>
      <c r="E52" s="32">
        <f t="shared" si="18"/>
        <v>1.9337016574585589E-2</v>
      </c>
      <c r="F52" s="18">
        <f>IF(ISNUMBER(D52), $B64 * E52, "")</f>
        <v>2900.5524861878384</v>
      </c>
      <c r="G52" s="31">
        <v>7.38</v>
      </c>
      <c r="H52" s="32">
        <f t="shared" si="19"/>
        <v>1.9337016574585589E-2</v>
      </c>
      <c r="I52" s="101">
        <f>IF(ISNUMBER(G52), $B64 * H52, "")</f>
        <v>2900.5524861878384</v>
      </c>
      <c r="J52" s="15">
        <v>7.38</v>
      </c>
      <c r="K52" s="32">
        <f t="shared" si="20"/>
        <v>1.9337016574585589E-2</v>
      </c>
      <c r="L52" s="18">
        <f>IF(ISNUMBER(J52), $B64 * K52, "")</f>
        <v>2900.5524861878384</v>
      </c>
      <c r="M52" s="31">
        <v>7.23</v>
      </c>
      <c r="N52" s="32">
        <f t="shared" si="21"/>
        <v>-1.3812154696132301E-3</v>
      </c>
      <c r="O52" s="18">
        <f>IF(ISNUMBER(M52), $B64 * N52, "")</f>
        <v>-207.18232044198453</v>
      </c>
      <c r="Q52" s="33"/>
      <c r="R52" s="33"/>
    </row>
    <row r="53" spans="1:19" ht="17.25" customHeight="1" thickBot="1">
      <c r="A53" s="130" t="s">
        <v>118</v>
      </c>
      <c r="B53" s="131">
        <v>13.2</v>
      </c>
      <c r="C53" s="79">
        <v>1.5384615399999999E-2</v>
      </c>
      <c r="D53" s="24">
        <v>13.3</v>
      </c>
      <c r="E53" s="25">
        <f t="shared" si="18"/>
        <v>7.5757575757576835E-3</v>
      </c>
      <c r="F53" s="104">
        <f>IF(ISNUMBER(D53), $B64 * E53, "")</f>
        <v>1136.3636363636526</v>
      </c>
      <c r="G53" s="102">
        <v>13.3</v>
      </c>
      <c r="H53" s="25">
        <f t="shared" si="19"/>
        <v>7.5757575757576835E-3</v>
      </c>
      <c r="I53" s="103">
        <f>IF(ISNUMBER(G53), $B64 * H53, "")</f>
        <v>1136.3636363636526</v>
      </c>
      <c r="J53" s="24">
        <v>13.3</v>
      </c>
      <c r="K53" s="25">
        <f t="shared" si="20"/>
        <v>7.5757575757576835E-3</v>
      </c>
      <c r="L53" s="104">
        <f>IF(ISNUMBER(J53), $B64 * K53, "")</f>
        <v>1136.3636363636526</v>
      </c>
      <c r="M53" s="102">
        <v>13.4</v>
      </c>
      <c r="N53" s="25">
        <f t="shared" si="21"/>
        <v>1.5151515151515233E-2</v>
      </c>
      <c r="O53" s="104">
        <f>IF(ISNUMBER(M53), $B64 * N53, "")</f>
        <v>2272.7272727272848</v>
      </c>
      <c r="Q53" s="194"/>
      <c r="R53" s="195"/>
      <c r="S53" s="196"/>
    </row>
    <row r="54" spans="1:19" ht="17.25" customHeight="1">
      <c r="A54" s="123" t="s">
        <v>210</v>
      </c>
      <c r="B54" s="124">
        <v>7.24</v>
      </c>
      <c r="C54" s="76">
        <v>1.25874126E-2</v>
      </c>
      <c r="D54" s="13">
        <v>7.33</v>
      </c>
      <c r="E54" s="14">
        <f>IF(ISNUMBER(D54), (D54 - $B54) / $B54, "")</f>
        <v>1.2430939226519317E-2</v>
      </c>
      <c r="F54" s="16">
        <f>IF(ISNUMBER(D54), $B64 * E54, "")</f>
        <v>1864.6408839778976</v>
      </c>
      <c r="G54" s="29">
        <v>7.33</v>
      </c>
      <c r="H54" s="14">
        <f>IF(ISNUMBER(G54), (G54 - $B54) / $B54, "")</f>
        <v>1.2430939226519317E-2</v>
      </c>
      <c r="I54" s="100">
        <f>IF(ISNUMBER(G54), $B64 * H54, "")</f>
        <v>1864.6408839778976</v>
      </c>
      <c r="J54" s="13">
        <v>7.33</v>
      </c>
      <c r="K54" s="14">
        <f>IF(ISNUMBER(J54), (J54 - $B54) / $B54, "")</f>
        <v>1.2430939226519317E-2</v>
      </c>
      <c r="L54" s="16">
        <f>IF(ISNUMBER(J54), $B64 * K54, "")</f>
        <v>1864.6408839778976</v>
      </c>
      <c r="M54" s="29">
        <v>7.21</v>
      </c>
      <c r="N54" s="14">
        <f>IF(ISNUMBER(M54), (M54 - $B54) / $B54, "")</f>
        <v>-4.1436464088398135E-3</v>
      </c>
      <c r="O54" s="16">
        <f>IF(ISNUMBER(M54), $B64 * N54, "")</f>
        <v>-621.54696132597201</v>
      </c>
      <c r="Q54" s="197"/>
      <c r="R54" s="198"/>
      <c r="S54" s="199"/>
    </row>
    <row r="55" spans="1:19" ht="17.25" customHeight="1" thickBot="1">
      <c r="A55" s="125" t="s">
        <v>126</v>
      </c>
      <c r="B55" s="126">
        <v>67</v>
      </c>
      <c r="C55" s="77">
        <v>1.20845921E-2</v>
      </c>
      <c r="D55" s="15">
        <v>67.400000000000006</v>
      </c>
      <c r="E55" s="32">
        <f t="shared" ref="E55:E58" si="22">IF(ISNUMBER(D55), (D55 - $B55) / $B55, "")</f>
        <v>5.9701492537314283E-3</v>
      </c>
      <c r="F55" s="18">
        <f>IF(ISNUMBER(D55), $B64 * E55, "")</f>
        <v>895.52238805971422</v>
      </c>
      <c r="G55" s="31">
        <v>67.400000000000006</v>
      </c>
      <c r="H55" s="32">
        <f t="shared" ref="H55:H58" si="23">IF(ISNUMBER(G55), (G55 - $B55) / $B55, "")</f>
        <v>5.9701492537314283E-3</v>
      </c>
      <c r="I55" s="101">
        <f>IF(ISNUMBER(G55), $B64 * H55, "")</f>
        <v>895.52238805971422</v>
      </c>
      <c r="J55" s="15">
        <v>67.400000000000006</v>
      </c>
      <c r="K55" s="32">
        <f t="shared" ref="K55:K58" si="24">IF(ISNUMBER(J55), (J55 - $B55) / $B55, "")</f>
        <v>5.9701492537314283E-3</v>
      </c>
      <c r="L55" s="18">
        <f>IF(ISNUMBER(J55), $B64 * K55, "")</f>
        <v>895.52238805971422</v>
      </c>
      <c r="M55" s="31">
        <v>67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200"/>
      <c r="R55" s="201"/>
      <c r="S55" s="202"/>
    </row>
    <row r="56" spans="1:19" ht="17.25" customHeight="1" thickBot="1">
      <c r="A56" s="125" t="s">
        <v>202</v>
      </c>
      <c r="B56" s="126">
        <v>7.11</v>
      </c>
      <c r="C56" s="77">
        <v>1.1379800900000001E-2</v>
      </c>
      <c r="D56" s="15">
        <v>7.38</v>
      </c>
      <c r="E56" s="32">
        <f t="shared" si="22"/>
        <v>3.7974683544303736E-2</v>
      </c>
      <c r="F56" s="18">
        <f>IF(ISNUMBER(D56), $B64 * E56, "")</f>
        <v>5696.2025316455602</v>
      </c>
      <c r="G56" s="31">
        <v>7.38</v>
      </c>
      <c r="H56" s="32">
        <f t="shared" si="23"/>
        <v>3.7974683544303736E-2</v>
      </c>
      <c r="I56" s="101">
        <f>IF(ISNUMBER(G56), $B64 * H56, "")</f>
        <v>5696.2025316455602</v>
      </c>
      <c r="J56" s="15">
        <v>7.38</v>
      </c>
      <c r="K56" s="32">
        <f t="shared" si="24"/>
        <v>3.7974683544303736E-2</v>
      </c>
      <c r="L56" s="18">
        <f>IF(ISNUMBER(J56), $B64 * K56, "")</f>
        <v>5696.2025316455602</v>
      </c>
      <c r="M56" s="31">
        <v>7.13</v>
      </c>
      <c r="N56" s="32">
        <f t="shared" si="25"/>
        <v>2.8129395218002211E-3</v>
      </c>
      <c r="O56" s="18">
        <f>IF(ISNUMBER(M56), $B64 * N56, "")</f>
        <v>421.94092827003317</v>
      </c>
      <c r="Q56" s="193"/>
      <c r="R56" s="193"/>
      <c r="S56" s="193"/>
    </row>
    <row r="57" spans="1:19" ht="17.25" customHeight="1" thickBot="1">
      <c r="A57" s="125" t="s">
        <v>346</v>
      </c>
      <c r="B57" s="126">
        <v>8.57</v>
      </c>
      <c r="C57" s="77">
        <v>1.0613207499999999E-2</v>
      </c>
      <c r="D57" s="15">
        <v>8.6300000000000008</v>
      </c>
      <c r="E57" s="32">
        <f t="shared" si="22"/>
        <v>7.0011668611435814E-3</v>
      </c>
      <c r="F57" s="18">
        <f>IF(ISNUMBER(D57), $B64 * E57, "")</f>
        <v>1050.1750291715373</v>
      </c>
      <c r="G57" s="31">
        <v>8.6300000000000008</v>
      </c>
      <c r="H57" s="32">
        <f t="shared" si="23"/>
        <v>7.0011668611435814E-3</v>
      </c>
      <c r="I57" s="101">
        <f>IF(ISNUMBER(G57), $B64 * H57, "")</f>
        <v>1050.1750291715373</v>
      </c>
      <c r="J57" s="15">
        <v>8.6300000000000008</v>
      </c>
      <c r="K57" s="32">
        <f t="shared" si="24"/>
        <v>7.0011668611435814E-3</v>
      </c>
      <c r="L57" s="18">
        <f>IF(ISNUMBER(J57), $B64 * K57, "")</f>
        <v>1050.1750291715373</v>
      </c>
      <c r="M57" s="31">
        <v>8.7200000000000006</v>
      </c>
      <c r="N57" s="32">
        <f t="shared" si="25"/>
        <v>1.750291715285885E-2</v>
      </c>
      <c r="O57" s="18">
        <f>IF(ISNUMBER(M57), $B64 * N57, "")</f>
        <v>2625.4375729288276</v>
      </c>
      <c r="Q57" s="203"/>
      <c r="R57" s="203"/>
      <c r="S57" s="203"/>
    </row>
    <row r="58" spans="1:19" ht="17.25" customHeight="1" thickBot="1">
      <c r="A58" s="127" t="s">
        <v>228</v>
      </c>
      <c r="B58" s="128">
        <v>40.1</v>
      </c>
      <c r="C58" s="78">
        <v>1.00755668E-2</v>
      </c>
      <c r="D58" s="20">
        <v>40.200000000000003</v>
      </c>
      <c r="E58" s="21">
        <f t="shared" si="22"/>
        <v>2.4937655860349482E-3</v>
      </c>
      <c r="F58" s="22">
        <f>IF(ISNUMBER(D58), $B64 * E58, "")</f>
        <v>374.06483790524226</v>
      </c>
      <c r="G58" s="30">
        <v>40.200000000000003</v>
      </c>
      <c r="H58" s="21">
        <f t="shared" si="23"/>
        <v>2.4937655860349482E-3</v>
      </c>
      <c r="I58" s="105">
        <f>IF(ISNUMBER(G58), $B64 * H58, "")</f>
        <v>374.06483790524226</v>
      </c>
      <c r="J58" s="20">
        <v>40.200000000000003</v>
      </c>
      <c r="K58" s="21">
        <f t="shared" si="24"/>
        <v>2.4937655860349482E-3</v>
      </c>
      <c r="L58" s="22">
        <f>IF(ISNUMBER(J58), $B64 * K58, "")</f>
        <v>374.06483790524226</v>
      </c>
      <c r="M58" s="30">
        <v>40.1</v>
      </c>
      <c r="N58" s="21">
        <f t="shared" si="25"/>
        <v>0</v>
      </c>
      <c r="O58" s="22">
        <f>IF(ISNUMBER(M58), $B64 * N58, "")</f>
        <v>0</v>
      </c>
      <c r="Q58" s="203"/>
      <c r="R58" s="203"/>
      <c r="S58" s="203"/>
    </row>
    <row r="59" spans="1:19" ht="17.25" customHeight="1" thickBot="1">
      <c r="A59" s="125" t="s">
        <v>64</v>
      </c>
      <c r="B59" s="129">
        <v>22.5</v>
      </c>
      <c r="C59" s="80">
        <v>8.9686099000000005E-3</v>
      </c>
      <c r="D59" s="106">
        <v>22.8</v>
      </c>
      <c r="E59" s="107">
        <f>IF(ISNUMBER(D59), (D59 - $B59) / $B59, "")</f>
        <v>1.3333333333333365E-2</v>
      </c>
      <c r="F59" s="108">
        <f>IF(ISNUMBER(D59), $B64 * E59, "")</f>
        <v>2000.0000000000048</v>
      </c>
      <c r="G59" s="109">
        <v>22.8</v>
      </c>
      <c r="H59" s="107">
        <f>IF(ISNUMBER(G59), (G59 - $B59) / $B59, "")</f>
        <v>1.3333333333333365E-2</v>
      </c>
      <c r="I59" s="110">
        <f>IF(ISNUMBER(G59), $B64 * H59, "")</f>
        <v>2000.0000000000048</v>
      </c>
      <c r="J59" s="106">
        <v>22.8</v>
      </c>
      <c r="K59" s="107">
        <f>IF(ISNUMBER(J59), (J59 - $B59) / $B59, "")</f>
        <v>1.3333333333333365E-2</v>
      </c>
      <c r="L59" s="108">
        <f>IF(ISNUMBER(J59), $B64 * K59, "")</f>
        <v>2000.0000000000048</v>
      </c>
      <c r="M59" s="109">
        <v>22.4</v>
      </c>
      <c r="N59" s="107">
        <f>IF(ISNUMBER(M59), (M59 - $B59) / $B59, "")</f>
        <v>-4.4444444444445078E-3</v>
      </c>
      <c r="O59" s="108">
        <f>IF(ISNUMBER(M59), $B64 * N59, "")</f>
        <v>-666.66666666667618</v>
      </c>
      <c r="Q59" s="193"/>
      <c r="R59" s="193"/>
      <c r="S59" s="193"/>
    </row>
    <row r="60" spans="1:19" ht="17.25" customHeight="1" thickBot="1">
      <c r="A60" s="125" t="s">
        <v>184</v>
      </c>
      <c r="B60" s="126">
        <v>8.31</v>
      </c>
      <c r="C60" s="77">
        <v>8.4951456000000002E-3</v>
      </c>
      <c r="D60" s="15">
        <v>8.43</v>
      </c>
      <c r="E60" s="32">
        <f t="shared" ref="E60:E63" si="26">IF(ISNUMBER(D60), (D60 - $B60) / $B60, "")</f>
        <v>1.4440433212996295E-2</v>
      </c>
      <c r="F60" s="18">
        <f>IF(ISNUMBER(D60), $B64 * E60, "")</f>
        <v>2166.0649819494442</v>
      </c>
      <c r="G60" s="31">
        <v>8.43</v>
      </c>
      <c r="H60" s="32">
        <f t="shared" ref="H60:H63" si="27">IF(ISNUMBER(G60), (G60 - $B60) / $B60, "")</f>
        <v>1.4440433212996295E-2</v>
      </c>
      <c r="I60" s="101">
        <f>IF(ISNUMBER(G60), $B64 * H60, "")</f>
        <v>2166.0649819494442</v>
      </c>
      <c r="J60" s="15">
        <v>8.43</v>
      </c>
      <c r="K60" s="32">
        <f t="shared" ref="K60:K63" si="28">IF(ISNUMBER(J60), (J60 - $B60) / $B60, "")</f>
        <v>1.4440433212996295E-2</v>
      </c>
      <c r="L60" s="18">
        <f>IF(ISNUMBER(J60), $B64 * K60, "")</f>
        <v>2166.0649819494442</v>
      </c>
      <c r="M60" s="31">
        <v>8.3800000000000008</v>
      </c>
      <c r="N60" s="32">
        <f t="shared" ref="N60:N63" si="29">IF(ISNUMBER(M60), (M60 - $B60) / $B60, "")</f>
        <v>8.4235860409145949E-3</v>
      </c>
      <c r="O60" s="18">
        <f>IF(ISNUMBER(M60), $B64 * N60, "")</f>
        <v>1263.5379061371893</v>
      </c>
      <c r="Q60" s="193"/>
      <c r="R60" s="193"/>
      <c r="S60" s="193"/>
    </row>
    <row r="61" spans="1:19" ht="17.25" customHeight="1" thickBot="1">
      <c r="A61" s="125" t="s">
        <v>196</v>
      </c>
      <c r="B61" s="126">
        <v>37.1</v>
      </c>
      <c r="C61" s="77">
        <v>8.1521739000000003E-3</v>
      </c>
      <c r="D61" s="15">
        <v>37.299999999999997</v>
      </c>
      <c r="E61" s="32">
        <f t="shared" si="26"/>
        <v>5.3908355795147097E-3</v>
      </c>
      <c r="F61" s="18">
        <f>IF(ISNUMBER(D61), $B64 * E61, "")</f>
        <v>808.62533692720649</v>
      </c>
      <c r="G61" s="31">
        <v>37.299999999999997</v>
      </c>
      <c r="H61" s="32">
        <f t="shared" si="27"/>
        <v>5.3908355795147097E-3</v>
      </c>
      <c r="I61" s="101">
        <f>IF(ISNUMBER(G61), $B64 * H61, "")</f>
        <v>808.62533692720649</v>
      </c>
      <c r="J61" s="15">
        <v>37.299999999999997</v>
      </c>
      <c r="K61" s="32">
        <f t="shared" si="28"/>
        <v>5.3908355795147097E-3</v>
      </c>
      <c r="L61" s="18">
        <f>IF(ISNUMBER(J61), $B64 * K61, "")</f>
        <v>808.62533692720649</v>
      </c>
      <c r="M61" s="31">
        <v>37.299999999999997</v>
      </c>
      <c r="N61" s="32">
        <f t="shared" si="29"/>
        <v>5.3908355795147097E-3</v>
      </c>
      <c r="O61" s="18">
        <f>IF(ISNUMBER(M61), $B64 * N61, "")</f>
        <v>808.62533692720649</v>
      </c>
      <c r="Q61" s="193"/>
      <c r="R61" s="193"/>
      <c r="S61" s="193"/>
    </row>
    <row r="62" spans="1:19" ht="17.25" customHeight="1">
      <c r="A62" s="125" t="s">
        <v>232</v>
      </c>
      <c r="B62" s="126">
        <v>75.5</v>
      </c>
      <c r="C62" s="77">
        <v>8.0106809000000008E-3</v>
      </c>
      <c r="D62" s="15">
        <v>75.3</v>
      </c>
      <c r="E62" s="32">
        <f t="shared" si="26"/>
        <v>-2.649006622516594E-3</v>
      </c>
      <c r="F62" s="18">
        <f>IF(ISNUMBER(D62), $B64 * E62, "")</f>
        <v>-397.35099337748909</v>
      </c>
      <c r="G62" s="31">
        <v>75.3</v>
      </c>
      <c r="H62" s="32">
        <f t="shared" si="27"/>
        <v>-2.649006622516594E-3</v>
      </c>
      <c r="I62" s="101">
        <f>IF(ISNUMBER(G62), $B64 * H62, "")</f>
        <v>-397.35099337748909</v>
      </c>
      <c r="J62" s="15">
        <v>75.3</v>
      </c>
      <c r="K62" s="32">
        <f t="shared" si="28"/>
        <v>-2.649006622516594E-3</v>
      </c>
      <c r="L62" s="18">
        <f>IF(ISNUMBER(J62), $B64 * K62, "")</f>
        <v>-397.35099337748909</v>
      </c>
      <c r="M62" s="31">
        <v>75.400000000000006</v>
      </c>
      <c r="N62" s="32">
        <f t="shared" si="29"/>
        <v>-1.3245033112582029E-3</v>
      </c>
      <c r="O62" s="18">
        <f>IF(ISNUMBER(M62), $B64 * N62, "")</f>
        <v>-198.67549668873045</v>
      </c>
      <c r="Q62" s="182"/>
      <c r="R62" s="183"/>
      <c r="S62" s="184"/>
    </row>
    <row r="63" spans="1:19" ht="17.25" customHeight="1" thickBot="1">
      <c r="A63" s="130" t="s">
        <v>173</v>
      </c>
      <c r="B63" s="131">
        <v>8.0299999999999994</v>
      </c>
      <c r="C63" s="79">
        <v>7.5282309000000002E-3</v>
      </c>
      <c r="D63" s="24">
        <v>8.1999999999999993</v>
      </c>
      <c r="E63" s="25">
        <f t="shared" si="26"/>
        <v>2.1170610211706097E-2</v>
      </c>
      <c r="F63" s="104">
        <f>IF(ISNUMBER(D63), $B64 * E63, "")</f>
        <v>3175.5915317559143</v>
      </c>
      <c r="G63" s="102">
        <v>8.1999999999999993</v>
      </c>
      <c r="H63" s="25">
        <f t="shared" si="27"/>
        <v>2.1170610211706097E-2</v>
      </c>
      <c r="I63" s="103">
        <f>IF(ISNUMBER(G63), $B64 * H63, "")</f>
        <v>3175.5915317559143</v>
      </c>
      <c r="J63" s="24">
        <v>8.1999999999999993</v>
      </c>
      <c r="K63" s="25">
        <f t="shared" si="28"/>
        <v>2.1170610211706097E-2</v>
      </c>
      <c r="L63" s="104">
        <f>IF(ISNUMBER(J63), $B64 * K63, "")</f>
        <v>3175.5915317559143</v>
      </c>
      <c r="M63" s="102">
        <v>8.16</v>
      </c>
      <c r="N63" s="25">
        <f t="shared" si="29"/>
        <v>1.6189290161893001E-2</v>
      </c>
      <c r="O63" s="104">
        <f>IF(ISNUMBER(M63), $B64 * N63, "")</f>
        <v>2428.3935242839502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1.5232961255000264E-2</v>
      </c>
      <c r="F64" s="28">
        <f>SUM(F44:F63)</f>
        <v>45698.883765000784</v>
      </c>
      <c r="G64" s="26" t="s">
        <v>265</v>
      </c>
      <c r="H64" s="27">
        <f>IF(COUNT(H44:H63), SUM(H44:H63) / COUNT(H44:H63), 0)</f>
        <v>1.5232961255000264E-2</v>
      </c>
      <c r="I64" s="28">
        <f>SUM(I44:I63)</f>
        <v>45698.883765000784</v>
      </c>
      <c r="J64" s="26" t="s">
        <v>265</v>
      </c>
      <c r="K64" s="27">
        <f>IF(COUNT(K44:K63), SUM(K44:K63) / COUNT(K44:K63), 0)</f>
        <v>1.5232961255000264E-2</v>
      </c>
      <c r="L64" s="28">
        <f>SUM(L44:L63)</f>
        <v>45698.883765000784</v>
      </c>
      <c r="M64" s="26" t="s">
        <v>265</v>
      </c>
      <c r="N64" s="27">
        <f>IF(COUNT(N44:N63), SUM(N44:N63) / COUNT(N44:N63), 0)</f>
        <v>2.9423175257423484E-3</v>
      </c>
      <c r="O64" s="28">
        <f>SUM(O44:O63)</f>
        <v>8826.9525772270445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2022-06-06(월) 오전 00:00</v>
      </c>
      <c r="C69" s="245"/>
      <c r="D69" s="217" t="str">
        <f>TEXT($G$1, "[$-ko-KR]yyyy-mm-dd(ddd) ") &amp; "오후 14:00"</f>
        <v>2022-06-06(월) 오후 14:00</v>
      </c>
      <c r="E69" s="218"/>
      <c r="F69" s="219"/>
      <c r="G69" s="217" t="str">
        <f>TEXT($G$1, "[$-ko-KR]yyyy-mm-dd(ddd) ") &amp; "오후 19:00"</f>
        <v>2022-06-06(월) 오후 19:00</v>
      </c>
      <c r="H69" s="218"/>
      <c r="I69" s="219"/>
      <c r="J69" s="217" t="str">
        <f>TEXT($G$1, "[$-ko-KR]yyyy-mm-dd(ddd) ") &amp; "오후 21:00"</f>
        <v>2022-06-06(월) 오후 21:00</v>
      </c>
      <c r="K69" s="218"/>
      <c r="L69" s="219"/>
      <c r="M69" s="217" t="str">
        <f>TEXT($G$1+1, "[$-ko-KR]yyyy-mm-dd(ddd) ") &amp; "오전 00:00"</f>
        <v>2022-06-07(화)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179</v>
      </c>
      <c r="B71" s="124">
        <v>773</v>
      </c>
      <c r="C71" s="76">
        <v>0.35139860140000001</v>
      </c>
      <c r="D71" s="13">
        <v>738</v>
      </c>
      <c r="E71" s="14">
        <f>IF(ISNUMBER(D71), (D71 - $B71) / $B71, "")</f>
        <v>-4.5278137128072445E-2</v>
      </c>
      <c r="F71" s="16">
        <f>IF(ISNUMBER(D71), $B91 * E71, "")</f>
        <v>-6791.7205692108664</v>
      </c>
      <c r="G71" s="29">
        <v>738</v>
      </c>
      <c r="H71" s="14">
        <f>IF(ISNUMBER(G71), (G71 - $B71) / $B71, "")</f>
        <v>-4.5278137128072445E-2</v>
      </c>
      <c r="I71" s="100">
        <f>IF(ISNUMBER(G71), $B91 * H71, "")</f>
        <v>-6791.7205692108664</v>
      </c>
      <c r="J71" s="13">
        <v>738</v>
      </c>
      <c r="K71" s="14">
        <f>IF(ISNUMBER(J71), (J71 - $B71) / $B71, "")</f>
        <v>-4.5278137128072445E-2</v>
      </c>
      <c r="L71" s="16">
        <f>IF(ISNUMBER(J71), $B91 * K71, "")</f>
        <v>-6791.7205692108664</v>
      </c>
      <c r="M71" s="29">
        <v>707</v>
      </c>
      <c r="N71" s="14">
        <f>IF(ISNUMBER(M71), (M71 - $B71) / $B71, "")</f>
        <v>-8.538163001293661E-2</v>
      </c>
      <c r="O71" s="16">
        <f>IF(ISNUMBER(M71), $B91 * N71, "")</f>
        <v>-12807.244501940491</v>
      </c>
      <c r="Q71" s="203"/>
      <c r="R71" s="203"/>
      <c r="S71" s="203"/>
    </row>
    <row r="72" spans="1:19" ht="17.25" thickBot="1">
      <c r="A72" s="125" t="s">
        <v>101</v>
      </c>
      <c r="B72" s="126">
        <v>411</v>
      </c>
      <c r="C72" s="77">
        <v>9.8930481299999998E-2</v>
      </c>
      <c r="D72" s="15">
        <v>404</v>
      </c>
      <c r="E72" s="32">
        <f t="shared" ref="E72:E75" si="30">IF(ISNUMBER(D72), (D72 - $B72) / $B72, "")</f>
        <v>-1.7031630170316302E-2</v>
      </c>
      <c r="F72" s="18">
        <f>IF(ISNUMBER(D72), $B91 * E72, "")</f>
        <v>-2554.7445255474454</v>
      </c>
      <c r="G72" s="31">
        <v>404</v>
      </c>
      <c r="H72" s="32">
        <f t="shared" ref="H72:H75" si="31">IF(ISNUMBER(G72), (G72 - $B72) / $B72, "")</f>
        <v>-1.7031630170316302E-2</v>
      </c>
      <c r="I72" s="101">
        <f>IF(ISNUMBER(G72), $B91 * H72, "")</f>
        <v>-2554.7445255474454</v>
      </c>
      <c r="J72" s="15">
        <v>404</v>
      </c>
      <c r="K72" s="32">
        <f t="shared" ref="K72:K75" si="32">IF(ISNUMBER(J72), (J72 - $B72) / $B72, "")</f>
        <v>-1.7031630170316302E-2</v>
      </c>
      <c r="L72" s="18">
        <f>IF(ISNUMBER(J72), $B91 * K72, "")</f>
        <v>-2554.7445255474454</v>
      </c>
      <c r="M72" s="31">
        <v>393</v>
      </c>
      <c r="N72" s="32">
        <f t="shared" ref="N72:N75" si="33">IF(ISNUMBER(M72), (M72 - $B72) / $B72, "")</f>
        <v>-4.3795620437956206E-2</v>
      </c>
      <c r="O72" s="18">
        <f>IF(ISNUMBER(M72), $B91 * N72, "")</f>
        <v>-6569.3430656934306</v>
      </c>
      <c r="Q72" s="203"/>
      <c r="R72" s="203"/>
      <c r="S72" s="203"/>
    </row>
    <row r="73" spans="1:19" ht="17.25" thickBot="1">
      <c r="A73" s="125" t="s">
        <v>81</v>
      </c>
      <c r="B73" s="126">
        <v>764</v>
      </c>
      <c r="C73" s="77">
        <v>5.81717452E-2</v>
      </c>
      <c r="D73" s="15">
        <v>802</v>
      </c>
      <c r="E73" s="32">
        <f t="shared" si="30"/>
        <v>4.9738219895287955E-2</v>
      </c>
      <c r="F73" s="18">
        <f>IF(ISNUMBER(D73), $B91 * E73, "")</f>
        <v>7460.7329842931931</v>
      </c>
      <c r="G73" s="31">
        <v>802</v>
      </c>
      <c r="H73" s="32">
        <f t="shared" si="31"/>
        <v>4.9738219895287955E-2</v>
      </c>
      <c r="I73" s="101">
        <f>IF(ISNUMBER(G73), $B91 * H73, "")</f>
        <v>7460.7329842931931</v>
      </c>
      <c r="J73" s="15">
        <v>802</v>
      </c>
      <c r="K73" s="32">
        <f t="shared" si="32"/>
        <v>4.9738219895287955E-2</v>
      </c>
      <c r="L73" s="18">
        <f>IF(ISNUMBER(J73), $B91 * K73, "")</f>
        <v>7460.7329842931931</v>
      </c>
      <c r="M73" s="31">
        <v>766</v>
      </c>
      <c r="N73" s="32">
        <f t="shared" si="33"/>
        <v>2.617801047120419E-3</v>
      </c>
      <c r="O73" s="18">
        <f>IF(ISNUMBER(M73), $B91 * N73, "")</f>
        <v>392.67015706806285</v>
      </c>
      <c r="Q73" s="193"/>
      <c r="R73" s="193"/>
      <c r="S73" s="193"/>
    </row>
    <row r="74" spans="1:19" ht="17.25" thickBot="1">
      <c r="A74" s="125" t="s">
        <v>85</v>
      </c>
      <c r="B74" s="126">
        <v>170</v>
      </c>
      <c r="C74" s="77">
        <v>5.5900621099999999E-2</v>
      </c>
      <c r="D74" s="15">
        <v>169</v>
      </c>
      <c r="E74" s="32">
        <f t="shared" si="30"/>
        <v>-5.8823529411764705E-3</v>
      </c>
      <c r="F74" s="18">
        <f>IF(ISNUMBER(D74), $B91 * E74, "")</f>
        <v>-882.35294117647061</v>
      </c>
      <c r="G74" s="31">
        <v>169</v>
      </c>
      <c r="H74" s="32">
        <f t="shared" si="31"/>
        <v>-5.8823529411764705E-3</v>
      </c>
      <c r="I74" s="101">
        <f>IF(ISNUMBER(G74), $B91 * H74, "")</f>
        <v>-882.35294117647061</v>
      </c>
      <c r="J74" s="15">
        <v>169</v>
      </c>
      <c r="K74" s="32">
        <f t="shared" si="32"/>
        <v>-5.8823529411764705E-3</v>
      </c>
      <c r="L74" s="18">
        <f>IF(ISNUMBER(J74), $B91 * K74, "")</f>
        <v>-882.35294117647061</v>
      </c>
      <c r="M74" s="31">
        <v>163</v>
      </c>
      <c r="N74" s="32">
        <f t="shared" si="33"/>
        <v>-4.1176470588235294E-2</v>
      </c>
      <c r="O74" s="18">
        <f>IF(ISNUMBER(M74), $B91 * N74, "")</f>
        <v>-6176.4705882352937</v>
      </c>
      <c r="Q74" s="193"/>
      <c r="R74" s="193"/>
      <c r="S74" s="193"/>
    </row>
    <row r="75" spans="1:19" ht="17.25" thickBot="1">
      <c r="A75" s="127" t="s">
        <v>103</v>
      </c>
      <c r="B75" s="128">
        <v>541</v>
      </c>
      <c r="C75" s="78">
        <v>4.0384615399999997E-2</v>
      </c>
      <c r="D75" s="20">
        <v>545</v>
      </c>
      <c r="E75" s="21">
        <f t="shared" si="30"/>
        <v>7.3937153419593345E-3</v>
      </c>
      <c r="F75" s="22">
        <f>IF(ISNUMBER(D75), $B91 * E75, "")</f>
        <v>1109.0573012939001</v>
      </c>
      <c r="G75" s="30">
        <v>545</v>
      </c>
      <c r="H75" s="21">
        <f t="shared" si="31"/>
        <v>7.3937153419593345E-3</v>
      </c>
      <c r="I75" s="105">
        <f>IF(ISNUMBER(G75), $B91 * H75, "")</f>
        <v>1109.0573012939001</v>
      </c>
      <c r="J75" s="20">
        <v>545</v>
      </c>
      <c r="K75" s="21">
        <f t="shared" si="32"/>
        <v>7.3937153419593345E-3</v>
      </c>
      <c r="L75" s="22">
        <f>IF(ISNUMBER(J75), $B91 * K75, "")</f>
        <v>1109.0573012939001</v>
      </c>
      <c r="M75" s="30">
        <v>539</v>
      </c>
      <c r="N75" s="21">
        <f t="shared" si="33"/>
        <v>-3.6968576709796672E-3</v>
      </c>
      <c r="O75" s="22">
        <f>IF(ISNUMBER(M75), $B91 * N75, "")</f>
        <v>-554.52865064695004</v>
      </c>
      <c r="Q75" s="193"/>
      <c r="R75" s="193"/>
      <c r="S75" s="193"/>
    </row>
    <row r="76" spans="1:19" ht="17.25" thickBot="1">
      <c r="A76" s="125" t="s">
        <v>155</v>
      </c>
      <c r="B76" s="129">
        <v>770</v>
      </c>
      <c r="C76" s="80">
        <v>3.6339165499999999E-2</v>
      </c>
      <c r="D76" s="106">
        <v>773</v>
      </c>
      <c r="E76" s="107">
        <f>IF(ISNUMBER(D76), (D76 - $B76) / $B76, "")</f>
        <v>3.8961038961038961E-3</v>
      </c>
      <c r="F76" s="108">
        <f>IF(ISNUMBER(D76), $B91 * E76, "")</f>
        <v>584.41558441558436</v>
      </c>
      <c r="G76" s="109">
        <v>773</v>
      </c>
      <c r="H76" s="107">
        <f>IF(ISNUMBER(G76), (G76 - $B76) / $B76, "")</f>
        <v>3.8961038961038961E-3</v>
      </c>
      <c r="I76" s="110">
        <f>IF(ISNUMBER(G76), $B91 * H76, "")</f>
        <v>584.41558441558436</v>
      </c>
      <c r="J76" s="106">
        <v>773</v>
      </c>
      <c r="K76" s="107">
        <f>IF(ISNUMBER(J76), (J76 - $B76) / $B76, "")</f>
        <v>3.8961038961038961E-3</v>
      </c>
      <c r="L76" s="108">
        <f>IF(ISNUMBER(J76), $B91 * K76, "")</f>
        <v>584.41558441558436</v>
      </c>
      <c r="M76" s="109">
        <v>757</v>
      </c>
      <c r="N76" s="107">
        <f>IF(ISNUMBER(M76), (M76 - $B76) / $B76, "")</f>
        <v>-1.6883116883116882E-2</v>
      </c>
      <c r="O76" s="108">
        <f>IF(ISNUMBER(M76), $B91 * N76, "")</f>
        <v>-2532.4675324675322</v>
      </c>
      <c r="Q76" s="193"/>
      <c r="R76" s="193"/>
      <c r="S76" s="193"/>
    </row>
    <row r="77" spans="1:19" ht="17.25" thickBot="1">
      <c r="A77" s="125" t="s">
        <v>169</v>
      </c>
      <c r="B77" s="126">
        <v>389</v>
      </c>
      <c r="C77" s="77">
        <v>3.4574468099999998E-2</v>
      </c>
      <c r="D77" s="15">
        <v>432</v>
      </c>
      <c r="E77" s="32">
        <f t="shared" ref="E77:E80" si="34">IF(ISNUMBER(D77), (D77 - $B77) / $B77, "")</f>
        <v>0.11053984575835475</v>
      </c>
      <c r="F77" s="18">
        <f>IF(ISNUMBER(D77), $B91 * E77, "")</f>
        <v>16580.976863753214</v>
      </c>
      <c r="G77" s="31">
        <v>432</v>
      </c>
      <c r="H77" s="32">
        <f t="shared" ref="H77:H80" si="35">IF(ISNUMBER(G77), (G77 - $B77) / $B77, "")</f>
        <v>0.11053984575835475</v>
      </c>
      <c r="I77" s="101">
        <f>IF(ISNUMBER(G77), $B91 * H77, "")</f>
        <v>16580.976863753214</v>
      </c>
      <c r="J77" s="15">
        <v>432</v>
      </c>
      <c r="K77" s="32">
        <f t="shared" ref="K77:K80" si="36">IF(ISNUMBER(J77), (J77 - $B77) / $B77, "")</f>
        <v>0.11053984575835475</v>
      </c>
      <c r="L77" s="18">
        <f>IF(ISNUMBER(J77), $B91 * K77, "")</f>
        <v>16580.976863753214</v>
      </c>
      <c r="M77" s="31">
        <v>403</v>
      </c>
      <c r="N77" s="32">
        <f t="shared" ref="N77:N80" si="37">IF(ISNUMBER(M77), (M77 - $B77) / $B77, "")</f>
        <v>3.5989717223650387E-2</v>
      </c>
      <c r="O77" s="18">
        <f>IF(ISNUMBER(M77), $B91 * N77, "")</f>
        <v>5398.457583547558</v>
      </c>
      <c r="Q77" s="193"/>
      <c r="R77" s="193"/>
      <c r="S77" s="193"/>
    </row>
    <row r="78" spans="1:19" ht="17.25" thickBot="1">
      <c r="A78" s="125" t="s">
        <v>328</v>
      </c>
      <c r="B78" s="126">
        <v>787</v>
      </c>
      <c r="C78" s="77">
        <v>3.41655716E-2</v>
      </c>
      <c r="D78" s="15">
        <v>818</v>
      </c>
      <c r="E78" s="32">
        <f t="shared" si="34"/>
        <v>3.9390088945362133E-2</v>
      </c>
      <c r="F78" s="18">
        <f>IF(ISNUMBER(D78), $B91 * E78, "")</f>
        <v>5908.5133418043197</v>
      </c>
      <c r="G78" s="31">
        <v>818</v>
      </c>
      <c r="H78" s="32">
        <f t="shared" si="35"/>
        <v>3.9390088945362133E-2</v>
      </c>
      <c r="I78" s="101">
        <f>IF(ISNUMBER(G78), $B91 * H78, "")</f>
        <v>5908.5133418043197</v>
      </c>
      <c r="J78" s="15">
        <v>818</v>
      </c>
      <c r="K78" s="32">
        <f t="shared" si="36"/>
        <v>3.9390088945362133E-2</v>
      </c>
      <c r="L78" s="18">
        <f>IF(ISNUMBER(J78), $B91 * K78, "")</f>
        <v>5908.5133418043197</v>
      </c>
      <c r="M78" s="31">
        <v>791</v>
      </c>
      <c r="N78" s="32">
        <f t="shared" si="37"/>
        <v>5.0825921219822112E-3</v>
      </c>
      <c r="O78" s="18">
        <f>IF(ISNUMBER(M78), $B91 * N78, "")</f>
        <v>762.38881829733168</v>
      </c>
      <c r="Q78" s="193"/>
      <c r="R78" s="193"/>
      <c r="S78" s="193"/>
    </row>
    <row r="79" spans="1:19" ht="17.25" thickBot="1">
      <c r="A79" s="125" t="s">
        <v>220</v>
      </c>
      <c r="B79" s="126">
        <v>701</v>
      </c>
      <c r="C79" s="77">
        <v>3.3923303799999999E-2</v>
      </c>
      <c r="D79" s="15">
        <v>698</v>
      </c>
      <c r="E79" s="32">
        <f t="shared" si="34"/>
        <v>-4.2796005706134095E-3</v>
      </c>
      <c r="F79" s="18">
        <f>IF(ISNUMBER(D79), $B91 * E79, "")</f>
        <v>-641.94008559201143</v>
      </c>
      <c r="G79" s="31">
        <v>698</v>
      </c>
      <c r="H79" s="32">
        <f t="shared" si="35"/>
        <v>-4.2796005706134095E-3</v>
      </c>
      <c r="I79" s="101">
        <f>IF(ISNUMBER(G79), $B91 * H79, "")</f>
        <v>-641.94008559201143</v>
      </c>
      <c r="J79" s="15">
        <v>698</v>
      </c>
      <c r="K79" s="32">
        <f t="shared" si="36"/>
        <v>-4.2796005706134095E-3</v>
      </c>
      <c r="L79" s="18">
        <f>IF(ISNUMBER(J79), $B91 * K79, "")</f>
        <v>-641.94008559201143</v>
      </c>
      <c r="M79" s="31">
        <v>704</v>
      </c>
      <c r="N79" s="32">
        <f t="shared" si="37"/>
        <v>4.2796005706134095E-3</v>
      </c>
      <c r="O79" s="18">
        <f>IF(ISNUMBER(M79), $B91 * N79, "")</f>
        <v>641.94008559201143</v>
      </c>
      <c r="Q79" s="33"/>
      <c r="R79" s="33"/>
    </row>
    <row r="80" spans="1:19" ht="17.25" thickBot="1">
      <c r="A80" s="130" t="s">
        <v>79</v>
      </c>
      <c r="B80" s="131">
        <v>505</v>
      </c>
      <c r="C80" s="79">
        <v>3.2719836400000001E-2</v>
      </c>
      <c r="D80" s="24">
        <v>514</v>
      </c>
      <c r="E80" s="25">
        <f t="shared" si="34"/>
        <v>1.782178217821782E-2</v>
      </c>
      <c r="F80" s="104">
        <f>IF(ISNUMBER(D80), $B91 * E80, "")</f>
        <v>2673.2673267326732</v>
      </c>
      <c r="G80" s="102">
        <v>514</v>
      </c>
      <c r="H80" s="25">
        <f t="shared" si="35"/>
        <v>1.782178217821782E-2</v>
      </c>
      <c r="I80" s="103">
        <f>IF(ISNUMBER(G80), $B91 * H80, "")</f>
        <v>2673.2673267326732</v>
      </c>
      <c r="J80" s="24">
        <v>514</v>
      </c>
      <c r="K80" s="25">
        <f t="shared" si="36"/>
        <v>1.782178217821782E-2</v>
      </c>
      <c r="L80" s="104">
        <f>IF(ISNUMBER(J80), $B91 * K80, "")</f>
        <v>2673.2673267326732</v>
      </c>
      <c r="M80" s="102">
        <v>503</v>
      </c>
      <c r="N80" s="25">
        <f t="shared" si="37"/>
        <v>-3.9603960396039604E-3</v>
      </c>
      <c r="O80" s="104">
        <f>IF(ISNUMBER(M80), $B91 * N80, "")</f>
        <v>-594.05940594059405</v>
      </c>
      <c r="Q80" s="194"/>
      <c r="R80" s="195"/>
      <c r="S80" s="196"/>
    </row>
    <row r="81" spans="1:19">
      <c r="A81" s="123" t="s">
        <v>151</v>
      </c>
      <c r="B81" s="124">
        <v>830</v>
      </c>
      <c r="C81" s="76">
        <v>3.2338308500000003E-2</v>
      </c>
      <c r="D81" s="13">
        <v>838</v>
      </c>
      <c r="E81" s="14">
        <f>IF(ISNUMBER(D81), (D81 - $B81) / $B81, "")</f>
        <v>9.6385542168674707E-3</v>
      </c>
      <c r="F81" s="16">
        <f>IF(ISNUMBER(D81), $B91 * E81, "")</f>
        <v>1445.7831325301206</v>
      </c>
      <c r="G81" s="29">
        <v>838</v>
      </c>
      <c r="H81" s="14">
        <f>IF(ISNUMBER(G81), (G81 - $B81) / $B81, "")</f>
        <v>9.6385542168674707E-3</v>
      </c>
      <c r="I81" s="100">
        <f>IF(ISNUMBER(G81), $B91 * H81, "")</f>
        <v>1445.7831325301206</v>
      </c>
      <c r="J81" s="13">
        <v>838</v>
      </c>
      <c r="K81" s="14">
        <f>IF(ISNUMBER(J81), (J81 - $B81) / $B81, "")</f>
        <v>9.6385542168674707E-3</v>
      </c>
      <c r="L81" s="16">
        <f>IF(ISNUMBER(J81), $B91 * K81, "")</f>
        <v>1445.7831325301206</v>
      </c>
      <c r="M81" s="29">
        <v>815</v>
      </c>
      <c r="N81" s="14">
        <f>IF(ISNUMBER(M81), (M81 - $B81) / $B81, "")</f>
        <v>-1.8072289156626505E-2</v>
      </c>
      <c r="O81" s="16">
        <f>IF(ISNUMBER(M81), $B91 * N81, "")</f>
        <v>-2710.8433734939758</v>
      </c>
      <c r="Q81" s="197"/>
      <c r="R81" s="198"/>
      <c r="S81" s="199"/>
    </row>
    <row r="82" spans="1:19" ht="17.25" thickBot="1">
      <c r="A82" s="125" t="s">
        <v>343</v>
      </c>
      <c r="B82" s="126">
        <v>743</v>
      </c>
      <c r="C82" s="77">
        <v>3.1944444400000001E-2</v>
      </c>
      <c r="D82" s="15">
        <v>745</v>
      </c>
      <c r="E82" s="32">
        <f t="shared" ref="E82:E85" si="38">IF(ISNUMBER(D82), (D82 - $B82) / $B82, "")</f>
        <v>2.6917900403768506E-3</v>
      </c>
      <c r="F82" s="18">
        <f>IF(ISNUMBER(D82), $B91 * E82, "")</f>
        <v>403.7685060565276</v>
      </c>
      <c r="G82" s="31">
        <v>745</v>
      </c>
      <c r="H82" s="32">
        <f t="shared" ref="H82:H85" si="39">IF(ISNUMBER(G82), (G82 - $B82) / $B82, "")</f>
        <v>2.6917900403768506E-3</v>
      </c>
      <c r="I82" s="101">
        <f>IF(ISNUMBER(G82), $B91 * H82, "")</f>
        <v>403.7685060565276</v>
      </c>
      <c r="J82" s="15">
        <v>745</v>
      </c>
      <c r="K82" s="32">
        <f t="shared" ref="K82:K85" si="40">IF(ISNUMBER(J82), (J82 - $B82) / $B82, "")</f>
        <v>2.6917900403768506E-3</v>
      </c>
      <c r="L82" s="18">
        <f>IF(ISNUMBER(J82), $B91 * K82, "")</f>
        <v>403.7685060565276</v>
      </c>
      <c r="M82" s="31">
        <v>722</v>
      </c>
      <c r="N82" s="32">
        <f t="shared" ref="N82:N85" si="41">IF(ISNUMBER(M82), (M82 - $B82) / $B82, "")</f>
        <v>-2.826379542395693E-2</v>
      </c>
      <c r="O82" s="18">
        <f>IF(ISNUMBER(M82), $B91 * N82, "")</f>
        <v>-4239.5693135935398</v>
      </c>
      <c r="Q82" s="200"/>
      <c r="R82" s="201"/>
      <c r="S82" s="202"/>
    </row>
    <row r="83" spans="1:19" ht="17.25" thickBot="1">
      <c r="A83" s="125" t="s">
        <v>342</v>
      </c>
      <c r="B83" s="126">
        <v>511</v>
      </c>
      <c r="C83" s="77">
        <v>2.8169014100000001E-2</v>
      </c>
      <c r="D83" s="15">
        <v>517</v>
      </c>
      <c r="E83" s="32">
        <f t="shared" si="38"/>
        <v>1.1741682974559686E-2</v>
      </c>
      <c r="F83" s="18">
        <f>IF(ISNUMBER(D83), $B91 * E83, "")</f>
        <v>1761.252446183953</v>
      </c>
      <c r="G83" s="31">
        <v>517</v>
      </c>
      <c r="H83" s="32">
        <f t="shared" si="39"/>
        <v>1.1741682974559686E-2</v>
      </c>
      <c r="I83" s="101">
        <f>IF(ISNUMBER(G83), $B91 * H83, "")</f>
        <v>1761.252446183953</v>
      </c>
      <c r="J83" s="15">
        <v>517</v>
      </c>
      <c r="K83" s="32">
        <f t="shared" si="40"/>
        <v>1.1741682974559686E-2</v>
      </c>
      <c r="L83" s="18">
        <f>IF(ISNUMBER(J83), $B91 * K83, "")</f>
        <v>1761.252446183953</v>
      </c>
      <c r="M83" s="31">
        <v>518</v>
      </c>
      <c r="N83" s="32">
        <f t="shared" si="41"/>
        <v>1.3698630136986301E-2</v>
      </c>
      <c r="O83" s="18">
        <f>IF(ISNUMBER(M83), $B91 * N83, "")</f>
        <v>2054.794520547945</v>
      </c>
      <c r="Q83" s="193"/>
      <c r="R83" s="193"/>
      <c r="S83" s="193"/>
    </row>
    <row r="84" spans="1:19" ht="17.25" thickBot="1">
      <c r="A84" s="125" t="s">
        <v>120</v>
      </c>
      <c r="B84" s="126">
        <v>239</v>
      </c>
      <c r="C84" s="77">
        <v>2.5751072999999999E-2</v>
      </c>
      <c r="D84" s="15">
        <v>240</v>
      </c>
      <c r="E84" s="32">
        <f t="shared" si="38"/>
        <v>4.1841004184100415E-3</v>
      </c>
      <c r="F84" s="18">
        <f>IF(ISNUMBER(D84), $B91 * E84, "")</f>
        <v>627.61506276150624</v>
      </c>
      <c r="G84" s="31">
        <v>240</v>
      </c>
      <c r="H84" s="32">
        <f t="shared" si="39"/>
        <v>4.1841004184100415E-3</v>
      </c>
      <c r="I84" s="101">
        <f>IF(ISNUMBER(G84), $B91 * H84, "")</f>
        <v>627.61506276150624</v>
      </c>
      <c r="J84" s="15">
        <v>240</v>
      </c>
      <c r="K84" s="32">
        <f t="shared" si="40"/>
        <v>4.1841004184100415E-3</v>
      </c>
      <c r="L84" s="18">
        <f>IF(ISNUMBER(J84), $B91 * K84, "")</f>
        <v>627.61506276150624</v>
      </c>
      <c r="M84" s="31">
        <v>240</v>
      </c>
      <c r="N84" s="32">
        <f t="shared" si="41"/>
        <v>4.1841004184100415E-3</v>
      </c>
      <c r="O84" s="18">
        <f>IF(ISNUMBER(M84), $B91 * N84, "")</f>
        <v>627.61506276150624</v>
      </c>
      <c r="Q84" s="203"/>
      <c r="R84" s="203"/>
      <c r="S84" s="203"/>
    </row>
    <row r="85" spans="1:19" ht="17.25" thickBot="1">
      <c r="A85" s="127" t="s">
        <v>105</v>
      </c>
      <c r="B85" s="128">
        <v>508</v>
      </c>
      <c r="C85" s="78">
        <v>2.4193548400000001E-2</v>
      </c>
      <c r="D85" s="20">
        <v>511</v>
      </c>
      <c r="E85" s="21">
        <f t="shared" si="38"/>
        <v>5.905511811023622E-3</v>
      </c>
      <c r="F85" s="22">
        <f>IF(ISNUMBER(D85), $B91 * E85, "")</f>
        <v>885.82677165354335</v>
      </c>
      <c r="G85" s="30">
        <v>511</v>
      </c>
      <c r="H85" s="21">
        <f t="shared" si="39"/>
        <v>5.905511811023622E-3</v>
      </c>
      <c r="I85" s="105">
        <f>IF(ISNUMBER(G85), $B91 * H85, "")</f>
        <v>885.82677165354335</v>
      </c>
      <c r="J85" s="20">
        <v>511</v>
      </c>
      <c r="K85" s="21">
        <f t="shared" si="40"/>
        <v>5.905511811023622E-3</v>
      </c>
      <c r="L85" s="22">
        <f>IF(ISNUMBER(J85), $B91 * K85, "")</f>
        <v>885.82677165354335</v>
      </c>
      <c r="M85" s="30">
        <v>517</v>
      </c>
      <c r="N85" s="21">
        <f t="shared" si="41"/>
        <v>1.7716535433070866E-2</v>
      </c>
      <c r="O85" s="22">
        <f>IF(ISNUMBER(M85), $B91 * N85, "")</f>
        <v>2657.48031496063</v>
      </c>
      <c r="Q85" s="203"/>
      <c r="R85" s="203"/>
      <c r="S85" s="203"/>
    </row>
    <row r="86" spans="1:19" ht="17.25" thickBot="1">
      <c r="A86" s="125" t="s">
        <v>51</v>
      </c>
      <c r="B86" s="129">
        <v>186</v>
      </c>
      <c r="C86" s="80">
        <v>2.1978022E-2</v>
      </c>
      <c r="D86" s="106">
        <v>188</v>
      </c>
      <c r="E86" s="107">
        <f>IF(ISNUMBER(D86), (D86 - $B86) / $B86, "")</f>
        <v>1.0752688172043012E-2</v>
      </c>
      <c r="F86" s="108">
        <f>IF(ISNUMBER(D86), $B91 * E86, "")</f>
        <v>1612.9032258064517</v>
      </c>
      <c r="G86" s="109">
        <v>188</v>
      </c>
      <c r="H86" s="107">
        <f>IF(ISNUMBER(G86), (G86 - $B86) / $B86, "")</f>
        <v>1.0752688172043012E-2</v>
      </c>
      <c r="I86" s="110">
        <f>IF(ISNUMBER(G86), $B91 * H86, "")</f>
        <v>1612.9032258064517</v>
      </c>
      <c r="J86" s="106">
        <v>188</v>
      </c>
      <c r="K86" s="107">
        <f>IF(ISNUMBER(J86), (J86 - $B86) / $B86, "")</f>
        <v>1.0752688172043012E-2</v>
      </c>
      <c r="L86" s="108">
        <f>IF(ISNUMBER(J86), $B91 * K86, "")</f>
        <v>1612.9032258064517</v>
      </c>
      <c r="M86" s="109">
        <v>182</v>
      </c>
      <c r="N86" s="107">
        <f>IF(ISNUMBER(M86), (M86 - $B86) / $B86, "")</f>
        <v>-2.1505376344086023E-2</v>
      </c>
      <c r="O86" s="108">
        <f>IF(ISNUMBER(M86), $B91 * N86, "")</f>
        <v>-3225.8064516129034</v>
      </c>
      <c r="Q86" s="193"/>
      <c r="R86" s="193"/>
      <c r="S86" s="193"/>
    </row>
    <row r="87" spans="1:19" ht="17.25" thickBot="1">
      <c r="A87" s="125" t="s">
        <v>163</v>
      </c>
      <c r="B87" s="126">
        <v>705</v>
      </c>
      <c r="C87" s="77">
        <v>2.1739130400000001E-2</v>
      </c>
      <c r="D87" s="15">
        <v>712</v>
      </c>
      <c r="E87" s="32">
        <f t="shared" ref="E87:E90" si="42">IF(ISNUMBER(D87), (D87 - $B87) / $B87, "")</f>
        <v>9.9290780141843976E-3</v>
      </c>
      <c r="F87" s="18">
        <f>IF(ISNUMBER(D87), $B91 * E87, "")</f>
        <v>1489.3617021276596</v>
      </c>
      <c r="G87" s="31">
        <v>712</v>
      </c>
      <c r="H87" s="32">
        <f t="shared" ref="H87:H90" si="43">IF(ISNUMBER(G87), (G87 - $B87) / $B87, "")</f>
        <v>9.9290780141843976E-3</v>
      </c>
      <c r="I87" s="101">
        <f>IF(ISNUMBER(G87), $B91 * H87, "")</f>
        <v>1489.3617021276596</v>
      </c>
      <c r="J87" s="15">
        <v>712</v>
      </c>
      <c r="K87" s="32">
        <f t="shared" ref="K87:K90" si="44">IF(ISNUMBER(J87), (J87 - $B87) / $B87, "")</f>
        <v>9.9290780141843976E-3</v>
      </c>
      <c r="L87" s="18">
        <f>IF(ISNUMBER(J87), $B91 * K87, "")</f>
        <v>1489.3617021276596</v>
      </c>
      <c r="M87" s="31">
        <v>712</v>
      </c>
      <c r="N87" s="32">
        <f t="shared" ref="N87:N90" si="45">IF(ISNUMBER(M87), (M87 - $B87) / $B87, "")</f>
        <v>9.9290780141843976E-3</v>
      </c>
      <c r="O87" s="18">
        <f>IF(ISNUMBER(M87), $B91 * N87, "")</f>
        <v>1489.3617021276596</v>
      </c>
      <c r="Q87" s="193"/>
      <c r="R87" s="193"/>
      <c r="S87" s="193"/>
    </row>
    <row r="88" spans="1:19" ht="17.25" thickBot="1">
      <c r="A88" s="125" t="s">
        <v>171</v>
      </c>
      <c r="B88" s="126">
        <v>453</v>
      </c>
      <c r="C88" s="77">
        <v>1.7977528100000001E-2</v>
      </c>
      <c r="D88" s="15">
        <v>467</v>
      </c>
      <c r="E88" s="32">
        <f t="shared" si="42"/>
        <v>3.0905077262693158E-2</v>
      </c>
      <c r="F88" s="18">
        <f>IF(ISNUMBER(D88), $B91 * E88, "")</f>
        <v>4635.7615894039736</v>
      </c>
      <c r="G88" s="31">
        <v>467</v>
      </c>
      <c r="H88" s="32">
        <f t="shared" si="43"/>
        <v>3.0905077262693158E-2</v>
      </c>
      <c r="I88" s="101">
        <f>IF(ISNUMBER(G88), $B91 * H88, "")</f>
        <v>4635.7615894039736</v>
      </c>
      <c r="J88" s="15">
        <v>467</v>
      </c>
      <c r="K88" s="32">
        <f t="shared" si="44"/>
        <v>3.0905077262693158E-2</v>
      </c>
      <c r="L88" s="18">
        <f>IF(ISNUMBER(J88), $B91 * K88, "")</f>
        <v>4635.7615894039736</v>
      </c>
      <c r="M88" s="31">
        <v>463</v>
      </c>
      <c r="N88" s="32">
        <f t="shared" si="45"/>
        <v>2.2075055187637971E-2</v>
      </c>
      <c r="O88" s="18">
        <f>IF(ISNUMBER(M88), $B91 * N88, "")</f>
        <v>3311.2582781456958</v>
      </c>
      <c r="Q88" s="193"/>
      <c r="R88" s="193"/>
      <c r="S88" s="193"/>
    </row>
    <row r="89" spans="1:19">
      <c r="A89" s="125" t="s">
        <v>226</v>
      </c>
      <c r="B89" s="126">
        <v>712</v>
      </c>
      <c r="C89" s="77">
        <v>1.7142857099999999E-2</v>
      </c>
      <c r="D89" s="15">
        <v>715</v>
      </c>
      <c r="E89" s="32">
        <f t="shared" si="42"/>
        <v>4.2134831460674156E-3</v>
      </c>
      <c r="F89" s="18">
        <f>IF(ISNUMBER(D89), $B91 * E89, "")</f>
        <v>632.02247191011236</v>
      </c>
      <c r="G89" s="31">
        <v>715</v>
      </c>
      <c r="H89" s="32">
        <f t="shared" si="43"/>
        <v>4.2134831460674156E-3</v>
      </c>
      <c r="I89" s="101">
        <f>IF(ISNUMBER(G89), $B91 * H89, "")</f>
        <v>632.02247191011236</v>
      </c>
      <c r="J89" s="15">
        <v>715</v>
      </c>
      <c r="K89" s="32">
        <f t="shared" si="44"/>
        <v>4.2134831460674156E-3</v>
      </c>
      <c r="L89" s="18">
        <f>IF(ISNUMBER(J89), $B91 * K89, "")</f>
        <v>632.02247191011236</v>
      </c>
      <c r="M89" s="31">
        <v>709</v>
      </c>
      <c r="N89" s="32">
        <f t="shared" si="45"/>
        <v>-4.2134831460674156E-3</v>
      </c>
      <c r="O89" s="18">
        <f>IF(ISNUMBER(M89), $B91 * N89, "")</f>
        <v>-632.02247191011236</v>
      </c>
      <c r="Q89" s="182"/>
      <c r="R89" s="183"/>
      <c r="S89" s="184"/>
    </row>
    <row r="90" spans="1:19" ht="17.25" thickBot="1">
      <c r="A90" s="130" t="s">
        <v>336</v>
      </c>
      <c r="B90" s="131">
        <v>122</v>
      </c>
      <c r="C90" s="79">
        <v>1.6666666699999999E-2</v>
      </c>
      <c r="D90" s="24">
        <v>122</v>
      </c>
      <c r="E90" s="25">
        <f t="shared" si="42"/>
        <v>0</v>
      </c>
      <c r="F90" s="104">
        <f>IF(ISNUMBER(D90), $B91 * E90, "")</f>
        <v>0</v>
      </c>
      <c r="G90" s="102">
        <v>122</v>
      </c>
      <c r="H90" s="25">
        <f t="shared" si="43"/>
        <v>0</v>
      </c>
      <c r="I90" s="103">
        <f>IF(ISNUMBER(G90), $B91 * H90, "")</f>
        <v>0</v>
      </c>
      <c r="J90" s="24">
        <v>122</v>
      </c>
      <c r="K90" s="25">
        <f t="shared" si="44"/>
        <v>0</v>
      </c>
      <c r="L90" s="104">
        <f>IF(ISNUMBER(J90), $B91 * K90, "")</f>
        <v>0</v>
      </c>
      <c r="M90" s="102">
        <v>121</v>
      </c>
      <c r="N90" s="25">
        <f t="shared" si="45"/>
        <v>-8.1967213114754103E-3</v>
      </c>
      <c r="O90" s="104">
        <f>IF(ISNUMBER(M90), $B91 * N90, "")</f>
        <v>-1229.5081967213116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1.2313500063066644E-2</v>
      </c>
      <c r="F91" s="28">
        <f>SUM(F71:F90)</f>
        <v>36940.500189199935</v>
      </c>
      <c r="G91" s="26" t="s">
        <v>265</v>
      </c>
      <c r="H91" s="27">
        <f>IF(COUNT(H71:H90), SUM(H71:H90) / COUNT(H71:H90), 0)</f>
        <v>1.2313500063066644E-2</v>
      </c>
      <c r="I91" s="28">
        <f>SUM(I71:I90)</f>
        <v>36940.500189199935</v>
      </c>
      <c r="J91" s="26" t="s">
        <v>265</v>
      </c>
      <c r="K91" s="27">
        <f>IF(COUNT(K71:K90), SUM(K71:K90) / COUNT(K71:K90), 0)</f>
        <v>1.2313500063066644E-2</v>
      </c>
      <c r="L91" s="28">
        <f>SUM(L71:L90)</f>
        <v>36940.500189199935</v>
      </c>
      <c r="M91" s="26" t="s">
        <v>265</v>
      </c>
      <c r="N91" s="27">
        <f>IF(COUNT(N71:N90), SUM(N71:N90) / COUNT(N71:N90), 0)</f>
        <v>-7.978632343069246E-3</v>
      </c>
      <c r="O91" s="28">
        <f>SUM(O71:O90)</f>
        <v>-23935.897029207739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2022-06-06(월) 오전 00:00</v>
      </c>
      <c r="C96" s="245"/>
      <c r="D96" s="217" t="str">
        <f>TEXT($G$1, "[$-ko-KR]yyyy-mm-dd(ddd) ") &amp; "오후 14:00"</f>
        <v>2022-06-06(월) 오후 14:00</v>
      </c>
      <c r="E96" s="218"/>
      <c r="F96" s="219"/>
      <c r="G96" s="217" t="str">
        <f>TEXT($G$1, "[$-ko-KR]yyyy-mm-dd(ddd) ") &amp; "오후 19:00"</f>
        <v>2022-06-06(월) 오후 19:00</v>
      </c>
      <c r="H96" s="218"/>
      <c r="I96" s="219"/>
      <c r="J96" s="217" t="str">
        <f>TEXT($G$1, "[$-ko-KR]yyyy-mm-dd(ddd) ") &amp; "오후 21:00"</f>
        <v>2022-06-06(월) 오후 21:00</v>
      </c>
      <c r="K96" s="218"/>
      <c r="L96" s="219"/>
      <c r="M96" s="217" t="str">
        <f>TEXT($G$1+1, "[$-ko-KR]yyyy-mm-dd(ddd) ") &amp; "오전 00:00"</f>
        <v>2022-06-07(화)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179</v>
      </c>
      <c r="B98" s="124">
        <v>773</v>
      </c>
      <c r="C98" s="76">
        <v>0.35139860140000001</v>
      </c>
      <c r="D98" s="13">
        <v>738</v>
      </c>
      <c r="E98" s="14">
        <f>IF(ISNUMBER(D98), (D98 - $B98) / $B98, "")</f>
        <v>-4.5278137128072445E-2</v>
      </c>
      <c r="F98" s="16">
        <f>IF(ISNUMBER(D98), $B118 * E98, "")</f>
        <v>-6791.7205692108664</v>
      </c>
      <c r="G98" s="29">
        <v>738</v>
      </c>
      <c r="H98" s="14">
        <f>IF(ISNUMBER(G98), (G98 - $B98) / $B98, "")</f>
        <v>-4.5278137128072445E-2</v>
      </c>
      <c r="I98" s="100">
        <f>IF(ISNUMBER(G98), $B118 * H98, "")</f>
        <v>-6791.7205692108664</v>
      </c>
      <c r="J98" s="13">
        <v>738</v>
      </c>
      <c r="K98" s="14">
        <f>IF(ISNUMBER(J98), (J98 - $B98) / $B98, "")</f>
        <v>-4.5278137128072445E-2</v>
      </c>
      <c r="L98" s="16">
        <f>IF(ISNUMBER(J98), $B118 * K98, "")</f>
        <v>-6791.7205692108664</v>
      </c>
      <c r="M98" s="29">
        <v>707</v>
      </c>
      <c r="N98" s="14">
        <f>IF(ISNUMBER(M98), (M98 - $B98) / $B98, "")</f>
        <v>-8.538163001293661E-2</v>
      </c>
      <c r="O98" s="16">
        <f>IF(ISNUMBER(M98), $B118 * N98, "")</f>
        <v>-12807.244501940491</v>
      </c>
      <c r="Q98" s="203"/>
      <c r="R98" s="203"/>
      <c r="S98" s="203"/>
    </row>
    <row r="99" spans="1:19" ht="17.25" thickBot="1">
      <c r="A99" s="125" t="s">
        <v>167</v>
      </c>
      <c r="B99" s="126">
        <v>2110</v>
      </c>
      <c r="C99" s="77">
        <v>0.1657458564</v>
      </c>
      <c r="D99" s="15">
        <v>1995</v>
      </c>
      <c r="E99" s="32">
        <f t="shared" ref="E99:E102" si="46">IF(ISNUMBER(D99), (D99 - $B99) / $B99, "")</f>
        <v>-5.4502369668246446E-2</v>
      </c>
      <c r="F99" s="18">
        <f>IF(ISNUMBER(D99), $B118 * E99, "")</f>
        <v>-8175.355450236967</v>
      </c>
      <c r="G99" s="31">
        <v>1995</v>
      </c>
      <c r="H99" s="32">
        <f t="shared" ref="H99:H102" si="47">IF(ISNUMBER(G99), (G99 - $B99) / $B99, "")</f>
        <v>-5.4502369668246446E-2</v>
      </c>
      <c r="I99" s="101">
        <f>IF(ISNUMBER(G99), $B118 * H99, "")</f>
        <v>-8175.355450236967</v>
      </c>
      <c r="J99" s="15">
        <v>1995</v>
      </c>
      <c r="K99" s="32">
        <f t="shared" ref="K99:K102" si="48">IF(ISNUMBER(J99), (J99 - $B99) / $B99, "")</f>
        <v>-5.4502369668246446E-2</v>
      </c>
      <c r="L99" s="18">
        <f>IF(ISNUMBER(J99), $B118 * K99, "")</f>
        <v>-8175.355450236967</v>
      </c>
      <c r="M99" s="31">
        <v>1955</v>
      </c>
      <c r="N99" s="32">
        <f t="shared" ref="N99:N102" si="49">IF(ISNUMBER(M99), (M99 - $B99) / $B99, "")</f>
        <v>-7.3459715639810422E-2</v>
      </c>
      <c r="O99" s="18">
        <f>IF(ISNUMBER(M99), $B118 * N99, "")</f>
        <v>-11018.957345971563</v>
      </c>
      <c r="Q99" s="203"/>
      <c r="R99" s="203"/>
      <c r="S99" s="203"/>
    </row>
    <row r="100" spans="1:19" ht="17.25" thickBot="1">
      <c r="A100" s="125" t="s">
        <v>101</v>
      </c>
      <c r="B100" s="126">
        <v>411</v>
      </c>
      <c r="C100" s="77">
        <v>9.8930481299999998E-2</v>
      </c>
      <c r="D100" s="15">
        <v>404</v>
      </c>
      <c r="E100" s="32">
        <f t="shared" si="46"/>
        <v>-1.7031630170316302E-2</v>
      </c>
      <c r="F100" s="18">
        <f>IF(ISNUMBER(D100), $B118 * E100, "")</f>
        <v>-2554.7445255474454</v>
      </c>
      <c r="G100" s="31">
        <v>404</v>
      </c>
      <c r="H100" s="32">
        <f t="shared" si="47"/>
        <v>-1.7031630170316302E-2</v>
      </c>
      <c r="I100" s="101">
        <f>IF(ISNUMBER(G100), $B118 * H100, "")</f>
        <v>-2554.7445255474454</v>
      </c>
      <c r="J100" s="15">
        <v>404</v>
      </c>
      <c r="K100" s="32">
        <f t="shared" si="48"/>
        <v>-1.7031630170316302E-2</v>
      </c>
      <c r="L100" s="18">
        <f>IF(ISNUMBER(J100), $B118 * K100, "")</f>
        <v>-2554.7445255474454</v>
      </c>
      <c r="M100" s="31">
        <v>393</v>
      </c>
      <c r="N100" s="32">
        <f t="shared" si="49"/>
        <v>-4.3795620437956206E-2</v>
      </c>
      <c r="O100" s="18">
        <f>IF(ISNUMBER(M100), $B118 * N100, "")</f>
        <v>-6569.3430656934306</v>
      </c>
      <c r="Q100" s="193"/>
      <c r="R100" s="193"/>
      <c r="S100" s="193"/>
    </row>
    <row r="101" spans="1:19" ht="17.25" thickBot="1">
      <c r="A101" s="125" t="s">
        <v>109</v>
      </c>
      <c r="B101" s="126">
        <v>1685</v>
      </c>
      <c r="C101" s="77">
        <v>9.4155844200000005E-2</v>
      </c>
      <c r="D101" s="15">
        <v>1675</v>
      </c>
      <c r="E101" s="32">
        <f t="shared" si="46"/>
        <v>-5.9347181008902079E-3</v>
      </c>
      <c r="F101" s="18">
        <f>IF(ISNUMBER(D101), $B118 * E101, "")</f>
        <v>-890.20771513353122</v>
      </c>
      <c r="G101" s="31">
        <v>1675</v>
      </c>
      <c r="H101" s="32">
        <f t="shared" si="47"/>
        <v>-5.9347181008902079E-3</v>
      </c>
      <c r="I101" s="101">
        <f>IF(ISNUMBER(G101), $B118 * H101, "")</f>
        <v>-890.20771513353122</v>
      </c>
      <c r="J101" s="15">
        <v>1675</v>
      </c>
      <c r="K101" s="32">
        <f t="shared" si="48"/>
        <v>-5.9347181008902079E-3</v>
      </c>
      <c r="L101" s="18">
        <f>IF(ISNUMBER(J101), $B118 * K101, "")</f>
        <v>-890.20771513353122</v>
      </c>
      <c r="M101" s="31">
        <v>1650</v>
      </c>
      <c r="N101" s="32">
        <f t="shared" si="49"/>
        <v>-2.0771513353115726E-2</v>
      </c>
      <c r="O101" s="18">
        <f>IF(ISNUMBER(M101), $B118 * N101, "")</f>
        <v>-3115.7270029673591</v>
      </c>
      <c r="Q101" s="193"/>
      <c r="R101" s="193"/>
      <c r="S101" s="193"/>
    </row>
    <row r="102" spans="1:19" ht="17.25" thickBot="1">
      <c r="A102" s="127" t="s">
        <v>97</v>
      </c>
      <c r="B102" s="128">
        <v>1.4E-3</v>
      </c>
      <c r="C102" s="78">
        <v>7.6923076899999998E-2</v>
      </c>
      <c r="D102" s="20">
        <v>1.5E-3</v>
      </c>
      <c r="E102" s="21">
        <f t="shared" si="46"/>
        <v>7.1428571428571466E-2</v>
      </c>
      <c r="F102" s="22">
        <f>IF(ISNUMBER(D102), $B118 * E102, "")</f>
        <v>10714.285714285719</v>
      </c>
      <c r="G102" s="30">
        <v>1.5E-3</v>
      </c>
      <c r="H102" s="21">
        <f t="shared" si="47"/>
        <v>7.1428571428571466E-2</v>
      </c>
      <c r="I102" s="105">
        <f>IF(ISNUMBER(G102), $B118 * H102, "")</f>
        <v>10714.285714285719</v>
      </c>
      <c r="J102" s="20">
        <v>1.5E-3</v>
      </c>
      <c r="K102" s="21">
        <f t="shared" si="48"/>
        <v>7.1428571428571466E-2</v>
      </c>
      <c r="L102" s="22">
        <f>IF(ISNUMBER(J102), $B118 * K102, "")</f>
        <v>10714.285714285719</v>
      </c>
      <c r="M102" s="30">
        <v>1.2999999999999999E-3</v>
      </c>
      <c r="N102" s="21">
        <f t="shared" si="49"/>
        <v>-7.1428571428571466E-2</v>
      </c>
      <c r="O102" s="22">
        <f>IF(ISNUMBER(M102), $B118 * N102, "")</f>
        <v>-10714.285714285719</v>
      </c>
      <c r="Q102" s="193"/>
      <c r="R102" s="193"/>
      <c r="S102" s="193"/>
    </row>
    <row r="103" spans="1:19" ht="17.25" thickBot="1">
      <c r="A103" s="125" t="s">
        <v>345</v>
      </c>
      <c r="B103" s="129">
        <v>52370</v>
      </c>
      <c r="C103" s="80">
        <v>6.9211923199999997E-2</v>
      </c>
      <c r="D103" s="106">
        <v>54410</v>
      </c>
      <c r="E103" s="107">
        <f>IF(ISNUMBER(D103), (D103 - $B103) / $B103, "")</f>
        <v>3.8953599388963145E-2</v>
      </c>
      <c r="F103" s="108">
        <f>IF(ISNUMBER(D103), $B118 * E103, "")</f>
        <v>5843.0399083444718</v>
      </c>
      <c r="G103" s="109">
        <v>54410</v>
      </c>
      <c r="H103" s="107">
        <f>IF(ISNUMBER(G103), (G103 - $B103) / $B103, "")</f>
        <v>3.8953599388963145E-2</v>
      </c>
      <c r="I103" s="110">
        <f>IF(ISNUMBER(G103), $B118 * H103, "")</f>
        <v>5843.0399083444718</v>
      </c>
      <c r="J103" s="106">
        <v>54410</v>
      </c>
      <c r="K103" s="107">
        <f>IF(ISNUMBER(J103), (J103 - $B103) / $B103, "")</f>
        <v>3.8953599388963145E-2</v>
      </c>
      <c r="L103" s="108">
        <f>IF(ISNUMBER(J103), $B118 * K103, "")</f>
        <v>5843.0399083444718</v>
      </c>
      <c r="M103" s="109">
        <v>53880</v>
      </c>
      <c r="N103" s="107">
        <f>IF(ISNUMBER(M103), (M103 - $B103) / $B103, "")</f>
        <v>2.8833301508497233E-2</v>
      </c>
      <c r="O103" s="108">
        <f>IF(ISNUMBER(M103), $B118 * N103, "")</f>
        <v>4324.9952262745846</v>
      </c>
      <c r="Q103" s="193"/>
      <c r="R103" s="193"/>
      <c r="S103" s="193"/>
    </row>
    <row r="104" spans="1:19" ht="17.25" thickBot="1">
      <c r="A104" s="125" t="s">
        <v>348</v>
      </c>
      <c r="B104" s="126">
        <v>32880</v>
      </c>
      <c r="C104" s="77">
        <v>6.8920676200000003E-2</v>
      </c>
      <c r="D104" s="15">
        <v>34380</v>
      </c>
      <c r="E104" s="32">
        <f t="shared" ref="E104:E107" si="50">IF(ISNUMBER(D104), (D104 - $B104) / $B104, "")</f>
        <v>4.5620437956204379E-2</v>
      </c>
      <c r="F104" s="18">
        <f>IF(ISNUMBER(D104), $B118 * E104, "")</f>
        <v>6843.0656934306571</v>
      </c>
      <c r="G104" s="31">
        <v>34380</v>
      </c>
      <c r="H104" s="32">
        <f t="shared" ref="H104:H107" si="51">IF(ISNUMBER(G104), (G104 - $B104) / $B104, "")</f>
        <v>4.5620437956204379E-2</v>
      </c>
      <c r="I104" s="101">
        <f>IF(ISNUMBER(G104), $B118 * H104, "")</f>
        <v>6843.0656934306571</v>
      </c>
      <c r="J104" s="15">
        <v>34380</v>
      </c>
      <c r="K104" s="32">
        <f t="shared" ref="K104:K107" si="52">IF(ISNUMBER(J104), (J104 - $B104) / $B104, "")</f>
        <v>4.5620437956204379E-2</v>
      </c>
      <c r="L104" s="18">
        <f>IF(ISNUMBER(J104), $B118 * K104, "")</f>
        <v>6843.0656934306571</v>
      </c>
      <c r="M104" s="31">
        <v>32450</v>
      </c>
      <c r="N104" s="32">
        <f t="shared" ref="N104:N107" si="53">IF(ISNUMBER(M104), (M104 - $B104) / $B104, "")</f>
        <v>-1.3077858880778588E-2</v>
      </c>
      <c r="O104" s="18">
        <f>IF(ISNUMBER(M104), $B118 * N104, "")</f>
        <v>-1961.6788321167883</v>
      </c>
      <c r="Q104" s="193"/>
      <c r="R104" s="193"/>
      <c r="S104" s="193"/>
    </row>
    <row r="105" spans="1:19" ht="17.25" thickBot="1">
      <c r="A105" s="125" t="s">
        <v>153</v>
      </c>
      <c r="B105" s="126">
        <v>11000</v>
      </c>
      <c r="C105" s="77">
        <v>6.7961165000000004E-2</v>
      </c>
      <c r="D105" s="15">
        <v>10920</v>
      </c>
      <c r="E105" s="32">
        <f t="shared" si="50"/>
        <v>-7.2727272727272727E-3</v>
      </c>
      <c r="F105" s="18">
        <f>IF(ISNUMBER(D105), $B118 * E105, "")</f>
        <v>-1090.909090909091</v>
      </c>
      <c r="G105" s="31">
        <v>10920</v>
      </c>
      <c r="H105" s="32">
        <f t="shared" si="51"/>
        <v>-7.2727272727272727E-3</v>
      </c>
      <c r="I105" s="101">
        <f>IF(ISNUMBER(G105), $B118 * H105, "")</f>
        <v>-1090.909090909091</v>
      </c>
      <c r="J105" s="15">
        <v>10920</v>
      </c>
      <c r="K105" s="32">
        <f t="shared" si="52"/>
        <v>-7.2727272727272727E-3</v>
      </c>
      <c r="L105" s="18">
        <f>IF(ISNUMBER(J105), $B118 * K105, "")</f>
        <v>-1090.909090909091</v>
      </c>
      <c r="M105" s="31">
        <v>10510</v>
      </c>
      <c r="N105" s="32">
        <f t="shared" si="53"/>
        <v>-4.4545454545454548E-2</v>
      </c>
      <c r="O105" s="18">
        <f>IF(ISNUMBER(M105), $B118 * N105, "")</f>
        <v>-6681.818181818182</v>
      </c>
      <c r="Q105" s="193"/>
      <c r="R105" s="193"/>
      <c r="S105" s="193"/>
    </row>
    <row r="106" spans="1:19" ht="17.25" thickBot="1">
      <c r="A106" s="125" t="s">
        <v>62</v>
      </c>
      <c r="B106" s="126">
        <v>15470</v>
      </c>
      <c r="C106" s="77">
        <v>6.0315284400000002E-2</v>
      </c>
      <c r="D106" s="15">
        <v>16080</v>
      </c>
      <c r="E106" s="32">
        <f t="shared" si="50"/>
        <v>3.94311570782159E-2</v>
      </c>
      <c r="F106" s="18">
        <f>IF(ISNUMBER(D106), $B118 * E106, "")</f>
        <v>5914.6735617323848</v>
      </c>
      <c r="G106" s="31">
        <v>16080</v>
      </c>
      <c r="H106" s="32">
        <f t="shared" si="51"/>
        <v>3.94311570782159E-2</v>
      </c>
      <c r="I106" s="101">
        <f>IF(ISNUMBER(G106), $B118 * H106, "")</f>
        <v>5914.6735617323848</v>
      </c>
      <c r="J106" s="15">
        <v>16080</v>
      </c>
      <c r="K106" s="32">
        <f t="shared" si="52"/>
        <v>3.94311570782159E-2</v>
      </c>
      <c r="L106" s="18">
        <f>IF(ISNUMBER(J106), $B118 * K106, "")</f>
        <v>5914.6735617323848</v>
      </c>
      <c r="M106" s="31">
        <v>15440</v>
      </c>
      <c r="N106" s="32">
        <f t="shared" si="53"/>
        <v>-1.9392372333548805E-3</v>
      </c>
      <c r="O106" s="18">
        <f>IF(ISNUMBER(M106), $B118 * N106, "")</f>
        <v>-290.88558500323205</v>
      </c>
      <c r="Q106" s="33"/>
      <c r="R106" s="33"/>
    </row>
    <row r="107" spans="1:19" ht="17.25" thickBot="1">
      <c r="A107" s="130" t="s">
        <v>81</v>
      </c>
      <c r="B107" s="131">
        <v>764</v>
      </c>
      <c r="C107" s="79">
        <v>5.81717452E-2</v>
      </c>
      <c r="D107" s="24">
        <v>802</v>
      </c>
      <c r="E107" s="25">
        <f t="shared" si="50"/>
        <v>4.9738219895287955E-2</v>
      </c>
      <c r="F107" s="104">
        <f>IF(ISNUMBER(D107), $B118 * E107, "")</f>
        <v>7460.7329842931931</v>
      </c>
      <c r="G107" s="102">
        <v>802</v>
      </c>
      <c r="H107" s="25">
        <f t="shared" si="51"/>
        <v>4.9738219895287955E-2</v>
      </c>
      <c r="I107" s="103">
        <f>IF(ISNUMBER(G107), $B118 * H107, "")</f>
        <v>7460.7329842931931</v>
      </c>
      <c r="J107" s="24">
        <v>802</v>
      </c>
      <c r="K107" s="25">
        <f t="shared" si="52"/>
        <v>4.9738219895287955E-2</v>
      </c>
      <c r="L107" s="104">
        <f>IF(ISNUMBER(J107), $B118 * K107, "")</f>
        <v>7460.7329842931931</v>
      </c>
      <c r="M107" s="102">
        <v>766</v>
      </c>
      <c r="N107" s="25">
        <f t="shared" si="53"/>
        <v>2.617801047120419E-3</v>
      </c>
      <c r="O107" s="104">
        <f>IF(ISNUMBER(M107), $B118 * N107, "")</f>
        <v>392.67015706806285</v>
      </c>
      <c r="Q107" s="194"/>
      <c r="R107" s="195"/>
      <c r="S107" s="196"/>
    </row>
    <row r="108" spans="1:19">
      <c r="A108" s="123" t="s">
        <v>330</v>
      </c>
      <c r="B108" s="124">
        <v>139700</v>
      </c>
      <c r="C108" s="76">
        <v>5.7532172600000001E-2</v>
      </c>
      <c r="D108" s="13">
        <v>139950</v>
      </c>
      <c r="E108" s="14">
        <f>IF(ISNUMBER(D108), (D108 - $B108) / $B108, "")</f>
        <v>1.7895490336435219E-3</v>
      </c>
      <c r="F108" s="16">
        <f>IF(ISNUMBER(D108), $B118 * E108, "")</f>
        <v>268.4323550465283</v>
      </c>
      <c r="G108" s="29">
        <v>139950</v>
      </c>
      <c r="H108" s="14">
        <f>IF(ISNUMBER(G108), (G108 - $B108) / $B108, "")</f>
        <v>1.7895490336435219E-3</v>
      </c>
      <c r="I108" s="100">
        <f>IF(ISNUMBER(G108), $B118 * H108, "")</f>
        <v>268.4323550465283</v>
      </c>
      <c r="J108" s="13">
        <v>139950</v>
      </c>
      <c r="K108" s="14">
        <f>IF(ISNUMBER(J108), (J108 - $B108) / $B108, "")</f>
        <v>1.7895490336435219E-3</v>
      </c>
      <c r="L108" s="16">
        <f>IF(ISNUMBER(J108), $B118 * K108, "")</f>
        <v>268.4323550465283</v>
      </c>
      <c r="M108" s="29">
        <v>134000</v>
      </c>
      <c r="N108" s="14">
        <f>IF(ISNUMBER(M108), (M108 - $B108) / $B108, "")</f>
        <v>-4.0801717967072298E-2</v>
      </c>
      <c r="O108" s="16">
        <f>IF(ISNUMBER(M108), $B118 * N108, "")</f>
        <v>-6120.2576950608445</v>
      </c>
      <c r="Q108" s="197"/>
      <c r="R108" s="198"/>
      <c r="S108" s="199"/>
    </row>
    <row r="109" spans="1:19" ht="17.25" thickBot="1">
      <c r="A109" s="125" t="s">
        <v>95</v>
      </c>
      <c r="B109" s="126">
        <v>2625</v>
      </c>
      <c r="C109" s="77">
        <v>5.6338028200000001E-2</v>
      </c>
      <c r="D109" s="15">
        <v>2680</v>
      </c>
      <c r="E109" s="32">
        <f t="shared" ref="E109:E112" si="54">IF(ISNUMBER(D109), (D109 - $B109) / $B109, "")</f>
        <v>2.0952380952380951E-2</v>
      </c>
      <c r="F109" s="18">
        <f>IF(ISNUMBER(D109), $B118 * E109, "")</f>
        <v>3142.8571428571427</v>
      </c>
      <c r="G109" s="31">
        <v>2680</v>
      </c>
      <c r="H109" s="32">
        <f t="shared" ref="H109:H112" si="55">IF(ISNUMBER(G109), (G109 - $B109) / $B109, "")</f>
        <v>2.0952380952380951E-2</v>
      </c>
      <c r="I109" s="101">
        <f>IF(ISNUMBER(G109), $B118 * H109, "")</f>
        <v>3142.8571428571427</v>
      </c>
      <c r="J109" s="15">
        <v>2680</v>
      </c>
      <c r="K109" s="32">
        <f t="shared" ref="K109:K112" si="56">IF(ISNUMBER(J109), (J109 - $B109) / $B109, "")</f>
        <v>2.0952380952380951E-2</v>
      </c>
      <c r="L109" s="18">
        <f>IF(ISNUMBER(J109), $B118 * K109, "")</f>
        <v>3142.8571428571427</v>
      </c>
      <c r="M109" s="31">
        <v>2575</v>
      </c>
      <c r="N109" s="32">
        <f t="shared" ref="N109:N112" si="57">IF(ISNUMBER(M109), (M109 - $B109) / $B109, "")</f>
        <v>-1.9047619047619049E-2</v>
      </c>
      <c r="O109" s="18">
        <f>IF(ISNUMBER(M109), $B118 * N109, "")</f>
        <v>-2857.1428571428573</v>
      </c>
      <c r="Q109" s="200"/>
      <c r="R109" s="201"/>
      <c r="S109" s="202"/>
    </row>
    <row r="110" spans="1:19" ht="17.25" thickBot="1">
      <c r="A110" s="125" t="s">
        <v>85</v>
      </c>
      <c r="B110" s="126">
        <v>170</v>
      </c>
      <c r="C110" s="77">
        <v>5.5900621099999999E-2</v>
      </c>
      <c r="D110" s="15">
        <v>169</v>
      </c>
      <c r="E110" s="32">
        <f t="shared" si="54"/>
        <v>-5.8823529411764705E-3</v>
      </c>
      <c r="F110" s="18">
        <f>IF(ISNUMBER(D110), $B118 * E110, "")</f>
        <v>-882.35294117647061</v>
      </c>
      <c r="G110" s="31">
        <v>169</v>
      </c>
      <c r="H110" s="32">
        <f t="shared" si="55"/>
        <v>-5.8823529411764705E-3</v>
      </c>
      <c r="I110" s="101">
        <f>IF(ISNUMBER(G110), $B118 * H110, "")</f>
        <v>-882.35294117647061</v>
      </c>
      <c r="J110" s="15">
        <v>169</v>
      </c>
      <c r="K110" s="32">
        <f t="shared" si="56"/>
        <v>-5.8823529411764705E-3</v>
      </c>
      <c r="L110" s="18">
        <f>IF(ISNUMBER(J110), $B118 * K110, "")</f>
        <v>-882.35294117647061</v>
      </c>
      <c r="M110" s="31">
        <v>163</v>
      </c>
      <c r="N110" s="32">
        <f t="shared" si="57"/>
        <v>-4.1176470588235294E-2</v>
      </c>
      <c r="O110" s="18">
        <f>IF(ISNUMBER(M110), $B118 * N110, "")</f>
        <v>-6176.4705882352937</v>
      </c>
      <c r="Q110" s="193"/>
      <c r="R110" s="193"/>
      <c r="S110" s="193"/>
    </row>
    <row r="111" spans="1:19" ht="17.25" thickBot="1">
      <c r="A111" s="125" t="s">
        <v>138</v>
      </c>
      <c r="B111" s="126">
        <v>4195</v>
      </c>
      <c r="C111" s="77">
        <v>5.5345911900000003E-2</v>
      </c>
      <c r="D111" s="15">
        <v>4135</v>
      </c>
      <c r="E111" s="32">
        <f t="shared" si="54"/>
        <v>-1.4302741358760428E-2</v>
      </c>
      <c r="F111" s="18">
        <f>IF(ISNUMBER(D111), $B118 * E111, "")</f>
        <v>-2145.4112038140643</v>
      </c>
      <c r="G111" s="31">
        <v>4135</v>
      </c>
      <c r="H111" s="32">
        <f t="shared" si="55"/>
        <v>-1.4302741358760428E-2</v>
      </c>
      <c r="I111" s="101">
        <f>IF(ISNUMBER(G111), $B118 * H111, "")</f>
        <v>-2145.4112038140643</v>
      </c>
      <c r="J111" s="15">
        <v>4135</v>
      </c>
      <c r="K111" s="32">
        <f t="shared" si="56"/>
        <v>-1.4302741358760428E-2</v>
      </c>
      <c r="L111" s="18">
        <f>IF(ISNUMBER(J111), $B118 * K111, "")</f>
        <v>-2145.4112038140643</v>
      </c>
      <c r="M111" s="31">
        <v>4015</v>
      </c>
      <c r="N111" s="32">
        <f t="shared" si="57"/>
        <v>-4.2908224076281289E-2</v>
      </c>
      <c r="O111" s="18">
        <f>IF(ISNUMBER(M111), $B118 * N111, "")</f>
        <v>-6436.2336114421933</v>
      </c>
      <c r="Q111" s="203"/>
      <c r="R111" s="203"/>
      <c r="S111" s="203"/>
    </row>
    <row r="112" spans="1:19" ht="17.25" thickBot="1">
      <c r="A112" s="127" t="s">
        <v>103</v>
      </c>
      <c r="B112" s="128">
        <v>541</v>
      </c>
      <c r="C112" s="78">
        <v>4.0384615399999997E-2</v>
      </c>
      <c r="D112" s="20">
        <v>545</v>
      </c>
      <c r="E112" s="21">
        <f t="shared" si="54"/>
        <v>7.3937153419593345E-3</v>
      </c>
      <c r="F112" s="22">
        <f>IF(ISNUMBER(D112), $B118 * E112, "")</f>
        <v>1109.0573012939001</v>
      </c>
      <c r="G112" s="30">
        <v>545</v>
      </c>
      <c r="H112" s="21">
        <f t="shared" si="55"/>
        <v>7.3937153419593345E-3</v>
      </c>
      <c r="I112" s="105">
        <f>IF(ISNUMBER(G112), $B118 * H112, "")</f>
        <v>1109.0573012939001</v>
      </c>
      <c r="J112" s="20">
        <v>545</v>
      </c>
      <c r="K112" s="21">
        <f t="shared" si="56"/>
        <v>7.3937153419593345E-3</v>
      </c>
      <c r="L112" s="22">
        <f>IF(ISNUMBER(J112), $B118 * K112, "")</f>
        <v>1109.0573012939001</v>
      </c>
      <c r="M112" s="30">
        <v>539</v>
      </c>
      <c r="N112" s="21">
        <f t="shared" si="57"/>
        <v>-3.6968576709796672E-3</v>
      </c>
      <c r="O112" s="22">
        <f>IF(ISNUMBER(M112), $B118 * N112, "")</f>
        <v>-554.52865064695004</v>
      </c>
      <c r="Q112" s="203"/>
      <c r="R112" s="203"/>
      <c r="S112" s="203"/>
    </row>
    <row r="113" spans="1:19" ht="17.25" thickBot="1">
      <c r="A113" s="125" t="s">
        <v>60</v>
      </c>
      <c r="B113" s="129">
        <v>1300</v>
      </c>
      <c r="C113" s="80">
        <v>0.04</v>
      </c>
      <c r="D113" s="106">
        <v>1320</v>
      </c>
      <c r="E113" s="107">
        <f>IF(ISNUMBER(D113), (D113 - $B113) / $B113, "")</f>
        <v>1.5384615384615385E-2</v>
      </c>
      <c r="F113" s="108">
        <f>IF(ISNUMBER(D113), $B118 * E113, "")</f>
        <v>2307.6923076923076</v>
      </c>
      <c r="G113" s="109">
        <v>1320</v>
      </c>
      <c r="H113" s="107">
        <f>IF(ISNUMBER(G113), (G113 - $B113) / $B113, "")</f>
        <v>1.5384615384615385E-2</v>
      </c>
      <c r="I113" s="110">
        <f>IF(ISNUMBER(G113), $B118 * H113, "")</f>
        <v>2307.6923076923076</v>
      </c>
      <c r="J113" s="106">
        <v>1320</v>
      </c>
      <c r="K113" s="107">
        <f>IF(ISNUMBER(J113), (J113 - $B113) / $B113, "")</f>
        <v>1.5384615384615385E-2</v>
      </c>
      <c r="L113" s="108">
        <f>IF(ISNUMBER(J113), $B118 * K113, "")</f>
        <v>2307.6923076923076</v>
      </c>
      <c r="M113" s="109">
        <v>1275</v>
      </c>
      <c r="N113" s="107">
        <f>IF(ISNUMBER(M113), (M113 - $B113) / $B113, "")</f>
        <v>-1.9230769230769232E-2</v>
      </c>
      <c r="O113" s="108">
        <f>IF(ISNUMBER(M113), $B118 * N113, "")</f>
        <v>-2884.6153846153848</v>
      </c>
      <c r="Q113" s="193"/>
      <c r="R113" s="193"/>
      <c r="S113" s="193"/>
    </row>
    <row r="114" spans="1:19" ht="17.25" thickBot="1">
      <c r="A114" s="125" t="s">
        <v>175</v>
      </c>
      <c r="B114" s="126">
        <v>5115</v>
      </c>
      <c r="C114" s="77">
        <v>3.85786802E-2</v>
      </c>
      <c r="D114" s="15">
        <v>5205</v>
      </c>
      <c r="E114" s="32">
        <f t="shared" ref="E114:E117" si="58">IF(ISNUMBER(D114), (D114 - $B114) / $B114, "")</f>
        <v>1.7595307917888565E-2</v>
      </c>
      <c r="F114" s="18">
        <f>IF(ISNUMBER(D114), $B118 * E114, "")</f>
        <v>2639.2961876832846</v>
      </c>
      <c r="G114" s="31">
        <v>5205</v>
      </c>
      <c r="H114" s="32">
        <f t="shared" ref="H114:H117" si="59">IF(ISNUMBER(G114), (G114 - $B114) / $B114, "")</f>
        <v>1.7595307917888565E-2</v>
      </c>
      <c r="I114" s="101">
        <f>IF(ISNUMBER(G114), $B118 * H114, "")</f>
        <v>2639.2961876832846</v>
      </c>
      <c r="J114" s="15">
        <v>5205</v>
      </c>
      <c r="K114" s="32">
        <f t="shared" ref="K114:K117" si="60">IF(ISNUMBER(J114), (J114 - $B114) / $B114, "")</f>
        <v>1.7595307917888565E-2</v>
      </c>
      <c r="L114" s="18">
        <f>IF(ISNUMBER(J114), $B118 * K114, "")</f>
        <v>2639.2961876832846</v>
      </c>
      <c r="M114" s="31">
        <v>5105</v>
      </c>
      <c r="N114" s="32">
        <f t="shared" ref="N114:N117" si="61">IF(ISNUMBER(M114), (M114 - $B114) / $B114, "")</f>
        <v>-1.9550342130987292E-3</v>
      </c>
      <c r="O114" s="18">
        <f>IF(ISNUMBER(M114), $B118 * N114, "")</f>
        <v>-293.25513196480938</v>
      </c>
      <c r="Q114" s="193"/>
      <c r="R114" s="193"/>
      <c r="S114" s="193"/>
    </row>
    <row r="115" spans="1:19" ht="17.25" thickBot="1">
      <c r="A115" s="125" t="s">
        <v>130</v>
      </c>
      <c r="B115" s="126">
        <v>12340</v>
      </c>
      <c r="C115" s="77">
        <v>3.7846930199999997E-2</v>
      </c>
      <c r="D115" s="15">
        <v>12410</v>
      </c>
      <c r="E115" s="32">
        <f t="shared" si="58"/>
        <v>5.6726094003241492E-3</v>
      </c>
      <c r="F115" s="18">
        <f>IF(ISNUMBER(D115), $B118 * E115, "")</f>
        <v>850.89141004862233</v>
      </c>
      <c r="G115" s="31">
        <v>12410</v>
      </c>
      <c r="H115" s="32">
        <f t="shared" si="59"/>
        <v>5.6726094003241492E-3</v>
      </c>
      <c r="I115" s="101">
        <f>IF(ISNUMBER(G115), $B118 * H115, "")</f>
        <v>850.89141004862233</v>
      </c>
      <c r="J115" s="15">
        <v>12410</v>
      </c>
      <c r="K115" s="32">
        <f t="shared" si="60"/>
        <v>5.6726094003241492E-3</v>
      </c>
      <c r="L115" s="18">
        <f>IF(ISNUMBER(J115), $B118 * K115, "")</f>
        <v>850.89141004862233</v>
      </c>
      <c r="M115" s="31">
        <v>12020</v>
      </c>
      <c r="N115" s="32">
        <f t="shared" si="61"/>
        <v>-2.5931928687196109E-2</v>
      </c>
      <c r="O115" s="18">
        <f>IF(ISNUMBER(M115), $B118 * N115, "")</f>
        <v>-3889.7893030794162</v>
      </c>
      <c r="Q115" s="193"/>
      <c r="R115" s="193"/>
      <c r="S115" s="193"/>
    </row>
    <row r="116" spans="1:19">
      <c r="A116" s="125" t="s">
        <v>350</v>
      </c>
      <c r="B116" s="126">
        <v>1240</v>
      </c>
      <c r="C116" s="77">
        <v>3.7656903800000002E-2</v>
      </c>
      <c r="D116" s="15">
        <v>1295</v>
      </c>
      <c r="E116" s="32">
        <f t="shared" si="58"/>
        <v>4.4354838709677422E-2</v>
      </c>
      <c r="F116" s="18">
        <f>IF(ISNUMBER(D116), $B118 * E116, "")</f>
        <v>6653.2258064516136</v>
      </c>
      <c r="G116" s="31">
        <v>1295</v>
      </c>
      <c r="H116" s="32">
        <f t="shared" si="59"/>
        <v>4.4354838709677422E-2</v>
      </c>
      <c r="I116" s="101">
        <f>IF(ISNUMBER(G116), $B118 * H116, "")</f>
        <v>6653.2258064516136</v>
      </c>
      <c r="J116" s="15">
        <v>1295</v>
      </c>
      <c r="K116" s="32">
        <f t="shared" si="60"/>
        <v>4.4354838709677422E-2</v>
      </c>
      <c r="L116" s="18">
        <f>IF(ISNUMBER(J116), $B118 * K116, "")</f>
        <v>6653.2258064516136</v>
      </c>
      <c r="M116" s="31">
        <v>1255</v>
      </c>
      <c r="N116" s="32">
        <f t="shared" si="61"/>
        <v>1.2096774193548387E-2</v>
      </c>
      <c r="O116" s="18">
        <f>IF(ISNUMBER(M116), $B118 * N116, "")</f>
        <v>1814.516129032258</v>
      </c>
      <c r="Q116" s="182"/>
      <c r="R116" s="183"/>
      <c r="S116" s="184"/>
    </row>
    <row r="117" spans="1:19" ht="17.25" thickBot="1">
      <c r="A117" s="130" t="s">
        <v>113</v>
      </c>
      <c r="B117" s="131">
        <v>3380</v>
      </c>
      <c r="C117" s="79">
        <v>3.6809816000000002E-2</v>
      </c>
      <c r="D117" s="24">
        <v>3405</v>
      </c>
      <c r="E117" s="25">
        <f t="shared" si="58"/>
        <v>7.3964497041420114E-3</v>
      </c>
      <c r="F117" s="104">
        <f>IF(ISNUMBER(D117), $B118 * E117, "")</f>
        <v>1109.4674556213017</v>
      </c>
      <c r="G117" s="102">
        <v>3405</v>
      </c>
      <c r="H117" s="25">
        <f t="shared" si="59"/>
        <v>7.3964497041420114E-3</v>
      </c>
      <c r="I117" s="103">
        <f>IF(ISNUMBER(G117), $B118 * H117, "")</f>
        <v>1109.4674556213017</v>
      </c>
      <c r="J117" s="24">
        <v>3405</v>
      </c>
      <c r="K117" s="25">
        <f t="shared" si="60"/>
        <v>7.3964497041420114E-3</v>
      </c>
      <c r="L117" s="104">
        <f>IF(ISNUMBER(J117), $B118 * K117, "")</f>
        <v>1109.4674556213017</v>
      </c>
      <c r="M117" s="102">
        <v>3340</v>
      </c>
      <c r="N117" s="25">
        <f t="shared" si="61"/>
        <v>-1.1834319526627219E-2</v>
      </c>
      <c r="O117" s="104">
        <f>IF(ISNUMBER(M117), $B118 * N117, "")</f>
        <v>-1775.1479289940828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1.0775338777584232E-2</v>
      </c>
      <c r="F118" s="28">
        <f>SUM(F98:F117)</f>
        <v>32326.016332752686</v>
      </c>
      <c r="G118" s="26" t="s">
        <v>265</v>
      </c>
      <c r="H118" s="27">
        <f>IF(COUNT(H98:H117), SUM(H98:H117) / COUNT(H98:H117), 0)</f>
        <v>1.0775338777584232E-2</v>
      </c>
      <c r="I118" s="28">
        <f>SUM(I98:I117)</f>
        <v>32326.016332752686</v>
      </c>
      <c r="J118" s="26" t="s">
        <v>265</v>
      </c>
      <c r="K118" s="27">
        <f>IF(COUNT(K98:K117), SUM(K98:K117) / COUNT(K98:K117), 0)</f>
        <v>1.0775338777584232E-2</v>
      </c>
      <c r="L118" s="28">
        <f>SUM(L98:L117)</f>
        <v>32326.016332752686</v>
      </c>
      <c r="M118" s="26" t="s">
        <v>265</v>
      </c>
      <c r="N118" s="27">
        <f>IF(COUNT(N98:N117), SUM(N98:N117) / COUNT(N98:N117), 0)</f>
        <v>-2.5871733289534564E-2</v>
      </c>
      <c r="O118" s="28">
        <f>SUM(O98:O117)</f>
        <v>-77615.199868603697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2022-06-06(월) 오전 00:00</v>
      </c>
      <c r="C123" s="245"/>
      <c r="D123" s="217" t="str">
        <f>TEXT($G$1, "[$-ko-KR]yyyy-mm-dd(ddd) ") &amp; "오후 14:00"</f>
        <v>2022-06-06(월) 오후 14:00</v>
      </c>
      <c r="E123" s="218"/>
      <c r="F123" s="219"/>
      <c r="G123" s="217" t="str">
        <f>TEXT($G$1, "[$-ko-KR]yyyy-mm-dd(ddd) ") &amp; "오후 19:00"</f>
        <v>2022-06-06(월) 오후 19:00</v>
      </c>
      <c r="H123" s="218"/>
      <c r="I123" s="219"/>
      <c r="J123" s="217" t="str">
        <f>TEXT($G$1, "[$-ko-KR]yyyy-mm-dd(ddd) ") &amp; "오후 21:00"</f>
        <v>2022-06-06(월) 오후 21:00</v>
      </c>
      <c r="K123" s="218"/>
      <c r="L123" s="219"/>
      <c r="M123" s="217" t="str">
        <f>TEXT($G$1+1, "[$-ko-KR]yyyy-mm-dd(ddd) ") &amp; "오전 00:00"</f>
        <v>2022-06-07(화)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118</v>
      </c>
      <c r="B125" s="124">
        <v>13.2</v>
      </c>
      <c r="C125" s="76">
        <v>1.5384615399999999E-2</v>
      </c>
      <c r="D125" s="13">
        <v>13.3</v>
      </c>
      <c r="E125" s="14">
        <f>IF(ISNUMBER(D125), (D125 - $B125) / $B125, "")</f>
        <v>7.5757575757576835E-3</v>
      </c>
      <c r="F125" s="16">
        <f>IF(ISNUMBER(D125), $B145 * E125, "")</f>
        <v>1136.3636363636526</v>
      </c>
      <c r="G125" s="29">
        <v>13.3</v>
      </c>
      <c r="H125" s="14">
        <f>IF(ISNUMBER(G125), (G125 - $B125) / $B125, "")</f>
        <v>7.5757575757576835E-3</v>
      </c>
      <c r="I125" s="100">
        <f>IF(ISNUMBER(G125), $B145 * H125, "")</f>
        <v>1136.3636363636526</v>
      </c>
      <c r="J125" s="13">
        <v>13.3</v>
      </c>
      <c r="K125" s="14">
        <f>IF(ISNUMBER(J125), (J125 - $B125) / $B125, "")</f>
        <v>7.5757575757576835E-3</v>
      </c>
      <c r="L125" s="16">
        <f>IF(ISNUMBER(J125), $B145 * K125, "")</f>
        <v>1136.3636363636526</v>
      </c>
      <c r="M125" s="29">
        <v>13.4</v>
      </c>
      <c r="N125" s="14">
        <f>IF(ISNUMBER(M125), (M125 - $B125) / $B125, "")</f>
        <v>1.5151515151515233E-2</v>
      </c>
      <c r="O125" s="16">
        <f>IF(ISNUMBER(M125), $B145 * N125, "")</f>
        <v>2272.7272727272848</v>
      </c>
      <c r="Q125" s="203"/>
      <c r="R125" s="203"/>
      <c r="S125" s="203"/>
    </row>
    <row r="126" spans="1:19" ht="17.25" thickBot="1">
      <c r="A126" s="125" t="s">
        <v>210</v>
      </c>
      <c r="B126" s="126">
        <v>7.24</v>
      </c>
      <c r="C126" s="77">
        <v>1.25874126E-2</v>
      </c>
      <c r="D126" s="15">
        <v>7.33</v>
      </c>
      <c r="E126" s="32">
        <f t="shared" ref="E126:E129" si="62">IF(ISNUMBER(D126), (D126 - $B126) / $B126, "")</f>
        <v>1.2430939226519317E-2</v>
      </c>
      <c r="F126" s="18">
        <f>IF(ISNUMBER(D126), $B145 * E126, "")</f>
        <v>1864.6408839778976</v>
      </c>
      <c r="G126" s="31">
        <v>7.33</v>
      </c>
      <c r="H126" s="32">
        <f t="shared" ref="H126:H129" si="63">IF(ISNUMBER(G126), (G126 - $B126) / $B126, "")</f>
        <v>1.2430939226519317E-2</v>
      </c>
      <c r="I126" s="101">
        <f>IF(ISNUMBER(G126), $B145 * H126, "")</f>
        <v>1864.6408839778976</v>
      </c>
      <c r="J126" s="15">
        <v>7.33</v>
      </c>
      <c r="K126" s="32">
        <f t="shared" ref="K126:K129" si="64">IF(ISNUMBER(J126), (J126 - $B126) / $B126, "")</f>
        <v>1.2430939226519317E-2</v>
      </c>
      <c r="L126" s="18">
        <f>IF(ISNUMBER(J126), $B145 * K126, "")</f>
        <v>1864.6408839778976</v>
      </c>
      <c r="M126" s="31">
        <v>7.21</v>
      </c>
      <c r="N126" s="32">
        <f t="shared" ref="N126:N129" si="65">IF(ISNUMBER(M126), (M126 - $B126) / $B126, "")</f>
        <v>-4.1436464088398135E-3</v>
      </c>
      <c r="O126" s="18">
        <f>IF(ISNUMBER(M126), $B145 * N126, "")</f>
        <v>-621.54696132597201</v>
      </c>
      <c r="Q126" s="203"/>
      <c r="R126" s="203"/>
      <c r="S126" s="203"/>
    </row>
    <row r="127" spans="1:19" ht="17.25" thickBot="1">
      <c r="A127" s="125" t="s">
        <v>126</v>
      </c>
      <c r="B127" s="126">
        <v>67</v>
      </c>
      <c r="C127" s="77">
        <v>1.20845921E-2</v>
      </c>
      <c r="D127" s="15">
        <v>67.400000000000006</v>
      </c>
      <c r="E127" s="32">
        <f t="shared" si="62"/>
        <v>5.9701492537314283E-3</v>
      </c>
      <c r="F127" s="18">
        <f>IF(ISNUMBER(D127), $B145 * E127, "")</f>
        <v>895.52238805971422</v>
      </c>
      <c r="G127" s="31">
        <v>67.400000000000006</v>
      </c>
      <c r="H127" s="32">
        <f t="shared" si="63"/>
        <v>5.9701492537314283E-3</v>
      </c>
      <c r="I127" s="101">
        <f>IF(ISNUMBER(G127), $B145 * H127, "")</f>
        <v>895.52238805971422</v>
      </c>
      <c r="J127" s="15">
        <v>67.400000000000006</v>
      </c>
      <c r="K127" s="32">
        <f t="shared" si="64"/>
        <v>5.9701492537314283E-3</v>
      </c>
      <c r="L127" s="18">
        <f>IF(ISNUMBER(J127), $B145 * K127, "")</f>
        <v>895.52238805971422</v>
      </c>
      <c r="M127" s="31">
        <v>67</v>
      </c>
      <c r="N127" s="32">
        <f t="shared" si="65"/>
        <v>0</v>
      </c>
      <c r="O127" s="18">
        <f>IF(ISNUMBER(M127), $B145 * N127, "")</f>
        <v>0</v>
      </c>
      <c r="Q127" s="193"/>
      <c r="R127" s="193"/>
      <c r="S127" s="193"/>
    </row>
    <row r="128" spans="1:19" ht="17.25" thickBot="1">
      <c r="A128" s="125" t="s">
        <v>202</v>
      </c>
      <c r="B128" s="126">
        <v>7.11</v>
      </c>
      <c r="C128" s="77">
        <v>1.1379800900000001E-2</v>
      </c>
      <c r="D128" s="15">
        <v>7.38</v>
      </c>
      <c r="E128" s="32">
        <f t="shared" si="62"/>
        <v>3.7974683544303736E-2</v>
      </c>
      <c r="F128" s="18">
        <f>IF(ISNUMBER(D128), $B145 * E128, "")</f>
        <v>5696.2025316455602</v>
      </c>
      <c r="G128" s="31">
        <v>7.38</v>
      </c>
      <c r="H128" s="32">
        <f t="shared" si="63"/>
        <v>3.7974683544303736E-2</v>
      </c>
      <c r="I128" s="101">
        <f>IF(ISNUMBER(G128), $B145 * H128, "")</f>
        <v>5696.2025316455602</v>
      </c>
      <c r="J128" s="15">
        <v>7.38</v>
      </c>
      <c r="K128" s="32">
        <f t="shared" si="64"/>
        <v>3.7974683544303736E-2</v>
      </c>
      <c r="L128" s="18">
        <f>IF(ISNUMBER(J128), $B145 * K128, "")</f>
        <v>5696.2025316455602</v>
      </c>
      <c r="M128" s="31">
        <v>7.13</v>
      </c>
      <c r="N128" s="32">
        <f t="shared" si="65"/>
        <v>2.8129395218002211E-3</v>
      </c>
      <c r="O128" s="18">
        <f>IF(ISNUMBER(M128), $B145 * N128, "")</f>
        <v>421.94092827003317</v>
      </c>
      <c r="Q128" s="193"/>
      <c r="R128" s="193"/>
      <c r="S128" s="193"/>
    </row>
    <row r="129" spans="1:19" ht="17.25" thickBot="1">
      <c r="A129" s="127" t="s">
        <v>346</v>
      </c>
      <c r="B129" s="128">
        <v>8.57</v>
      </c>
      <c r="C129" s="78">
        <v>1.0613207499999999E-2</v>
      </c>
      <c r="D129" s="20">
        <v>8.6300000000000008</v>
      </c>
      <c r="E129" s="21">
        <f t="shared" si="62"/>
        <v>7.0011668611435814E-3</v>
      </c>
      <c r="F129" s="22">
        <f>IF(ISNUMBER(D129), $B145 * E129, "")</f>
        <v>1050.1750291715373</v>
      </c>
      <c r="G129" s="30">
        <v>8.6300000000000008</v>
      </c>
      <c r="H129" s="21">
        <f t="shared" si="63"/>
        <v>7.0011668611435814E-3</v>
      </c>
      <c r="I129" s="105">
        <f>IF(ISNUMBER(G129), $B145 * H129, "")</f>
        <v>1050.1750291715373</v>
      </c>
      <c r="J129" s="20">
        <v>8.6300000000000008</v>
      </c>
      <c r="K129" s="21">
        <f t="shared" si="64"/>
        <v>7.0011668611435814E-3</v>
      </c>
      <c r="L129" s="22">
        <f>IF(ISNUMBER(J129), $B145 * K129, "")</f>
        <v>1050.1750291715373</v>
      </c>
      <c r="M129" s="30">
        <v>8.7200000000000006</v>
      </c>
      <c r="N129" s="21">
        <f t="shared" si="65"/>
        <v>1.750291715285885E-2</v>
      </c>
      <c r="O129" s="22">
        <f>IF(ISNUMBER(M129), $B145 * N129, "")</f>
        <v>2625.4375729288276</v>
      </c>
      <c r="Q129" s="193"/>
      <c r="R129" s="193"/>
      <c r="S129" s="193"/>
    </row>
    <row r="130" spans="1:19" ht="17.25" thickBot="1">
      <c r="A130" s="125" t="s">
        <v>228</v>
      </c>
      <c r="B130" s="129">
        <v>40.1</v>
      </c>
      <c r="C130" s="80">
        <v>1.00755668E-2</v>
      </c>
      <c r="D130" s="106">
        <v>40.200000000000003</v>
      </c>
      <c r="E130" s="107">
        <f>IF(ISNUMBER(D130), (D130 - $B130) / $B130, "")</f>
        <v>2.4937655860349482E-3</v>
      </c>
      <c r="F130" s="108">
        <f>IF(ISNUMBER(D130), $B145 * E130, "")</f>
        <v>374.06483790524226</v>
      </c>
      <c r="G130" s="109">
        <v>40.200000000000003</v>
      </c>
      <c r="H130" s="107">
        <f>IF(ISNUMBER(G130), (G130 - $B130) / $B130, "")</f>
        <v>2.4937655860349482E-3</v>
      </c>
      <c r="I130" s="110">
        <f>IF(ISNUMBER(G130), $B145 * H130, "")</f>
        <v>374.06483790524226</v>
      </c>
      <c r="J130" s="106">
        <v>40.200000000000003</v>
      </c>
      <c r="K130" s="107">
        <f>IF(ISNUMBER(J130), (J130 - $B130) / $B130, "")</f>
        <v>2.4937655860349482E-3</v>
      </c>
      <c r="L130" s="108">
        <f>IF(ISNUMBER(J130), $B145 * K130, "")</f>
        <v>374.06483790524226</v>
      </c>
      <c r="M130" s="109">
        <v>40.1</v>
      </c>
      <c r="N130" s="107">
        <f>IF(ISNUMBER(M130), (M130 - $B130) / $B130, "")</f>
        <v>0</v>
      </c>
      <c r="O130" s="108">
        <f>IF(ISNUMBER(M130), $B145 * N130, "")</f>
        <v>0</v>
      </c>
      <c r="Q130" s="193"/>
      <c r="R130" s="193"/>
      <c r="S130" s="193"/>
    </row>
    <row r="131" spans="1:19" ht="17.25" thickBot="1">
      <c r="A131" s="125" t="s">
        <v>64</v>
      </c>
      <c r="B131" s="126">
        <v>22.5</v>
      </c>
      <c r="C131" s="77">
        <v>8.9686099000000005E-3</v>
      </c>
      <c r="D131" s="15">
        <v>22.8</v>
      </c>
      <c r="E131" s="32">
        <f t="shared" ref="E131:E134" si="66">IF(ISNUMBER(D131), (D131 - $B131) / $B131, "")</f>
        <v>1.3333333333333365E-2</v>
      </c>
      <c r="F131" s="18">
        <f>IF(ISNUMBER(D131), $B145 * E131, "")</f>
        <v>2000.0000000000048</v>
      </c>
      <c r="G131" s="31">
        <v>22.8</v>
      </c>
      <c r="H131" s="32">
        <f t="shared" ref="H131:H134" si="67">IF(ISNUMBER(G131), (G131 - $B131) / $B131, "")</f>
        <v>1.3333333333333365E-2</v>
      </c>
      <c r="I131" s="101">
        <f>IF(ISNUMBER(G131), $B145 * H131, "")</f>
        <v>2000.0000000000048</v>
      </c>
      <c r="J131" s="15">
        <v>22.8</v>
      </c>
      <c r="K131" s="32">
        <f t="shared" ref="K131:K134" si="68">IF(ISNUMBER(J131), (J131 - $B131) / $B131, "")</f>
        <v>1.3333333333333365E-2</v>
      </c>
      <c r="L131" s="18">
        <f>IF(ISNUMBER(J131), $B145 * K131, "")</f>
        <v>2000.0000000000048</v>
      </c>
      <c r="M131" s="31">
        <v>22.4</v>
      </c>
      <c r="N131" s="32">
        <f t="shared" ref="N131:N134" si="69">IF(ISNUMBER(M131), (M131 - $B131) / $B131, "")</f>
        <v>-4.4444444444445078E-3</v>
      </c>
      <c r="O131" s="18">
        <f>IF(ISNUMBER(M131), $B145 * N131, "")</f>
        <v>-666.66666666667618</v>
      </c>
      <c r="Q131" s="193"/>
      <c r="R131" s="193"/>
      <c r="S131" s="193"/>
    </row>
    <row r="132" spans="1:19" ht="17.25" thickBot="1">
      <c r="A132" s="125" t="s">
        <v>184</v>
      </c>
      <c r="B132" s="126">
        <v>8.31</v>
      </c>
      <c r="C132" s="77">
        <v>8.4951456000000002E-3</v>
      </c>
      <c r="D132" s="15">
        <v>8.43</v>
      </c>
      <c r="E132" s="32">
        <f t="shared" si="66"/>
        <v>1.4440433212996295E-2</v>
      </c>
      <c r="F132" s="18">
        <f>IF(ISNUMBER(D132), $B145 * E132, "")</f>
        <v>2166.0649819494442</v>
      </c>
      <c r="G132" s="31">
        <v>8.43</v>
      </c>
      <c r="H132" s="32">
        <f t="shared" si="67"/>
        <v>1.4440433212996295E-2</v>
      </c>
      <c r="I132" s="101">
        <f>IF(ISNUMBER(G132), $B145 * H132, "")</f>
        <v>2166.0649819494442</v>
      </c>
      <c r="J132" s="15">
        <v>8.43</v>
      </c>
      <c r="K132" s="32">
        <f t="shared" si="68"/>
        <v>1.4440433212996295E-2</v>
      </c>
      <c r="L132" s="18">
        <f>IF(ISNUMBER(J132), $B145 * K132, "")</f>
        <v>2166.0649819494442</v>
      </c>
      <c r="M132" s="31">
        <v>8.3800000000000008</v>
      </c>
      <c r="N132" s="32">
        <f t="shared" si="69"/>
        <v>8.4235860409145949E-3</v>
      </c>
      <c r="O132" s="18">
        <f>IF(ISNUMBER(M132), $B145 * N132, "")</f>
        <v>1263.5379061371893</v>
      </c>
      <c r="Q132" s="193"/>
      <c r="R132" s="193"/>
      <c r="S132" s="193"/>
    </row>
    <row r="133" spans="1:19" ht="17.25" thickBot="1">
      <c r="A133" s="125" t="s">
        <v>196</v>
      </c>
      <c r="B133" s="126">
        <v>37.1</v>
      </c>
      <c r="C133" s="77">
        <v>8.1521739000000003E-3</v>
      </c>
      <c r="D133" s="15">
        <v>37.299999999999997</v>
      </c>
      <c r="E133" s="32">
        <f t="shared" si="66"/>
        <v>5.3908355795147097E-3</v>
      </c>
      <c r="F133" s="18">
        <f>IF(ISNUMBER(D133), $B145 * E133, "")</f>
        <v>808.62533692720649</v>
      </c>
      <c r="G133" s="31">
        <v>37.299999999999997</v>
      </c>
      <c r="H133" s="32">
        <f t="shared" si="67"/>
        <v>5.3908355795147097E-3</v>
      </c>
      <c r="I133" s="101">
        <f>IF(ISNUMBER(G133), $B145 * H133, "")</f>
        <v>808.62533692720649</v>
      </c>
      <c r="J133" s="15">
        <v>37.299999999999997</v>
      </c>
      <c r="K133" s="32">
        <f t="shared" si="68"/>
        <v>5.3908355795147097E-3</v>
      </c>
      <c r="L133" s="18">
        <f>IF(ISNUMBER(J133), $B145 * K133, "")</f>
        <v>808.62533692720649</v>
      </c>
      <c r="M133" s="31">
        <v>37.299999999999997</v>
      </c>
      <c r="N133" s="32">
        <f t="shared" si="69"/>
        <v>5.3908355795147097E-3</v>
      </c>
      <c r="O133" s="18">
        <f>IF(ISNUMBER(M133), $B145 * N133, "")</f>
        <v>808.62533692720649</v>
      </c>
      <c r="Q133" s="33"/>
      <c r="R133" s="33"/>
    </row>
    <row r="134" spans="1:19" ht="17.25" thickBot="1">
      <c r="A134" s="130" t="s">
        <v>232</v>
      </c>
      <c r="B134" s="131">
        <v>75.5</v>
      </c>
      <c r="C134" s="79">
        <v>8.0106809000000008E-3</v>
      </c>
      <c r="D134" s="24">
        <v>75.3</v>
      </c>
      <c r="E134" s="25">
        <f t="shared" si="66"/>
        <v>-2.649006622516594E-3</v>
      </c>
      <c r="F134" s="104">
        <f>IF(ISNUMBER(D134), $B145 * E134, "")</f>
        <v>-397.35099337748909</v>
      </c>
      <c r="G134" s="102">
        <v>75.3</v>
      </c>
      <c r="H134" s="25">
        <f t="shared" si="67"/>
        <v>-2.649006622516594E-3</v>
      </c>
      <c r="I134" s="103">
        <f>IF(ISNUMBER(G134), $B145 * H134, "")</f>
        <v>-397.35099337748909</v>
      </c>
      <c r="J134" s="24">
        <v>75.3</v>
      </c>
      <c r="K134" s="25">
        <f t="shared" si="68"/>
        <v>-2.649006622516594E-3</v>
      </c>
      <c r="L134" s="104">
        <f>IF(ISNUMBER(J134), $B145 * K134, "")</f>
        <v>-397.35099337748909</v>
      </c>
      <c r="M134" s="102">
        <v>75.400000000000006</v>
      </c>
      <c r="N134" s="25">
        <f t="shared" si="69"/>
        <v>-1.3245033112582029E-3</v>
      </c>
      <c r="O134" s="104">
        <f>IF(ISNUMBER(M134), $B145 * N134, "")</f>
        <v>-198.67549668873045</v>
      </c>
      <c r="Q134" s="194"/>
      <c r="R134" s="195"/>
      <c r="S134" s="196"/>
    </row>
    <row r="135" spans="1:19">
      <c r="A135" s="123" t="s">
        <v>173</v>
      </c>
      <c r="B135" s="124">
        <v>8.0299999999999994</v>
      </c>
      <c r="C135" s="76">
        <v>7.5282309000000002E-3</v>
      </c>
      <c r="D135" s="13">
        <v>8.1999999999999993</v>
      </c>
      <c r="E135" s="14">
        <f>IF(ISNUMBER(D135), (D135 - $B135) / $B135, "")</f>
        <v>2.1170610211706097E-2</v>
      </c>
      <c r="F135" s="16">
        <f>IF(ISNUMBER(D135), $B145 * E135, "")</f>
        <v>3175.5915317559143</v>
      </c>
      <c r="G135" s="29">
        <v>8.1999999999999993</v>
      </c>
      <c r="H135" s="14">
        <f>IF(ISNUMBER(G135), (G135 - $B135) / $B135, "")</f>
        <v>2.1170610211706097E-2</v>
      </c>
      <c r="I135" s="100">
        <f>IF(ISNUMBER(G135), $B145 * H135, "")</f>
        <v>3175.5915317559143</v>
      </c>
      <c r="J135" s="13">
        <v>8.1999999999999993</v>
      </c>
      <c r="K135" s="14">
        <f>IF(ISNUMBER(J135), (J135 - $B135) / $B135, "")</f>
        <v>2.1170610211706097E-2</v>
      </c>
      <c r="L135" s="16">
        <f>IF(ISNUMBER(J135), $B145 * K135, "")</f>
        <v>3175.5915317559143</v>
      </c>
      <c r="M135" s="29">
        <v>8.16</v>
      </c>
      <c r="N135" s="14">
        <f>IF(ISNUMBER(M135), (M135 - $B135) / $B135, "")</f>
        <v>1.6189290161893001E-2</v>
      </c>
      <c r="O135" s="16">
        <f>IF(ISNUMBER(M135), $B145 * N135, "")</f>
        <v>2428.3935242839502</v>
      </c>
      <c r="Q135" s="197"/>
      <c r="R135" s="198"/>
      <c r="S135" s="199"/>
    </row>
    <row r="136" spans="1:19" ht="17.25" thickBot="1">
      <c r="A136" s="125" t="s">
        <v>145</v>
      </c>
      <c r="B136" s="126">
        <v>7.36</v>
      </c>
      <c r="C136" s="77">
        <v>2.7247956000000001E-3</v>
      </c>
      <c r="D136" s="15">
        <v>7.43</v>
      </c>
      <c r="E136" s="32">
        <f t="shared" ref="E136:E139" si="70">IF(ISNUMBER(D136), (D136 - $B136) / $B136, "")</f>
        <v>9.5108695652173086E-3</v>
      </c>
      <c r="F136" s="18">
        <f>IF(ISNUMBER(D136), $B145 * E136, "")</f>
        <v>1426.6304347825962</v>
      </c>
      <c r="G136" s="31">
        <v>7.43</v>
      </c>
      <c r="H136" s="32">
        <f t="shared" ref="H136:H139" si="71">IF(ISNUMBER(G136), (G136 - $B136) / $B136, "")</f>
        <v>9.5108695652173086E-3</v>
      </c>
      <c r="I136" s="101">
        <f>IF(ISNUMBER(G136), $B145 * H136, "")</f>
        <v>1426.6304347825962</v>
      </c>
      <c r="J136" s="15">
        <v>7.43</v>
      </c>
      <c r="K136" s="32">
        <f t="shared" ref="K136:K139" si="72">IF(ISNUMBER(J136), (J136 - $B136) / $B136, "")</f>
        <v>9.5108695652173086E-3</v>
      </c>
      <c r="L136" s="18">
        <f>IF(ISNUMBER(J136), $B145 * K136, "")</f>
        <v>1426.6304347825962</v>
      </c>
      <c r="M136" s="31">
        <v>7.34</v>
      </c>
      <c r="N136" s="32">
        <f t="shared" ref="N136:N139" si="73">IF(ISNUMBER(M136), (M136 - $B136) / $B136, "")</f>
        <v>-2.7173913043478889E-3</v>
      </c>
      <c r="O136" s="18">
        <f>IF(ISNUMBER(M136), $B145 * N136, "")</f>
        <v>-407.60869565218331</v>
      </c>
      <c r="Q136" s="200"/>
      <c r="R136" s="201"/>
      <c r="S136" s="202"/>
    </row>
    <row r="137" spans="1:19" ht="17.25" thickBot="1">
      <c r="A137" s="125" t="s">
        <v>188</v>
      </c>
      <c r="B137" s="126">
        <v>66.8</v>
      </c>
      <c r="C137" s="77">
        <v>1.4992504000000001E-3</v>
      </c>
      <c r="D137" s="15">
        <v>67.2</v>
      </c>
      <c r="E137" s="32">
        <f t="shared" si="70"/>
        <v>5.9880239520958937E-3</v>
      </c>
      <c r="F137" s="18">
        <f>IF(ISNUMBER(D137), $B145 * E137, "")</f>
        <v>898.20359281438402</v>
      </c>
      <c r="G137" s="31">
        <v>67.2</v>
      </c>
      <c r="H137" s="32">
        <f t="shared" si="71"/>
        <v>5.9880239520958937E-3</v>
      </c>
      <c r="I137" s="101">
        <f>IF(ISNUMBER(G137), $B145 * H137, "")</f>
        <v>898.20359281438402</v>
      </c>
      <c r="J137" s="15">
        <v>67.2</v>
      </c>
      <c r="K137" s="32">
        <f t="shared" si="72"/>
        <v>5.9880239520958937E-3</v>
      </c>
      <c r="L137" s="18">
        <f>IF(ISNUMBER(J137), $B145 * K137, "")</f>
        <v>898.20359281438402</v>
      </c>
      <c r="M137" s="31">
        <v>67.5</v>
      </c>
      <c r="N137" s="32">
        <f t="shared" si="73"/>
        <v>1.0479041916167707E-2</v>
      </c>
      <c r="O137" s="18">
        <f>IF(ISNUMBER(M137), $B145 * N137, "")</f>
        <v>1571.8562874251561</v>
      </c>
      <c r="Q137" s="193"/>
      <c r="R137" s="193"/>
      <c r="S137" s="193"/>
    </row>
    <row r="138" spans="1:19" ht="17.25" thickBot="1">
      <c r="A138" s="125" t="s">
        <v>198</v>
      </c>
      <c r="B138" s="126">
        <v>10</v>
      </c>
      <c r="C138" s="77">
        <v>0</v>
      </c>
      <c r="D138" s="15">
        <v>10</v>
      </c>
      <c r="E138" s="32">
        <f t="shared" si="70"/>
        <v>0</v>
      </c>
      <c r="F138" s="18">
        <f>IF(ISNUMBER(D138), $B145 * E138, "")</f>
        <v>0</v>
      </c>
      <c r="G138" s="31">
        <v>10</v>
      </c>
      <c r="H138" s="32">
        <f t="shared" si="71"/>
        <v>0</v>
      </c>
      <c r="I138" s="101">
        <f>IF(ISNUMBER(G138), $B145 * H138, "")</f>
        <v>0</v>
      </c>
      <c r="J138" s="15">
        <v>10</v>
      </c>
      <c r="K138" s="32">
        <f t="shared" si="72"/>
        <v>0</v>
      </c>
      <c r="L138" s="18">
        <f>IF(ISNUMBER(J138), $B145 * K138, "")</f>
        <v>0</v>
      </c>
      <c r="M138" s="31">
        <v>10</v>
      </c>
      <c r="N138" s="32">
        <f t="shared" si="73"/>
        <v>0</v>
      </c>
      <c r="O138" s="18">
        <f>IF(ISNUMBER(M138), $B145 * N138, "")</f>
        <v>0</v>
      </c>
      <c r="Q138" s="203"/>
      <c r="R138" s="203"/>
      <c r="S138" s="203"/>
    </row>
    <row r="139" spans="1:19" ht="17.25" thickBot="1">
      <c r="A139" s="127" t="s">
        <v>204</v>
      </c>
      <c r="B139" s="128">
        <v>9.51</v>
      </c>
      <c r="C139" s="78">
        <v>0</v>
      </c>
      <c r="D139" s="20">
        <v>9.57</v>
      </c>
      <c r="E139" s="21">
        <f t="shared" si="70"/>
        <v>6.3091482649842798E-3</v>
      </c>
      <c r="F139" s="22">
        <f>IF(ISNUMBER(D139), $B145 * E139, "")</f>
        <v>946.37223974764197</v>
      </c>
      <c r="G139" s="30">
        <v>9.57</v>
      </c>
      <c r="H139" s="21">
        <f t="shared" si="71"/>
        <v>6.3091482649842798E-3</v>
      </c>
      <c r="I139" s="105">
        <f>IF(ISNUMBER(G139), $B145 * H139, "")</f>
        <v>946.37223974764197</v>
      </c>
      <c r="J139" s="20">
        <v>9.57</v>
      </c>
      <c r="K139" s="21">
        <f t="shared" si="72"/>
        <v>6.3091482649842798E-3</v>
      </c>
      <c r="L139" s="22">
        <f>IF(ISNUMBER(J139), $B145 * K139, "")</f>
        <v>946.37223974764197</v>
      </c>
      <c r="M139" s="30">
        <v>9.59</v>
      </c>
      <c r="N139" s="21">
        <f t="shared" si="73"/>
        <v>8.4121976866456446E-3</v>
      </c>
      <c r="O139" s="22">
        <f>IF(ISNUMBER(M139), $B145 * N139, "")</f>
        <v>1261.8296529968468</v>
      </c>
      <c r="Q139" s="203"/>
      <c r="R139" s="203"/>
      <c r="S139" s="203"/>
    </row>
    <row r="140" spans="1:19" ht="17.25" thickBot="1">
      <c r="A140" s="125" t="s">
        <v>71</v>
      </c>
      <c r="B140" s="129">
        <v>17.600000000000001</v>
      </c>
      <c r="C140" s="80">
        <v>-1.12359551E-2</v>
      </c>
      <c r="D140" s="106">
        <v>17.600000000000001</v>
      </c>
      <c r="E140" s="107">
        <f>IF(ISNUMBER(D140), (D140 - $B140) / $B140, "")</f>
        <v>0</v>
      </c>
      <c r="F140" s="108">
        <f>IF(ISNUMBER(D140), $B145 * E140, "")</f>
        <v>0</v>
      </c>
      <c r="G140" s="109">
        <v>17.600000000000001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17.600000000000001</v>
      </c>
      <c r="K140" s="107">
        <f>IF(ISNUMBER(J140), (J140 - $B140) / $B140, "")</f>
        <v>0</v>
      </c>
      <c r="L140" s="108">
        <f>IF(ISNUMBER(J140), $B145 * K140, "")</f>
        <v>0</v>
      </c>
      <c r="M140" s="109">
        <v>17.899999999999999</v>
      </c>
      <c r="N140" s="107">
        <f>IF(ISNUMBER(M140), (M140 - $B140) / $B140, "")</f>
        <v>1.7045454545454381E-2</v>
      </c>
      <c r="O140" s="108">
        <f>IF(ISNUMBER(M140), $B145 * N140, "")</f>
        <v>2556.818181818157</v>
      </c>
      <c r="Q140" s="193"/>
      <c r="R140" s="193"/>
      <c r="S140" s="193"/>
    </row>
    <row r="141" spans="1:19" ht="17.25" thickBot="1">
      <c r="A141" s="125" t="s">
        <v>107</v>
      </c>
      <c r="B141" s="126">
        <v>81.599999999999994</v>
      </c>
      <c r="C141" s="77">
        <v>-1.5681543999999999E-2</v>
      </c>
      <c r="D141" s="15">
        <v>82</v>
      </c>
      <c r="E141" s="32">
        <f t="shared" ref="E141:E144" si="74">IF(ISNUMBER(D141), (D141 - $B141) / $B141, "")</f>
        <v>4.9019607843137957E-3</v>
      </c>
      <c r="F141" s="18">
        <f>IF(ISNUMBER(D141), $B145 * E141, "")</f>
        <v>735.29411764706936</v>
      </c>
      <c r="G141" s="31">
        <v>82</v>
      </c>
      <c r="H141" s="32">
        <f t="shared" ref="H141:H144" si="75">IF(ISNUMBER(G141), (G141 - $B141) / $B141, "")</f>
        <v>4.9019607843137957E-3</v>
      </c>
      <c r="I141" s="101">
        <f>IF(ISNUMBER(G141), $B145 * H141, "")</f>
        <v>735.29411764706936</v>
      </c>
      <c r="J141" s="15">
        <v>82</v>
      </c>
      <c r="K141" s="32">
        <f t="shared" ref="K141:K144" si="76">IF(ISNUMBER(J141), (J141 - $B141) / $B141, "")</f>
        <v>4.9019607843137957E-3</v>
      </c>
      <c r="L141" s="18">
        <f>IF(ISNUMBER(J141), $B145 * K141, "")</f>
        <v>735.29411764706936</v>
      </c>
      <c r="M141" s="31">
        <v>82.4</v>
      </c>
      <c r="N141" s="32">
        <f t="shared" ref="N141:N144" si="77">IF(ISNUMBER(M141), (M141 - $B141) / $B141, "")</f>
        <v>9.8039215686275914E-3</v>
      </c>
      <c r="O141" s="18">
        <f>IF(ISNUMBER(M141), $B145 * N141, "")</f>
        <v>1470.5882352941387</v>
      </c>
      <c r="Q141" s="193"/>
      <c r="R141" s="193"/>
      <c r="S141" s="193"/>
    </row>
    <row r="142" spans="1:19" ht="17.25" thickBot="1">
      <c r="A142" s="125" t="s">
        <v>333</v>
      </c>
      <c r="B142" s="126">
        <v>66</v>
      </c>
      <c r="C142" s="77">
        <v>-2.7982327000000001E-2</v>
      </c>
      <c r="D142" s="15">
        <v>66.400000000000006</v>
      </c>
      <c r="E142" s="32">
        <f t="shared" si="74"/>
        <v>6.0606060606061465E-3</v>
      </c>
      <c r="F142" s="18">
        <f>IF(ISNUMBER(D142), $B145 * E142, "")</f>
        <v>909.09090909092197</v>
      </c>
      <c r="G142" s="31">
        <v>66.400000000000006</v>
      </c>
      <c r="H142" s="32">
        <f t="shared" si="75"/>
        <v>6.0606060606061465E-3</v>
      </c>
      <c r="I142" s="101">
        <f>IF(ISNUMBER(G142), $B145 * H142, "")</f>
        <v>909.09090909092197</v>
      </c>
      <c r="J142" s="15">
        <v>66.400000000000006</v>
      </c>
      <c r="K142" s="32">
        <f t="shared" si="76"/>
        <v>6.0606060606061465E-3</v>
      </c>
      <c r="L142" s="18">
        <f>IF(ISNUMBER(J142), $B145 * K142, "")</f>
        <v>909.09090909092197</v>
      </c>
      <c r="M142" s="31">
        <v>67.7</v>
      </c>
      <c r="N142" s="32">
        <f t="shared" si="77"/>
        <v>2.5757575757575802E-2</v>
      </c>
      <c r="O142" s="18">
        <f>IF(ISNUMBER(M142), $B145 * N142, "")</f>
        <v>3863.6363636363703</v>
      </c>
      <c r="Q142" s="193"/>
      <c r="R142" s="193"/>
      <c r="S142" s="193"/>
    </row>
    <row r="143" spans="1:19">
      <c r="A143" s="125" t="s">
        <v>157</v>
      </c>
      <c r="B143" s="126">
        <v>55</v>
      </c>
      <c r="C143" s="77">
        <v>-5.1724137900000001E-2</v>
      </c>
      <c r="D143" s="15">
        <v>54.1</v>
      </c>
      <c r="E143" s="32">
        <f t="shared" si="74"/>
        <v>-1.6363636363636337E-2</v>
      </c>
      <c r="F143" s="18">
        <f>IF(ISNUMBER(D143), $B145 * E143, "")</f>
        <v>-2454.5454545454504</v>
      </c>
      <c r="G143" s="31">
        <v>54.1</v>
      </c>
      <c r="H143" s="32">
        <f t="shared" si="75"/>
        <v>-1.6363636363636337E-2</v>
      </c>
      <c r="I143" s="101">
        <f>IF(ISNUMBER(G143), $B145 * H143, "")</f>
        <v>-2454.5454545454504</v>
      </c>
      <c r="J143" s="15">
        <v>54.1</v>
      </c>
      <c r="K143" s="32">
        <f t="shared" si="76"/>
        <v>-1.6363636363636337E-2</v>
      </c>
      <c r="L143" s="18">
        <f>IF(ISNUMBER(J143), $B145 * K143, "")</f>
        <v>-2454.5454545454504</v>
      </c>
      <c r="M143" s="31">
        <v>54</v>
      </c>
      <c r="N143" s="32">
        <f t="shared" si="77"/>
        <v>-1.8181818181818181E-2</v>
      </c>
      <c r="O143" s="18">
        <f>IF(ISNUMBER(M143), $B145 * N143, "")</f>
        <v>-2727.272727272727</v>
      </c>
      <c r="Q143" s="182"/>
      <c r="R143" s="183"/>
      <c r="S143" s="184"/>
    </row>
    <row r="144" spans="1:19" ht="17.25" thickBot="1">
      <c r="A144" s="130" t="s">
        <v>234</v>
      </c>
      <c r="B144" s="131">
        <v>71</v>
      </c>
      <c r="C144" s="79">
        <v>-5.4593874799999997E-2</v>
      </c>
      <c r="D144" s="24">
        <v>71</v>
      </c>
      <c r="E144" s="25">
        <f t="shared" si="74"/>
        <v>0</v>
      </c>
      <c r="F144" s="104">
        <f>IF(ISNUMBER(D144), $B145 * E144, "")</f>
        <v>0</v>
      </c>
      <c r="G144" s="102">
        <v>71</v>
      </c>
      <c r="H144" s="25">
        <f t="shared" si="75"/>
        <v>0</v>
      </c>
      <c r="I144" s="103">
        <f>IF(ISNUMBER(G144), $B145 * H144, "")</f>
        <v>0</v>
      </c>
      <c r="J144" s="24">
        <v>71</v>
      </c>
      <c r="K144" s="25">
        <f t="shared" si="76"/>
        <v>0</v>
      </c>
      <c r="L144" s="104">
        <f>IF(ISNUMBER(J144), $B145 * K144, "")</f>
        <v>0</v>
      </c>
      <c r="M144" s="102">
        <v>71</v>
      </c>
      <c r="N144" s="25">
        <f t="shared" si="77"/>
        <v>0</v>
      </c>
      <c r="O144" s="104">
        <f>IF(ISNUMBER(M144), $B145 * N144, "")</f>
        <v>0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7.0769820013052822E-3</v>
      </c>
      <c r="F145" s="28">
        <f>SUM(F125:F144)</f>
        <v>21230.946003915851</v>
      </c>
      <c r="G145" s="26" t="s">
        <v>265</v>
      </c>
      <c r="H145" s="27">
        <f>IF(COUNT(H125:H144), SUM(H125:H144) / COUNT(H125:H144), 0)</f>
        <v>7.0769820013052822E-3</v>
      </c>
      <c r="I145" s="28">
        <f>SUM(I125:I144)</f>
        <v>21230.946003915851</v>
      </c>
      <c r="J145" s="26" t="s">
        <v>265</v>
      </c>
      <c r="K145" s="27">
        <f>IF(COUNT(K125:K144), SUM(K125:K144) / COUNT(K125:K144), 0)</f>
        <v>7.0769820013052822E-3</v>
      </c>
      <c r="L145" s="28">
        <f>SUM(L125:L144)</f>
        <v>21230.946003915851</v>
      </c>
      <c r="M145" s="26" t="s">
        <v>265</v>
      </c>
      <c r="N145" s="27">
        <f>IF(COUNT(N125:N144), SUM(N125:N144) / COUNT(N125:N144), 0)</f>
        <v>5.3078735716129578E-3</v>
      </c>
      <c r="O145" s="28">
        <f>SUM(O125:O144)</f>
        <v>15923.620714838871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2022-06-06(월) 오전 00:00</v>
      </c>
      <c r="C150" s="245"/>
      <c r="D150" s="217" t="str">
        <f>TEXT($G$1, "[$-ko-KR]yyyy-mm-dd(ddd) ") &amp; "오후 14:00"</f>
        <v>2022-06-06(월) 오후 14:00</v>
      </c>
      <c r="E150" s="218"/>
      <c r="F150" s="219"/>
      <c r="G150" s="217" t="str">
        <f>TEXT($G$1, "[$-ko-KR]yyyy-mm-dd(ddd) ") &amp; "오후 19:00"</f>
        <v>2022-06-06(월) 오후 19:00</v>
      </c>
      <c r="H150" s="218"/>
      <c r="I150" s="219"/>
      <c r="J150" s="217" t="str">
        <f>TEXT($G$1, "[$-ko-KR]yyyy-mm-dd(ddd) ") &amp; "오후 21:00"</f>
        <v>2022-06-06(월) 오후 21:00</v>
      </c>
      <c r="K150" s="218"/>
      <c r="L150" s="219"/>
      <c r="M150" s="217" t="str">
        <f>TEXT($G$1+1, "[$-ko-KR]yyyy-mm-dd(ddd) ") &amp; "오전 00:00"</f>
        <v>2022-06-07(화)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246</v>
      </c>
      <c r="B152" s="124">
        <v>609</v>
      </c>
      <c r="C152" s="76">
        <v>1.1627907E-2</v>
      </c>
      <c r="D152" s="13">
        <v>613</v>
      </c>
      <c r="E152" s="14">
        <f>IF(ISNUMBER(D152), (D152 - $B152) / $B152, "")</f>
        <v>6.5681444991789817E-3</v>
      </c>
      <c r="F152" s="16">
        <f>IF(ISNUMBER(D152), $B172 * E152, "")</f>
        <v>985.22167487684726</v>
      </c>
      <c r="G152" s="29">
        <v>613</v>
      </c>
      <c r="H152" s="14">
        <f>IF(ISNUMBER(G152), (G152 - $B152) / $B152, "")</f>
        <v>6.5681444991789817E-3</v>
      </c>
      <c r="I152" s="100">
        <f>IF(ISNUMBER(G152), $B172 * H152, "")</f>
        <v>985.22167487684726</v>
      </c>
      <c r="J152" s="13">
        <v>613</v>
      </c>
      <c r="K152" s="14">
        <f>IF(ISNUMBER(J152), (J152 - $B152) / $B152, "")</f>
        <v>6.5681444991789817E-3</v>
      </c>
      <c r="L152" s="16">
        <f>IF(ISNUMBER(J152), $B172 * K152, "")</f>
        <v>985.22167487684726</v>
      </c>
      <c r="M152" s="29">
        <v>613</v>
      </c>
      <c r="N152" s="14">
        <f>IF(ISNUMBER(M152), (M152 - $B152) / $B152, "")</f>
        <v>6.5681444991789817E-3</v>
      </c>
      <c r="O152" s="16">
        <f>IF(ISNUMBER(M152), $B172 * N152, "")</f>
        <v>985.22167487684726</v>
      </c>
      <c r="Q152" s="203"/>
      <c r="R152" s="203"/>
      <c r="S152" s="203"/>
    </row>
    <row r="153" spans="1:19" ht="17.25" thickBot="1">
      <c r="A153" s="125" t="s">
        <v>147</v>
      </c>
      <c r="B153" s="126">
        <v>105</v>
      </c>
      <c r="C153" s="77">
        <v>9.6153846000000005E-3</v>
      </c>
      <c r="D153" s="15">
        <v>106</v>
      </c>
      <c r="E153" s="32">
        <f t="shared" ref="E153:E156" si="78">IF(ISNUMBER(D153), (D153 - $B153) / $B153, "")</f>
        <v>9.5238095238095247E-3</v>
      </c>
      <c r="F153" s="18">
        <f>IF(ISNUMBER(D153), $B172 * E153, "")</f>
        <v>1428.5714285714287</v>
      </c>
      <c r="G153" s="31">
        <v>106</v>
      </c>
      <c r="H153" s="32">
        <f t="shared" ref="H153:H156" si="79">IF(ISNUMBER(G153), (G153 - $B153) / $B153, "")</f>
        <v>9.5238095238095247E-3</v>
      </c>
      <c r="I153" s="101">
        <f>IF(ISNUMBER(G153), $B172 * H153, "")</f>
        <v>1428.5714285714287</v>
      </c>
      <c r="J153" s="15">
        <v>106</v>
      </c>
      <c r="K153" s="32">
        <f t="shared" ref="K153:K156" si="80">IF(ISNUMBER(J153), (J153 - $B153) / $B153, "")</f>
        <v>9.5238095238095247E-3</v>
      </c>
      <c r="L153" s="18">
        <f>IF(ISNUMBER(J153), $B172 * K153, "")</f>
        <v>1428.5714285714287</v>
      </c>
      <c r="M153" s="31">
        <v>104</v>
      </c>
      <c r="N153" s="32">
        <f t="shared" ref="N153:N156" si="81">IF(ISNUMBER(M153), (M153 - $B153) / $B153, "")</f>
        <v>-9.5238095238095247E-3</v>
      </c>
      <c r="O153" s="18">
        <f>IF(ISNUMBER(M153), $B172 * N153, "")</f>
        <v>-1428.5714285714287</v>
      </c>
      <c r="Q153" s="203"/>
      <c r="R153" s="203"/>
      <c r="S153" s="203"/>
    </row>
    <row r="154" spans="1:19" ht="17.25" thickBot="1">
      <c r="A154" s="125" t="s">
        <v>260</v>
      </c>
      <c r="B154" s="126">
        <v>105</v>
      </c>
      <c r="C154" s="77">
        <v>9.6153846000000005E-3</v>
      </c>
      <c r="D154" s="15">
        <v>105</v>
      </c>
      <c r="E154" s="32">
        <f t="shared" si="78"/>
        <v>0</v>
      </c>
      <c r="F154" s="18">
        <f>IF(ISNUMBER(D154), $B172 * E154, "")</f>
        <v>0</v>
      </c>
      <c r="G154" s="31">
        <v>105</v>
      </c>
      <c r="H154" s="32">
        <f t="shared" si="79"/>
        <v>0</v>
      </c>
      <c r="I154" s="101">
        <f>IF(ISNUMBER(G154), $B172 * H154, "")</f>
        <v>0</v>
      </c>
      <c r="J154" s="15">
        <v>105</v>
      </c>
      <c r="K154" s="32">
        <f t="shared" si="80"/>
        <v>0</v>
      </c>
      <c r="L154" s="18">
        <f>IF(ISNUMBER(J154), $B172 * K154, "")</f>
        <v>0</v>
      </c>
      <c r="M154" s="31">
        <v>104</v>
      </c>
      <c r="N154" s="32">
        <f t="shared" si="81"/>
        <v>-9.5238095238095247E-3</v>
      </c>
      <c r="O154" s="18">
        <f>IF(ISNUMBER(M154), $B172 * N154, "")</f>
        <v>-1428.5714285714287</v>
      </c>
      <c r="Q154" s="193"/>
      <c r="R154" s="193"/>
      <c r="S154" s="193"/>
    </row>
    <row r="155" spans="1:19" ht="17.25" thickBot="1">
      <c r="A155" s="125" t="s">
        <v>206</v>
      </c>
      <c r="B155" s="126">
        <v>674</v>
      </c>
      <c r="C155" s="77">
        <v>8.9820358999999992E-3</v>
      </c>
      <c r="D155" s="15">
        <v>688</v>
      </c>
      <c r="E155" s="32">
        <f t="shared" si="78"/>
        <v>2.0771513353115726E-2</v>
      </c>
      <c r="F155" s="18">
        <f>IF(ISNUMBER(D155), $B172 * E155, "")</f>
        <v>3115.7270029673591</v>
      </c>
      <c r="G155" s="31">
        <v>688</v>
      </c>
      <c r="H155" s="32">
        <f t="shared" si="79"/>
        <v>2.0771513353115726E-2</v>
      </c>
      <c r="I155" s="101">
        <f>IF(ISNUMBER(G155), $B172 * H155, "")</f>
        <v>3115.7270029673591</v>
      </c>
      <c r="J155" s="15">
        <v>688</v>
      </c>
      <c r="K155" s="32">
        <f t="shared" si="80"/>
        <v>2.0771513353115726E-2</v>
      </c>
      <c r="L155" s="18">
        <f>IF(ISNUMBER(J155), $B172 * K155, "")</f>
        <v>3115.7270029673591</v>
      </c>
      <c r="M155" s="31">
        <v>680</v>
      </c>
      <c r="N155" s="32">
        <f t="shared" si="81"/>
        <v>8.9020771513353119E-3</v>
      </c>
      <c r="O155" s="18">
        <f>IF(ISNUMBER(M155), $B172 * N155, "")</f>
        <v>1335.3115727002969</v>
      </c>
      <c r="Q155" s="193"/>
      <c r="R155" s="193"/>
      <c r="S155" s="193"/>
    </row>
    <row r="156" spans="1:19" ht="17.25" thickBot="1">
      <c r="A156" s="127" t="s">
        <v>161</v>
      </c>
      <c r="B156" s="128">
        <v>528</v>
      </c>
      <c r="C156" s="78">
        <v>7.6335878000000001E-3</v>
      </c>
      <c r="D156" s="20">
        <v>531</v>
      </c>
      <c r="E156" s="21">
        <f t="shared" si="78"/>
        <v>5.681818181818182E-3</v>
      </c>
      <c r="F156" s="22">
        <f>IF(ISNUMBER(D156), $B172 * E156, "")</f>
        <v>852.27272727272725</v>
      </c>
      <c r="G156" s="30">
        <v>531</v>
      </c>
      <c r="H156" s="21">
        <f t="shared" si="79"/>
        <v>5.681818181818182E-3</v>
      </c>
      <c r="I156" s="105">
        <f>IF(ISNUMBER(G156), $B172 * H156, "")</f>
        <v>852.27272727272725</v>
      </c>
      <c r="J156" s="20">
        <v>531</v>
      </c>
      <c r="K156" s="21">
        <f t="shared" si="80"/>
        <v>5.681818181818182E-3</v>
      </c>
      <c r="L156" s="22">
        <f>IF(ISNUMBER(J156), $B172 * K156, "")</f>
        <v>852.27272727272725</v>
      </c>
      <c r="M156" s="30">
        <v>531</v>
      </c>
      <c r="N156" s="21">
        <f t="shared" si="81"/>
        <v>5.681818181818182E-3</v>
      </c>
      <c r="O156" s="22">
        <f>IF(ISNUMBER(M156), $B172 * N156, "")</f>
        <v>852.27272727272725</v>
      </c>
      <c r="Q156" s="193"/>
      <c r="R156" s="193"/>
      <c r="S156" s="193"/>
    </row>
    <row r="157" spans="1:19" ht="17.25" thickBot="1">
      <c r="A157" s="125" t="s">
        <v>242</v>
      </c>
      <c r="B157" s="129">
        <v>826</v>
      </c>
      <c r="C157" s="80">
        <v>7.3170732000000004E-3</v>
      </c>
      <c r="D157" s="106">
        <v>842</v>
      </c>
      <c r="E157" s="107">
        <f>IF(ISNUMBER(D157), (D157 - $B157) / $B157, "")</f>
        <v>1.9370460048426151E-2</v>
      </c>
      <c r="F157" s="108">
        <f>IF(ISNUMBER(D157), $B172 * E157, "")</f>
        <v>2905.5690072639227</v>
      </c>
      <c r="G157" s="109">
        <v>842</v>
      </c>
      <c r="H157" s="107">
        <f>IF(ISNUMBER(G157), (G157 - $B157) / $B157, "")</f>
        <v>1.9370460048426151E-2</v>
      </c>
      <c r="I157" s="110">
        <f>IF(ISNUMBER(G157), $B172 * H157, "")</f>
        <v>2905.5690072639227</v>
      </c>
      <c r="J157" s="106">
        <v>842</v>
      </c>
      <c r="K157" s="107">
        <f>IF(ISNUMBER(J157), (J157 - $B157) / $B157, "")</f>
        <v>1.9370460048426151E-2</v>
      </c>
      <c r="L157" s="108">
        <f>IF(ISNUMBER(J157), $B172 * K157, "")</f>
        <v>2905.5690072639227</v>
      </c>
      <c r="M157" s="109">
        <v>826</v>
      </c>
      <c r="N157" s="107">
        <f>IF(ISNUMBER(M157), (M157 - $B157) / $B157, "")</f>
        <v>0</v>
      </c>
      <c r="O157" s="108">
        <f>IF(ISNUMBER(M157), $B172 * N157, "")</f>
        <v>0</v>
      </c>
      <c r="Q157" s="193"/>
      <c r="R157" s="193"/>
      <c r="S157" s="193"/>
    </row>
    <row r="158" spans="1:19" ht="17.25" thickBot="1">
      <c r="A158" s="125" t="s">
        <v>224</v>
      </c>
      <c r="B158" s="126">
        <v>169</v>
      </c>
      <c r="C158" s="77">
        <v>5.9523809999999996E-3</v>
      </c>
      <c r="D158" s="15">
        <v>170</v>
      </c>
      <c r="E158" s="32">
        <f t="shared" ref="E158:E161" si="82">IF(ISNUMBER(D158), (D158 - $B158) / $B158, "")</f>
        <v>5.9171597633136093E-3</v>
      </c>
      <c r="F158" s="18">
        <f>IF(ISNUMBER(D158), $B172 * E158, "")</f>
        <v>887.5739644970414</v>
      </c>
      <c r="G158" s="31">
        <v>170</v>
      </c>
      <c r="H158" s="32">
        <f t="shared" ref="H158:H161" si="83">IF(ISNUMBER(G158), (G158 - $B158) / $B158, "")</f>
        <v>5.9171597633136093E-3</v>
      </c>
      <c r="I158" s="101">
        <f>IF(ISNUMBER(G158), $B172 * H158, "")</f>
        <v>887.5739644970414</v>
      </c>
      <c r="J158" s="15">
        <v>170</v>
      </c>
      <c r="K158" s="32">
        <f t="shared" ref="K158:K161" si="84">IF(ISNUMBER(J158), (J158 - $B158) / $B158, "")</f>
        <v>5.9171597633136093E-3</v>
      </c>
      <c r="L158" s="18">
        <f>IF(ISNUMBER(J158), $B172 * K158, "")</f>
        <v>887.5739644970414</v>
      </c>
      <c r="M158" s="31">
        <v>168</v>
      </c>
      <c r="N158" s="32">
        <f t="shared" ref="N158:N161" si="85">IF(ISNUMBER(M158), (M158 - $B158) / $B158, "")</f>
        <v>-5.9171597633136093E-3</v>
      </c>
      <c r="O158" s="18">
        <f>IF(ISNUMBER(M158), $B172 * N158, "")</f>
        <v>-887.5739644970414</v>
      </c>
      <c r="Q158" s="193"/>
      <c r="R158" s="193"/>
      <c r="S158" s="193"/>
    </row>
    <row r="159" spans="1:19" ht="17.25" thickBot="1">
      <c r="A159" s="125" t="s">
        <v>200</v>
      </c>
      <c r="B159" s="126">
        <v>340</v>
      </c>
      <c r="C159" s="77">
        <v>5.9171598000000002E-3</v>
      </c>
      <c r="D159" s="15">
        <v>346</v>
      </c>
      <c r="E159" s="32">
        <f t="shared" si="82"/>
        <v>1.7647058823529412E-2</v>
      </c>
      <c r="F159" s="18">
        <f>IF(ISNUMBER(D159), $B172 * E159, "")</f>
        <v>2647.0588235294117</v>
      </c>
      <c r="G159" s="31">
        <v>346</v>
      </c>
      <c r="H159" s="32">
        <f t="shared" si="83"/>
        <v>1.7647058823529412E-2</v>
      </c>
      <c r="I159" s="101">
        <f>IF(ISNUMBER(G159), $B172 * H159, "")</f>
        <v>2647.0588235294117</v>
      </c>
      <c r="J159" s="15">
        <v>346</v>
      </c>
      <c r="K159" s="32">
        <f t="shared" si="84"/>
        <v>1.7647058823529412E-2</v>
      </c>
      <c r="L159" s="18">
        <f>IF(ISNUMBER(J159), $B172 * K159, "")</f>
        <v>2647.0588235294117</v>
      </c>
      <c r="M159" s="31">
        <v>336</v>
      </c>
      <c r="N159" s="32">
        <f t="shared" si="85"/>
        <v>-1.1764705882352941E-2</v>
      </c>
      <c r="O159" s="18">
        <f>IF(ISNUMBER(M159), $B172 * N159, "")</f>
        <v>-1764.7058823529412</v>
      </c>
      <c r="Q159" s="193"/>
      <c r="R159" s="193"/>
      <c r="S159" s="193"/>
    </row>
    <row r="160" spans="1:19" ht="17.25" thickBot="1">
      <c r="A160" s="125" t="s">
        <v>238</v>
      </c>
      <c r="B160" s="126">
        <v>770</v>
      </c>
      <c r="C160" s="77">
        <v>5.2219320999999999E-3</v>
      </c>
      <c r="D160" s="15">
        <v>778</v>
      </c>
      <c r="E160" s="32">
        <f t="shared" si="82"/>
        <v>1.038961038961039E-2</v>
      </c>
      <c r="F160" s="18">
        <f>IF(ISNUMBER(D160), $B172 * E160, "")</f>
        <v>1558.4415584415585</v>
      </c>
      <c r="G160" s="31">
        <v>778</v>
      </c>
      <c r="H160" s="32">
        <f t="shared" si="83"/>
        <v>1.038961038961039E-2</v>
      </c>
      <c r="I160" s="101">
        <f>IF(ISNUMBER(G160), $B172 * H160, "")</f>
        <v>1558.4415584415585</v>
      </c>
      <c r="J160" s="15">
        <v>778</v>
      </c>
      <c r="K160" s="32">
        <f t="shared" si="84"/>
        <v>1.038961038961039E-2</v>
      </c>
      <c r="L160" s="18">
        <f>IF(ISNUMBER(J160), $B172 * K160, "")</f>
        <v>1558.4415584415585</v>
      </c>
      <c r="M160" s="31">
        <v>784</v>
      </c>
      <c r="N160" s="32">
        <f t="shared" si="85"/>
        <v>1.8181818181818181E-2</v>
      </c>
      <c r="O160" s="18">
        <f>IF(ISNUMBER(M160), $B172 * N160, "")</f>
        <v>2727.272727272727</v>
      </c>
      <c r="Q160" s="33"/>
      <c r="R160" s="33"/>
    </row>
    <row r="161" spans="1:19" ht="17.25" thickBot="1">
      <c r="A161" s="130" t="s">
        <v>186</v>
      </c>
      <c r="B161" s="131">
        <v>211</v>
      </c>
      <c r="C161" s="79">
        <v>4.7619048000000002E-3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211</v>
      </c>
      <c r="H161" s="25">
        <f t="shared" si="83"/>
        <v>0</v>
      </c>
      <c r="I161" s="103">
        <f>IF(ISNUMBER(G161), $B172 * H161, "")</f>
        <v>0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212</v>
      </c>
      <c r="N161" s="25">
        <f t="shared" si="85"/>
        <v>4.7393364928909956E-3</v>
      </c>
      <c r="O161" s="104">
        <f>IF(ISNUMBER(M161), $B172 * N161, "")</f>
        <v>710.90047393364932</v>
      </c>
      <c r="Q161" s="194"/>
      <c r="R161" s="195"/>
      <c r="S161" s="196"/>
    </row>
    <row r="162" spans="1:19">
      <c r="A162" s="123" t="s">
        <v>222</v>
      </c>
      <c r="B162" s="124">
        <v>710</v>
      </c>
      <c r="C162" s="76">
        <v>1.4104371999999999E-3</v>
      </c>
      <c r="D162" s="13">
        <v>715</v>
      </c>
      <c r="E162" s="14">
        <f>IF(ISNUMBER(D162), (D162 - $B162) / $B162, "")</f>
        <v>7.0422535211267607E-3</v>
      </c>
      <c r="F162" s="16">
        <f>IF(ISNUMBER(D162), $B172 * E162, "")</f>
        <v>1056.338028169014</v>
      </c>
      <c r="G162" s="29">
        <v>715</v>
      </c>
      <c r="H162" s="14">
        <f>IF(ISNUMBER(G162), (G162 - $B162) / $B162, "")</f>
        <v>7.0422535211267607E-3</v>
      </c>
      <c r="I162" s="100">
        <f>IF(ISNUMBER(G162), $B172 * H162, "")</f>
        <v>1056.338028169014</v>
      </c>
      <c r="J162" s="13">
        <v>715</v>
      </c>
      <c r="K162" s="14">
        <f>IF(ISNUMBER(J162), (J162 - $B162) / $B162, "")</f>
        <v>7.0422535211267607E-3</v>
      </c>
      <c r="L162" s="16">
        <f>IF(ISNUMBER(J162), $B172 * K162, "")</f>
        <v>1056.338028169014</v>
      </c>
      <c r="M162" s="29">
        <v>717</v>
      </c>
      <c r="N162" s="14">
        <f>IF(ISNUMBER(M162), (M162 - $B162) / $B162, "")</f>
        <v>9.8591549295774655E-3</v>
      </c>
      <c r="O162" s="16">
        <f>IF(ISNUMBER(M162), $B172 * N162, "")</f>
        <v>1478.8732394366198</v>
      </c>
      <c r="Q162" s="197"/>
      <c r="R162" s="198"/>
      <c r="S162" s="199"/>
    </row>
    <row r="163" spans="1:19" ht="17.25" thickBot="1">
      <c r="A163" s="125" t="s">
        <v>216</v>
      </c>
      <c r="B163" s="126">
        <v>165</v>
      </c>
      <c r="C163" s="77">
        <v>0</v>
      </c>
      <c r="D163" s="15">
        <v>165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165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165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164</v>
      </c>
      <c r="N163" s="32">
        <f t="shared" ref="N163:N166" si="89">IF(ISNUMBER(M163), (M163 - $B163) / $B163, "")</f>
        <v>-6.0606060606060606E-3</v>
      </c>
      <c r="O163" s="18">
        <f>IF(ISNUMBER(M163), $B172 * N163, "")</f>
        <v>-909.09090909090912</v>
      </c>
      <c r="Q163" s="200"/>
      <c r="R163" s="201"/>
      <c r="S163" s="202"/>
    </row>
    <row r="164" spans="1:19" ht="17.25" thickBot="1">
      <c r="A164" s="125" t="s">
        <v>236</v>
      </c>
      <c r="B164" s="126">
        <v>381</v>
      </c>
      <c r="C164" s="77">
        <v>-5.2219320999999999E-3</v>
      </c>
      <c r="D164" s="15">
        <v>386</v>
      </c>
      <c r="E164" s="32">
        <f t="shared" si="86"/>
        <v>1.3123359580052493E-2</v>
      </c>
      <c r="F164" s="18">
        <f>IF(ISNUMBER(D164), $B172 * E164, "")</f>
        <v>1968.5039370078739</v>
      </c>
      <c r="G164" s="31">
        <v>386</v>
      </c>
      <c r="H164" s="32">
        <f t="shared" si="87"/>
        <v>1.3123359580052493E-2</v>
      </c>
      <c r="I164" s="101">
        <f>IF(ISNUMBER(G164), $B172 * H164, "")</f>
        <v>1968.5039370078739</v>
      </c>
      <c r="J164" s="15">
        <v>386</v>
      </c>
      <c r="K164" s="32">
        <f t="shared" si="88"/>
        <v>1.3123359580052493E-2</v>
      </c>
      <c r="L164" s="18">
        <f>IF(ISNUMBER(J164), $B172 * K164, "")</f>
        <v>1968.5039370078739</v>
      </c>
      <c r="M164" s="31">
        <v>383</v>
      </c>
      <c r="N164" s="32">
        <f t="shared" si="89"/>
        <v>5.2493438320209973E-3</v>
      </c>
      <c r="O164" s="18">
        <f>IF(ISNUMBER(M164), $B172 * N164, "")</f>
        <v>787.40157480314963</v>
      </c>
      <c r="Q164" s="193"/>
      <c r="R164" s="193"/>
      <c r="S164" s="193"/>
    </row>
    <row r="165" spans="1:19" ht="17.25" thickBot="1">
      <c r="A165" s="125" t="s">
        <v>248</v>
      </c>
      <c r="B165" s="126">
        <v>169</v>
      </c>
      <c r="C165" s="77">
        <v>-5.8823529000000003E-3</v>
      </c>
      <c r="D165" s="15">
        <v>171</v>
      </c>
      <c r="E165" s="32">
        <f t="shared" si="86"/>
        <v>1.1834319526627219E-2</v>
      </c>
      <c r="F165" s="18">
        <f>IF(ISNUMBER(D165), $B172 * E165, "")</f>
        <v>1775.1479289940828</v>
      </c>
      <c r="G165" s="31">
        <v>171</v>
      </c>
      <c r="H165" s="32">
        <f t="shared" si="87"/>
        <v>1.1834319526627219E-2</v>
      </c>
      <c r="I165" s="101">
        <f>IF(ISNUMBER(G165), $B172 * H165, "")</f>
        <v>1775.1479289940828</v>
      </c>
      <c r="J165" s="15">
        <v>171</v>
      </c>
      <c r="K165" s="32">
        <f t="shared" si="88"/>
        <v>1.1834319526627219E-2</v>
      </c>
      <c r="L165" s="18">
        <f>IF(ISNUMBER(J165), $B172 * K165, "")</f>
        <v>1775.1479289940828</v>
      </c>
      <c r="M165" s="31">
        <v>170</v>
      </c>
      <c r="N165" s="32">
        <f t="shared" si="89"/>
        <v>5.9171597633136093E-3</v>
      </c>
      <c r="O165" s="18">
        <f>IF(ISNUMBER(M165), $B172 * N165, "")</f>
        <v>887.5739644970414</v>
      </c>
      <c r="Q165" s="203"/>
      <c r="R165" s="203"/>
      <c r="S165" s="203"/>
    </row>
    <row r="166" spans="1:19" ht="17.25" thickBot="1">
      <c r="A166" s="127" t="s">
        <v>212</v>
      </c>
      <c r="B166" s="128">
        <v>301</v>
      </c>
      <c r="C166" s="78">
        <v>-9.8684211000000001E-3</v>
      </c>
      <c r="D166" s="20">
        <v>307</v>
      </c>
      <c r="E166" s="21">
        <f t="shared" si="86"/>
        <v>1.9933554817275746E-2</v>
      </c>
      <c r="F166" s="22">
        <f>IF(ISNUMBER(D166), $B172 * E166, "")</f>
        <v>2990.0332225913621</v>
      </c>
      <c r="G166" s="30">
        <v>307</v>
      </c>
      <c r="H166" s="21">
        <f t="shared" si="87"/>
        <v>1.9933554817275746E-2</v>
      </c>
      <c r="I166" s="105">
        <f>IF(ISNUMBER(G166), $B172 * H166, "")</f>
        <v>2990.0332225913621</v>
      </c>
      <c r="J166" s="20">
        <v>307</v>
      </c>
      <c r="K166" s="21">
        <f t="shared" si="88"/>
        <v>1.9933554817275746E-2</v>
      </c>
      <c r="L166" s="22">
        <f>IF(ISNUMBER(J166), $B172 * K166, "")</f>
        <v>2990.0332225913621</v>
      </c>
      <c r="M166" s="30">
        <v>305</v>
      </c>
      <c r="N166" s="21">
        <f t="shared" si="89"/>
        <v>1.3289036544850499E-2</v>
      </c>
      <c r="O166" s="22">
        <f>IF(ISNUMBER(M166), $B172 * N166, "")</f>
        <v>1993.3554817275749</v>
      </c>
      <c r="Q166" s="203"/>
      <c r="R166" s="203"/>
      <c r="S166" s="203"/>
    </row>
    <row r="167" spans="1:19" ht="17.25" thickBot="1">
      <c r="A167" s="125" t="s">
        <v>159</v>
      </c>
      <c r="B167" s="129">
        <v>231</v>
      </c>
      <c r="C167" s="80">
        <v>-1.7021276599999999E-2</v>
      </c>
      <c r="D167" s="106">
        <v>237</v>
      </c>
      <c r="E167" s="107">
        <f>IF(ISNUMBER(D167), (D167 - $B167) / $B167, "")</f>
        <v>2.5974025974025976E-2</v>
      </c>
      <c r="F167" s="108">
        <f>IF(ISNUMBER(D167), $B172 * E167, "")</f>
        <v>3896.1038961038962</v>
      </c>
      <c r="G167" s="109">
        <v>237</v>
      </c>
      <c r="H167" s="107">
        <f>IF(ISNUMBER(G167), (G167 - $B167) / $B167, "")</f>
        <v>2.5974025974025976E-2</v>
      </c>
      <c r="I167" s="110">
        <f>IF(ISNUMBER(G167), $B172 * H167, "")</f>
        <v>3896.1038961038962</v>
      </c>
      <c r="J167" s="106">
        <v>237</v>
      </c>
      <c r="K167" s="107">
        <f>IF(ISNUMBER(J167), (J167 - $B167) / $B167, "")</f>
        <v>2.5974025974025976E-2</v>
      </c>
      <c r="L167" s="108">
        <f>IF(ISNUMBER(J167), $B172 * K167, "")</f>
        <v>3896.1038961038962</v>
      </c>
      <c r="M167" s="109">
        <v>236</v>
      </c>
      <c r="N167" s="107">
        <f>IF(ISNUMBER(M167), (M167 - $B167) / $B167, "")</f>
        <v>2.1645021645021644E-2</v>
      </c>
      <c r="O167" s="108">
        <f>IF(ISNUMBER(M167), $B172 * N167, "")</f>
        <v>3246.7532467532465</v>
      </c>
      <c r="Q167" s="193"/>
      <c r="R167" s="193"/>
      <c r="S167" s="193"/>
    </row>
    <row r="168" spans="1:19" ht="17.25" thickBot="1">
      <c r="A168" s="125" t="s">
        <v>214</v>
      </c>
      <c r="B168" s="126">
        <v>111</v>
      </c>
      <c r="C168" s="77">
        <v>-1.7699115000000001E-2</v>
      </c>
      <c r="D168" s="15">
        <v>113</v>
      </c>
      <c r="E168" s="32">
        <f t="shared" ref="E168:E171" si="90">IF(ISNUMBER(D168), (D168 - $B168) / $B168, "")</f>
        <v>1.8018018018018018E-2</v>
      </c>
      <c r="F168" s="18">
        <f>IF(ISNUMBER(D168), $B172 * E168, "")</f>
        <v>2702.7027027027025</v>
      </c>
      <c r="G168" s="31">
        <v>113</v>
      </c>
      <c r="H168" s="32">
        <f t="shared" ref="H168:H171" si="91">IF(ISNUMBER(G168), (G168 - $B168) / $B168, "")</f>
        <v>1.8018018018018018E-2</v>
      </c>
      <c r="I168" s="101">
        <f>IF(ISNUMBER(G168), $B172 * H168, "")</f>
        <v>2702.7027027027025</v>
      </c>
      <c r="J168" s="15">
        <v>113</v>
      </c>
      <c r="K168" s="32">
        <f t="shared" ref="K168:K171" si="92">IF(ISNUMBER(J168), (J168 - $B168) / $B168, "")</f>
        <v>1.8018018018018018E-2</v>
      </c>
      <c r="L168" s="18">
        <f>IF(ISNUMBER(J168), $B172 * K168, "")</f>
        <v>2702.7027027027025</v>
      </c>
      <c r="M168" s="31">
        <v>112</v>
      </c>
      <c r="N168" s="32">
        <f t="shared" ref="N168:N171" si="93">IF(ISNUMBER(M168), (M168 - $B168) / $B168, "")</f>
        <v>9.0090090090090089E-3</v>
      </c>
      <c r="O168" s="18">
        <f>IF(ISNUMBER(M168), $B172 * N168, "")</f>
        <v>1351.3513513513512</v>
      </c>
      <c r="Q168" s="193"/>
      <c r="R168" s="193"/>
      <c r="S168" s="193"/>
    </row>
    <row r="169" spans="1:19" ht="17.25" thickBot="1">
      <c r="A169" s="125" t="s">
        <v>194</v>
      </c>
      <c r="B169" s="126">
        <v>109</v>
      </c>
      <c r="C169" s="77">
        <v>-1.8018018E-2</v>
      </c>
      <c r="D169" s="15">
        <v>109</v>
      </c>
      <c r="E169" s="32">
        <f t="shared" si="90"/>
        <v>0</v>
      </c>
      <c r="F169" s="18">
        <f>IF(ISNUMBER(D169), $B172 * E169, "")</f>
        <v>0</v>
      </c>
      <c r="G169" s="31">
        <v>109</v>
      </c>
      <c r="H169" s="32">
        <f t="shared" si="91"/>
        <v>0</v>
      </c>
      <c r="I169" s="101">
        <f>IF(ISNUMBER(G169), $B172 * H169, "")</f>
        <v>0</v>
      </c>
      <c r="J169" s="15">
        <v>109</v>
      </c>
      <c r="K169" s="32">
        <f t="shared" si="92"/>
        <v>0</v>
      </c>
      <c r="L169" s="18">
        <f>IF(ISNUMBER(J169), $B172 * K169, "")</f>
        <v>0</v>
      </c>
      <c r="M169" s="31">
        <v>110</v>
      </c>
      <c r="N169" s="32">
        <f t="shared" si="93"/>
        <v>9.1743119266055051E-3</v>
      </c>
      <c r="O169" s="18">
        <f>IF(ISNUMBER(M169), $B172 * N169, "")</f>
        <v>1376.1467889908258</v>
      </c>
      <c r="Q169" s="193"/>
      <c r="R169" s="193"/>
      <c r="S169" s="193"/>
    </row>
    <row r="170" spans="1:19">
      <c r="A170" s="125" t="s">
        <v>230</v>
      </c>
      <c r="B170" s="126">
        <v>376</v>
      </c>
      <c r="C170" s="77">
        <v>-5.2896725399999997E-2</v>
      </c>
      <c r="D170" s="15">
        <v>369</v>
      </c>
      <c r="E170" s="32">
        <f t="shared" si="90"/>
        <v>-1.8617021276595744E-2</v>
      </c>
      <c r="F170" s="18">
        <f>IF(ISNUMBER(D170), $B172 * E170, "")</f>
        <v>-2792.5531914893618</v>
      </c>
      <c r="G170" s="31">
        <v>369</v>
      </c>
      <c r="H170" s="32">
        <f t="shared" si="91"/>
        <v>-1.8617021276595744E-2</v>
      </c>
      <c r="I170" s="101">
        <f>IF(ISNUMBER(G170), $B172 * H170, "")</f>
        <v>-2792.5531914893618</v>
      </c>
      <c r="J170" s="15">
        <v>369</v>
      </c>
      <c r="K170" s="32">
        <f t="shared" si="92"/>
        <v>-1.8617021276595744E-2</v>
      </c>
      <c r="L170" s="18">
        <f>IF(ISNUMBER(J170), $B172 * K170, "")</f>
        <v>-2792.5531914893618</v>
      </c>
      <c r="M170" s="31">
        <v>369</v>
      </c>
      <c r="N170" s="32">
        <f t="shared" si="93"/>
        <v>-1.8617021276595744E-2</v>
      </c>
      <c r="O170" s="18">
        <f>IF(ISNUMBER(M170), $B172 * N170, "")</f>
        <v>-2792.5531914893618</v>
      </c>
      <c r="Q170" s="182"/>
      <c r="R170" s="183"/>
      <c r="S170" s="184"/>
    </row>
    <row r="171" spans="1:19" ht="17.25" thickBot="1">
      <c r="A171" s="130" t="s">
        <v>338</v>
      </c>
      <c r="B171" s="131">
        <v>303</v>
      </c>
      <c r="C171" s="79">
        <v>-7.0552147199999998E-2</v>
      </c>
      <c r="D171" s="24">
        <v>301</v>
      </c>
      <c r="E171" s="25">
        <f t="shared" si="90"/>
        <v>-6.6006600660066007E-3</v>
      </c>
      <c r="F171" s="104">
        <f>IF(ISNUMBER(D171), $B172 * E171, "")</f>
        <v>-990.09900990099015</v>
      </c>
      <c r="G171" s="102">
        <v>301</v>
      </c>
      <c r="H171" s="25">
        <f t="shared" si="91"/>
        <v>-6.6006600660066007E-3</v>
      </c>
      <c r="I171" s="103">
        <f>IF(ISNUMBER(G171), $B172 * H171, "")</f>
        <v>-990.09900990099015</v>
      </c>
      <c r="J171" s="24">
        <v>301</v>
      </c>
      <c r="K171" s="25">
        <f t="shared" si="92"/>
        <v>-6.6006600660066007E-3</v>
      </c>
      <c r="L171" s="104">
        <f>IF(ISNUMBER(J171), $B172 * K171, "")</f>
        <v>-990.09900990099015</v>
      </c>
      <c r="M171" s="102">
        <v>305</v>
      </c>
      <c r="N171" s="25">
        <f t="shared" si="93"/>
        <v>6.6006600660066007E-3</v>
      </c>
      <c r="O171" s="104">
        <f>IF(ISNUMBER(M171), $B172 * N171, "")</f>
        <v>990.09900990099015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8.3288712338662925E-3</v>
      </c>
      <c r="F172" s="28">
        <f>SUM(F152:F171)</f>
        <v>24986.613701598882</v>
      </c>
      <c r="G172" s="26" t="s">
        <v>265</v>
      </c>
      <c r="H172" s="27">
        <f>IF(COUNT(H152:H171), SUM(H152:H171) / COUNT(H152:H171), 0)</f>
        <v>8.3288712338662925E-3</v>
      </c>
      <c r="I172" s="28">
        <f>SUM(I152:I171)</f>
        <v>24986.613701598882</v>
      </c>
      <c r="J172" s="26" t="s">
        <v>265</v>
      </c>
      <c r="K172" s="27">
        <f>IF(COUNT(K152:K171), SUM(K152:K171) / COUNT(K152:K171), 0)</f>
        <v>8.3288712338662925E-3</v>
      </c>
      <c r="L172" s="28">
        <f>SUM(L152:L171)</f>
        <v>24986.613701598882</v>
      </c>
      <c r="M172" s="26" t="s">
        <v>265</v>
      </c>
      <c r="N172" s="27">
        <f>IF(COUNT(N152:N171), SUM(N152:N171) / COUNT(N152:N171), 0)</f>
        <v>3.1704890096479789E-3</v>
      </c>
      <c r="O172" s="28">
        <f>SUM(O152:O171)</f>
        <v>9511.4670289439382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2022-06-06(월) 오전 00:00</v>
      </c>
      <c r="C177" s="245"/>
      <c r="D177" s="217" t="str">
        <f>TEXT($G$1, "[$-ko-KR]yyyy-mm-dd(ddd) ") &amp; "오후 14:00"</f>
        <v>2022-06-06(월) 오후 14:00</v>
      </c>
      <c r="E177" s="218"/>
      <c r="F177" s="219"/>
      <c r="G177" s="217" t="str">
        <f>TEXT($G$1, "[$-ko-KR]yyyy-mm-dd(ddd) ") &amp; "오후 19:00"</f>
        <v>2022-06-06(월) 오후 19:00</v>
      </c>
      <c r="H177" s="218"/>
      <c r="I177" s="219"/>
      <c r="J177" s="217" t="str">
        <f>TEXT($G$1, "[$-ko-KR]yyyy-mm-dd(ddd) ") &amp; "오후 21:00"</f>
        <v>2022-06-06(월) 오후 21:00</v>
      </c>
      <c r="K177" s="218"/>
      <c r="L177" s="219"/>
      <c r="M177" s="217" t="str">
        <f>TEXT($G$1+1, "[$-ko-KR]yyyy-mm-dd(ddd) ") &amp; "오전 00:00"</f>
        <v>2022-06-07(화)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188</v>
      </c>
      <c r="B179" s="124">
        <v>66.8</v>
      </c>
      <c r="C179" s="76">
        <v>1.4992504000000001E-3</v>
      </c>
      <c r="D179" s="13">
        <v>67.2</v>
      </c>
      <c r="E179" s="14">
        <f>IF(ISNUMBER(D179), (D179 - $B179) / $B179, "")</f>
        <v>5.9880239520958937E-3</v>
      </c>
      <c r="F179" s="16">
        <f>IF(ISNUMBER(D179), $B199 * E179, "")</f>
        <v>898.20359281438402</v>
      </c>
      <c r="G179" s="29">
        <v>67.2</v>
      </c>
      <c r="H179" s="14">
        <f>IF(ISNUMBER(G179), (G179 - $B179) / $B179, "")</f>
        <v>5.9880239520958937E-3</v>
      </c>
      <c r="I179" s="100">
        <f>IF(ISNUMBER(G179), $B199 * H179, "")</f>
        <v>898.20359281438402</v>
      </c>
      <c r="J179" s="13">
        <v>67.2</v>
      </c>
      <c r="K179" s="14">
        <f>IF(ISNUMBER(J179), (J179 - $B179) / $B179, "")</f>
        <v>5.9880239520958937E-3</v>
      </c>
      <c r="L179" s="16">
        <f>IF(ISNUMBER(J179), $B199 * K179, "")</f>
        <v>898.20359281438402</v>
      </c>
      <c r="M179" s="29">
        <v>67.5</v>
      </c>
      <c r="N179" s="14">
        <f>IF(ISNUMBER(M179), (M179 - $B179) / $B179, "")</f>
        <v>1.0479041916167707E-2</v>
      </c>
      <c r="O179" s="16">
        <f>IF(ISNUMBER(M179), $B199 * N179, "")</f>
        <v>1571.8562874251561</v>
      </c>
      <c r="Q179" s="203"/>
      <c r="R179" s="203"/>
      <c r="S179" s="203"/>
    </row>
    <row r="180" spans="1:19" ht="17.25" thickBot="1">
      <c r="A180" s="125" t="s">
        <v>222</v>
      </c>
      <c r="B180" s="126">
        <v>710</v>
      </c>
      <c r="C180" s="77">
        <v>1.4104371999999999E-3</v>
      </c>
      <c r="D180" s="15">
        <v>715</v>
      </c>
      <c r="E180" s="32">
        <f t="shared" ref="E180:E183" si="94">IF(ISNUMBER(D180), (D180 - $B180) / $B180, "")</f>
        <v>7.0422535211267607E-3</v>
      </c>
      <c r="F180" s="18">
        <f>IF(ISNUMBER(D180), $B199 * E180, "")</f>
        <v>1056.338028169014</v>
      </c>
      <c r="G180" s="31">
        <v>715</v>
      </c>
      <c r="H180" s="32">
        <f t="shared" ref="H180:H183" si="95">IF(ISNUMBER(G180), (G180 - $B180) / $B180, "")</f>
        <v>7.0422535211267607E-3</v>
      </c>
      <c r="I180" s="101">
        <f>IF(ISNUMBER(G180), $B199 * H180, "")</f>
        <v>1056.338028169014</v>
      </c>
      <c r="J180" s="15">
        <v>715</v>
      </c>
      <c r="K180" s="32">
        <f t="shared" ref="K180:K183" si="96">IF(ISNUMBER(J180), (J180 - $B180) / $B180, "")</f>
        <v>7.0422535211267607E-3</v>
      </c>
      <c r="L180" s="18">
        <f>IF(ISNUMBER(J180), $B199 * K180, "")</f>
        <v>1056.338028169014</v>
      </c>
      <c r="M180" s="31">
        <v>717</v>
      </c>
      <c r="N180" s="32">
        <f t="shared" ref="N180:N183" si="97">IF(ISNUMBER(M180), (M180 - $B180) / $B180, "")</f>
        <v>9.8591549295774655E-3</v>
      </c>
      <c r="O180" s="18">
        <f>IF(ISNUMBER(M180), $B199 * N180, "")</f>
        <v>1478.8732394366198</v>
      </c>
      <c r="Q180" s="203"/>
      <c r="R180" s="203"/>
      <c r="S180" s="203"/>
    </row>
    <row r="181" spans="1:19" ht="17.25" thickBot="1">
      <c r="A181" s="125" t="s">
        <v>198</v>
      </c>
      <c r="B181" s="126">
        <v>10</v>
      </c>
      <c r="C181" s="77">
        <v>0</v>
      </c>
      <c r="D181" s="15">
        <v>10</v>
      </c>
      <c r="E181" s="32">
        <f t="shared" si="94"/>
        <v>0</v>
      </c>
      <c r="F181" s="18">
        <f>IF(ISNUMBER(D181), $B199 * E181, "")</f>
        <v>0</v>
      </c>
      <c r="G181" s="31">
        <v>10</v>
      </c>
      <c r="H181" s="32">
        <f t="shared" si="95"/>
        <v>0</v>
      </c>
      <c r="I181" s="101">
        <f>IF(ISNUMBER(G181), $B199 * H181, "")</f>
        <v>0</v>
      </c>
      <c r="J181" s="15">
        <v>10</v>
      </c>
      <c r="K181" s="32">
        <f t="shared" si="96"/>
        <v>0</v>
      </c>
      <c r="L181" s="18">
        <f>IF(ISNUMBER(J181), $B199 * K181, "")</f>
        <v>0</v>
      </c>
      <c r="M181" s="31">
        <v>10</v>
      </c>
      <c r="N181" s="32">
        <f t="shared" si="97"/>
        <v>0</v>
      </c>
      <c r="O181" s="18">
        <f>IF(ISNUMBER(M181), $B199 * N181, "")</f>
        <v>0</v>
      </c>
      <c r="Q181" s="193"/>
      <c r="R181" s="193"/>
      <c r="S181" s="193"/>
    </row>
    <row r="182" spans="1:19" ht="17.25" thickBot="1">
      <c r="A182" s="125" t="s">
        <v>216</v>
      </c>
      <c r="B182" s="126">
        <v>165</v>
      </c>
      <c r="C182" s="77">
        <v>0</v>
      </c>
      <c r="D182" s="15">
        <v>165</v>
      </c>
      <c r="E182" s="32">
        <f t="shared" si="94"/>
        <v>0</v>
      </c>
      <c r="F182" s="18">
        <f>IF(ISNUMBER(D182), $B199 * E182, "")</f>
        <v>0</v>
      </c>
      <c r="G182" s="31">
        <v>165</v>
      </c>
      <c r="H182" s="32">
        <f t="shared" si="95"/>
        <v>0</v>
      </c>
      <c r="I182" s="101">
        <f>IF(ISNUMBER(G182), $B199 * H182, "")</f>
        <v>0</v>
      </c>
      <c r="J182" s="15">
        <v>165</v>
      </c>
      <c r="K182" s="32">
        <f t="shared" si="96"/>
        <v>0</v>
      </c>
      <c r="L182" s="18">
        <f>IF(ISNUMBER(J182), $B199 * K182, "")</f>
        <v>0</v>
      </c>
      <c r="M182" s="31">
        <v>164</v>
      </c>
      <c r="N182" s="32">
        <f t="shared" si="97"/>
        <v>-6.0606060606060606E-3</v>
      </c>
      <c r="O182" s="18">
        <f>IF(ISNUMBER(M182), $B199 * N182, "")</f>
        <v>-909.09090909090912</v>
      </c>
      <c r="Q182" s="193"/>
      <c r="R182" s="193"/>
      <c r="S182" s="193"/>
    </row>
    <row r="183" spans="1:19" ht="17.25" thickBot="1">
      <c r="A183" s="127" t="s">
        <v>204</v>
      </c>
      <c r="B183" s="128">
        <v>9.51</v>
      </c>
      <c r="C183" s="78">
        <v>0</v>
      </c>
      <c r="D183" s="20">
        <v>9.57</v>
      </c>
      <c r="E183" s="21">
        <f t="shared" si="94"/>
        <v>6.3091482649842798E-3</v>
      </c>
      <c r="F183" s="22">
        <f>IF(ISNUMBER(D183), $B199 * E183, "")</f>
        <v>946.37223974764197</v>
      </c>
      <c r="G183" s="30">
        <v>9.57</v>
      </c>
      <c r="H183" s="21">
        <f t="shared" si="95"/>
        <v>6.3091482649842798E-3</v>
      </c>
      <c r="I183" s="105">
        <f>IF(ISNUMBER(G183), $B199 * H183, "")</f>
        <v>946.37223974764197</v>
      </c>
      <c r="J183" s="20">
        <v>9.57</v>
      </c>
      <c r="K183" s="21">
        <f t="shared" si="96"/>
        <v>6.3091482649842798E-3</v>
      </c>
      <c r="L183" s="22">
        <f>IF(ISNUMBER(J183), $B199 * K183, "")</f>
        <v>946.37223974764197</v>
      </c>
      <c r="M183" s="30">
        <v>9.59</v>
      </c>
      <c r="N183" s="21">
        <f t="shared" si="97"/>
        <v>8.4121976866456446E-3</v>
      </c>
      <c r="O183" s="22">
        <f>IF(ISNUMBER(M183), $B199 * N183, "")</f>
        <v>1261.8296529968468</v>
      </c>
      <c r="Q183" s="193"/>
      <c r="R183" s="193"/>
      <c r="S183" s="193"/>
    </row>
    <row r="184" spans="1:19" ht="17.25" thickBot="1">
      <c r="A184" s="125" t="s">
        <v>177</v>
      </c>
      <c r="B184" s="129">
        <v>34080</v>
      </c>
      <c r="C184" s="80">
        <v>-2.9334119999999998E-4</v>
      </c>
      <c r="D184" s="106">
        <v>34040</v>
      </c>
      <c r="E184" s="107">
        <f>IF(ISNUMBER(D184), (D184 - $B184) / $B184, "")</f>
        <v>-1.1737089201877935E-3</v>
      </c>
      <c r="F184" s="108">
        <f>IF(ISNUMBER(D184), $B199 * E184, "")</f>
        <v>-176.05633802816902</v>
      </c>
      <c r="G184" s="109">
        <v>34040</v>
      </c>
      <c r="H184" s="107">
        <f>IF(ISNUMBER(G184), (G184 - $B184) / $B184, "")</f>
        <v>-1.1737089201877935E-3</v>
      </c>
      <c r="I184" s="110">
        <f>IF(ISNUMBER(G184), $B199 * H184, "")</f>
        <v>-176.05633802816902</v>
      </c>
      <c r="J184" s="106">
        <v>34040</v>
      </c>
      <c r="K184" s="107">
        <f>IF(ISNUMBER(J184), (J184 - $B184) / $B184, "")</f>
        <v>-1.1737089201877935E-3</v>
      </c>
      <c r="L184" s="108">
        <f>IF(ISNUMBER(J184), $B199 * K184, "")</f>
        <v>-176.05633802816902</v>
      </c>
      <c r="M184" s="109">
        <v>34100</v>
      </c>
      <c r="N184" s="107">
        <f>IF(ISNUMBER(M184), (M184 - $B184) / $B184, "")</f>
        <v>5.8685446009389673E-4</v>
      </c>
      <c r="O184" s="108">
        <f>IF(ISNUMBER(M184), $B199 * N184, "")</f>
        <v>88.028169014084511</v>
      </c>
      <c r="Q184" s="193"/>
      <c r="R184" s="193"/>
      <c r="S184" s="193"/>
    </row>
    <row r="185" spans="1:19" ht="17.25" thickBot="1">
      <c r="A185" s="125" t="s">
        <v>236</v>
      </c>
      <c r="B185" s="126">
        <v>381</v>
      </c>
      <c r="C185" s="77">
        <v>-5.2219320999999999E-3</v>
      </c>
      <c r="D185" s="15">
        <v>386</v>
      </c>
      <c r="E185" s="32">
        <f t="shared" ref="E185:E188" si="98">IF(ISNUMBER(D185), (D185 - $B185) / $B185, "")</f>
        <v>1.3123359580052493E-2</v>
      </c>
      <c r="F185" s="18">
        <f>IF(ISNUMBER(D185), $B199 * E185, "")</f>
        <v>1968.5039370078739</v>
      </c>
      <c r="G185" s="31">
        <v>386</v>
      </c>
      <c r="H185" s="32">
        <f t="shared" ref="H185:H188" si="99">IF(ISNUMBER(G185), (G185 - $B185) / $B185, "")</f>
        <v>1.3123359580052493E-2</v>
      </c>
      <c r="I185" s="101">
        <f>IF(ISNUMBER(G185), $B199 * H185, "")</f>
        <v>1968.5039370078739</v>
      </c>
      <c r="J185" s="15">
        <v>386</v>
      </c>
      <c r="K185" s="32">
        <f t="shared" ref="K185:K188" si="100">IF(ISNUMBER(J185), (J185 - $B185) / $B185, "")</f>
        <v>1.3123359580052493E-2</v>
      </c>
      <c r="L185" s="18">
        <f>IF(ISNUMBER(J185), $B199 * K185, "")</f>
        <v>1968.5039370078739</v>
      </c>
      <c r="M185" s="31">
        <v>383</v>
      </c>
      <c r="N185" s="32">
        <f t="shared" ref="N185:N188" si="101">IF(ISNUMBER(M185), (M185 - $B185) / $B185, "")</f>
        <v>5.2493438320209973E-3</v>
      </c>
      <c r="O185" s="18">
        <f>IF(ISNUMBER(M185), $B199 * N185, "")</f>
        <v>787.40157480314963</v>
      </c>
      <c r="Q185" s="193"/>
      <c r="R185" s="193"/>
      <c r="S185" s="193"/>
    </row>
    <row r="186" spans="1:19" ht="17.25" thickBot="1">
      <c r="A186" s="125" t="s">
        <v>248</v>
      </c>
      <c r="B186" s="126">
        <v>169</v>
      </c>
      <c r="C186" s="77">
        <v>-5.8823529000000003E-3</v>
      </c>
      <c r="D186" s="15">
        <v>171</v>
      </c>
      <c r="E186" s="32">
        <f t="shared" si="98"/>
        <v>1.1834319526627219E-2</v>
      </c>
      <c r="F186" s="18">
        <f>IF(ISNUMBER(D186), $B199 * E186, "")</f>
        <v>1775.1479289940828</v>
      </c>
      <c r="G186" s="31">
        <v>171</v>
      </c>
      <c r="H186" s="32">
        <f t="shared" si="99"/>
        <v>1.1834319526627219E-2</v>
      </c>
      <c r="I186" s="101">
        <f>IF(ISNUMBER(G186), $B199 * H186, "")</f>
        <v>1775.1479289940828</v>
      </c>
      <c r="J186" s="15">
        <v>171</v>
      </c>
      <c r="K186" s="32">
        <f t="shared" si="100"/>
        <v>1.1834319526627219E-2</v>
      </c>
      <c r="L186" s="18">
        <f>IF(ISNUMBER(J186), $B199 * K186, "")</f>
        <v>1775.1479289940828</v>
      </c>
      <c r="M186" s="31">
        <v>170</v>
      </c>
      <c r="N186" s="32">
        <f t="shared" si="101"/>
        <v>5.9171597633136093E-3</v>
      </c>
      <c r="O186" s="18">
        <f>IF(ISNUMBER(M186), $B199 * N186, "")</f>
        <v>887.5739644970414</v>
      </c>
      <c r="Q186" s="193"/>
      <c r="R186" s="193"/>
      <c r="S186" s="193"/>
    </row>
    <row r="187" spans="1:19" ht="17.25" thickBot="1">
      <c r="A187" s="125" t="s">
        <v>212</v>
      </c>
      <c r="B187" s="126">
        <v>301</v>
      </c>
      <c r="C187" s="77">
        <v>-9.8684211000000001E-3</v>
      </c>
      <c r="D187" s="15">
        <v>307</v>
      </c>
      <c r="E187" s="32">
        <f t="shared" si="98"/>
        <v>1.9933554817275746E-2</v>
      </c>
      <c r="F187" s="18">
        <f>IF(ISNUMBER(D187), $B199 * E187, "")</f>
        <v>2990.0332225913621</v>
      </c>
      <c r="G187" s="31">
        <v>307</v>
      </c>
      <c r="H187" s="32">
        <f t="shared" si="99"/>
        <v>1.9933554817275746E-2</v>
      </c>
      <c r="I187" s="101">
        <f>IF(ISNUMBER(G187), $B199 * H187, "")</f>
        <v>2990.0332225913621</v>
      </c>
      <c r="J187" s="15">
        <v>307</v>
      </c>
      <c r="K187" s="32">
        <f t="shared" si="100"/>
        <v>1.9933554817275746E-2</v>
      </c>
      <c r="L187" s="18">
        <f>IF(ISNUMBER(J187), $B199 * K187, "")</f>
        <v>2990.0332225913621</v>
      </c>
      <c r="M187" s="31">
        <v>305</v>
      </c>
      <c r="N187" s="32">
        <f t="shared" si="101"/>
        <v>1.3289036544850499E-2</v>
      </c>
      <c r="O187" s="18">
        <f>IF(ISNUMBER(M187), $B199 * N187, "")</f>
        <v>1993.3554817275749</v>
      </c>
      <c r="Q187" s="33"/>
      <c r="R187" s="33"/>
    </row>
    <row r="188" spans="1:19" ht="17.25" thickBot="1">
      <c r="A188" s="130" t="s">
        <v>71</v>
      </c>
      <c r="B188" s="131">
        <v>17.600000000000001</v>
      </c>
      <c r="C188" s="79">
        <v>-1.12359551E-2</v>
      </c>
      <c r="D188" s="24">
        <v>17.600000000000001</v>
      </c>
      <c r="E188" s="25">
        <f t="shared" si="98"/>
        <v>0</v>
      </c>
      <c r="F188" s="104">
        <f>IF(ISNUMBER(D188), $B199 * E188, "")</f>
        <v>0</v>
      </c>
      <c r="G188" s="102">
        <v>17.600000000000001</v>
      </c>
      <c r="H188" s="25">
        <f t="shared" si="99"/>
        <v>0</v>
      </c>
      <c r="I188" s="103">
        <f>IF(ISNUMBER(G188), $B199 * H188, "")</f>
        <v>0</v>
      </c>
      <c r="J188" s="24">
        <v>17.600000000000001</v>
      </c>
      <c r="K188" s="25">
        <f t="shared" si="100"/>
        <v>0</v>
      </c>
      <c r="L188" s="104">
        <f>IF(ISNUMBER(J188), $B199 * K188, "")</f>
        <v>0</v>
      </c>
      <c r="M188" s="102">
        <v>17.899999999999999</v>
      </c>
      <c r="N188" s="25">
        <f t="shared" si="101"/>
        <v>1.7045454545454381E-2</v>
      </c>
      <c r="O188" s="104">
        <f>IF(ISNUMBER(M188), $B199 * N188, "")</f>
        <v>2556.818181818157</v>
      </c>
      <c r="Q188" s="194"/>
      <c r="R188" s="195"/>
      <c r="S188" s="196"/>
    </row>
    <row r="189" spans="1:19">
      <c r="A189" s="123" t="s">
        <v>107</v>
      </c>
      <c r="B189" s="124">
        <v>81.599999999999994</v>
      </c>
      <c r="C189" s="76">
        <v>-1.5681543999999999E-2</v>
      </c>
      <c r="D189" s="13">
        <v>82</v>
      </c>
      <c r="E189" s="14">
        <f>IF(ISNUMBER(D189), (D189 - $B189) / $B189, "")</f>
        <v>4.9019607843137957E-3</v>
      </c>
      <c r="F189" s="16">
        <f>IF(ISNUMBER(D189), $B199 * E189, "")</f>
        <v>735.29411764706936</v>
      </c>
      <c r="G189" s="29">
        <v>82</v>
      </c>
      <c r="H189" s="14">
        <f>IF(ISNUMBER(G189), (G189 - $B189) / $B189, "")</f>
        <v>4.9019607843137957E-3</v>
      </c>
      <c r="I189" s="100">
        <f>IF(ISNUMBER(G189), $B199 * H189, "")</f>
        <v>735.29411764706936</v>
      </c>
      <c r="J189" s="13">
        <v>82</v>
      </c>
      <c r="K189" s="14">
        <f>IF(ISNUMBER(J189), (J189 - $B189) / $B189, "")</f>
        <v>4.9019607843137957E-3</v>
      </c>
      <c r="L189" s="16">
        <f>IF(ISNUMBER(J189), $B199 * K189, "")</f>
        <v>735.29411764706936</v>
      </c>
      <c r="M189" s="29">
        <v>82.4</v>
      </c>
      <c r="N189" s="14">
        <f>IF(ISNUMBER(M189), (M189 - $B189) / $B189, "")</f>
        <v>9.8039215686275914E-3</v>
      </c>
      <c r="O189" s="16">
        <f>IF(ISNUMBER(M189), $B199 * N189, "")</f>
        <v>1470.5882352941387</v>
      </c>
      <c r="Q189" s="197"/>
      <c r="R189" s="198"/>
      <c r="S189" s="199"/>
    </row>
    <row r="190" spans="1:19" ht="17.25" thickBot="1">
      <c r="A190" s="125" t="s">
        <v>159</v>
      </c>
      <c r="B190" s="126">
        <v>231</v>
      </c>
      <c r="C190" s="77">
        <v>-1.7021276599999999E-2</v>
      </c>
      <c r="D190" s="15">
        <v>237</v>
      </c>
      <c r="E190" s="32">
        <f t="shared" ref="E190:E193" si="102">IF(ISNUMBER(D190), (D190 - $B190) / $B190, "")</f>
        <v>2.5974025974025976E-2</v>
      </c>
      <c r="F190" s="18">
        <f>IF(ISNUMBER(D190), $B199 * E190, "")</f>
        <v>3896.1038961038962</v>
      </c>
      <c r="G190" s="31">
        <v>237</v>
      </c>
      <c r="H190" s="32">
        <f t="shared" ref="H190:H193" si="103">IF(ISNUMBER(G190), (G190 - $B190) / $B190, "")</f>
        <v>2.5974025974025976E-2</v>
      </c>
      <c r="I190" s="101">
        <f>IF(ISNUMBER(G190), $B199 * H190, "")</f>
        <v>3896.1038961038962</v>
      </c>
      <c r="J190" s="15">
        <v>237</v>
      </c>
      <c r="K190" s="32">
        <f t="shared" ref="K190:K193" si="104">IF(ISNUMBER(J190), (J190 - $B190) / $B190, "")</f>
        <v>2.5974025974025976E-2</v>
      </c>
      <c r="L190" s="18">
        <f>IF(ISNUMBER(J190), $B199 * K190, "")</f>
        <v>3896.1038961038962</v>
      </c>
      <c r="M190" s="31">
        <v>236</v>
      </c>
      <c r="N190" s="32">
        <f t="shared" ref="N190:N193" si="105">IF(ISNUMBER(M190), (M190 - $B190) / $B190, "")</f>
        <v>2.1645021645021644E-2</v>
      </c>
      <c r="O190" s="18">
        <f>IF(ISNUMBER(M190), $B199 * N190, "")</f>
        <v>3246.7532467532465</v>
      </c>
      <c r="Q190" s="200"/>
      <c r="R190" s="201"/>
      <c r="S190" s="202"/>
    </row>
    <row r="191" spans="1:19" ht="17.25" thickBot="1">
      <c r="A191" s="125" t="s">
        <v>214</v>
      </c>
      <c r="B191" s="126">
        <v>111</v>
      </c>
      <c r="C191" s="77">
        <v>-1.7699115000000001E-2</v>
      </c>
      <c r="D191" s="15">
        <v>113</v>
      </c>
      <c r="E191" s="32">
        <f t="shared" si="102"/>
        <v>1.8018018018018018E-2</v>
      </c>
      <c r="F191" s="18">
        <f>IF(ISNUMBER(D191), $B199 * E191, "")</f>
        <v>2702.7027027027025</v>
      </c>
      <c r="G191" s="31">
        <v>113</v>
      </c>
      <c r="H191" s="32">
        <f t="shared" si="103"/>
        <v>1.8018018018018018E-2</v>
      </c>
      <c r="I191" s="101">
        <f>IF(ISNUMBER(G191), $B199 * H191, "")</f>
        <v>2702.7027027027025</v>
      </c>
      <c r="J191" s="15">
        <v>113</v>
      </c>
      <c r="K191" s="32">
        <f t="shared" si="104"/>
        <v>1.8018018018018018E-2</v>
      </c>
      <c r="L191" s="18">
        <f>IF(ISNUMBER(J191), $B199 * K191, "")</f>
        <v>2702.7027027027025</v>
      </c>
      <c r="M191" s="31">
        <v>112</v>
      </c>
      <c r="N191" s="32">
        <f t="shared" si="105"/>
        <v>9.0090090090090089E-3</v>
      </c>
      <c r="O191" s="18">
        <f>IF(ISNUMBER(M191), $B199 * N191, "")</f>
        <v>1351.3513513513512</v>
      </c>
      <c r="Q191" s="193"/>
      <c r="R191" s="193"/>
      <c r="S191" s="193"/>
    </row>
    <row r="192" spans="1:19" ht="17.25" thickBot="1">
      <c r="A192" s="125" t="s">
        <v>194</v>
      </c>
      <c r="B192" s="126">
        <v>109</v>
      </c>
      <c r="C192" s="77">
        <v>-1.8018018E-2</v>
      </c>
      <c r="D192" s="15">
        <v>109</v>
      </c>
      <c r="E192" s="32">
        <f t="shared" si="102"/>
        <v>0</v>
      </c>
      <c r="F192" s="18">
        <f>IF(ISNUMBER(D192), $B199 * E192, "")</f>
        <v>0</v>
      </c>
      <c r="G192" s="31">
        <v>109</v>
      </c>
      <c r="H192" s="32">
        <f t="shared" si="103"/>
        <v>0</v>
      </c>
      <c r="I192" s="101">
        <f>IF(ISNUMBER(G192), $B199 * H192, "")</f>
        <v>0</v>
      </c>
      <c r="J192" s="15">
        <v>109</v>
      </c>
      <c r="K192" s="32">
        <f t="shared" si="104"/>
        <v>0</v>
      </c>
      <c r="L192" s="18">
        <f>IF(ISNUMBER(J192), $B199 * K192, "")</f>
        <v>0</v>
      </c>
      <c r="M192" s="31">
        <v>110</v>
      </c>
      <c r="N192" s="32">
        <f t="shared" si="105"/>
        <v>9.1743119266055051E-3</v>
      </c>
      <c r="O192" s="18">
        <f>IF(ISNUMBER(M192), $B199 * N192, "")</f>
        <v>1376.1467889908258</v>
      </c>
      <c r="Q192" s="203"/>
      <c r="R192" s="203"/>
      <c r="S192" s="203"/>
    </row>
    <row r="193" spans="1:19" ht="17.25" thickBot="1">
      <c r="A193" s="127" t="s">
        <v>333</v>
      </c>
      <c r="B193" s="128">
        <v>66</v>
      </c>
      <c r="C193" s="78">
        <v>-2.7982327000000001E-2</v>
      </c>
      <c r="D193" s="20">
        <v>66.400000000000006</v>
      </c>
      <c r="E193" s="21">
        <f t="shared" si="102"/>
        <v>6.0606060606061465E-3</v>
      </c>
      <c r="F193" s="22">
        <f>IF(ISNUMBER(D193), $B199 * E193, "")</f>
        <v>909.09090909092197</v>
      </c>
      <c r="G193" s="30">
        <v>66.400000000000006</v>
      </c>
      <c r="H193" s="21">
        <f t="shared" si="103"/>
        <v>6.0606060606061465E-3</v>
      </c>
      <c r="I193" s="105">
        <f>IF(ISNUMBER(G193), $B199 * H193, "")</f>
        <v>909.09090909092197</v>
      </c>
      <c r="J193" s="20">
        <v>66.400000000000006</v>
      </c>
      <c r="K193" s="21">
        <f t="shared" si="104"/>
        <v>6.0606060606061465E-3</v>
      </c>
      <c r="L193" s="22">
        <f>IF(ISNUMBER(J193), $B199 * K193, "")</f>
        <v>909.09090909092197</v>
      </c>
      <c r="M193" s="30">
        <v>67.7</v>
      </c>
      <c r="N193" s="21">
        <f t="shared" si="105"/>
        <v>2.5757575757575802E-2</v>
      </c>
      <c r="O193" s="22">
        <f>IF(ISNUMBER(M193), $B199 * N193, "")</f>
        <v>3863.6363636363703</v>
      </c>
      <c r="Q193" s="203"/>
      <c r="R193" s="203"/>
      <c r="S193" s="203"/>
    </row>
    <row r="194" spans="1:19" ht="17.25" thickBot="1">
      <c r="A194" s="125" t="s">
        <v>240</v>
      </c>
      <c r="B194" s="129">
        <v>5715</v>
      </c>
      <c r="C194" s="80">
        <v>-4.1107382599999999E-2</v>
      </c>
      <c r="D194" s="106">
        <v>5440</v>
      </c>
      <c r="E194" s="107">
        <f>IF(ISNUMBER(D194), (D194 - $B194) / $B194, "")</f>
        <v>-4.8118985126859144E-2</v>
      </c>
      <c r="F194" s="108">
        <f>IF(ISNUMBER(D194), $B199 * E194, "")</f>
        <v>-7217.8477690288719</v>
      </c>
      <c r="G194" s="109">
        <v>5440</v>
      </c>
      <c r="H194" s="107">
        <f>IF(ISNUMBER(G194), (G194 - $B194) / $B194, "")</f>
        <v>-4.8118985126859144E-2</v>
      </c>
      <c r="I194" s="110">
        <f>IF(ISNUMBER(G194), $B199 * H194, "")</f>
        <v>-7217.8477690288719</v>
      </c>
      <c r="J194" s="106">
        <v>5440</v>
      </c>
      <c r="K194" s="107">
        <f>IF(ISNUMBER(J194), (J194 - $B194) / $B194, "")</f>
        <v>-4.8118985126859144E-2</v>
      </c>
      <c r="L194" s="108">
        <f>IF(ISNUMBER(J194), $B199 * K194, "")</f>
        <v>-7217.8477690288719</v>
      </c>
      <c r="M194" s="109">
        <v>5220</v>
      </c>
      <c r="N194" s="107">
        <f>IF(ISNUMBER(M194), (M194 - $B194) / $B194, "")</f>
        <v>-8.6614173228346455E-2</v>
      </c>
      <c r="O194" s="108">
        <f>IF(ISNUMBER(M194), $B199 * N194, "")</f>
        <v>-12992.125984251968</v>
      </c>
      <c r="Q194" s="193"/>
      <c r="R194" s="193"/>
      <c r="S194" s="193"/>
    </row>
    <row r="195" spans="1:19" ht="17.25" thickBot="1">
      <c r="A195" s="125" t="s">
        <v>157</v>
      </c>
      <c r="B195" s="126">
        <v>55</v>
      </c>
      <c r="C195" s="77">
        <v>-5.1724137900000001E-2</v>
      </c>
      <c r="D195" s="15">
        <v>54.1</v>
      </c>
      <c r="E195" s="32">
        <f t="shared" ref="E195:E198" si="106">IF(ISNUMBER(D195), (D195 - $B195) / $B195, "")</f>
        <v>-1.6363636363636337E-2</v>
      </c>
      <c r="F195" s="18">
        <f>IF(ISNUMBER(D195), $B199 * E195, "")</f>
        <v>-2454.5454545454504</v>
      </c>
      <c r="G195" s="31">
        <v>54.1</v>
      </c>
      <c r="H195" s="32">
        <f t="shared" ref="H195:H198" si="107">IF(ISNUMBER(G195), (G195 - $B195) / $B195, "")</f>
        <v>-1.6363636363636337E-2</v>
      </c>
      <c r="I195" s="101">
        <f>IF(ISNUMBER(G195), $B199 * H195, "")</f>
        <v>-2454.5454545454504</v>
      </c>
      <c r="J195" s="15">
        <v>54.1</v>
      </c>
      <c r="K195" s="32">
        <f t="shared" ref="K195:K198" si="108">IF(ISNUMBER(J195), (J195 - $B195) / $B195, "")</f>
        <v>-1.6363636363636337E-2</v>
      </c>
      <c r="L195" s="18">
        <f>IF(ISNUMBER(J195), $B199 * K195, "")</f>
        <v>-2454.5454545454504</v>
      </c>
      <c r="M195" s="31">
        <v>54</v>
      </c>
      <c r="N195" s="32">
        <f t="shared" ref="N195:N198" si="109">IF(ISNUMBER(M195), (M195 - $B195) / $B195, "")</f>
        <v>-1.8181818181818181E-2</v>
      </c>
      <c r="O195" s="18">
        <f>IF(ISNUMBER(M195), $B199 * N195, "")</f>
        <v>-2727.272727272727</v>
      </c>
      <c r="Q195" s="193"/>
      <c r="R195" s="193"/>
      <c r="S195" s="193"/>
    </row>
    <row r="196" spans="1:19" ht="17.25" thickBot="1">
      <c r="A196" s="125" t="s">
        <v>230</v>
      </c>
      <c r="B196" s="126">
        <v>376</v>
      </c>
      <c r="C196" s="77">
        <v>-5.2896725399999997E-2</v>
      </c>
      <c r="D196" s="15">
        <v>369</v>
      </c>
      <c r="E196" s="32">
        <f t="shared" si="106"/>
        <v>-1.8617021276595744E-2</v>
      </c>
      <c r="F196" s="18">
        <f>IF(ISNUMBER(D196), $B199 * E196, "")</f>
        <v>-2792.5531914893618</v>
      </c>
      <c r="G196" s="31">
        <v>369</v>
      </c>
      <c r="H196" s="32">
        <f t="shared" si="107"/>
        <v>-1.8617021276595744E-2</v>
      </c>
      <c r="I196" s="101">
        <f>IF(ISNUMBER(G196), $B199 * H196, "")</f>
        <v>-2792.5531914893618</v>
      </c>
      <c r="J196" s="15">
        <v>369</v>
      </c>
      <c r="K196" s="32">
        <f t="shared" si="108"/>
        <v>-1.8617021276595744E-2</v>
      </c>
      <c r="L196" s="18">
        <f>IF(ISNUMBER(J196), $B199 * K196, "")</f>
        <v>-2792.5531914893618</v>
      </c>
      <c r="M196" s="31">
        <v>369</v>
      </c>
      <c r="N196" s="32">
        <f t="shared" si="109"/>
        <v>-1.8617021276595744E-2</v>
      </c>
      <c r="O196" s="18">
        <f>IF(ISNUMBER(M196), $B199 * N196, "")</f>
        <v>-2792.5531914893618</v>
      </c>
      <c r="Q196" s="193"/>
      <c r="R196" s="193"/>
      <c r="S196" s="193"/>
    </row>
    <row r="197" spans="1:19">
      <c r="A197" s="125" t="s">
        <v>234</v>
      </c>
      <c r="B197" s="126">
        <v>71</v>
      </c>
      <c r="C197" s="77">
        <v>-5.4593874799999997E-2</v>
      </c>
      <c r="D197" s="15">
        <v>71</v>
      </c>
      <c r="E197" s="32">
        <f t="shared" si="106"/>
        <v>0</v>
      </c>
      <c r="F197" s="18">
        <f>IF(ISNUMBER(D197), $B199 * E197, "")</f>
        <v>0</v>
      </c>
      <c r="G197" s="31">
        <v>71</v>
      </c>
      <c r="H197" s="32">
        <f t="shared" si="107"/>
        <v>0</v>
      </c>
      <c r="I197" s="101">
        <f>IF(ISNUMBER(G197), $B199 * H197, "")</f>
        <v>0</v>
      </c>
      <c r="J197" s="15">
        <v>71</v>
      </c>
      <c r="K197" s="32">
        <f t="shared" si="108"/>
        <v>0</v>
      </c>
      <c r="L197" s="18">
        <f>IF(ISNUMBER(J197), $B199 * K197, "")</f>
        <v>0</v>
      </c>
      <c r="M197" s="31">
        <v>71</v>
      </c>
      <c r="N197" s="32">
        <f t="shared" si="109"/>
        <v>0</v>
      </c>
      <c r="O197" s="18">
        <f>IF(ISNUMBER(M197), $B199 * N197, "")</f>
        <v>0</v>
      </c>
      <c r="Q197" s="182"/>
      <c r="R197" s="183"/>
      <c r="S197" s="184"/>
    </row>
    <row r="198" spans="1:19" ht="17.25" thickBot="1">
      <c r="A198" s="130" t="s">
        <v>338</v>
      </c>
      <c r="B198" s="131">
        <v>303</v>
      </c>
      <c r="C198" s="79">
        <v>-7.0552147199999998E-2</v>
      </c>
      <c r="D198" s="24">
        <v>301</v>
      </c>
      <c r="E198" s="25">
        <f t="shared" si="106"/>
        <v>-6.6006600660066007E-3</v>
      </c>
      <c r="F198" s="104">
        <f>IF(ISNUMBER(D198), $B199 * E198, "")</f>
        <v>-990.09900990099015</v>
      </c>
      <c r="G198" s="102">
        <v>301</v>
      </c>
      <c r="H198" s="25">
        <f t="shared" si="107"/>
        <v>-6.6006600660066007E-3</v>
      </c>
      <c r="I198" s="103">
        <f>IF(ISNUMBER(G198), $B199 * H198, "")</f>
        <v>-990.09900990099015</v>
      </c>
      <c r="J198" s="24">
        <v>301</v>
      </c>
      <c r="K198" s="25">
        <f t="shared" si="108"/>
        <v>-6.6006600660066007E-3</v>
      </c>
      <c r="L198" s="104">
        <f>IF(ISNUMBER(J198), $B199 * K198, "")</f>
        <v>-990.09900990099015</v>
      </c>
      <c r="M198" s="102">
        <v>305</v>
      </c>
      <c r="N198" s="25">
        <f t="shared" si="109"/>
        <v>6.6006600660066007E-3</v>
      </c>
      <c r="O198" s="104">
        <f>IF(ISNUMBER(M198), $B199 * N198, "")</f>
        <v>990.09900990099015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1.4155629372920352E-3</v>
      </c>
      <c r="F199" s="28">
        <f>SUM(F179:F198)</f>
        <v>4246.6888118761035</v>
      </c>
      <c r="G199" s="26" t="s">
        <v>265</v>
      </c>
      <c r="H199" s="27">
        <f>IF(COUNT(H179:H198), SUM(H179:H198) / COUNT(H179:H198), 0)</f>
        <v>1.4155629372920352E-3</v>
      </c>
      <c r="I199" s="28">
        <f>SUM(I179:I198)</f>
        <v>4246.6888118761035</v>
      </c>
      <c r="J199" s="26" t="s">
        <v>265</v>
      </c>
      <c r="K199" s="27">
        <f>IF(COUNT(K179:K198), SUM(K179:K198) / COUNT(K179:K198), 0)</f>
        <v>1.4155629372920352E-3</v>
      </c>
      <c r="L199" s="28">
        <f>SUM(L179:L198)</f>
        <v>4246.6888118761035</v>
      </c>
      <c r="M199" s="26" t="s">
        <v>265</v>
      </c>
      <c r="N199" s="27">
        <f>IF(COUNT(N179:N198), SUM(N179:N198) / COUNT(N179:N198), 0)</f>
        <v>1.1677562451801965E-3</v>
      </c>
      <c r="O199" s="28">
        <f>SUM(O179:O198)</f>
        <v>3503.2687355405874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11566-8417-43B0-9C94-7C00DCB85343}">
  <sheetPr codeName="Sheet13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44719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-122,111 KRW (-4.07%)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-119,305 KRW (-3.98%)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-139,847 KRW (-4.66%)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-112,443 KRW (-3.75%)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2022-06-07(화) 오전 00:00</v>
      </c>
      <c r="C15" s="243"/>
      <c r="D15" s="217" t="str">
        <f>TEXT($G$1, "[$-ko-KR]yyyy-mm-dd(ddd) ") &amp; "오후 14:00"</f>
        <v>2022-06-07(화) 오후 14:00</v>
      </c>
      <c r="E15" s="218"/>
      <c r="F15" s="219"/>
      <c r="G15" s="217" t="str">
        <f>TEXT($G$1, "[$-ko-KR]yyyy-mm-dd(ddd) ") &amp; "오후 19:00"</f>
        <v>2022-06-07(화) 오후 19:00</v>
      </c>
      <c r="H15" s="218"/>
      <c r="I15" s="219"/>
      <c r="J15" s="217" t="str">
        <f>TEXT($G$1, "[$-ko-KR]yyyy-mm-dd(ddd) ") &amp; "오후 21:00"</f>
        <v>2022-06-07(화) 오후 21:00</v>
      </c>
      <c r="K15" s="218"/>
      <c r="L15" s="219"/>
      <c r="M15" s="217" t="str">
        <f>TEXT($G$1+1, "[$-ko-KR]yyyy-mm-dd(ddd) ") &amp; "오전 00:00"</f>
        <v>2022-06-08(수)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2022-06-07(화) 오전 00:00</v>
      </c>
      <c r="C42" s="245"/>
      <c r="D42" s="217" t="str">
        <f>TEXT($G$1, "[$-ko-KR]yyyy-mm-dd(ddd) ") &amp; "오후 14:00"</f>
        <v>2022-06-07(화) 오후 14:00</v>
      </c>
      <c r="E42" s="218"/>
      <c r="F42" s="219"/>
      <c r="G42" s="217" t="str">
        <f>TEXT($G$1, "[$-ko-KR]yyyy-mm-dd(ddd) ") &amp; "오후 19:00"</f>
        <v>2022-06-07(화) 오후 19:00</v>
      </c>
      <c r="H42" s="218"/>
      <c r="I42" s="219"/>
      <c r="J42" s="217" t="str">
        <f>TEXT($G$1, "[$-ko-KR]yyyy-mm-dd(ddd) ") &amp; "오후 21:00"</f>
        <v>2022-06-07(화) 오후 21:00</v>
      </c>
      <c r="K42" s="218"/>
      <c r="L42" s="219"/>
      <c r="M42" s="217" t="str">
        <f>TEXT($G$1+1, "[$-ko-KR]yyyy-mm-dd(ddd) ") &amp; "오전 00:00"</f>
        <v>2022-06-08(수)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340</v>
      </c>
      <c r="B44" s="124">
        <v>6.7699999999999996E-2</v>
      </c>
      <c r="C44" s="76">
        <v>0.10440456770000001</v>
      </c>
      <c r="D44" s="13">
        <v>6.9099999999999995E-2</v>
      </c>
      <c r="E44" s="14">
        <f>IF(ISNUMBER(D44), (D44 - $B44) / $B44, "")</f>
        <v>2.0679468242245178E-2</v>
      </c>
      <c r="F44" s="16">
        <f>IF(ISNUMBER(D44), $B64 * E44, "")</f>
        <v>3101.9202363367767</v>
      </c>
      <c r="G44" s="29">
        <v>7.1599999999999997E-2</v>
      </c>
      <c r="H44" s="14">
        <f>IF(ISNUMBER(G44), (G44 - $B44) / $B44, "")</f>
        <v>5.7607090103397353E-2</v>
      </c>
      <c r="I44" s="100">
        <f>IF(ISNUMBER(G44), $B64 * H44, "")</f>
        <v>8641.0635155096024</v>
      </c>
      <c r="J44" s="13">
        <v>6.9099999999999995E-2</v>
      </c>
      <c r="K44" s="14">
        <f>IF(ISNUMBER(J44), (J44 - $B44) / $B44, "")</f>
        <v>2.0679468242245178E-2</v>
      </c>
      <c r="L44" s="16">
        <f>IF(ISNUMBER(J44), $B64 * K44, "")</f>
        <v>3101.9202363367767</v>
      </c>
      <c r="M44" s="29">
        <v>7.0099999999999996E-2</v>
      </c>
      <c r="N44" s="14">
        <f>IF(ISNUMBER(M44), (M44 - $B44) / $B44, "")</f>
        <v>3.5450516986706052E-2</v>
      </c>
      <c r="O44" s="16">
        <f>IF(ISNUMBER(M44), $B64 * N44, "")</f>
        <v>5317.5775480059074</v>
      </c>
      <c r="Q44" s="203"/>
      <c r="R44" s="203"/>
      <c r="S44" s="203"/>
    </row>
    <row r="45" spans="1:19" ht="17.25" customHeight="1" thickBot="1">
      <c r="A45" s="125" t="s">
        <v>124</v>
      </c>
      <c r="B45" s="126">
        <v>40.200000000000003</v>
      </c>
      <c r="C45" s="77">
        <v>3.6082474199999999E-2</v>
      </c>
      <c r="D45" s="15">
        <v>38.4</v>
      </c>
      <c r="E45" s="32">
        <f t="shared" ref="E45:E48" si="14">IF(ISNUMBER(D45), (D45 - $B45) / $B45, "")</f>
        <v>-4.4776119402985176E-2</v>
      </c>
      <c r="F45" s="18">
        <f>IF(ISNUMBER(D45), $B64 * E45, "")</f>
        <v>-6716.4179104477762</v>
      </c>
      <c r="G45" s="31">
        <v>38.4</v>
      </c>
      <c r="H45" s="32">
        <f t="shared" ref="H45:H48" si="15">IF(ISNUMBER(G45), (G45 - $B45) / $B45, "")</f>
        <v>-4.4776119402985176E-2</v>
      </c>
      <c r="I45" s="101">
        <f>IF(ISNUMBER(G45), $B64 * H45, "")</f>
        <v>-6716.4179104477762</v>
      </c>
      <c r="J45" s="15">
        <v>38.200000000000003</v>
      </c>
      <c r="K45" s="32">
        <f t="shared" ref="K45:K48" si="16">IF(ISNUMBER(J45), (J45 - $B45) / $B45, "")</f>
        <v>-4.9751243781094523E-2</v>
      </c>
      <c r="L45" s="18">
        <f>IF(ISNUMBER(J45), $B64 * K45, "")</f>
        <v>-7462.6865671641781</v>
      </c>
      <c r="M45" s="31">
        <v>38.5</v>
      </c>
      <c r="N45" s="32">
        <f t="shared" ref="N45:N48" si="17">IF(ISNUMBER(M45), (M45 - $B45) / $B45, "")</f>
        <v>-4.2288557213930413E-2</v>
      </c>
      <c r="O45" s="18">
        <f>IF(ISNUMBER(M45), $B64 * N45, "")</f>
        <v>-6343.2835820895616</v>
      </c>
      <c r="Q45" s="203"/>
      <c r="R45" s="203"/>
      <c r="S45" s="203"/>
    </row>
    <row r="46" spans="1:19" ht="17.25" customHeight="1" thickBot="1">
      <c r="A46" s="125" t="s">
        <v>56</v>
      </c>
      <c r="B46" s="126">
        <v>67.3</v>
      </c>
      <c r="C46" s="77">
        <v>3.3794162799999999E-2</v>
      </c>
      <c r="D46" s="15">
        <v>63.3</v>
      </c>
      <c r="E46" s="32">
        <f t="shared" si="14"/>
        <v>-5.9435364041604759E-2</v>
      </c>
      <c r="F46" s="18">
        <f>IF(ISNUMBER(D46), $B64 * E46, "")</f>
        <v>-8915.3046062407138</v>
      </c>
      <c r="G46" s="31">
        <v>63.4</v>
      </c>
      <c r="H46" s="32">
        <f t="shared" si="15"/>
        <v>-5.7949479940564617E-2</v>
      </c>
      <c r="I46" s="101">
        <f>IF(ISNUMBER(G46), $B64 * H46, "")</f>
        <v>-8692.4219910846932</v>
      </c>
      <c r="J46" s="15">
        <v>63</v>
      </c>
      <c r="K46" s="32">
        <f t="shared" si="16"/>
        <v>-6.3893016344725079E-2</v>
      </c>
      <c r="L46" s="18">
        <f>IF(ISNUMBER(J46), $B64 * K46, "")</f>
        <v>-9583.9524517087611</v>
      </c>
      <c r="M46" s="31">
        <v>63.7</v>
      </c>
      <c r="N46" s="32">
        <f t="shared" si="17"/>
        <v>-5.34918276374442E-2</v>
      </c>
      <c r="O46" s="18">
        <f>IF(ISNUMBER(M46), $B64 * N46, "")</f>
        <v>-8023.7741456166304</v>
      </c>
      <c r="Q46" s="193"/>
      <c r="R46" s="193"/>
      <c r="S46" s="193"/>
    </row>
    <row r="47" spans="1:19" ht="17.25" customHeight="1" thickBot="1">
      <c r="A47" s="125" t="s">
        <v>118</v>
      </c>
      <c r="B47" s="126">
        <v>13.4</v>
      </c>
      <c r="C47" s="77">
        <v>3.0769230799999998E-2</v>
      </c>
      <c r="D47" s="15">
        <v>12.7</v>
      </c>
      <c r="E47" s="32">
        <f t="shared" si="14"/>
        <v>-5.2238805970149335E-2</v>
      </c>
      <c r="F47" s="18">
        <f>IF(ISNUMBER(D47), $B64 * E47, "")</f>
        <v>-7835.8208955224</v>
      </c>
      <c r="G47" s="31">
        <v>12.6</v>
      </c>
      <c r="H47" s="32">
        <f t="shared" si="15"/>
        <v>-5.9701492537313487E-2</v>
      </c>
      <c r="I47" s="101">
        <f>IF(ISNUMBER(G47), $B64 * H47, "")</f>
        <v>-8955.2238805970228</v>
      </c>
      <c r="J47" s="15">
        <v>12.4</v>
      </c>
      <c r="K47" s="32">
        <f t="shared" si="16"/>
        <v>-7.4626865671641784E-2</v>
      </c>
      <c r="L47" s="18">
        <f>IF(ISNUMBER(J47), $B64 * K47, "")</f>
        <v>-11194.029850746268</v>
      </c>
      <c r="M47" s="31">
        <v>12.6</v>
      </c>
      <c r="N47" s="32">
        <f t="shared" si="17"/>
        <v>-5.9701492537313487E-2</v>
      </c>
      <c r="O47" s="18">
        <f>IF(ISNUMBER(M47), $B64 * N47, "")</f>
        <v>-8955.2238805970228</v>
      </c>
      <c r="Q47" s="193"/>
      <c r="R47" s="193"/>
      <c r="S47" s="193"/>
    </row>
    <row r="48" spans="1:19" ht="17.25" customHeight="1" thickBot="1">
      <c r="A48" s="127" t="s">
        <v>346</v>
      </c>
      <c r="B48" s="128">
        <v>8.7200000000000006</v>
      </c>
      <c r="C48" s="78">
        <v>2.8301886799999999E-2</v>
      </c>
      <c r="D48" s="20">
        <v>8.1999999999999993</v>
      </c>
      <c r="E48" s="21">
        <f t="shared" si="14"/>
        <v>-5.9633027522935929E-2</v>
      </c>
      <c r="F48" s="22">
        <f>IF(ISNUMBER(D48), $B64 * E48, "")</f>
        <v>-8944.9541284403895</v>
      </c>
      <c r="G48" s="30">
        <v>8.17</v>
      </c>
      <c r="H48" s="21">
        <f t="shared" si="15"/>
        <v>-6.3073394495412924E-2</v>
      </c>
      <c r="I48" s="105">
        <f>IF(ISNUMBER(G48), $B64 * H48, "")</f>
        <v>-9461.0091743119392</v>
      </c>
      <c r="J48" s="20">
        <v>8.16</v>
      </c>
      <c r="K48" s="21">
        <f t="shared" si="16"/>
        <v>-6.4220183486238591E-2</v>
      </c>
      <c r="L48" s="22">
        <f>IF(ISNUMBER(J48), $B64 * K48, "")</f>
        <v>-9633.0275229357885</v>
      </c>
      <c r="M48" s="30">
        <v>8.23</v>
      </c>
      <c r="N48" s="21">
        <f t="shared" si="17"/>
        <v>-5.6192660550458733E-2</v>
      </c>
      <c r="O48" s="22">
        <f>IF(ISNUMBER(M48), $B64 * N48, "")</f>
        <v>-8428.8990825688106</v>
      </c>
      <c r="Q48" s="193"/>
      <c r="R48" s="193"/>
      <c r="S48" s="193"/>
    </row>
    <row r="49" spans="1:19" ht="17.25" customHeight="1" thickBot="1">
      <c r="A49" s="125" t="s">
        <v>128</v>
      </c>
      <c r="B49" s="129">
        <v>65.400000000000006</v>
      </c>
      <c r="C49" s="80">
        <v>2.6687598100000001E-2</v>
      </c>
      <c r="D49" s="106">
        <v>62.3</v>
      </c>
      <c r="E49" s="107">
        <f>IF(ISNUMBER(D49), (D49 - $B49) / $B49, "")</f>
        <v>-4.740061162079523E-2</v>
      </c>
      <c r="F49" s="108">
        <f>IF(ISNUMBER(D49), $B64 * E49, "")</f>
        <v>-7110.0917431192847</v>
      </c>
      <c r="G49" s="109">
        <v>62.4</v>
      </c>
      <c r="H49" s="107">
        <f>IF(ISNUMBER(G49), (G49 - $B49) / $B49, "")</f>
        <v>-4.587155963302763E-2</v>
      </c>
      <c r="I49" s="110">
        <f>IF(ISNUMBER(G49), $B64 * H49, "")</f>
        <v>-6880.7339449541441</v>
      </c>
      <c r="J49" s="106">
        <v>62</v>
      </c>
      <c r="K49" s="107">
        <f>IF(ISNUMBER(J49), (J49 - $B49) / $B49, "")</f>
        <v>-5.1987767584097941E-2</v>
      </c>
      <c r="L49" s="108">
        <f>IF(ISNUMBER(J49), $B64 * K49, "")</f>
        <v>-7798.165137614691</v>
      </c>
      <c r="M49" s="109">
        <v>62.6</v>
      </c>
      <c r="N49" s="107">
        <f>IF(ISNUMBER(M49), (M49 - $B49) / $B49, "")</f>
        <v>-4.2813455657492415E-2</v>
      </c>
      <c r="O49" s="108">
        <f>IF(ISNUMBER(M49), $B64 * N49, "")</f>
        <v>-6422.018348623862</v>
      </c>
      <c r="Q49" s="193"/>
      <c r="R49" s="193"/>
      <c r="S49" s="193"/>
    </row>
    <row r="50" spans="1:19" ht="17.25" customHeight="1" thickBot="1">
      <c r="A50" s="125" t="s">
        <v>134</v>
      </c>
      <c r="B50" s="126">
        <v>81.5</v>
      </c>
      <c r="C50" s="77">
        <v>2.6448362699999999E-2</v>
      </c>
      <c r="D50" s="15">
        <v>77.5</v>
      </c>
      <c r="E50" s="32">
        <f t="shared" ref="E50:E53" si="18">IF(ISNUMBER(D50), (D50 - $B50) / $B50, "")</f>
        <v>-4.9079754601226995E-2</v>
      </c>
      <c r="F50" s="18">
        <f>IF(ISNUMBER(D50), $B64 * E50, "")</f>
        <v>-7361.9631901840494</v>
      </c>
      <c r="G50" s="31">
        <v>77.599999999999994</v>
      </c>
      <c r="H50" s="32">
        <f t="shared" ref="H50:H53" si="19">IF(ISNUMBER(G50), (G50 - $B50) / $B50, "")</f>
        <v>-4.785276073619639E-2</v>
      </c>
      <c r="I50" s="101">
        <f>IF(ISNUMBER(G50), $B64 * H50, "")</f>
        <v>-7177.9141104294586</v>
      </c>
      <c r="J50" s="15">
        <v>76.900000000000006</v>
      </c>
      <c r="K50" s="32">
        <f t="shared" ref="K50:K53" si="20">IF(ISNUMBER(J50), (J50 - $B50) / $B50, "")</f>
        <v>-5.6441717791410974E-2</v>
      </c>
      <c r="L50" s="18">
        <f>IF(ISNUMBER(J50), $B64 * K50, "")</f>
        <v>-8466.2576687116452</v>
      </c>
      <c r="M50" s="31">
        <v>77.400000000000006</v>
      </c>
      <c r="N50" s="32">
        <f t="shared" ref="N50:N53" si="21">IF(ISNUMBER(M50), (M50 - $B50) / $B50, "")</f>
        <v>-5.03067484662576E-2</v>
      </c>
      <c r="O50" s="18">
        <f>IF(ISNUMBER(M50), $B64 * N50, "")</f>
        <v>-7546.0122699386402</v>
      </c>
      <c r="Q50" s="193"/>
      <c r="R50" s="193"/>
      <c r="S50" s="193"/>
    </row>
    <row r="51" spans="1:19" ht="17.25" customHeight="1" thickBot="1">
      <c r="A51" s="125" t="s">
        <v>173</v>
      </c>
      <c r="B51" s="126">
        <v>8.16</v>
      </c>
      <c r="C51" s="77">
        <v>2.3839397700000001E-2</v>
      </c>
      <c r="D51" s="15">
        <v>7.79</v>
      </c>
      <c r="E51" s="32">
        <f t="shared" si="18"/>
        <v>-4.5343137254901973E-2</v>
      </c>
      <c r="F51" s="18">
        <f>IF(ISNUMBER(D51), $B64 * E51, "")</f>
        <v>-6801.4705882352964</v>
      </c>
      <c r="G51" s="31">
        <v>7.81</v>
      </c>
      <c r="H51" s="32">
        <f t="shared" si="19"/>
        <v>-4.2892156862745161E-2</v>
      </c>
      <c r="I51" s="101">
        <f>IF(ISNUMBER(G51), $B64 * H51, "")</f>
        <v>-6433.823529411774</v>
      </c>
      <c r="J51" s="15">
        <v>7.73</v>
      </c>
      <c r="K51" s="32">
        <f t="shared" si="20"/>
        <v>-5.2696078431372514E-2</v>
      </c>
      <c r="L51" s="18">
        <f>IF(ISNUMBER(J51), $B64 * K51, "")</f>
        <v>-7904.4117647058774</v>
      </c>
      <c r="M51" s="31">
        <v>7.85</v>
      </c>
      <c r="N51" s="32">
        <f t="shared" si="21"/>
        <v>-3.7990196078431432E-2</v>
      </c>
      <c r="O51" s="18">
        <f>IF(ISNUMBER(M51), $B64 * N51, "")</f>
        <v>-5698.5294117647145</v>
      </c>
      <c r="Q51" s="193"/>
      <c r="R51" s="193"/>
      <c r="S51" s="193"/>
    </row>
    <row r="52" spans="1:19" ht="17.25" customHeight="1" thickBot="1">
      <c r="A52" s="125" t="s">
        <v>184</v>
      </c>
      <c r="B52" s="126">
        <v>8.3800000000000008</v>
      </c>
      <c r="C52" s="77">
        <v>1.6990291300000002E-2</v>
      </c>
      <c r="D52" s="15">
        <v>8.01</v>
      </c>
      <c r="E52" s="32">
        <f t="shared" si="18"/>
        <v>-4.4152744630071711E-2</v>
      </c>
      <c r="F52" s="18">
        <f>IF(ISNUMBER(D52), $B64 * E52, "")</f>
        <v>-6622.9116945107562</v>
      </c>
      <c r="G52" s="31">
        <v>7.98</v>
      </c>
      <c r="H52" s="32">
        <f t="shared" si="19"/>
        <v>-4.7732696897374742E-2</v>
      </c>
      <c r="I52" s="101">
        <f>IF(ISNUMBER(G52), $B64 * H52, "")</f>
        <v>-7159.9045346062112</v>
      </c>
      <c r="J52" s="15">
        <v>7.94</v>
      </c>
      <c r="K52" s="32">
        <f t="shared" si="20"/>
        <v>-5.2505966587112214E-2</v>
      </c>
      <c r="L52" s="18">
        <f>IF(ISNUMBER(J52), $B64 * K52, "")</f>
        <v>-7875.8949880668324</v>
      </c>
      <c r="M52" s="31">
        <v>8.0500000000000007</v>
      </c>
      <c r="N52" s="32">
        <f t="shared" si="21"/>
        <v>-3.9379474940334135E-2</v>
      </c>
      <c r="O52" s="18">
        <f>IF(ISNUMBER(M52), $B64 * N52, "")</f>
        <v>-5906.9212410501204</v>
      </c>
      <c r="Q52" s="33"/>
      <c r="R52" s="33"/>
    </row>
    <row r="53" spans="1:19" ht="17.25" customHeight="1" thickBot="1">
      <c r="A53" s="130" t="s">
        <v>143</v>
      </c>
      <c r="B53" s="131">
        <v>7.23</v>
      </c>
      <c r="C53" s="79">
        <v>1.54494382E-2</v>
      </c>
      <c r="D53" s="24">
        <v>6.99</v>
      </c>
      <c r="E53" s="25">
        <f t="shared" si="18"/>
        <v>-3.3195020746887995E-2</v>
      </c>
      <c r="F53" s="104">
        <f>IF(ISNUMBER(D53), $B64 * E53, "")</f>
        <v>-4979.2531120331996</v>
      </c>
      <c r="G53" s="102">
        <v>7.02</v>
      </c>
      <c r="H53" s="25">
        <f t="shared" si="19"/>
        <v>-2.9045643153527086E-2</v>
      </c>
      <c r="I53" s="103">
        <f>IF(ISNUMBER(G53), $B64 * H53, "")</f>
        <v>-4356.8464730290625</v>
      </c>
      <c r="J53" s="24">
        <v>6.86</v>
      </c>
      <c r="K53" s="25">
        <f t="shared" si="20"/>
        <v>-5.1175656984785628E-2</v>
      </c>
      <c r="L53" s="104">
        <f>IF(ISNUMBER(J53), $B64 * K53, "")</f>
        <v>-7676.3485477178438</v>
      </c>
      <c r="M53" s="102">
        <v>6.94</v>
      </c>
      <c r="N53" s="25">
        <f t="shared" si="21"/>
        <v>-4.0110650069156296E-2</v>
      </c>
      <c r="O53" s="104">
        <f>IF(ISNUMBER(M53), $B64 * N53, "")</f>
        <v>-6016.5975103734445</v>
      </c>
      <c r="Q53" s="194"/>
      <c r="R53" s="195"/>
      <c r="S53" s="196"/>
    </row>
    <row r="54" spans="1:19" ht="17.25" customHeight="1">
      <c r="A54" s="123" t="s">
        <v>202</v>
      </c>
      <c r="B54" s="124">
        <v>7.13</v>
      </c>
      <c r="C54" s="76">
        <v>1.42247511E-2</v>
      </c>
      <c r="D54" s="13">
        <v>6.8</v>
      </c>
      <c r="E54" s="14">
        <f>IF(ISNUMBER(D54), (D54 - $B54) / $B54, "")</f>
        <v>-4.6283309957924276E-2</v>
      </c>
      <c r="F54" s="16">
        <f>IF(ISNUMBER(D54), $B64 * E54, "")</f>
        <v>-6942.4964936886417</v>
      </c>
      <c r="G54" s="29">
        <v>6.8</v>
      </c>
      <c r="H54" s="14">
        <f>IF(ISNUMBER(G54), (G54 - $B54) / $B54, "")</f>
        <v>-4.6283309957924276E-2</v>
      </c>
      <c r="I54" s="100">
        <f>IF(ISNUMBER(G54), $B64 * H54, "")</f>
        <v>-6942.4964936886417</v>
      </c>
      <c r="J54" s="13">
        <v>6.62</v>
      </c>
      <c r="K54" s="14">
        <f>IF(ISNUMBER(J54), (J54 - $B54) / $B54, "")</f>
        <v>-7.152875175315565E-2</v>
      </c>
      <c r="L54" s="16">
        <f>IF(ISNUMBER(J54), $B64 * K54, "")</f>
        <v>-10729.312762973348</v>
      </c>
      <c r="M54" s="29">
        <v>6.76</v>
      </c>
      <c r="N54" s="14">
        <f>IF(ISNUMBER(M54), (M54 - $B54) / $B54, "")</f>
        <v>-5.1893408134642369E-2</v>
      </c>
      <c r="O54" s="16">
        <f>IF(ISNUMBER(M54), $B64 * N54, "")</f>
        <v>-7784.0112201963557</v>
      </c>
      <c r="Q54" s="197"/>
      <c r="R54" s="198"/>
      <c r="S54" s="199"/>
    </row>
    <row r="55" spans="1:19" ht="17.25" customHeight="1" thickBot="1">
      <c r="A55" s="125" t="s">
        <v>196</v>
      </c>
      <c r="B55" s="126">
        <v>37.299999999999997</v>
      </c>
      <c r="C55" s="77">
        <v>1.35869565E-2</v>
      </c>
      <c r="D55" s="15">
        <v>35.5</v>
      </c>
      <c r="E55" s="32">
        <f t="shared" ref="E55:E58" si="22">IF(ISNUMBER(D55), (D55 - $B55) / $B55, "")</f>
        <v>-4.8257372654155424E-2</v>
      </c>
      <c r="F55" s="18">
        <f>IF(ISNUMBER(D55), $B64 * E55, "")</f>
        <v>-7238.6058981233136</v>
      </c>
      <c r="G55" s="31">
        <v>35.5</v>
      </c>
      <c r="H55" s="32">
        <f t="shared" ref="H55:H58" si="23">IF(ISNUMBER(G55), (G55 - $B55) / $B55, "")</f>
        <v>-4.8257372654155424E-2</v>
      </c>
      <c r="I55" s="101">
        <f>IF(ISNUMBER(G55), $B64 * H55, "")</f>
        <v>-7238.6058981233136</v>
      </c>
      <c r="J55" s="15">
        <v>35.299999999999997</v>
      </c>
      <c r="K55" s="32">
        <f t="shared" ref="K55:K58" si="24">IF(ISNUMBER(J55), (J55 - $B55) / $B55, "")</f>
        <v>-5.3619302949061663E-2</v>
      </c>
      <c r="L55" s="18">
        <f>IF(ISNUMBER(J55), $B64 * K55, "")</f>
        <v>-8042.8954423592495</v>
      </c>
      <c r="M55" s="31">
        <v>35.799999999999997</v>
      </c>
      <c r="N55" s="32">
        <f t="shared" ref="N55:N58" si="25">IF(ISNUMBER(M55), (M55 - $B55) / $B55, "")</f>
        <v>-4.0214477211796253E-2</v>
      </c>
      <c r="O55" s="18">
        <f>IF(ISNUMBER(M55), $B64 * N55, "")</f>
        <v>-6032.1715817694376</v>
      </c>
      <c r="Q55" s="200"/>
      <c r="R55" s="201"/>
      <c r="S55" s="202"/>
    </row>
    <row r="56" spans="1:19" ht="17.25" customHeight="1" thickBot="1">
      <c r="A56" s="125" t="s">
        <v>140</v>
      </c>
      <c r="B56" s="126">
        <v>50</v>
      </c>
      <c r="C56" s="77">
        <v>1.2145749000000001E-2</v>
      </c>
      <c r="D56" s="15">
        <v>47.3</v>
      </c>
      <c r="E56" s="32">
        <f t="shared" si="22"/>
        <v>-5.4000000000000055E-2</v>
      </c>
      <c r="F56" s="18">
        <f>IF(ISNUMBER(D56), $B64 * E56, "")</f>
        <v>-8100.0000000000082</v>
      </c>
      <c r="G56" s="31">
        <v>48</v>
      </c>
      <c r="H56" s="32">
        <f t="shared" si="23"/>
        <v>-0.04</v>
      </c>
      <c r="I56" s="101">
        <f>IF(ISNUMBER(G56), $B64 * H56, "")</f>
        <v>-6000</v>
      </c>
      <c r="J56" s="15">
        <v>47.4</v>
      </c>
      <c r="K56" s="32">
        <f t="shared" si="24"/>
        <v>-5.2000000000000025E-2</v>
      </c>
      <c r="L56" s="18">
        <f>IF(ISNUMBER(J56), $B64 * K56, "")</f>
        <v>-7800.0000000000036</v>
      </c>
      <c r="M56" s="31">
        <v>48.1</v>
      </c>
      <c r="N56" s="32">
        <f t="shared" si="25"/>
        <v>-3.7999999999999971E-2</v>
      </c>
      <c r="O56" s="18">
        <f>IF(ISNUMBER(M56), $B64 * N56, "")</f>
        <v>-5699.9999999999955</v>
      </c>
      <c r="Q56" s="193"/>
      <c r="R56" s="193"/>
      <c r="S56" s="193"/>
    </row>
    <row r="57" spans="1:19" ht="17.25" customHeight="1" thickBot="1">
      <c r="A57" s="125" t="s">
        <v>126</v>
      </c>
      <c r="B57" s="126">
        <v>67</v>
      </c>
      <c r="C57" s="77">
        <v>1.20845921E-2</v>
      </c>
      <c r="D57" s="15">
        <v>65.2</v>
      </c>
      <c r="E57" s="32">
        <f t="shared" si="22"/>
        <v>-2.6865671641791003E-2</v>
      </c>
      <c r="F57" s="18">
        <f>IF(ISNUMBER(D57), $B64 * E57, "")</f>
        <v>-4029.8507462686503</v>
      </c>
      <c r="G57" s="31">
        <v>67.7</v>
      </c>
      <c r="H57" s="32">
        <f t="shared" si="23"/>
        <v>1.0447761194029893E-2</v>
      </c>
      <c r="I57" s="101">
        <f>IF(ISNUMBER(G57), $B64 * H57, "")</f>
        <v>1567.164179104484</v>
      </c>
      <c r="J57" s="15">
        <v>68.900000000000006</v>
      </c>
      <c r="K57" s="32">
        <f t="shared" si="24"/>
        <v>2.8358208955223965E-2</v>
      </c>
      <c r="L57" s="18">
        <f>IF(ISNUMBER(J57), $B64 * K57, "")</f>
        <v>4253.7313432835945</v>
      </c>
      <c r="M57" s="31">
        <v>67.900000000000006</v>
      </c>
      <c r="N57" s="32">
        <f t="shared" si="25"/>
        <v>1.3432835820895607E-2</v>
      </c>
      <c r="O57" s="18">
        <f>IF(ISNUMBER(M57), $B64 * N57, "")</f>
        <v>2014.925373134341</v>
      </c>
      <c r="Q57" s="203"/>
      <c r="R57" s="203"/>
      <c r="S57" s="203"/>
    </row>
    <row r="58" spans="1:19" ht="17.25" customHeight="1" thickBot="1">
      <c r="A58" s="127" t="s">
        <v>188</v>
      </c>
      <c r="B58" s="128">
        <v>67.5</v>
      </c>
      <c r="C58" s="78">
        <v>1.1994003E-2</v>
      </c>
      <c r="D58" s="20">
        <v>63.4</v>
      </c>
      <c r="E58" s="21">
        <f t="shared" si="22"/>
        <v>-6.0740740740740762E-2</v>
      </c>
      <c r="F58" s="22">
        <f>IF(ISNUMBER(D58), $B64 * E58, "")</f>
        <v>-9111.111111111115</v>
      </c>
      <c r="G58" s="30">
        <v>63.2</v>
      </c>
      <c r="H58" s="21">
        <f t="shared" si="23"/>
        <v>-6.3703703703703665E-2</v>
      </c>
      <c r="I58" s="105">
        <f>IF(ISNUMBER(G58), $B64 * H58, "")</f>
        <v>-9555.5555555555493</v>
      </c>
      <c r="J58" s="20">
        <v>62.3</v>
      </c>
      <c r="K58" s="21">
        <f t="shared" si="24"/>
        <v>-7.7037037037037084E-2</v>
      </c>
      <c r="L58" s="22">
        <f>IF(ISNUMBER(J58), $B64 * K58, "")</f>
        <v>-11555.555555555562</v>
      </c>
      <c r="M58" s="30">
        <v>63.1</v>
      </c>
      <c r="N58" s="21">
        <f t="shared" si="25"/>
        <v>-6.5185185185185165E-2</v>
      </c>
      <c r="O58" s="22">
        <f>IF(ISNUMBER(M58), $B64 * N58, "")</f>
        <v>-9777.7777777777756</v>
      </c>
      <c r="Q58" s="203"/>
      <c r="R58" s="203"/>
      <c r="S58" s="203"/>
    </row>
    <row r="59" spans="1:19" ht="17.25" customHeight="1" thickBot="1">
      <c r="A59" s="125" t="s">
        <v>228</v>
      </c>
      <c r="B59" s="129">
        <v>40.1</v>
      </c>
      <c r="C59" s="80">
        <v>1.00755668E-2</v>
      </c>
      <c r="D59" s="106">
        <v>37.799999999999997</v>
      </c>
      <c r="E59" s="107">
        <f>IF(ISNUMBER(D59), (D59 - $B59) / $B59, "")</f>
        <v>-5.7356608478803098E-2</v>
      </c>
      <c r="F59" s="108">
        <f>IF(ISNUMBER(D59), $B64 * E59, "")</f>
        <v>-8603.491271820465</v>
      </c>
      <c r="G59" s="109">
        <v>37.9</v>
      </c>
      <c r="H59" s="107">
        <f>IF(ISNUMBER(G59), (G59 - $B59) / $B59, "")</f>
        <v>-5.4862842892768146E-2</v>
      </c>
      <c r="I59" s="110">
        <f>IF(ISNUMBER(G59), $B64 * H59, "")</f>
        <v>-8229.4264339152214</v>
      </c>
      <c r="J59" s="106">
        <v>37.700000000000003</v>
      </c>
      <c r="K59" s="107">
        <f>IF(ISNUMBER(J59), (J59 - $B59) / $B59, "")</f>
        <v>-5.9850374064837869E-2</v>
      </c>
      <c r="L59" s="108">
        <f>IF(ISNUMBER(J59), $B64 * K59, "")</f>
        <v>-8977.5561097256796</v>
      </c>
      <c r="M59" s="109">
        <v>38</v>
      </c>
      <c r="N59" s="107">
        <f>IF(ISNUMBER(M59), (M59 - $B59) / $B59, "")</f>
        <v>-5.2369077306733201E-2</v>
      </c>
      <c r="O59" s="108">
        <f>IF(ISNUMBER(M59), $B64 * N59, "")</f>
        <v>-7855.3615960099805</v>
      </c>
      <c r="Q59" s="193"/>
      <c r="R59" s="193"/>
      <c r="S59" s="193"/>
    </row>
    <row r="60" spans="1:19" ht="17.25" customHeight="1" thickBot="1">
      <c r="A60" s="125" t="s">
        <v>204</v>
      </c>
      <c r="B60" s="126">
        <v>9.59</v>
      </c>
      <c r="C60" s="77">
        <v>8.4121977000000004E-3</v>
      </c>
      <c r="D60" s="15">
        <v>9.0399999999999991</v>
      </c>
      <c r="E60" s="32">
        <f t="shared" ref="E60:E63" si="26">IF(ISNUMBER(D60), (D60 - $B60) / $B60, "")</f>
        <v>-5.7351407716371296E-2</v>
      </c>
      <c r="F60" s="18">
        <f>IF(ISNUMBER(D60), $B64 * E60, "")</f>
        <v>-8602.7111574556948</v>
      </c>
      <c r="G60" s="31">
        <v>9.07</v>
      </c>
      <c r="H60" s="32">
        <f t="shared" ref="H60:H63" si="27">IF(ISNUMBER(G60), (G60 - $B60) / $B60, "")</f>
        <v>-5.4223149113660017E-2</v>
      </c>
      <c r="I60" s="101">
        <f>IF(ISNUMBER(G60), $B64 * H60, "")</f>
        <v>-8133.472367049003</v>
      </c>
      <c r="J60" s="15">
        <v>8.99</v>
      </c>
      <c r="K60" s="32">
        <f t="shared" ref="K60:K63" si="28">IF(ISNUMBER(J60), (J60 - $B60) / $B60, "")</f>
        <v>-6.2565172054223114E-2</v>
      </c>
      <c r="L60" s="18">
        <f>IF(ISNUMBER(J60), $B64 * K60, "")</f>
        <v>-9384.7758081334669</v>
      </c>
      <c r="M60" s="31">
        <v>9.06</v>
      </c>
      <c r="N60" s="32">
        <f t="shared" ref="N60:N63" si="29">IF(ISNUMBER(M60), (M60 - $B60) / $B60, "")</f>
        <v>-5.5265901981230381E-2</v>
      </c>
      <c r="O60" s="18">
        <f>IF(ISNUMBER(M60), $B64 * N60, "")</f>
        <v>-8289.8852971845572</v>
      </c>
      <c r="Q60" s="193"/>
      <c r="R60" s="193"/>
      <c r="S60" s="193"/>
    </row>
    <row r="61" spans="1:19" ht="17.25" customHeight="1" thickBot="1">
      <c r="A61" s="125" t="s">
        <v>210</v>
      </c>
      <c r="B61" s="126">
        <v>7.21</v>
      </c>
      <c r="C61" s="77">
        <v>8.3916084000000002E-3</v>
      </c>
      <c r="D61" s="15">
        <v>6.94</v>
      </c>
      <c r="E61" s="32">
        <f t="shared" si="26"/>
        <v>-3.7447988904299526E-2</v>
      </c>
      <c r="F61" s="18">
        <f>IF(ISNUMBER(D61), $B64 * E61, "")</f>
        <v>-5617.1983356449291</v>
      </c>
      <c r="G61" s="31">
        <v>6.96</v>
      </c>
      <c r="H61" s="32">
        <f t="shared" si="27"/>
        <v>-3.4674063800277391E-2</v>
      </c>
      <c r="I61" s="101">
        <f>IF(ISNUMBER(G61), $B64 * H61, "")</f>
        <v>-5201.109570041609</v>
      </c>
      <c r="J61" s="15">
        <v>6.86</v>
      </c>
      <c r="K61" s="32">
        <f t="shared" si="28"/>
        <v>-4.85436893203883E-2</v>
      </c>
      <c r="L61" s="18">
        <f>IF(ISNUMBER(J61), $B64 * K61, "")</f>
        <v>-7281.553398058245</v>
      </c>
      <c r="M61" s="31">
        <v>6.92</v>
      </c>
      <c r="N61" s="32">
        <f t="shared" si="29"/>
        <v>-4.0221914008321778E-2</v>
      </c>
      <c r="O61" s="18">
        <f>IF(ISNUMBER(M61), $B64 * N61, "")</f>
        <v>-6033.2871012482665</v>
      </c>
      <c r="Q61" s="193"/>
      <c r="R61" s="193"/>
      <c r="S61" s="193"/>
    </row>
    <row r="62" spans="1:19" ht="17.25" customHeight="1">
      <c r="A62" s="125" t="s">
        <v>244</v>
      </c>
      <c r="B62" s="126">
        <v>54.7</v>
      </c>
      <c r="C62" s="77">
        <v>7.3664825000000003E-3</v>
      </c>
      <c r="D62" s="15">
        <v>52.7</v>
      </c>
      <c r="E62" s="32">
        <f t="shared" si="26"/>
        <v>-3.6563071297989032E-2</v>
      </c>
      <c r="F62" s="18">
        <f>IF(ISNUMBER(D62), $B64 * E62, "")</f>
        <v>-5484.4606946983549</v>
      </c>
      <c r="G62" s="31">
        <v>52.9</v>
      </c>
      <c r="H62" s="32">
        <f t="shared" si="27"/>
        <v>-3.2906764168190203E-2</v>
      </c>
      <c r="I62" s="101">
        <f>IF(ISNUMBER(G62), $B64 * H62, "")</f>
        <v>-4936.0146252285303</v>
      </c>
      <c r="J62" s="15">
        <v>52.5</v>
      </c>
      <c r="K62" s="32">
        <f t="shared" si="28"/>
        <v>-4.0219378427787986E-2</v>
      </c>
      <c r="L62" s="18">
        <f>IF(ISNUMBER(J62), $B64 * K62, "")</f>
        <v>-6032.9067641681977</v>
      </c>
      <c r="M62" s="31">
        <v>53</v>
      </c>
      <c r="N62" s="32">
        <f t="shared" si="29"/>
        <v>-3.1078610603290726E-2</v>
      </c>
      <c r="O62" s="18">
        <f>IF(ISNUMBER(M62), $B64 * N62, "")</f>
        <v>-4661.791590493609</v>
      </c>
      <c r="Q62" s="182"/>
      <c r="R62" s="183"/>
      <c r="S62" s="184"/>
    </row>
    <row r="63" spans="1:19" ht="17.25" customHeight="1" thickBot="1">
      <c r="A63" s="130" t="s">
        <v>232</v>
      </c>
      <c r="B63" s="131">
        <v>75.400000000000006</v>
      </c>
      <c r="C63" s="79">
        <v>6.6755673999999996E-3</v>
      </c>
      <c r="D63" s="24">
        <v>71</v>
      </c>
      <c r="E63" s="25">
        <f t="shared" si="26"/>
        <v>-5.8355437665782564E-2</v>
      </c>
      <c r="F63" s="104">
        <f>IF(ISNUMBER(D63), $B64 * E63, "")</f>
        <v>-8753.3156498673852</v>
      </c>
      <c r="G63" s="102">
        <v>71.5</v>
      </c>
      <c r="H63" s="25">
        <f t="shared" si="27"/>
        <v>-5.1724137931034551E-2</v>
      </c>
      <c r="I63" s="103">
        <f>IF(ISNUMBER(G63), $B64 * H63, "")</f>
        <v>-7758.620689655183</v>
      </c>
      <c r="J63" s="24">
        <v>70.8</v>
      </c>
      <c r="K63" s="25">
        <f t="shared" si="28"/>
        <v>-6.1007957559681809E-2</v>
      </c>
      <c r="L63" s="104">
        <f>IF(ISNUMBER(J63), $B64 * K63, "")</f>
        <v>-9151.1936339522708</v>
      </c>
      <c r="M63" s="102">
        <v>71.8</v>
      </c>
      <c r="N63" s="25">
        <f t="shared" si="29"/>
        <v>-4.7745358090185784E-2</v>
      </c>
      <c r="O63" s="104">
        <f>IF(ISNUMBER(M63), $B64 * N63, "")</f>
        <v>-7161.8037135278673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-4.4889836330358548E-2</v>
      </c>
      <c r="F64" s="28">
        <f>SUM(F44:F63)</f>
        <v>-134669.50899107562</v>
      </c>
      <c r="G64" s="26" t="s">
        <v>265</v>
      </c>
      <c r="H64" s="27">
        <f>IF(COUNT(H44:H63), SUM(H44:H63) / COUNT(H44:H63), 0)</f>
        <v>-3.9873789829171682E-2</v>
      </c>
      <c r="I64" s="28">
        <f>SUM(I44:I63)</f>
        <v>-119621.36948751504</v>
      </c>
      <c r="J64" s="26" t="s">
        <v>265</v>
      </c>
      <c r="K64" s="27">
        <f>IF(COUNT(K44:K63), SUM(K44:K63) / COUNT(K44:K63), 0)</f>
        <v>-4.9731624131559182E-2</v>
      </c>
      <c r="L64" s="28">
        <f>SUM(L44:L63)</f>
        <v>-149194.87239467754</v>
      </c>
      <c r="M64" s="26" t="s">
        <v>265</v>
      </c>
      <c r="N64" s="27">
        <f>IF(COUNT(N44:N63), SUM(N44:N63) / COUNT(N44:N63), 0)</f>
        <v>-3.9768282143230138E-2</v>
      </c>
      <c r="O64" s="28">
        <f>SUM(O44:O63)</f>
        <v>-119304.84642969043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2022-06-07(화) 오전 00:00</v>
      </c>
      <c r="C69" s="245"/>
      <c r="D69" s="217" t="str">
        <f>TEXT($G$1, "[$-ko-KR]yyyy-mm-dd(ddd) ") &amp; "오후 14:00"</f>
        <v>2022-06-07(화) 오후 14:00</v>
      </c>
      <c r="E69" s="218"/>
      <c r="F69" s="219"/>
      <c r="G69" s="217" t="str">
        <f>TEXT($G$1, "[$-ko-KR]yyyy-mm-dd(ddd) ") &amp; "오후 19:00"</f>
        <v>2022-06-07(화) 오후 19:00</v>
      </c>
      <c r="H69" s="218"/>
      <c r="I69" s="219"/>
      <c r="J69" s="217" t="str">
        <f>TEXT($G$1, "[$-ko-KR]yyyy-mm-dd(ddd) ") &amp; "오후 21:00"</f>
        <v>2022-06-07(화) 오후 21:00</v>
      </c>
      <c r="K69" s="218"/>
      <c r="L69" s="219"/>
      <c r="M69" s="217" t="str">
        <f>TEXT($G$1+1, "[$-ko-KR]yyyy-mm-dd(ddd) ") &amp; "오전 00:00"</f>
        <v>2022-06-08(수)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179</v>
      </c>
      <c r="B71" s="124">
        <v>707</v>
      </c>
      <c r="C71" s="76">
        <v>0.23601398600000001</v>
      </c>
      <c r="D71" s="13">
        <v>605</v>
      </c>
      <c r="E71" s="14">
        <f>IF(ISNUMBER(D71), (D71 - $B71) / $B71, "")</f>
        <v>-0.14427157001414428</v>
      </c>
      <c r="F71" s="16">
        <f>IF(ISNUMBER(D71), $B91 * E71, "")</f>
        <v>-21640.735502121643</v>
      </c>
      <c r="G71" s="29">
        <v>602</v>
      </c>
      <c r="H71" s="14">
        <f>IF(ISNUMBER(G71), (G71 - $B71) / $B71, "")</f>
        <v>-0.14851485148514851</v>
      </c>
      <c r="I71" s="100">
        <f>IF(ISNUMBER(G71), $B91 * H71, "")</f>
        <v>-22277.227722772277</v>
      </c>
      <c r="J71" s="13">
        <v>591</v>
      </c>
      <c r="K71" s="14">
        <f>IF(ISNUMBER(J71), (J71 - $B71) / $B71, "")</f>
        <v>-0.16407355021216408</v>
      </c>
      <c r="L71" s="16">
        <f>IF(ISNUMBER(J71), $B91 * K71, "")</f>
        <v>-24611.03253182461</v>
      </c>
      <c r="M71" s="29">
        <v>598</v>
      </c>
      <c r="N71" s="14">
        <f>IF(ISNUMBER(M71), (M71 - $B71) / $B71, "")</f>
        <v>-0.15417256011315417</v>
      </c>
      <c r="O71" s="16">
        <f>IF(ISNUMBER(M71), $B91 * N71, "")</f>
        <v>-23125.884016973127</v>
      </c>
      <c r="Q71" s="203"/>
      <c r="R71" s="203"/>
      <c r="S71" s="203"/>
    </row>
    <row r="72" spans="1:19" ht="17.25" thickBot="1">
      <c r="A72" s="125" t="s">
        <v>169</v>
      </c>
      <c r="B72" s="126">
        <v>403</v>
      </c>
      <c r="C72" s="77">
        <v>7.18085106E-2</v>
      </c>
      <c r="D72" s="15">
        <v>386</v>
      </c>
      <c r="E72" s="32">
        <f t="shared" ref="E72:E75" si="30">IF(ISNUMBER(D72), (D72 - $B72) / $B72, "")</f>
        <v>-4.2183622828784122E-2</v>
      </c>
      <c r="F72" s="18">
        <f>IF(ISNUMBER(D72), $B91 * E72, "")</f>
        <v>-6327.5434243176187</v>
      </c>
      <c r="G72" s="31">
        <v>383</v>
      </c>
      <c r="H72" s="32">
        <f t="shared" ref="H72:H75" si="31">IF(ISNUMBER(G72), (G72 - $B72) / $B72, "")</f>
        <v>-4.9627791563275438E-2</v>
      </c>
      <c r="I72" s="101">
        <f>IF(ISNUMBER(G72), $B91 * H72, "")</f>
        <v>-7444.1687344913153</v>
      </c>
      <c r="J72" s="15">
        <v>374</v>
      </c>
      <c r="K72" s="32">
        <f t="shared" ref="K72:K75" si="32">IF(ISNUMBER(J72), (J72 - $B72) / $B72, "")</f>
        <v>-7.1960297766749379E-2</v>
      </c>
      <c r="L72" s="18">
        <f>IF(ISNUMBER(J72), $B91 * K72, "")</f>
        <v>-10794.044665012407</v>
      </c>
      <c r="M72" s="31">
        <v>380</v>
      </c>
      <c r="N72" s="32">
        <f t="shared" ref="N72:N75" si="33">IF(ISNUMBER(M72), (M72 - $B72) / $B72, "")</f>
        <v>-5.7071960297766747E-2</v>
      </c>
      <c r="O72" s="18">
        <f>IF(ISNUMBER(M72), $B91 * N72, "")</f>
        <v>-8560.7940446650118</v>
      </c>
      <c r="Q72" s="203"/>
      <c r="R72" s="203"/>
      <c r="S72" s="203"/>
    </row>
    <row r="73" spans="1:19" ht="17.25" thickBot="1">
      <c r="A73" s="125" t="s">
        <v>81</v>
      </c>
      <c r="B73" s="126">
        <v>766</v>
      </c>
      <c r="C73" s="77">
        <v>6.0941828300000001E-2</v>
      </c>
      <c r="D73" s="15">
        <v>744</v>
      </c>
      <c r="E73" s="32">
        <f t="shared" si="30"/>
        <v>-2.8720626631853787E-2</v>
      </c>
      <c r="F73" s="18">
        <f>IF(ISNUMBER(D73), $B91 * E73, "")</f>
        <v>-4308.093994778068</v>
      </c>
      <c r="G73" s="31">
        <v>747</v>
      </c>
      <c r="H73" s="32">
        <f t="shared" si="31"/>
        <v>-2.4804177545691905E-2</v>
      </c>
      <c r="I73" s="101">
        <f>IF(ISNUMBER(G73), $B91 * H73, "")</f>
        <v>-3720.626631853786</v>
      </c>
      <c r="J73" s="15">
        <v>742</v>
      </c>
      <c r="K73" s="32">
        <f t="shared" si="32"/>
        <v>-3.1331592689295036E-2</v>
      </c>
      <c r="L73" s="18">
        <f>IF(ISNUMBER(J73), $B91 * K73, "")</f>
        <v>-4699.7389033942554</v>
      </c>
      <c r="M73" s="31">
        <v>783</v>
      </c>
      <c r="N73" s="32">
        <f t="shared" si="33"/>
        <v>2.2193211488250653E-2</v>
      </c>
      <c r="O73" s="18">
        <f>IF(ISNUMBER(M73), $B91 * N73, "")</f>
        <v>3328.9817232375981</v>
      </c>
      <c r="Q73" s="193"/>
      <c r="R73" s="193"/>
      <c r="S73" s="193"/>
    </row>
    <row r="74" spans="1:19" ht="17.25" thickBot="1">
      <c r="A74" s="125" t="s">
        <v>101</v>
      </c>
      <c r="B74" s="126">
        <v>393</v>
      </c>
      <c r="C74" s="77">
        <v>5.0802139000000003E-2</v>
      </c>
      <c r="D74" s="15">
        <v>378</v>
      </c>
      <c r="E74" s="32">
        <f t="shared" si="30"/>
        <v>-3.8167938931297711E-2</v>
      </c>
      <c r="F74" s="18">
        <f>IF(ISNUMBER(D74), $B91 * E74, "")</f>
        <v>-5725.1908396946565</v>
      </c>
      <c r="G74" s="31">
        <v>382</v>
      </c>
      <c r="H74" s="32">
        <f t="shared" si="31"/>
        <v>-2.7989821882951654E-2</v>
      </c>
      <c r="I74" s="101">
        <f>IF(ISNUMBER(G74), $B91 * H74, "")</f>
        <v>-4198.4732824427483</v>
      </c>
      <c r="J74" s="15">
        <v>373</v>
      </c>
      <c r="K74" s="32">
        <f t="shared" si="32"/>
        <v>-5.0890585241730277E-2</v>
      </c>
      <c r="L74" s="18">
        <f>IF(ISNUMBER(J74), $B91 * K74, "")</f>
        <v>-7633.5877862595416</v>
      </c>
      <c r="M74" s="31">
        <v>375</v>
      </c>
      <c r="N74" s="32">
        <f t="shared" si="33"/>
        <v>-4.5801526717557252E-2</v>
      </c>
      <c r="O74" s="18">
        <f>IF(ISNUMBER(M74), $B91 * N74, "")</f>
        <v>-6870.2290076335876</v>
      </c>
      <c r="Q74" s="193"/>
      <c r="R74" s="193"/>
      <c r="S74" s="193"/>
    </row>
    <row r="75" spans="1:19" ht="17.25" thickBot="1">
      <c r="A75" s="127" t="s">
        <v>105</v>
      </c>
      <c r="B75" s="128">
        <v>517</v>
      </c>
      <c r="C75" s="78">
        <v>4.2338709699999998E-2</v>
      </c>
      <c r="D75" s="20">
        <v>488</v>
      </c>
      <c r="E75" s="21">
        <f t="shared" si="30"/>
        <v>-5.6092843326885883E-2</v>
      </c>
      <c r="F75" s="22">
        <f>IF(ISNUMBER(D75), $B91 * E75, "")</f>
        <v>-8413.9264990328829</v>
      </c>
      <c r="G75" s="30">
        <v>491</v>
      </c>
      <c r="H75" s="21">
        <f t="shared" si="31"/>
        <v>-5.0290135396518373E-2</v>
      </c>
      <c r="I75" s="105">
        <f>IF(ISNUMBER(G75), $B91 * H75, "")</f>
        <v>-7543.5203094777562</v>
      </c>
      <c r="J75" s="20">
        <v>484</v>
      </c>
      <c r="K75" s="21">
        <f t="shared" si="32"/>
        <v>-6.3829787234042548E-2</v>
      </c>
      <c r="L75" s="22">
        <f>IF(ISNUMBER(J75), $B91 * K75, "")</f>
        <v>-9574.4680851063822</v>
      </c>
      <c r="M75" s="30">
        <v>490</v>
      </c>
      <c r="N75" s="21">
        <f t="shared" si="33"/>
        <v>-5.2224371373307543E-2</v>
      </c>
      <c r="O75" s="22">
        <f>IF(ISNUMBER(M75), $B91 * N75, "")</f>
        <v>-7833.6557059961315</v>
      </c>
      <c r="Q75" s="193"/>
      <c r="R75" s="193"/>
      <c r="S75" s="193"/>
    </row>
    <row r="76" spans="1:19" ht="17.25" thickBot="1">
      <c r="A76" s="125" t="s">
        <v>342</v>
      </c>
      <c r="B76" s="129">
        <v>518</v>
      </c>
      <c r="C76" s="80">
        <v>4.2253521099999997E-2</v>
      </c>
      <c r="D76" s="106">
        <v>493</v>
      </c>
      <c r="E76" s="107">
        <f>IF(ISNUMBER(D76), (D76 - $B76) / $B76, "")</f>
        <v>-4.8262548262548263E-2</v>
      </c>
      <c r="F76" s="108">
        <f>IF(ISNUMBER(D76), $B91 * E76, "")</f>
        <v>-7239.3822393822393</v>
      </c>
      <c r="G76" s="109">
        <v>492</v>
      </c>
      <c r="H76" s="107">
        <f>IF(ISNUMBER(G76), (G76 - $B76) / $B76, "")</f>
        <v>-5.019305019305019E-2</v>
      </c>
      <c r="I76" s="110">
        <f>IF(ISNUMBER(G76), $B91 * H76, "")</f>
        <v>-7528.9575289575287</v>
      </c>
      <c r="J76" s="106">
        <v>487</v>
      </c>
      <c r="K76" s="107">
        <f>IF(ISNUMBER(J76), (J76 - $B76) / $B76, "")</f>
        <v>-5.9845559845559844E-2</v>
      </c>
      <c r="L76" s="108">
        <f>IF(ISNUMBER(J76), $B91 * K76, "")</f>
        <v>-8976.8339768339774</v>
      </c>
      <c r="M76" s="109">
        <v>495</v>
      </c>
      <c r="N76" s="107">
        <f>IF(ISNUMBER(M76), (M76 - $B76) / $B76, "")</f>
        <v>-4.4401544401544403E-2</v>
      </c>
      <c r="O76" s="108">
        <f>IF(ISNUMBER(M76), $B91 * N76, "")</f>
        <v>-6660.2316602316605</v>
      </c>
      <c r="Q76" s="193"/>
      <c r="R76" s="193"/>
      <c r="S76" s="193"/>
    </row>
    <row r="77" spans="1:19" ht="17.25" thickBot="1">
      <c r="A77" s="125" t="s">
        <v>171</v>
      </c>
      <c r="B77" s="126">
        <v>463</v>
      </c>
      <c r="C77" s="77">
        <v>4.04494382E-2</v>
      </c>
      <c r="D77" s="15">
        <v>431</v>
      </c>
      <c r="E77" s="32">
        <f t="shared" ref="E77:E80" si="34">IF(ISNUMBER(D77), (D77 - $B77) / $B77, "")</f>
        <v>-6.9114470842332618E-2</v>
      </c>
      <c r="F77" s="18">
        <f>IF(ISNUMBER(D77), $B91 * E77, "")</f>
        <v>-10367.170626349893</v>
      </c>
      <c r="G77" s="31">
        <v>435</v>
      </c>
      <c r="H77" s="32">
        <f t="shared" ref="H77:H80" si="35">IF(ISNUMBER(G77), (G77 - $B77) / $B77, "")</f>
        <v>-6.0475161987041039E-2</v>
      </c>
      <c r="I77" s="101">
        <f>IF(ISNUMBER(G77), $B91 * H77, "")</f>
        <v>-9071.2742980561561</v>
      </c>
      <c r="J77" s="15">
        <v>427</v>
      </c>
      <c r="K77" s="32">
        <f t="shared" ref="K77:K80" si="36">IF(ISNUMBER(J77), (J77 - $B77) / $B77, "")</f>
        <v>-7.775377969762419E-2</v>
      </c>
      <c r="L77" s="18">
        <f>IF(ISNUMBER(J77), $B91 * K77, "")</f>
        <v>-11663.066954643629</v>
      </c>
      <c r="M77" s="31">
        <v>436</v>
      </c>
      <c r="N77" s="32">
        <f t="shared" ref="N77:N80" si="37">IF(ISNUMBER(M77), (M77 - $B77) / $B77, "")</f>
        <v>-5.8315334773218146E-2</v>
      </c>
      <c r="O77" s="18">
        <f>IF(ISNUMBER(M77), $B91 * N77, "")</f>
        <v>-8747.3002159827211</v>
      </c>
      <c r="Q77" s="193"/>
      <c r="R77" s="193"/>
      <c r="S77" s="193"/>
    </row>
    <row r="78" spans="1:19" ht="17.25" thickBot="1">
      <c r="A78" s="125" t="s">
        <v>328</v>
      </c>
      <c r="B78" s="126">
        <v>791</v>
      </c>
      <c r="C78" s="77">
        <v>3.9421813399999998E-2</v>
      </c>
      <c r="D78" s="15">
        <v>757</v>
      </c>
      <c r="E78" s="32">
        <f t="shared" si="34"/>
        <v>-4.2983565107458911E-2</v>
      </c>
      <c r="F78" s="18">
        <f>IF(ISNUMBER(D78), $B91 * E78, "")</f>
        <v>-6447.5347661188371</v>
      </c>
      <c r="G78" s="31">
        <v>757</v>
      </c>
      <c r="H78" s="32">
        <f t="shared" si="35"/>
        <v>-4.2983565107458911E-2</v>
      </c>
      <c r="I78" s="101">
        <f>IF(ISNUMBER(G78), $B91 * H78, "")</f>
        <v>-6447.5347661188371</v>
      </c>
      <c r="J78" s="15">
        <v>751</v>
      </c>
      <c r="K78" s="32">
        <f t="shared" si="36"/>
        <v>-5.0568900126422248E-2</v>
      </c>
      <c r="L78" s="18">
        <f>IF(ISNUMBER(J78), $B91 * K78, "")</f>
        <v>-7585.3350189633375</v>
      </c>
      <c r="M78" s="31">
        <v>764</v>
      </c>
      <c r="N78" s="32">
        <f t="shared" si="37"/>
        <v>-3.4134007585335017E-2</v>
      </c>
      <c r="O78" s="18">
        <f>IF(ISNUMBER(M78), $B91 * N78, "")</f>
        <v>-5120.1011378002522</v>
      </c>
      <c r="Q78" s="193"/>
      <c r="R78" s="193"/>
      <c r="S78" s="193"/>
    </row>
    <row r="79" spans="1:19" ht="17.25" thickBot="1">
      <c r="A79" s="125" t="s">
        <v>220</v>
      </c>
      <c r="B79" s="126">
        <v>704</v>
      </c>
      <c r="C79" s="77">
        <v>3.83480826E-2</v>
      </c>
      <c r="D79" s="15">
        <v>656</v>
      </c>
      <c r="E79" s="32">
        <f t="shared" si="34"/>
        <v>-6.8181818181818177E-2</v>
      </c>
      <c r="F79" s="18">
        <f>IF(ISNUMBER(D79), $B91 * E79, "")</f>
        <v>-10227.272727272726</v>
      </c>
      <c r="G79" s="31">
        <v>660</v>
      </c>
      <c r="H79" s="32">
        <f t="shared" si="35"/>
        <v>-6.25E-2</v>
      </c>
      <c r="I79" s="101">
        <f>IF(ISNUMBER(G79), $B91 * H79, "")</f>
        <v>-9375</v>
      </c>
      <c r="J79" s="15">
        <v>652</v>
      </c>
      <c r="K79" s="32">
        <f t="shared" si="36"/>
        <v>-7.3863636363636367E-2</v>
      </c>
      <c r="L79" s="18">
        <f>IF(ISNUMBER(J79), $B91 * K79, "")</f>
        <v>-11079.545454545456</v>
      </c>
      <c r="M79" s="31">
        <v>666</v>
      </c>
      <c r="N79" s="32">
        <f t="shared" si="37"/>
        <v>-5.3977272727272728E-2</v>
      </c>
      <c r="O79" s="18">
        <f>IF(ISNUMBER(M79), $B91 * N79, "")</f>
        <v>-8096.590909090909</v>
      </c>
      <c r="Q79" s="33"/>
      <c r="R79" s="33"/>
    </row>
    <row r="80" spans="1:19" ht="17.25" thickBot="1">
      <c r="A80" s="130" t="s">
        <v>103</v>
      </c>
      <c r="B80" s="131">
        <v>539</v>
      </c>
      <c r="C80" s="79">
        <v>3.6538461500000001E-2</v>
      </c>
      <c r="D80" s="24">
        <v>509</v>
      </c>
      <c r="E80" s="25">
        <f t="shared" si="34"/>
        <v>-5.5658627087198514E-2</v>
      </c>
      <c r="F80" s="104">
        <f>IF(ISNUMBER(D80), $B91 * E80, "")</f>
        <v>-8348.7940630797766</v>
      </c>
      <c r="G80" s="102">
        <v>509</v>
      </c>
      <c r="H80" s="25">
        <f t="shared" si="35"/>
        <v>-5.5658627087198514E-2</v>
      </c>
      <c r="I80" s="103">
        <f>IF(ISNUMBER(G80), $B91 * H80, "")</f>
        <v>-8348.7940630797766</v>
      </c>
      <c r="J80" s="24">
        <v>503</v>
      </c>
      <c r="K80" s="25">
        <f t="shared" si="36"/>
        <v>-6.6790352504638217E-2</v>
      </c>
      <c r="L80" s="104">
        <f>IF(ISNUMBER(J80), $B91 * K80, "")</f>
        <v>-10018.552875695732</v>
      </c>
      <c r="M80" s="102">
        <v>508</v>
      </c>
      <c r="N80" s="25">
        <f t="shared" si="37"/>
        <v>-5.7513914656771803E-2</v>
      </c>
      <c r="O80" s="104">
        <f>IF(ISNUMBER(M80), $B91 * N80, "")</f>
        <v>-8627.0871985157701</v>
      </c>
      <c r="Q80" s="194"/>
      <c r="R80" s="195"/>
      <c r="S80" s="196"/>
    </row>
    <row r="81" spans="1:19">
      <c r="A81" s="123" t="s">
        <v>163</v>
      </c>
      <c r="B81" s="124">
        <v>712</v>
      </c>
      <c r="C81" s="76">
        <v>3.1884058E-2</v>
      </c>
      <c r="D81" s="13">
        <v>678</v>
      </c>
      <c r="E81" s="14">
        <f>IF(ISNUMBER(D81), (D81 - $B81) / $B81, "")</f>
        <v>-4.7752808988764044E-2</v>
      </c>
      <c r="F81" s="16">
        <f>IF(ISNUMBER(D81), $B91 * E81, "")</f>
        <v>-7162.9213483146068</v>
      </c>
      <c r="G81" s="29">
        <v>682</v>
      </c>
      <c r="H81" s="14">
        <f>IF(ISNUMBER(G81), (G81 - $B81) / $B81, "")</f>
        <v>-4.2134831460674156E-2</v>
      </c>
      <c r="I81" s="100">
        <f>IF(ISNUMBER(G81), $B91 * H81, "")</f>
        <v>-6320.2247191011238</v>
      </c>
      <c r="J81" s="13">
        <v>679</v>
      </c>
      <c r="K81" s="14">
        <f>IF(ISNUMBER(J81), (J81 - $B81) / $B81, "")</f>
        <v>-4.6348314606741575E-2</v>
      </c>
      <c r="L81" s="16">
        <f>IF(ISNUMBER(J81), $B91 * K81, "")</f>
        <v>-6952.2471910112363</v>
      </c>
      <c r="M81" s="29">
        <v>679</v>
      </c>
      <c r="N81" s="14">
        <f>IF(ISNUMBER(M81), (M81 - $B81) / $B81, "")</f>
        <v>-4.6348314606741575E-2</v>
      </c>
      <c r="O81" s="16">
        <f>IF(ISNUMBER(M81), $B91 * N81, "")</f>
        <v>-6952.2471910112363</v>
      </c>
      <c r="Q81" s="197"/>
      <c r="R81" s="198"/>
      <c r="S81" s="199"/>
    </row>
    <row r="82" spans="1:19" ht="17.25" thickBot="1">
      <c r="A82" s="125" t="s">
        <v>120</v>
      </c>
      <c r="B82" s="126">
        <v>240</v>
      </c>
      <c r="C82" s="77">
        <v>3.0042918500000002E-2</v>
      </c>
      <c r="D82" s="15">
        <v>228</v>
      </c>
      <c r="E82" s="32">
        <f t="shared" ref="E82:E85" si="38">IF(ISNUMBER(D82), (D82 - $B82) / $B82, "")</f>
        <v>-0.05</v>
      </c>
      <c r="F82" s="18">
        <f>IF(ISNUMBER(D82), $B91 * E82, "")</f>
        <v>-7500</v>
      </c>
      <c r="G82" s="31">
        <v>233</v>
      </c>
      <c r="H82" s="32">
        <f t="shared" ref="H82:H85" si="39">IF(ISNUMBER(G82), (G82 - $B82) / $B82, "")</f>
        <v>-2.9166666666666667E-2</v>
      </c>
      <c r="I82" s="101">
        <f>IF(ISNUMBER(G82), $B91 * H82, "")</f>
        <v>-4375</v>
      </c>
      <c r="J82" s="15">
        <v>231</v>
      </c>
      <c r="K82" s="32">
        <f t="shared" ref="K82:K85" si="40">IF(ISNUMBER(J82), (J82 - $B82) / $B82, "")</f>
        <v>-3.7499999999999999E-2</v>
      </c>
      <c r="L82" s="18">
        <f>IF(ISNUMBER(J82), $B91 * K82, "")</f>
        <v>-5625</v>
      </c>
      <c r="M82" s="31">
        <v>235</v>
      </c>
      <c r="N82" s="32">
        <f t="shared" ref="N82:N85" si="41">IF(ISNUMBER(M82), (M82 - $B82) / $B82, "")</f>
        <v>-2.0833333333333332E-2</v>
      </c>
      <c r="O82" s="18">
        <f>IF(ISNUMBER(M82), $B91 * N82, "")</f>
        <v>-3125</v>
      </c>
      <c r="Q82" s="200"/>
      <c r="R82" s="201"/>
      <c r="S82" s="202"/>
    </row>
    <row r="83" spans="1:19" ht="17.25" thickBot="1">
      <c r="A83" s="125" t="s">
        <v>79</v>
      </c>
      <c r="B83" s="126">
        <v>503</v>
      </c>
      <c r="C83" s="77">
        <v>2.86298569E-2</v>
      </c>
      <c r="D83" s="15">
        <v>485</v>
      </c>
      <c r="E83" s="32">
        <f t="shared" si="38"/>
        <v>-3.5785288270377733E-2</v>
      </c>
      <c r="F83" s="18">
        <f>IF(ISNUMBER(D83), $B91 * E83, "")</f>
        <v>-5367.7932405566598</v>
      </c>
      <c r="G83" s="31">
        <v>485</v>
      </c>
      <c r="H83" s="32">
        <f t="shared" si="39"/>
        <v>-3.5785288270377733E-2</v>
      </c>
      <c r="I83" s="101">
        <f>IF(ISNUMBER(G83), $B91 * H83, "")</f>
        <v>-5367.7932405566598</v>
      </c>
      <c r="J83" s="15">
        <v>478</v>
      </c>
      <c r="K83" s="32">
        <f t="shared" si="40"/>
        <v>-4.9701789264413522E-2</v>
      </c>
      <c r="L83" s="18">
        <f>IF(ISNUMBER(J83), $B91 * K83, "")</f>
        <v>-7455.2683896620283</v>
      </c>
      <c r="M83" s="31">
        <v>484</v>
      </c>
      <c r="N83" s="32">
        <f t="shared" si="41"/>
        <v>-3.7773359840954271E-2</v>
      </c>
      <c r="O83" s="18">
        <f>IF(ISNUMBER(M83), $B91 * N83, "")</f>
        <v>-5666.0039761431408</v>
      </c>
      <c r="Q83" s="193"/>
      <c r="R83" s="193"/>
      <c r="S83" s="193"/>
    </row>
    <row r="84" spans="1:19" ht="17.25" thickBot="1">
      <c r="A84" s="125" t="s">
        <v>208</v>
      </c>
      <c r="B84" s="126">
        <v>719</v>
      </c>
      <c r="C84" s="77">
        <v>2.7142857100000001E-2</v>
      </c>
      <c r="D84" s="15">
        <v>683</v>
      </c>
      <c r="E84" s="32">
        <f t="shared" si="38"/>
        <v>-5.0069541029207229E-2</v>
      </c>
      <c r="F84" s="18">
        <f>IF(ISNUMBER(D84), $B91 * E84, "")</f>
        <v>-7510.4311543810845</v>
      </c>
      <c r="G84" s="31">
        <v>683</v>
      </c>
      <c r="H84" s="32">
        <f t="shared" si="39"/>
        <v>-5.0069541029207229E-2</v>
      </c>
      <c r="I84" s="101">
        <f>IF(ISNUMBER(G84), $B91 * H84, "")</f>
        <v>-7510.4311543810845</v>
      </c>
      <c r="J84" s="15">
        <v>675</v>
      </c>
      <c r="K84" s="32">
        <f t="shared" si="40"/>
        <v>-6.1196105702364396E-2</v>
      </c>
      <c r="L84" s="18">
        <f>IF(ISNUMBER(J84), $B91 * K84, "")</f>
        <v>-9179.4158553546586</v>
      </c>
      <c r="M84" s="31">
        <v>685</v>
      </c>
      <c r="N84" s="32">
        <f t="shared" si="41"/>
        <v>-4.7287899860917942E-2</v>
      </c>
      <c r="O84" s="18">
        <f>IF(ISNUMBER(M84), $B91 * N84, "")</f>
        <v>-7093.1849791376917</v>
      </c>
      <c r="Q84" s="203"/>
      <c r="R84" s="203"/>
      <c r="S84" s="203"/>
    </row>
    <row r="85" spans="1:19" ht="17.25" thickBot="1">
      <c r="A85" s="127" t="s">
        <v>238</v>
      </c>
      <c r="B85" s="128">
        <v>784</v>
      </c>
      <c r="C85" s="78">
        <v>2.34986945E-2</v>
      </c>
      <c r="D85" s="20">
        <v>742</v>
      </c>
      <c r="E85" s="21">
        <f t="shared" si="38"/>
        <v>-5.3571428571428568E-2</v>
      </c>
      <c r="F85" s="22">
        <f>IF(ISNUMBER(D85), $B91 * E85, "")</f>
        <v>-8035.7142857142853</v>
      </c>
      <c r="G85" s="30">
        <v>740</v>
      </c>
      <c r="H85" s="21">
        <f t="shared" si="39"/>
        <v>-5.6122448979591837E-2</v>
      </c>
      <c r="I85" s="105">
        <f>IF(ISNUMBER(G85), $B91 * H85, "")</f>
        <v>-8418.3673469387759</v>
      </c>
      <c r="J85" s="20">
        <v>738</v>
      </c>
      <c r="K85" s="21">
        <f t="shared" si="40"/>
        <v>-5.8673469387755105E-2</v>
      </c>
      <c r="L85" s="22">
        <f>IF(ISNUMBER(J85), $B91 * K85, "")</f>
        <v>-8801.0204081632655</v>
      </c>
      <c r="M85" s="30">
        <v>742</v>
      </c>
      <c r="N85" s="21">
        <f t="shared" si="41"/>
        <v>-5.3571428571428568E-2</v>
      </c>
      <c r="O85" s="22">
        <f>IF(ISNUMBER(M85), $B91 * N85, "")</f>
        <v>-8035.7142857142853</v>
      </c>
      <c r="Q85" s="203"/>
      <c r="R85" s="203"/>
      <c r="S85" s="203"/>
    </row>
    <row r="86" spans="1:19" ht="17.25" thickBot="1">
      <c r="A86" s="125" t="s">
        <v>155</v>
      </c>
      <c r="B86" s="129">
        <v>757</v>
      </c>
      <c r="C86" s="80">
        <v>1.88425303E-2</v>
      </c>
      <c r="D86" s="106">
        <v>726</v>
      </c>
      <c r="E86" s="107">
        <f>IF(ISNUMBER(D86), (D86 - $B86) / $B86, "")</f>
        <v>-4.0951122853368563E-2</v>
      </c>
      <c r="F86" s="108">
        <f>IF(ISNUMBER(D86), $B91 * E86, "")</f>
        <v>-6142.6684280052841</v>
      </c>
      <c r="G86" s="109">
        <v>728</v>
      </c>
      <c r="H86" s="107">
        <f>IF(ISNUMBER(G86), (G86 - $B86) / $B86, "")</f>
        <v>-3.8309114927344783E-2</v>
      </c>
      <c r="I86" s="110">
        <f>IF(ISNUMBER(G86), $B91 * H86, "")</f>
        <v>-5746.3672391017171</v>
      </c>
      <c r="J86" s="106">
        <v>710</v>
      </c>
      <c r="K86" s="107">
        <f>IF(ISNUMBER(J86), (J86 - $B86) / $B86, "")</f>
        <v>-6.2087186261558784E-2</v>
      </c>
      <c r="L86" s="108">
        <f>IF(ISNUMBER(J86), $B91 * K86, "")</f>
        <v>-9313.0779392338172</v>
      </c>
      <c r="M86" s="109">
        <v>719</v>
      </c>
      <c r="N86" s="107">
        <f>IF(ISNUMBER(M86), (M86 - $B86) / $B86, "")</f>
        <v>-5.0198150594451783E-2</v>
      </c>
      <c r="O86" s="108">
        <f>IF(ISNUMBER(M86), $B91 * N86, "")</f>
        <v>-7529.7225891677672</v>
      </c>
      <c r="Q86" s="193"/>
      <c r="R86" s="193"/>
      <c r="S86" s="193"/>
    </row>
    <row r="87" spans="1:19" ht="17.25" thickBot="1">
      <c r="A87" s="125" t="s">
        <v>246</v>
      </c>
      <c r="B87" s="126">
        <v>613</v>
      </c>
      <c r="C87" s="77">
        <v>1.8272425200000001E-2</v>
      </c>
      <c r="D87" s="15">
        <v>576</v>
      </c>
      <c r="E87" s="32">
        <f t="shared" ref="E87:E90" si="42">IF(ISNUMBER(D87), (D87 - $B87) / $B87, "")</f>
        <v>-6.0358890701468187E-2</v>
      </c>
      <c r="F87" s="18">
        <f>IF(ISNUMBER(D87), $B91 * E87, "")</f>
        <v>-9053.8336052202285</v>
      </c>
      <c r="G87" s="31">
        <v>576</v>
      </c>
      <c r="H87" s="32">
        <f t="shared" ref="H87:H90" si="43">IF(ISNUMBER(G87), (G87 - $B87) / $B87, "")</f>
        <v>-6.0358890701468187E-2</v>
      </c>
      <c r="I87" s="101">
        <f>IF(ISNUMBER(G87), $B91 * H87, "")</f>
        <v>-9053.8336052202285</v>
      </c>
      <c r="J87" s="15">
        <v>574</v>
      </c>
      <c r="K87" s="32">
        <f t="shared" ref="K87:K90" si="44">IF(ISNUMBER(J87), (J87 - $B87) / $B87, "")</f>
        <v>-6.3621533442088096E-2</v>
      </c>
      <c r="L87" s="18">
        <f>IF(ISNUMBER(J87), $B91 * K87, "")</f>
        <v>-9543.2300163132149</v>
      </c>
      <c r="M87" s="31">
        <v>580</v>
      </c>
      <c r="N87" s="32">
        <f t="shared" ref="N87:N90" si="45">IF(ISNUMBER(M87), (M87 - $B87) / $B87, "")</f>
        <v>-5.3833605220228384E-2</v>
      </c>
      <c r="O87" s="18">
        <f>IF(ISNUMBER(M87), $B91 * N87, "")</f>
        <v>-8075.0407830342574</v>
      </c>
      <c r="Q87" s="193"/>
      <c r="R87" s="193"/>
      <c r="S87" s="193"/>
    </row>
    <row r="88" spans="1:19" ht="17.25" thickBot="1">
      <c r="A88" s="125" t="s">
        <v>206</v>
      </c>
      <c r="B88" s="126">
        <v>680</v>
      </c>
      <c r="C88" s="77">
        <v>1.79640719E-2</v>
      </c>
      <c r="D88" s="15">
        <v>651</v>
      </c>
      <c r="E88" s="32">
        <f t="shared" si="42"/>
        <v>-4.2647058823529413E-2</v>
      </c>
      <c r="F88" s="18">
        <f>IF(ISNUMBER(D88), $B91 * E88, "")</f>
        <v>-6397.0588235294117</v>
      </c>
      <c r="G88" s="31">
        <v>654</v>
      </c>
      <c r="H88" s="32">
        <f t="shared" si="43"/>
        <v>-3.8235294117647062E-2</v>
      </c>
      <c r="I88" s="101">
        <f>IF(ISNUMBER(G88), $B91 * H88, "")</f>
        <v>-5735.2941176470595</v>
      </c>
      <c r="J88" s="15">
        <v>651</v>
      </c>
      <c r="K88" s="32">
        <f t="shared" si="44"/>
        <v>-4.2647058823529413E-2</v>
      </c>
      <c r="L88" s="18">
        <f>IF(ISNUMBER(J88), $B91 * K88, "")</f>
        <v>-6397.0588235294117</v>
      </c>
      <c r="M88" s="31">
        <v>658</v>
      </c>
      <c r="N88" s="32">
        <f t="shared" si="45"/>
        <v>-3.2352941176470591E-2</v>
      </c>
      <c r="O88" s="18">
        <f>IF(ISNUMBER(M88), $B91 * N88, "")</f>
        <v>-4852.9411764705883</v>
      </c>
      <c r="Q88" s="193"/>
      <c r="R88" s="193"/>
      <c r="S88" s="193"/>
    </row>
    <row r="89" spans="1:19">
      <c r="A89" s="125" t="s">
        <v>89</v>
      </c>
      <c r="B89" s="126">
        <v>510</v>
      </c>
      <c r="C89" s="77">
        <v>1.5936255E-2</v>
      </c>
      <c r="D89" s="15">
        <v>496</v>
      </c>
      <c r="E89" s="32">
        <f t="shared" si="42"/>
        <v>-2.7450980392156862E-2</v>
      </c>
      <c r="F89" s="18">
        <f>IF(ISNUMBER(D89), $B91 * E89, "")</f>
        <v>-4117.6470588235297</v>
      </c>
      <c r="G89" s="31">
        <v>496</v>
      </c>
      <c r="H89" s="32">
        <f t="shared" si="43"/>
        <v>-2.7450980392156862E-2</v>
      </c>
      <c r="I89" s="101">
        <f>IF(ISNUMBER(G89), $B91 * H89, "")</f>
        <v>-4117.6470588235297</v>
      </c>
      <c r="J89" s="15">
        <v>496</v>
      </c>
      <c r="K89" s="32">
        <f t="shared" si="44"/>
        <v>-2.7450980392156862E-2</v>
      </c>
      <c r="L89" s="18">
        <f>IF(ISNUMBER(J89), $B91 * K89, "")</f>
        <v>-4117.6470588235297</v>
      </c>
      <c r="M89" s="31">
        <v>499</v>
      </c>
      <c r="N89" s="32">
        <f t="shared" si="45"/>
        <v>-2.1568627450980392E-2</v>
      </c>
      <c r="O89" s="18">
        <f>IF(ISNUMBER(M89), $B91 * N89, "")</f>
        <v>-3235.2941176470586</v>
      </c>
      <c r="Q89" s="182"/>
      <c r="R89" s="183"/>
      <c r="S89" s="184"/>
    </row>
    <row r="90" spans="1:19" ht="17.25" thickBot="1">
      <c r="A90" s="130" t="s">
        <v>151</v>
      </c>
      <c r="B90" s="131">
        <v>815</v>
      </c>
      <c r="C90" s="79">
        <v>1.3681591999999999E-2</v>
      </c>
      <c r="D90" s="24">
        <v>784</v>
      </c>
      <c r="E90" s="25">
        <f t="shared" si="42"/>
        <v>-3.8036809815950923E-2</v>
      </c>
      <c r="F90" s="104">
        <f>IF(ISNUMBER(D90), $B91 * E90, "")</f>
        <v>-5705.5214723926383</v>
      </c>
      <c r="G90" s="102">
        <v>788</v>
      </c>
      <c r="H90" s="25">
        <f t="shared" si="43"/>
        <v>-3.3128834355828224E-2</v>
      </c>
      <c r="I90" s="103">
        <f>IF(ISNUMBER(G90), $B91 * H90, "")</f>
        <v>-4969.3251533742332</v>
      </c>
      <c r="J90" s="24">
        <v>776</v>
      </c>
      <c r="K90" s="25">
        <f t="shared" si="44"/>
        <v>-4.785276073619632E-2</v>
      </c>
      <c r="L90" s="104">
        <f>IF(ISNUMBER(J90), $B91 * K90, "")</f>
        <v>-7177.9141104294476</v>
      </c>
      <c r="M90" s="102">
        <v>788</v>
      </c>
      <c r="N90" s="25">
        <f t="shared" si="45"/>
        <v>-3.3128834355828224E-2</v>
      </c>
      <c r="O90" s="104">
        <f>IF(ISNUMBER(M90), $B91 * N90, "")</f>
        <v>-4969.3251533742332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-5.2013078033028695E-2</v>
      </c>
      <c r="F91" s="28">
        <f>SUM(F71:F90)</f>
        <v>-156039.23409908605</v>
      </c>
      <c r="G91" s="26" t="s">
        <v>265</v>
      </c>
      <c r="H91" s="27">
        <f>IF(COUNT(H71:H90), SUM(H71:H90) / COUNT(H71:H90), 0)</f>
        <v>-4.9189953657464869E-2</v>
      </c>
      <c r="I91" s="28">
        <f>SUM(I71:I90)</f>
        <v>-147569.86097239458</v>
      </c>
      <c r="J91" s="26" t="s">
        <v>265</v>
      </c>
      <c r="K91" s="27">
        <f>IF(COUNT(K71:K90), SUM(K71:K90) / COUNT(K71:K90), 0)</f>
        <v>-6.0399362014933303E-2</v>
      </c>
      <c r="L91" s="28">
        <f>SUM(L71:L90)</f>
        <v>-181198.08604479991</v>
      </c>
      <c r="M91" s="26" t="s">
        <v>265</v>
      </c>
      <c r="N91" s="27">
        <f>IF(COUNT(N71:N90), SUM(N71:N90) / COUNT(N71:N90), 0)</f>
        <v>-4.6615788808450617E-2</v>
      </c>
      <c r="O91" s="28">
        <f>SUM(O71:O90)</f>
        <v>-139847.36642535182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2022-06-07(화) 오전 00:00</v>
      </c>
      <c r="C96" s="245"/>
      <c r="D96" s="217" t="str">
        <f>TEXT($G$1, "[$-ko-KR]yyyy-mm-dd(ddd) ") &amp; "오후 14:00"</f>
        <v>2022-06-07(화) 오후 14:00</v>
      </c>
      <c r="E96" s="218"/>
      <c r="F96" s="219"/>
      <c r="G96" s="217" t="str">
        <f>TEXT($G$1, "[$-ko-KR]yyyy-mm-dd(ddd) ") &amp; "오후 19:00"</f>
        <v>2022-06-07(화) 오후 19:00</v>
      </c>
      <c r="H96" s="218"/>
      <c r="I96" s="219"/>
      <c r="J96" s="217" t="str">
        <f>TEXT($G$1, "[$-ko-KR]yyyy-mm-dd(ddd) ") &amp; "오후 21:00"</f>
        <v>2022-06-07(화) 오후 21:00</v>
      </c>
      <c r="K96" s="218"/>
      <c r="L96" s="219"/>
      <c r="M96" s="217" t="str">
        <f>TEXT($G$1+1, "[$-ko-KR]yyyy-mm-dd(ddd) ") &amp; "오전 00:00"</f>
        <v>2022-06-08(수)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179</v>
      </c>
      <c r="B98" s="124">
        <v>707</v>
      </c>
      <c r="C98" s="76">
        <v>0.23601398600000001</v>
      </c>
      <c r="D98" s="13">
        <v>605</v>
      </c>
      <c r="E98" s="14">
        <f>IF(ISNUMBER(D98), (D98 - $B98) / $B98, "")</f>
        <v>-0.14427157001414428</v>
      </c>
      <c r="F98" s="16">
        <f>IF(ISNUMBER(D98), $B118 * E98, "")</f>
        <v>-21640.735502121643</v>
      </c>
      <c r="G98" s="29">
        <v>602</v>
      </c>
      <c r="H98" s="14">
        <f>IF(ISNUMBER(G98), (G98 - $B98) / $B98, "")</f>
        <v>-0.14851485148514851</v>
      </c>
      <c r="I98" s="100">
        <f>IF(ISNUMBER(G98), $B118 * H98, "")</f>
        <v>-22277.227722772277</v>
      </c>
      <c r="J98" s="13">
        <v>591</v>
      </c>
      <c r="K98" s="14">
        <f>IF(ISNUMBER(J98), (J98 - $B98) / $B98, "")</f>
        <v>-0.16407355021216408</v>
      </c>
      <c r="L98" s="16">
        <f>IF(ISNUMBER(J98), $B118 * K98, "")</f>
        <v>-24611.03253182461</v>
      </c>
      <c r="M98" s="29">
        <v>598</v>
      </c>
      <c r="N98" s="14">
        <f>IF(ISNUMBER(M98), (M98 - $B98) / $B98, "")</f>
        <v>-0.15417256011315417</v>
      </c>
      <c r="O98" s="16">
        <f>IF(ISNUMBER(M98), $B118 * N98, "")</f>
        <v>-23125.884016973127</v>
      </c>
      <c r="Q98" s="203"/>
      <c r="R98" s="203"/>
      <c r="S98" s="203"/>
    </row>
    <row r="99" spans="1:19" ht="17.25" thickBot="1">
      <c r="A99" s="125" t="s">
        <v>340</v>
      </c>
      <c r="B99" s="126">
        <v>6.7699999999999996E-2</v>
      </c>
      <c r="C99" s="77">
        <v>0.10440456770000001</v>
      </c>
      <c r="D99" s="15">
        <v>6.9099999999999995E-2</v>
      </c>
      <c r="E99" s="32">
        <f t="shared" ref="E99:E102" si="46">IF(ISNUMBER(D99), (D99 - $B99) / $B99, "")</f>
        <v>2.0679468242245178E-2</v>
      </c>
      <c r="F99" s="18">
        <f>IF(ISNUMBER(D99), $B118 * E99, "")</f>
        <v>3101.9202363367767</v>
      </c>
      <c r="G99" s="31">
        <v>7.1599999999999997E-2</v>
      </c>
      <c r="H99" s="32">
        <f t="shared" ref="H99:H102" si="47">IF(ISNUMBER(G99), (G99 - $B99) / $B99, "")</f>
        <v>5.7607090103397353E-2</v>
      </c>
      <c r="I99" s="101">
        <f>IF(ISNUMBER(G99), $B118 * H99, "")</f>
        <v>8641.0635155096024</v>
      </c>
      <c r="J99" s="15">
        <v>6.9099999999999995E-2</v>
      </c>
      <c r="K99" s="32">
        <f t="shared" ref="K99:K102" si="48">IF(ISNUMBER(J99), (J99 - $B99) / $B99, "")</f>
        <v>2.0679468242245178E-2</v>
      </c>
      <c r="L99" s="18">
        <f>IF(ISNUMBER(J99), $B118 * K99, "")</f>
        <v>3101.9202363367767</v>
      </c>
      <c r="M99" s="31">
        <v>7.0099999999999996E-2</v>
      </c>
      <c r="N99" s="32">
        <f t="shared" ref="N99:N102" si="49">IF(ISNUMBER(M99), (M99 - $B99) / $B99, "")</f>
        <v>3.5450516986706052E-2</v>
      </c>
      <c r="O99" s="18">
        <f>IF(ISNUMBER(M99), $B118 * N99, "")</f>
        <v>5317.5775480059074</v>
      </c>
      <c r="Q99" s="203"/>
      <c r="R99" s="203"/>
      <c r="S99" s="203"/>
    </row>
    <row r="100" spans="1:19" ht="17.25" thickBot="1">
      <c r="A100" s="125" t="s">
        <v>345</v>
      </c>
      <c r="B100" s="126">
        <v>53880</v>
      </c>
      <c r="C100" s="77">
        <v>0.100040833</v>
      </c>
      <c r="D100" s="15">
        <v>49790</v>
      </c>
      <c r="E100" s="32">
        <f t="shared" si="46"/>
        <v>-7.5909428359316994E-2</v>
      </c>
      <c r="F100" s="18">
        <f>IF(ISNUMBER(D100), $B118 * E100, "")</f>
        <v>-11386.414253897548</v>
      </c>
      <c r="G100" s="31">
        <v>49880</v>
      </c>
      <c r="H100" s="32">
        <f t="shared" si="47"/>
        <v>-7.4239049740163321E-2</v>
      </c>
      <c r="I100" s="101">
        <f>IF(ISNUMBER(G100), $B118 * H100, "")</f>
        <v>-11135.857461024498</v>
      </c>
      <c r="J100" s="15">
        <v>48260</v>
      </c>
      <c r="K100" s="32">
        <f t="shared" si="48"/>
        <v>-0.10430586488492948</v>
      </c>
      <c r="L100" s="18">
        <f>IF(ISNUMBER(J100), $B118 * K100, "")</f>
        <v>-15645.87973273942</v>
      </c>
      <c r="M100" s="31">
        <v>49750</v>
      </c>
      <c r="N100" s="32">
        <f t="shared" si="49"/>
        <v>-7.6651818856718637E-2</v>
      </c>
      <c r="O100" s="18">
        <f>IF(ISNUMBER(M100), $B118 * N100, "")</f>
        <v>-11497.772828507796</v>
      </c>
      <c r="Q100" s="193"/>
      <c r="R100" s="193"/>
      <c r="S100" s="193"/>
    </row>
    <row r="101" spans="1:19" ht="17.25" thickBot="1">
      <c r="A101" s="125" t="s">
        <v>167</v>
      </c>
      <c r="B101" s="126">
        <v>1955</v>
      </c>
      <c r="C101" s="77">
        <v>8.0110497200000005E-2</v>
      </c>
      <c r="D101" s="15">
        <v>2010</v>
      </c>
      <c r="E101" s="32">
        <f t="shared" si="46"/>
        <v>2.8132992327365727E-2</v>
      </c>
      <c r="F101" s="18">
        <f>IF(ISNUMBER(D101), $B118 * E101, "")</f>
        <v>4219.9488491048587</v>
      </c>
      <c r="G101" s="31">
        <v>2015</v>
      </c>
      <c r="H101" s="32">
        <f t="shared" si="47"/>
        <v>3.0690537084398978E-2</v>
      </c>
      <c r="I101" s="101">
        <f>IF(ISNUMBER(G101), $B118 * H101, "")</f>
        <v>4603.5805626598467</v>
      </c>
      <c r="J101" s="15">
        <v>2280</v>
      </c>
      <c r="K101" s="32">
        <f t="shared" si="48"/>
        <v>0.16624040920716113</v>
      </c>
      <c r="L101" s="18">
        <f>IF(ISNUMBER(J101), $B118 * K101, "")</f>
        <v>24936.061381074171</v>
      </c>
      <c r="M101" s="31">
        <v>2070</v>
      </c>
      <c r="N101" s="32">
        <f t="shared" si="49"/>
        <v>5.8823529411764705E-2</v>
      </c>
      <c r="O101" s="18">
        <f>IF(ISNUMBER(M101), $B118 * N101, "")</f>
        <v>8823.5294117647063</v>
      </c>
      <c r="Q101" s="193"/>
      <c r="R101" s="193"/>
      <c r="S101" s="193"/>
    </row>
    <row r="102" spans="1:19" ht="17.25" thickBot="1">
      <c r="A102" s="127" t="s">
        <v>169</v>
      </c>
      <c r="B102" s="128">
        <v>403</v>
      </c>
      <c r="C102" s="78">
        <v>7.18085106E-2</v>
      </c>
      <c r="D102" s="20">
        <v>386</v>
      </c>
      <c r="E102" s="21">
        <f t="shared" si="46"/>
        <v>-4.2183622828784122E-2</v>
      </c>
      <c r="F102" s="22">
        <f>IF(ISNUMBER(D102), $B118 * E102, "")</f>
        <v>-6327.5434243176187</v>
      </c>
      <c r="G102" s="30">
        <v>383</v>
      </c>
      <c r="H102" s="21">
        <f t="shared" si="47"/>
        <v>-4.9627791563275438E-2</v>
      </c>
      <c r="I102" s="105">
        <f>IF(ISNUMBER(G102), $B118 * H102, "")</f>
        <v>-7444.1687344913153</v>
      </c>
      <c r="J102" s="20">
        <v>374</v>
      </c>
      <c r="K102" s="21">
        <f t="shared" si="48"/>
        <v>-7.1960297766749379E-2</v>
      </c>
      <c r="L102" s="22">
        <f>IF(ISNUMBER(J102), $B118 * K102, "")</f>
        <v>-10794.044665012407</v>
      </c>
      <c r="M102" s="30">
        <v>380</v>
      </c>
      <c r="N102" s="21">
        <f t="shared" si="49"/>
        <v>-5.7071960297766747E-2</v>
      </c>
      <c r="O102" s="22">
        <f>IF(ISNUMBER(M102), $B118 * N102, "")</f>
        <v>-8560.7940446650118</v>
      </c>
      <c r="Q102" s="193"/>
      <c r="R102" s="193"/>
      <c r="S102" s="193"/>
    </row>
    <row r="103" spans="1:19" ht="17.25" thickBot="1">
      <c r="A103" s="125" t="s">
        <v>109</v>
      </c>
      <c r="B103" s="129">
        <v>1650</v>
      </c>
      <c r="C103" s="80">
        <v>7.1428571400000002E-2</v>
      </c>
      <c r="D103" s="106">
        <v>1535</v>
      </c>
      <c r="E103" s="107">
        <f>IF(ISNUMBER(D103), (D103 - $B103) / $B103, "")</f>
        <v>-6.9696969696969702E-2</v>
      </c>
      <c r="F103" s="108">
        <f>IF(ISNUMBER(D103), $B118 * E103, "")</f>
        <v>-10454.545454545456</v>
      </c>
      <c r="G103" s="109">
        <v>1550</v>
      </c>
      <c r="H103" s="107">
        <f>IF(ISNUMBER(G103), (G103 - $B103) / $B103, "")</f>
        <v>-6.0606060606060608E-2</v>
      </c>
      <c r="I103" s="110">
        <f>IF(ISNUMBER(G103), $B118 * H103, "")</f>
        <v>-9090.9090909090919</v>
      </c>
      <c r="J103" s="106">
        <v>1530</v>
      </c>
      <c r="K103" s="107">
        <f>IF(ISNUMBER(J103), (J103 - $B103) / $B103, "")</f>
        <v>-7.2727272727272724E-2</v>
      </c>
      <c r="L103" s="108">
        <f>IF(ISNUMBER(J103), $B118 * K103, "")</f>
        <v>-10909.090909090908</v>
      </c>
      <c r="M103" s="109">
        <v>1575</v>
      </c>
      <c r="N103" s="107">
        <f>IF(ISNUMBER(M103), (M103 - $B103) / $B103, "")</f>
        <v>-4.5454545454545456E-2</v>
      </c>
      <c r="O103" s="108">
        <f>IF(ISNUMBER(M103), $B118 * N103, "")</f>
        <v>-6818.181818181818</v>
      </c>
      <c r="Q103" s="193"/>
      <c r="R103" s="193"/>
      <c r="S103" s="193"/>
    </row>
    <row r="104" spans="1:19" ht="17.25" thickBot="1">
      <c r="A104" s="125" t="s">
        <v>81</v>
      </c>
      <c r="B104" s="126">
        <v>766</v>
      </c>
      <c r="C104" s="77">
        <v>6.0941828300000001E-2</v>
      </c>
      <c r="D104" s="15">
        <v>744</v>
      </c>
      <c r="E104" s="32">
        <f t="shared" ref="E104:E107" si="50">IF(ISNUMBER(D104), (D104 - $B104) / $B104, "")</f>
        <v>-2.8720626631853787E-2</v>
      </c>
      <c r="F104" s="18">
        <f>IF(ISNUMBER(D104), $B118 * E104, "")</f>
        <v>-4308.093994778068</v>
      </c>
      <c r="G104" s="31">
        <v>747</v>
      </c>
      <c r="H104" s="32">
        <f t="shared" ref="H104:H107" si="51">IF(ISNUMBER(G104), (G104 - $B104) / $B104, "")</f>
        <v>-2.4804177545691905E-2</v>
      </c>
      <c r="I104" s="101">
        <f>IF(ISNUMBER(G104), $B118 * H104, "")</f>
        <v>-3720.626631853786</v>
      </c>
      <c r="J104" s="15">
        <v>742</v>
      </c>
      <c r="K104" s="32">
        <f t="shared" ref="K104:K107" si="52">IF(ISNUMBER(J104), (J104 - $B104) / $B104, "")</f>
        <v>-3.1331592689295036E-2</v>
      </c>
      <c r="L104" s="18">
        <f>IF(ISNUMBER(J104), $B118 * K104, "")</f>
        <v>-4699.7389033942554</v>
      </c>
      <c r="M104" s="31">
        <v>783</v>
      </c>
      <c r="N104" s="32">
        <f t="shared" ref="N104:N107" si="53">IF(ISNUMBER(M104), (M104 - $B104) / $B104, "")</f>
        <v>2.2193211488250653E-2</v>
      </c>
      <c r="O104" s="18">
        <f>IF(ISNUMBER(M104), $B118 * N104, "")</f>
        <v>3328.9817232375981</v>
      </c>
      <c r="Q104" s="193"/>
      <c r="R104" s="193"/>
      <c r="S104" s="193"/>
    </row>
    <row r="105" spans="1:19" ht="17.25" thickBot="1">
      <c r="A105" s="125" t="s">
        <v>62</v>
      </c>
      <c r="B105" s="126">
        <v>15440</v>
      </c>
      <c r="C105" s="77">
        <v>5.8259081599999998E-2</v>
      </c>
      <c r="D105" s="15">
        <v>14470</v>
      </c>
      <c r="E105" s="32">
        <f t="shared" si="50"/>
        <v>-6.2823834196891193E-2</v>
      </c>
      <c r="F105" s="18">
        <f>IF(ISNUMBER(D105), $B118 * E105, "")</f>
        <v>-9423.5751295336795</v>
      </c>
      <c r="G105" s="31">
        <v>14590</v>
      </c>
      <c r="H105" s="32">
        <f t="shared" si="51"/>
        <v>-5.5051813471502592E-2</v>
      </c>
      <c r="I105" s="101">
        <f>IF(ISNUMBER(G105), $B118 * H105, "")</f>
        <v>-8257.7720207253897</v>
      </c>
      <c r="J105" s="15">
        <v>14340</v>
      </c>
      <c r="K105" s="32">
        <f t="shared" si="52"/>
        <v>-7.1243523316062179E-2</v>
      </c>
      <c r="L105" s="18">
        <f>IF(ISNUMBER(J105), $B118 * K105, "")</f>
        <v>-10686.528497409327</v>
      </c>
      <c r="M105" s="31">
        <v>14580</v>
      </c>
      <c r="N105" s="32">
        <f t="shared" si="53"/>
        <v>-5.5699481865284971E-2</v>
      </c>
      <c r="O105" s="18">
        <f>IF(ISNUMBER(M105), $B118 * N105, "")</f>
        <v>-8354.922279792745</v>
      </c>
      <c r="Q105" s="193"/>
      <c r="R105" s="193"/>
      <c r="S105" s="193"/>
    </row>
    <row r="106" spans="1:19" ht="17.25" thickBot="1">
      <c r="A106" s="125" t="s">
        <v>348</v>
      </c>
      <c r="B106" s="126">
        <v>32450</v>
      </c>
      <c r="C106" s="77">
        <v>5.4941482399999998E-2</v>
      </c>
      <c r="D106" s="15">
        <v>30120</v>
      </c>
      <c r="E106" s="32">
        <f t="shared" si="50"/>
        <v>-7.1802773497688752E-2</v>
      </c>
      <c r="F106" s="18">
        <f>IF(ISNUMBER(D106), $B118 * E106, "")</f>
        <v>-10770.416024653312</v>
      </c>
      <c r="G106" s="31">
        <v>30260</v>
      </c>
      <c r="H106" s="32">
        <f t="shared" si="51"/>
        <v>-6.7488443759630201E-2</v>
      </c>
      <c r="I106" s="101">
        <f>IF(ISNUMBER(G106), $B118 * H106, "")</f>
        <v>-10123.266563944529</v>
      </c>
      <c r="J106" s="15">
        <v>30010</v>
      </c>
      <c r="K106" s="32">
        <f t="shared" si="52"/>
        <v>-7.519260400616333E-2</v>
      </c>
      <c r="L106" s="18">
        <f>IF(ISNUMBER(J106), $B118 * K106, "")</f>
        <v>-11278.8906009245</v>
      </c>
      <c r="M106" s="31">
        <v>30880</v>
      </c>
      <c r="N106" s="32">
        <f t="shared" si="53"/>
        <v>-4.8382126348228041E-2</v>
      </c>
      <c r="O106" s="18">
        <f>IF(ISNUMBER(M106), $B118 * N106, "")</f>
        <v>-7257.3189522342063</v>
      </c>
      <c r="Q106" s="33"/>
      <c r="R106" s="33"/>
    </row>
    <row r="107" spans="1:19" ht="17.25" thickBot="1">
      <c r="A107" s="130" t="s">
        <v>101</v>
      </c>
      <c r="B107" s="131">
        <v>393</v>
      </c>
      <c r="C107" s="79">
        <v>5.0802139000000003E-2</v>
      </c>
      <c r="D107" s="24">
        <v>378</v>
      </c>
      <c r="E107" s="25">
        <f t="shared" si="50"/>
        <v>-3.8167938931297711E-2</v>
      </c>
      <c r="F107" s="104">
        <f>IF(ISNUMBER(D107), $B118 * E107, "")</f>
        <v>-5725.1908396946565</v>
      </c>
      <c r="G107" s="102">
        <v>382</v>
      </c>
      <c r="H107" s="25">
        <f t="shared" si="51"/>
        <v>-2.7989821882951654E-2</v>
      </c>
      <c r="I107" s="103">
        <f>IF(ISNUMBER(G107), $B118 * H107, "")</f>
        <v>-4198.4732824427483</v>
      </c>
      <c r="J107" s="24">
        <v>373</v>
      </c>
      <c r="K107" s="25">
        <f t="shared" si="52"/>
        <v>-5.0890585241730277E-2</v>
      </c>
      <c r="L107" s="104">
        <f>IF(ISNUMBER(J107), $B118 * K107, "")</f>
        <v>-7633.5877862595416</v>
      </c>
      <c r="M107" s="102">
        <v>375</v>
      </c>
      <c r="N107" s="25">
        <f t="shared" si="53"/>
        <v>-4.5801526717557252E-2</v>
      </c>
      <c r="O107" s="104">
        <f>IF(ISNUMBER(M107), $B118 * N107, "")</f>
        <v>-6870.2290076335876</v>
      </c>
      <c r="Q107" s="194"/>
      <c r="R107" s="195"/>
      <c r="S107" s="196"/>
    </row>
    <row r="108" spans="1:19">
      <c r="A108" s="123" t="s">
        <v>350</v>
      </c>
      <c r="B108" s="124">
        <v>1255</v>
      </c>
      <c r="C108" s="76">
        <v>5.0209205E-2</v>
      </c>
      <c r="D108" s="13">
        <v>1220</v>
      </c>
      <c r="E108" s="14">
        <f>IF(ISNUMBER(D108), (D108 - $B108) / $B108, "")</f>
        <v>-2.7888446215139442E-2</v>
      </c>
      <c r="F108" s="16">
        <f>IF(ISNUMBER(D108), $B118 * E108, "")</f>
        <v>-4183.2669322709162</v>
      </c>
      <c r="G108" s="29">
        <v>1205</v>
      </c>
      <c r="H108" s="14">
        <f>IF(ISNUMBER(G108), (G108 - $B108) / $B108, "")</f>
        <v>-3.9840637450199202E-2</v>
      </c>
      <c r="I108" s="100">
        <f>IF(ISNUMBER(G108), $B118 * H108, "")</f>
        <v>-5976.0956175298807</v>
      </c>
      <c r="J108" s="13">
        <v>1200</v>
      </c>
      <c r="K108" s="14">
        <f>IF(ISNUMBER(J108), (J108 - $B108) / $B108, "")</f>
        <v>-4.3824701195219126E-2</v>
      </c>
      <c r="L108" s="16">
        <f>IF(ISNUMBER(J108), $B118 * K108, "")</f>
        <v>-6573.7051792828688</v>
      </c>
      <c r="M108" s="29">
        <v>1230</v>
      </c>
      <c r="N108" s="14">
        <f>IF(ISNUMBER(M108), (M108 - $B108) / $B108, "")</f>
        <v>-1.9920318725099601E-2</v>
      </c>
      <c r="O108" s="16">
        <f>IF(ISNUMBER(M108), $B118 * N108, "")</f>
        <v>-2988.0478087649403</v>
      </c>
      <c r="Q108" s="197"/>
      <c r="R108" s="198"/>
      <c r="S108" s="199"/>
    </row>
    <row r="109" spans="1:19" ht="17.25" thickBot="1">
      <c r="A109" s="125" t="s">
        <v>49</v>
      </c>
      <c r="B109" s="126">
        <v>39851000</v>
      </c>
      <c r="C109" s="77">
        <v>4.9483830200000002E-2</v>
      </c>
      <c r="D109" s="15">
        <v>37595000</v>
      </c>
      <c r="E109" s="32">
        <f t="shared" ref="E109:E112" si="54">IF(ISNUMBER(D109), (D109 - $B109) / $B109, "")</f>
        <v>-5.6610875511279517E-2</v>
      </c>
      <c r="F109" s="18">
        <f>IF(ISNUMBER(D109), $B118 * E109, "")</f>
        <v>-8491.6313266919278</v>
      </c>
      <c r="G109" s="31">
        <v>37645000</v>
      </c>
      <c r="H109" s="32">
        <f t="shared" ref="H109:H112" si="55">IF(ISNUMBER(G109), (G109 - $B109) / $B109, "")</f>
        <v>-5.5356201851898323E-2</v>
      </c>
      <c r="I109" s="101">
        <f>IF(ISNUMBER(G109), $B118 * H109, "")</f>
        <v>-8303.4302777847479</v>
      </c>
      <c r="J109" s="15">
        <v>37594000</v>
      </c>
      <c r="K109" s="32">
        <f t="shared" ref="K109:K112" si="56">IF(ISNUMBER(J109), (J109 - $B109) / $B109, "")</f>
        <v>-5.6635968984467142E-2</v>
      </c>
      <c r="L109" s="18">
        <f>IF(ISNUMBER(J109), $B118 * K109, "")</f>
        <v>-8495.3953476700717</v>
      </c>
      <c r="M109" s="31">
        <v>38015000</v>
      </c>
      <c r="N109" s="32">
        <f t="shared" ref="N109:N112" si="57">IF(ISNUMBER(M109), (M109 - $B109) / $B109, "")</f>
        <v>-4.6071616772477481E-2</v>
      </c>
      <c r="O109" s="18">
        <f>IF(ISNUMBER(M109), $B118 * N109, "")</f>
        <v>-6910.7425158716223</v>
      </c>
      <c r="Q109" s="200"/>
      <c r="R109" s="201"/>
      <c r="S109" s="202"/>
    </row>
    <row r="110" spans="1:19" ht="17.25" thickBot="1">
      <c r="A110" s="125" t="s">
        <v>105</v>
      </c>
      <c r="B110" s="126">
        <v>517</v>
      </c>
      <c r="C110" s="77">
        <v>4.2338709699999998E-2</v>
      </c>
      <c r="D110" s="15">
        <v>488</v>
      </c>
      <c r="E110" s="32">
        <f t="shared" si="54"/>
        <v>-5.6092843326885883E-2</v>
      </c>
      <c r="F110" s="18">
        <f>IF(ISNUMBER(D110), $B118 * E110, "")</f>
        <v>-8413.9264990328829</v>
      </c>
      <c r="G110" s="31">
        <v>491</v>
      </c>
      <c r="H110" s="32">
        <f t="shared" si="55"/>
        <v>-5.0290135396518373E-2</v>
      </c>
      <c r="I110" s="101">
        <f>IF(ISNUMBER(G110), $B118 * H110, "")</f>
        <v>-7543.5203094777562</v>
      </c>
      <c r="J110" s="15">
        <v>484</v>
      </c>
      <c r="K110" s="32">
        <f t="shared" si="56"/>
        <v>-6.3829787234042548E-2</v>
      </c>
      <c r="L110" s="18">
        <f>IF(ISNUMBER(J110), $B118 * K110, "")</f>
        <v>-9574.4680851063822</v>
      </c>
      <c r="M110" s="31">
        <v>490</v>
      </c>
      <c r="N110" s="32">
        <f t="shared" si="57"/>
        <v>-5.2224371373307543E-2</v>
      </c>
      <c r="O110" s="18">
        <f>IF(ISNUMBER(M110), $B118 * N110, "")</f>
        <v>-7833.6557059961315</v>
      </c>
      <c r="Q110" s="193"/>
      <c r="R110" s="193"/>
      <c r="S110" s="193"/>
    </row>
    <row r="111" spans="1:19" ht="17.25" thickBot="1">
      <c r="A111" s="125" t="s">
        <v>342</v>
      </c>
      <c r="B111" s="126">
        <v>518</v>
      </c>
      <c r="C111" s="77">
        <v>4.2253521099999997E-2</v>
      </c>
      <c r="D111" s="15">
        <v>493</v>
      </c>
      <c r="E111" s="32">
        <f t="shared" si="54"/>
        <v>-4.8262548262548263E-2</v>
      </c>
      <c r="F111" s="18">
        <f>IF(ISNUMBER(D111), $B118 * E111, "")</f>
        <v>-7239.3822393822393</v>
      </c>
      <c r="G111" s="31">
        <v>492</v>
      </c>
      <c r="H111" s="32">
        <f t="shared" si="55"/>
        <v>-5.019305019305019E-2</v>
      </c>
      <c r="I111" s="101">
        <f>IF(ISNUMBER(G111), $B118 * H111, "")</f>
        <v>-7528.9575289575287</v>
      </c>
      <c r="J111" s="15">
        <v>487</v>
      </c>
      <c r="K111" s="32">
        <f t="shared" si="56"/>
        <v>-5.9845559845559844E-2</v>
      </c>
      <c r="L111" s="18">
        <f>IF(ISNUMBER(J111), $B118 * K111, "")</f>
        <v>-8976.8339768339774</v>
      </c>
      <c r="M111" s="31">
        <v>495</v>
      </c>
      <c r="N111" s="32">
        <f t="shared" si="57"/>
        <v>-4.4401544401544403E-2</v>
      </c>
      <c r="O111" s="18">
        <f>IF(ISNUMBER(M111), $B118 * N111, "")</f>
        <v>-6660.2316602316605</v>
      </c>
      <c r="Q111" s="203"/>
      <c r="R111" s="203"/>
      <c r="S111" s="203"/>
    </row>
    <row r="112" spans="1:19" ht="17.25" thickBot="1">
      <c r="A112" s="127" t="s">
        <v>171</v>
      </c>
      <c r="B112" s="128">
        <v>463</v>
      </c>
      <c r="C112" s="78">
        <v>4.04494382E-2</v>
      </c>
      <c r="D112" s="20">
        <v>431</v>
      </c>
      <c r="E112" s="21">
        <f t="shared" si="54"/>
        <v>-6.9114470842332618E-2</v>
      </c>
      <c r="F112" s="22">
        <f>IF(ISNUMBER(D112), $B118 * E112, "")</f>
        <v>-10367.170626349893</v>
      </c>
      <c r="G112" s="30">
        <v>435</v>
      </c>
      <c r="H112" s="21">
        <f t="shared" si="55"/>
        <v>-6.0475161987041039E-2</v>
      </c>
      <c r="I112" s="105">
        <f>IF(ISNUMBER(G112), $B118 * H112, "")</f>
        <v>-9071.2742980561561</v>
      </c>
      <c r="J112" s="20">
        <v>427</v>
      </c>
      <c r="K112" s="21">
        <f t="shared" si="56"/>
        <v>-7.775377969762419E-2</v>
      </c>
      <c r="L112" s="22">
        <f>IF(ISNUMBER(J112), $B118 * K112, "")</f>
        <v>-11663.066954643629</v>
      </c>
      <c r="M112" s="30">
        <v>436</v>
      </c>
      <c r="N112" s="21">
        <f t="shared" si="57"/>
        <v>-5.8315334773218146E-2</v>
      </c>
      <c r="O112" s="22">
        <f>IF(ISNUMBER(M112), $B118 * N112, "")</f>
        <v>-8747.3002159827211</v>
      </c>
      <c r="Q112" s="203"/>
      <c r="R112" s="203"/>
      <c r="S112" s="203"/>
    </row>
    <row r="113" spans="1:19" ht="17.25" thickBot="1">
      <c r="A113" s="125" t="s">
        <v>328</v>
      </c>
      <c r="B113" s="129">
        <v>791</v>
      </c>
      <c r="C113" s="80">
        <v>3.9421813399999998E-2</v>
      </c>
      <c r="D113" s="106">
        <v>757</v>
      </c>
      <c r="E113" s="107">
        <f>IF(ISNUMBER(D113), (D113 - $B113) / $B113, "")</f>
        <v>-4.2983565107458911E-2</v>
      </c>
      <c r="F113" s="108">
        <f>IF(ISNUMBER(D113), $B118 * E113, "")</f>
        <v>-6447.5347661188371</v>
      </c>
      <c r="G113" s="109">
        <v>757</v>
      </c>
      <c r="H113" s="107">
        <f>IF(ISNUMBER(G113), (G113 - $B113) / $B113, "")</f>
        <v>-4.2983565107458911E-2</v>
      </c>
      <c r="I113" s="110">
        <f>IF(ISNUMBER(G113), $B118 * H113, "")</f>
        <v>-6447.5347661188371</v>
      </c>
      <c r="J113" s="106">
        <v>751</v>
      </c>
      <c r="K113" s="107">
        <f>IF(ISNUMBER(J113), (J113 - $B113) / $B113, "")</f>
        <v>-5.0568900126422248E-2</v>
      </c>
      <c r="L113" s="108">
        <f>IF(ISNUMBER(J113), $B118 * K113, "")</f>
        <v>-7585.3350189633375</v>
      </c>
      <c r="M113" s="109">
        <v>764</v>
      </c>
      <c r="N113" s="107">
        <f>IF(ISNUMBER(M113), (M113 - $B113) / $B113, "")</f>
        <v>-3.4134007585335017E-2</v>
      </c>
      <c r="O113" s="108">
        <f>IF(ISNUMBER(M113), $B118 * N113, "")</f>
        <v>-5120.1011378002522</v>
      </c>
      <c r="Q113" s="193"/>
      <c r="R113" s="193"/>
      <c r="S113" s="193"/>
    </row>
    <row r="114" spans="1:19" ht="17.25" thickBot="1">
      <c r="A114" s="125" t="s">
        <v>220</v>
      </c>
      <c r="B114" s="126">
        <v>704</v>
      </c>
      <c r="C114" s="77">
        <v>3.83480826E-2</v>
      </c>
      <c r="D114" s="15">
        <v>656</v>
      </c>
      <c r="E114" s="32">
        <f t="shared" ref="E114:E117" si="58">IF(ISNUMBER(D114), (D114 - $B114) / $B114, "")</f>
        <v>-6.8181818181818177E-2</v>
      </c>
      <c r="F114" s="18">
        <f>IF(ISNUMBER(D114), $B118 * E114, "")</f>
        <v>-10227.272727272726</v>
      </c>
      <c r="G114" s="31">
        <v>660</v>
      </c>
      <c r="H114" s="32">
        <f t="shared" ref="H114:H117" si="59">IF(ISNUMBER(G114), (G114 - $B114) / $B114, "")</f>
        <v>-6.25E-2</v>
      </c>
      <c r="I114" s="101">
        <f>IF(ISNUMBER(G114), $B118 * H114, "")</f>
        <v>-9375</v>
      </c>
      <c r="J114" s="15">
        <v>652</v>
      </c>
      <c r="K114" s="32">
        <f t="shared" ref="K114:K117" si="60">IF(ISNUMBER(J114), (J114 - $B114) / $B114, "")</f>
        <v>-7.3863636363636367E-2</v>
      </c>
      <c r="L114" s="18">
        <f>IF(ISNUMBER(J114), $B118 * K114, "")</f>
        <v>-11079.545454545456</v>
      </c>
      <c r="M114" s="31">
        <v>666</v>
      </c>
      <c r="N114" s="32">
        <f t="shared" ref="N114:N117" si="61">IF(ISNUMBER(M114), (M114 - $B114) / $B114, "")</f>
        <v>-5.3977272727272728E-2</v>
      </c>
      <c r="O114" s="18">
        <f>IF(ISNUMBER(M114), $B118 * N114, "")</f>
        <v>-8096.590909090909</v>
      </c>
      <c r="Q114" s="193"/>
      <c r="R114" s="193"/>
      <c r="S114" s="193"/>
    </row>
    <row r="115" spans="1:19" ht="17.25" thickBot="1">
      <c r="A115" s="125" t="s">
        <v>68</v>
      </c>
      <c r="B115" s="126">
        <v>1370</v>
      </c>
      <c r="C115" s="77">
        <v>3.7878787900000002E-2</v>
      </c>
      <c r="D115" s="15">
        <v>1310</v>
      </c>
      <c r="E115" s="32">
        <f t="shared" si="58"/>
        <v>-4.3795620437956206E-2</v>
      </c>
      <c r="F115" s="18">
        <f>IF(ISNUMBER(D115), $B118 * E115, "")</f>
        <v>-6569.3430656934306</v>
      </c>
      <c r="G115" s="31">
        <v>1310</v>
      </c>
      <c r="H115" s="32">
        <f t="shared" si="59"/>
        <v>-4.3795620437956206E-2</v>
      </c>
      <c r="I115" s="101">
        <f>IF(ISNUMBER(G115), $B118 * H115, "")</f>
        <v>-6569.3430656934306</v>
      </c>
      <c r="J115" s="15">
        <v>1290</v>
      </c>
      <c r="K115" s="32">
        <f t="shared" si="60"/>
        <v>-5.8394160583941604E-2</v>
      </c>
      <c r="L115" s="18">
        <f>IF(ISNUMBER(J115), $B118 * K115, "")</f>
        <v>-8759.1240875912408</v>
      </c>
      <c r="M115" s="31">
        <v>1305</v>
      </c>
      <c r="N115" s="32">
        <f t="shared" si="61"/>
        <v>-4.7445255474452552E-2</v>
      </c>
      <c r="O115" s="18">
        <f>IF(ISNUMBER(M115), $B118 * N115, "")</f>
        <v>-7116.7883211678827</v>
      </c>
      <c r="Q115" s="193"/>
      <c r="R115" s="193"/>
      <c r="S115" s="193"/>
    </row>
    <row r="116" spans="1:19">
      <c r="A116" s="125" t="s">
        <v>175</v>
      </c>
      <c r="B116" s="126">
        <v>5105</v>
      </c>
      <c r="C116" s="77">
        <v>3.6548223400000003E-2</v>
      </c>
      <c r="D116" s="15">
        <v>4895</v>
      </c>
      <c r="E116" s="32">
        <f t="shared" si="58"/>
        <v>-4.1136141038197842E-2</v>
      </c>
      <c r="F116" s="18">
        <f>IF(ISNUMBER(D116), $B118 * E116, "")</f>
        <v>-6170.4211557296767</v>
      </c>
      <c r="G116" s="31">
        <v>4935</v>
      </c>
      <c r="H116" s="32">
        <f t="shared" si="59"/>
        <v>-3.3300685602350638E-2</v>
      </c>
      <c r="I116" s="101">
        <f>IF(ISNUMBER(G116), $B118 * H116, "")</f>
        <v>-4995.1028403525961</v>
      </c>
      <c r="J116" s="15">
        <v>4865</v>
      </c>
      <c r="K116" s="32">
        <f t="shared" si="60"/>
        <v>-4.701273261508325E-2</v>
      </c>
      <c r="L116" s="18">
        <f>IF(ISNUMBER(J116), $B118 * K116, "")</f>
        <v>-7051.9098922624871</v>
      </c>
      <c r="M116" s="31">
        <v>4935</v>
      </c>
      <c r="N116" s="32">
        <f t="shared" si="61"/>
        <v>-3.3300685602350638E-2</v>
      </c>
      <c r="O116" s="18">
        <f>IF(ISNUMBER(M116), $B118 * N116, "")</f>
        <v>-4995.1028403525961</v>
      </c>
      <c r="Q116" s="182"/>
      <c r="R116" s="183"/>
      <c r="S116" s="184"/>
    </row>
    <row r="117" spans="1:19" ht="17.25" thickBot="1">
      <c r="A117" s="130" t="s">
        <v>103</v>
      </c>
      <c r="B117" s="131">
        <v>539</v>
      </c>
      <c r="C117" s="79">
        <v>3.6538461500000001E-2</v>
      </c>
      <c r="D117" s="24">
        <v>509</v>
      </c>
      <c r="E117" s="25">
        <f t="shared" si="58"/>
        <v>-5.5658627087198514E-2</v>
      </c>
      <c r="F117" s="104">
        <f>IF(ISNUMBER(D117), $B118 * E117, "")</f>
        <v>-8348.7940630797766</v>
      </c>
      <c r="G117" s="102">
        <v>509</v>
      </c>
      <c r="H117" s="25">
        <f t="shared" si="59"/>
        <v>-5.5658627087198514E-2</v>
      </c>
      <c r="I117" s="103">
        <f>IF(ISNUMBER(G117), $B118 * H117, "")</f>
        <v>-8348.7940630797766</v>
      </c>
      <c r="J117" s="24">
        <v>503</v>
      </c>
      <c r="K117" s="25">
        <f t="shared" si="60"/>
        <v>-6.6790352504638217E-2</v>
      </c>
      <c r="L117" s="104">
        <f>IF(ISNUMBER(J117), $B118 * K117, "")</f>
        <v>-10018.552875695732</v>
      </c>
      <c r="M117" s="102">
        <v>508</v>
      </c>
      <c r="N117" s="25">
        <f t="shared" si="61"/>
        <v>-5.7513914656771803E-2</v>
      </c>
      <c r="O117" s="104">
        <f>IF(ISNUMBER(M117), $B118 * N117, "")</f>
        <v>-8627.0871985157701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-4.9724462979907555E-2</v>
      </c>
      <c r="F118" s="28">
        <f>SUM(F98:F117)</f>
        <v>-149173.38893972264</v>
      </c>
      <c r="G118" s="26" t="s">
        <v>265</v>
      </c>
      <c r="H118" s="27">
        <f>IF(COUNT(H98:H117), SUM(H98:H117) / COUNT(H98:H117), 0)</f>
        <v>-4.5720903399014967E-2</v>
      </c>
      <c r="I118" s="28">
        <f>SUM(I98:I117)</f>
        <v>-137162.71019704491</v>
      </c>
      <c r="J118" s="26" t="s">
        <v>265</v>
      </c>
      <c r="K118" s="27">
        <f>IF(COUNT(K98:K117), SUM(K98:K117) / COUNT(K98:K117), 0)</f>
        <v>-5.266624962727974E-2</v>
      </c>
      <c r="L118" s="28">
        <f>SUM(L98:L117)</f>
        <v>-157998.74888183919</v>
      </c>
      <c r="M118" s="26" t="s">
        <v>265</v>
      </c>
      <c r="N118" s="27">
        <f>IF(COUNT(N98:N117), SUM(N98:N117) / COUNT(N98:N117), 0)</f>
        <v>-4.0703554192918184E-2</v>
      </c>
      <c r="O118" s="28">
        <f>SUM(O98:O117)</f>
        <v>-122110.66257875456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2022-06-07(화) 오전 00:00</v>
      </c>
      <c r="C123" s="245"/>
      <c r="D123" s="217" t="str">
        <f>TEXT($G$1, "[$-ko-KR]yyyy-mm-dd(ddd) ") &amp; "오후 14:00"</f>
        <v>2022-06-07(화) 오후 14:00</v>
      </c>
      <c r="E123" s="218"/>
      <c r="F123" s="219"/>
      <c r="G123" s="217" t="str">
        <f>TEXT($G$1, "[$-ko-KR]yyyy-mm-dd(ddd) ") &amp; "오후 19:00"</f>
        <v>2022-06-07(화) 오후 19:00</v>
      </c>
      <c r="H123" s="218"/>
      <c r="I123" s="219"/>
      <c r="J123" s="217" t="str">
        <f>TEXT($G$1, "[$-ko-KR]yyyy-mm-dd(ddd) ") &amp; "오후 21:00"</f>
        <v>2022-06-07(화) 오후 21:00</v>
      </c>
      <c r="K123" s="218"/>
      <c r="L123" s="219"/>
      <c r="M123" s="217" t="str">
        <f>TEXT($G$1+1, "[$-ko-KR]yyyy-mm-dd(ddd) ") &amp; "오전 00:00"</f>
        <v>2022-06-08(수)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143</v>
      </c>
      <c r="B125" s="124">
        <v>7.23</v>
      </c>
      <c r="C125" s="76">
        <v>1.54494382E-2</v>
      </c>
      <c r="D125" s="13">
        <v>6.99</v>
      </c>
      <c r="E125" s="14">
        <f>IF(ISNUMBER(D125), (D125 - $B125) / $B125, "")</f>
        <v>-3.3195020746887995E-2</v>
      </c>
      <c r="F125" s="16">
        <f>IF(ISNUMBER(D125), $B145 * E125, "")</f>
        <v>-4979.2531120331996</v>
      </c>
      <c r="G125" s="29">
        <v>7.02</v>
      </c>
      <c r="H125" s="14">
        <f>IF(ISNUMBER(G125), (G125 - $B125) / $B125, "")</f>
        <v>-2.9045643153527086E-2</v>
      </c>
      <c r="I125" s="100">
        <f>IF(ISNUMBER(G125), $B145 * H125, "")</f>
        <v>-4356.8464730290625</v>
      </c>
      <c r="J125" s="13">
        <v>6.86</v>
      </c>
      <c r="K125" s="14">
        <f>IF(ISNUMBER(J125), (J125 - $B125) / $B125, "")</f>
        <v>-5.1175656984785628E-2</v>
      </c>
      <c r="L125" s="16">
        <f>IF(ISNUMBER(J125), $B145 * K125, "")</f>
        <v>-7676.3485477178438</v>
      </c>
      <c r="M125" s="29">
        <v>6.94</v>
      </c>
      <c r="N125" s="14">
        <f>IF(ISNUMBER(M125), (M125 - $B125) / $B125, "")</f>
        <v>-4.0110650069156296E-2</v>
      </c>
      <c r="O125" s="16">
        <f>IF(ISNUMBER(M125), $B145 * N125, "")</f>
        <v>-6016.5975103734445</v>
      </c>
      <c r="Q125" s="203"/>
      <c r="R125" s="203"/>
      <c r="S125" s="203"/>
    </row>
    <row r="126" spans="1:19" ht="17.25" thickBot="1">
      <c r="A126" s="125" t="s">
        <v>202</v>
      </c>
      <c r="B126" s="126">
        <v>7.13</v>
      </c>
      <c r="C126" s="77">
        <v>1.42247511E-2</v>
      </c>
      <c r="D126" s="15">
        <v>6.8</v>
      </c>
      <c r="E126" s="32">
        <f t="shared" ref="E126:E129" si="62">IF(ISNUMBER(D126), (D126 - $B126) / $B126, "")</f>
        <v>-4.6283309957924276E-2</v>
      </c>
      <c r="F126" s="18">
        <f>IF(ISNUMBER(D126), $B145 * E126, "")</f>
        <v>-6942.4964936886417</v>
      </c>
      <c r="G126" s="31">
        <v>6.8</v>
      </c>
      <c r="H126" s="32">
        <f t="shared" ref="H126:H129" si="63">IF(ISNUMBER(G126), (G126 - $B126) / $B126, "")</f>
        <v>-4.6283309957924276E-2</v>
      </c>
      <c r="I126" s="101">
        <f>IF(ISNUMBER(G126), $B145 * H126, "")</f>
        <v>-6942.4964936886417</v>
      </c>
      <c r="J126" s="15">
        <v>6.62</v>
      </c>
      <c r="K126" s="32">
        <f t="shared" ref="K126:K129" si="64">IF(ISNUMBER(J126), (J126 - $B126) / $B126, "")</f>
        <v>-7.152875175315565E-2</v>
      </c>
      <c r="L126" s="18">
        <f>IF(ISNUMBER(J126), $B145 * K126, "")</f>
        <v>-10729.312762973348</v>
      </c>
      <c r="M126" s="31">
        <v>6.76</v>
      </c>
      <c r="N126" s="32">
        <f t="shared" ref="N126:N129" si="65">IF(ISNUMBER(M126), (M126 - $B126) / $B126, "")</f>
        <v>-5.1893408134642369E-2</v>
      </c>
      <c r="O126" s="18">
        <f>IF(ISNUMBER(M126), $B145 * N126, "")</f>
        <v>-7784.0112201963557</v>
      </c>
      <c r="Q126" s="203"/>
      <c r="R126" s="203"/>
      <c r="S126" s="203"/>
    </row>
    <row r="127" spans="1:19" ht="17.25" thickBot="1">
      <c r="A127" s="125" t="s">
        <v>196</v>
      </c>
      <c r="B127" s="126">
        <v>37.299999999999997</v>
      </c>
      <c r="C127" s="77">
        <v>1.35869565E-2</v>
      </c>
      <c r="D127" s="15">
        <v>35.5</v>
      </c>
      <c r="E127" s="32">
        <f t="shared" si="62"/>
        <v>-4.8257372654155424E-2</v>
      </c>
      <c r="F127" s="18">
        <f>IF(ISNUMBER(D127), $B145 * E127, "")</f>
        <v>-7238.6058981233136</v>
      </c>
      <c r="G127" s="31">
        <v>35.5</v>
      </c>
      <c r="H127" s="32">
        <f t="shared" si="63"/>
        <v>-4.8257372654155424E-2</v>
      </c>
      <c r="I127" s="101">
        <f>IF(ISNUMBER(G127), $B145 * H127, "")</f>
        <v>-7238.6058981233136</v>
      </c>
      <c r="J127" s="15">
        <v>35.299999999999997</v>
      </c>
      <c r="K127" s="32">
        <f t="shared" si="64"/>
        <v>-5.3619302949061663E-2</v>
      </c>
      <c r="L127" s="18">
        <f>IF(ISNUMBER(J127), $B145 * K127, "")</f>
        <v>-8042.8954423592495</v>
      </c>
      <c r="M127" s="31">
        <v>35.799999999999997</v>
      </c>
      <c r="N127" s="32">
        <f t="shared" si="65"/>
        <v>-4.0214477211796253E-2</v>
      </c>
      <c r="O127" s="18">
        <f>IF(ISNUMBER(M127), $B145 * N127, "")</f>
        <v>-6032.1715817694376</v>
      </c>
      <c r="Q127" s="193"/>
      <c r="R127" s="193"/>
      <c r="S127" s="193"/>
    </row>
    <row r="128" spans="1:19" ht="17.25" thickBot="1">
      <c r="A128" s="125" t="s">
        <v>140</v>
      </c>
      <c r="B128" s="126">
        <v>50</v>
      </c>
      <c r="C128" s="77">
        <v>1.2145749000000001E-2</v>
      </c>
      <c r="D128" s="15">
        <v>47.3</v>
      </c>
      <c r="E128" s="32">
        <f t="shared" si="62"/>
        <v>-5.4000000000000055E-2</v>
      </c>
      <c r="F128" s="18">
        <f>IF(ISNUMBER(D128), $B145 * E128, "")</f>
        <v>-8100.0000000000082</v>
      </c>
      <c r="G128" s="31">
        <v>48</v>
      </c>
      <c r="H128" s="32">
        <f t="shared" si="63"/>
        <v>-0.04</v>
      </c>
      <c r="I128" s="101">
        <f>IF(ISNUMBER(G128), $B145 * H128, "")</f>
        <v>-6000</v>
      </c>
      <c r="J128" s="15">
        <v>47.4</v>
      </c>
      <c r="K128" s="32">
        <f t="shared" si="64"/>
        <v>-5.2000000000000025E-2</v>
      </c>
      <c r="L128" s="18">
        <f>IF(ISNUMBER(J128), $B145 * K128, "")</f>
        <v>-7800.0000000000036</v>
      </c>
      <c r="M128" s="31">
        <v>48.1</v>
      </c>
      <c r="N128" s="32">
        <f t="shared" si="65"/>
        <v>-3.7999999999999971E-2</v>
      </c>
      <c r="O128" s="18">
        <f>IF(ISNUMBER(M128), $B145 * N128, "")</f>
        <v>-5699.9999999999955</v>
      </c>
      <c r="Q128" s="193"/>
      <c r="R128" s="193"/>
      <c r="S128" s="193"/>
    </row>
    <row r="129" spans="1:19" ht="17.25" thickBot="1">
      <c r="A129" s="127" t="s">
        <v>126</v>
      </c>
      <c r="B129" s="128">
        <v>67</v>
      </c>
      <c r="C129" s="78">
        <v>1.20845921E-2</v>
      </c>
      <c r="D129" s="20">
        <v>65.2</v>
      </c>
      <c r="E129" s="21">
        <f t="shared" si="62"/>
        <v>-2.6865671641791003E-2</v>
      </c>
      <c r="F129" s="22">
        <f>IF(ISNUMBER(D129), $B145 * E129, "")</f>
        <v>-4029.8507462686503</v>
      </c>
      <c r="G129" s="30">
        <v>67.7</v>
      </c>
      <c r="H129" s="21">
        <f t="shared" si="63"/>
        <v>1.0447761194029893E-2</v>
      </c>
      <c r="I129" s="105">
        <f>IF(ISNUMBER(G129), $B145 * H129, "")</f>
        <v>1567.164179104484</v>
      </c>
      <c r="J129" s="20">
        <v>68.900000000000006</v>
      </c>
      <c r="K129" s="21">
        <f t="shared" si="64"/>
        <v>2.8358208955223965E-2</v>
      </c>
      <c r="L129" s="22">
        <f>IF(ISNUMBER(J129), $B145 * K129, "")</f>
        <v>4253.7313432835945</v>
      </c>
      <c r="M129" s="30">
        <v>67.900000000000006</v>
      </c>
      <c r="N129" s="21">
        <f t="shared" si="65"/>
        <v>1.3432835820895607E-2</v>
      </c>
      <c r="O129" s="22">
        <f>IF(ISNUMBER(M129), $B145 * N129, "")</f>
        <v>2014.925373134341</v>
      </c>
      <c r="Q129" s="193"/>
      <c r="R129" s="193"/>
      <c r="S129" s="193"/>
    </row>
    <row r="130" spans="1:19" ht="17.25" thickBot="1">
      <c r="A130" s="125" t="s">
        <v>188</v>
      </c>
      <c r="B130" s="129">
        <v>67.5</v>
      </c>
      <c r="C130" s="80">
        <v>1.1994003E-2</v>
      </c>
      <c r="D130" s="106">
        <v>63.4</v>
      </c>
      <c r="E130" s="107">
        <f>IF(ISNUMBER(D130), (D130 - $B130) / $B130, "")</f>
        <v>-6.0740740740740762E-2</v>
      </c>
      <c r="F130" s="108">
        <f>IF(ISNUMBER(D130), $B145 * E130, "")</f>
        <v>-9111.111111111115</v>
      </c>
      <c r="G130" s="109">
        <v>63.2</v>
      </c>
      <c r="H130" s="107">
        <f>IF(ISNUMBER(G130), (G130 - $B130) / $B130, "")</f>
        <v>-6.3703703703703665E-2</v>
      </c>
      <c r="I130" s="110">
        <f>IF(ISNUMBER(G130), $B145 * H130, "")</f>
        <v>-9555.5555555555493</v>
      </c>
      <c r="J130" s="106">
        <v>62.3</v>
      </c>
      <c r="K130" s="107">
        <f>IF(ISNUMBER(J130), (J130 - $B130) / $B130, "")</f>
        <v>-7.7037037037037084E-2</v>
      </c>
      <c r="L130" s="108">
        <f>IF(ISNUMBER(J130), $B145 * K130, "")</f>
        <v>-11555.555555555562</v>
      </c>
      <c r="M130" s="109">
        <v>63.1</v>
      </c>
      <c r="N130" s="107">
        <f>IF(ISNUMBER(M130), (M130 - $B130) / $B130, "")</f>
        <v>-6.5185185185185165E-2</v>
      </c>
      <c r="O130" s="108">
        <f>IF(ISNUMBER(M130), $B145 * N130, "")</f>
        <v>-9777.7777777777756</v>
      </c>
      <c r="Q130" s="193"/>
      <c r="R130" s="193"/>
      <c r="S130" s="193"/>
    </row>
    <row r="131" spans="1:19" ht="17.25" thickBot="1">
      <c r="A131" s="125" t="s">
        <v>228</v>
      </c>
      <c r="B131" s="126">
        <v>40.1</v>
      </c>
      <c r="C131" s="77">
        <v>1.00755668E-2</v>
      </c>
      <c r="D131" s="15">
        <v>37.799999999999997</v>
      </c>
      <c r="E131" s="32">
        <f t="shared" ref="E131:E134" si="66">IF(ISNUMBER(D131), (D131 - $B131) / $B131, "")</f>
        <v>-5.7356608478803098E-2</v>
      </c>
      <c r="F131" s="18">
        <f>IF(ISNUMBER(D131), $B145 * E131, "")</f>
        <v>-8603.491271820465</v>
      </c>
      <c r="G131" s="31">
        <v>37.9</v>
      </c>
      <c r="H131" s="32">
        <f t="shared" ref="H131:H134" si="67">IF(ISNUMBER(G131), (G131 - $B131) / $B131, "")</f>
        <v>-5.4862842892768146E-2</v>
      </c>
      <c r="I131" s="101">
        <f>IF(ISNUMBER(G131), $B145 * H131, "")</f>
        <v>-8229.4264339152214</v>
      </c>
      <c r="J131" s="15">
        <v>37.700000000000003</v>
      </c>
      <c r="K131" s="32">
        <f t="shared" ref="K131:K134" si="68">IF(ISNUMBER(J131), (J131 - $B131) / $B131, "")</f>
        <v>-5.9850374064837869E-2</v>
      </c>
      <c r="L131" s="18">
        <f>IF(ISNUMBER(J131), $B145 * K131, "")</f>
        <v>-8977.5561097256796</v>
      </c>
      <c r="M131" s="31">
        <v>38</v>
      </c>
      <c r="N131" s="32">
        <f t="shared" ref="N131:N134" si="69">IF(ISNUMBER(M131), (M131 - $B131) / $B131, "")</f>
        <v>-5.2369077306733201E-2</v>
      </c>
      <c r="O131" s="18">
        <f>IF(ISNUMBER(M131), $B145 * N131, "")</f>
        <v>-7855.3615960099805</v>
      </c>
      <c r="Q131" s="193"/>
      <c r="R131" s="193"/>
      <c r="S131" s="193"/>
    </row>
    <row r="132" spans="1:19" ht="17.25" thickBot="1">
      <c r="A132" s="125" t="s">
        <v>204</v>
      </c>
      <c r="B132" s="126">
        <v>9.59</v>
      </c>
      <c r="C132" s="77">
        <v>8.4121977000000004E-3</v>
      </c>
      <c r="D132" s="15">
        <v>9.0399999999999991</v>
      </c>
      <c r="E132" s="32">
        <f t="shared" si="66"/>
        <v>-5.7351407716371296E-2</v>
      </c>
      <c r="F132" s="18">
        <f>IF(ISNUMBER(D132), $B145 * E132, "")</f>
        <v>-8602.7111574556948</v>
      </c>
      <c r="G132" s="31">
        <v>9.07</v>
      </c>
      <c r="H132" s="32">
        <f t="shared" si="67"/>
        <v>-5.4223149113660017E-2</v>
      </c>
      <c r="I132" s="101">
        <f>IF(ISNUMBER(G132), $B145 * H132, "")</f>
        <v>-8133.472367049003</v>
      </c>
      <c r="J132" s="15">
        <v>8.99</v>
      </c>
      <c r="K132" s="32">
        <f t="shared" si="68"/>
        <v>-6.2565172054223114E-2</v>
      </c>
      <c r="L132" s="18">
        <f>IF(ISNUMBER(J132), $B145 * K132, "")</f>
        <v>-9384.7758081334669</v>
      </c>
      <c r="M132" s="31">
        <v>9.06</v>
      </c>
      <c r="N132" s="32">
        <f t="shared" si="69"/>
        <v>-5.5265901981230381E-2</v>
      </c>
      <c r="O132" s="18">
        <f>IF(ISNUMBER(M132), $B145 * N132, "")</f>
        <v>-8289.8852971845572</v>
      </c>
      <c r="Q132" s="193"/>
      <c r="R132" s="193"/>
      <c r="S132" s="193"/>
    </row>
    <row r="133" spans="1:19" ht="17.25" thickBot="1">
      <c r="A133" s="125" t="s">
        <v>210</v>
      </c>
      <c r="B133" s="126">
        <v>7.21</v>
      </c>
      <c r="C133" s="77">
        <v>8.3916084000000002E-3</v>
      </c>
      <c r="D133" s="15">
        <v>6.94</v>
      </c>
      <c r="E133" s="32">
        <f t="shared" si="66"/>
        <v>-3.7447988904299526E-2</v>
      </c>
      <c r="F133" s="18">
        <f>IF(ISNUMBER(D133), $B145 * E133, "")</f>
        <v>-5617.1983356449291</v>
      </c>
      <c r="G133" s="31">
        <v>6.96</v>
      </c>
      <c r="H133" s="32">
        <f t="shared" si="67"/>
        <v>-3.4674063800277391E-2</v>
      </c>
      <c r="I133" s="101">
        <f>IF(ISNUMBER(G133), $B145 * H133, "")</f>
        <v>-5201.109570041609</v>
      </c>
      <c r="J133" s="15">
        <v>6.86</v>
      </c>
      <c r="K133" s="32">
        <f t="shared" si="68"/>
        <v>-4.85436893203883E-2</v>
      </c>
      <c r="L133" s="18">
        <f>IF(ISNUMBER(J133), $B145 * K133, "")</f>
        <v>-7281.553398058245</v>
      </c>
      <c r="M133" s="31">
        <v>6.92</v>
      </c>
      <c r="N133" s="32">
        <f t="shared" si="69"/>
        <v>-4.0221914008321778E-2</v>
      </c>
      <c r="O133" s="18">
        <f>IF(ISNUMBER(M133), $B145 * N133, "")</f>
        <v>-6033.2871012482665</v>
      </c>
      <c r="Q133" s="33"/>
      <c r="R133" s="33"/>
    </row>
    <row r="134" spans="1:19" ht="17.25" thickBot="1">
      <c r="A134" s="130" t="s">
        <v>244</v>
      </c>
      <c r="B134" s="131">
        <v>54.7</v>
      </c>
      <c r="C134" s="79">
        <v>7.3664825000000003E-3</v>
      </c>
      <c r="D134" s="24">
        <v>52.7</v>
      </c>
      <c r="E134" s="25">
        <f t="shared" si="66"/>
        <v>-3.6563071297989032E-2</v>
      </c>
      <c r="F134" s="104">
        <f>IF(ISNUMBER(D134), $B145 * E134, "")</f>
        <v>-5484.4606946983549</v>
      </c>
      <c r="G134" s="102">
        <v>52.9</v>
      </c>
      <c r="H134" s="25">
        <f t="shared" si="67"/>
        <v>-3.2906764168190203E-2</v>
      </c>
      <c r="I134" s="103">
        <f>IF(ISNUMBER(G134), $B145 * H134, "")</f>
        <v>-4936.0146252285303</v>
      </c>
      <c r="J134" s="24">
        <v>52.5</v>
      </c>
      <c r="K134" s="25">
        <f t="shared" si="68"/>
        <v>-4.0219378427787986E-2</v>
      </c>
      <c r="L134" s="104">
        <f>IF(ISNUMBER(J134), $B145 * K134, "")</f>
        <v>-6032.9067641681977</v>
      </c>
      <c r="M134" s="102">
        <v>53</v>
      </c>
      <c r="N134" s="25">
        <f t="shared" si="69"/>
        <v>-3.1078610603290726E-2</v>
      </c>
      <c r="O134" s="104">
        <f>IF(ISNUMBER(M134), $B145 * N134, "")</f>
        <v>-4661.791590493609</v>
      </c>
      <c r="Q134" s="194"/>
      <c r="R134" s="195"/>
      <c r="S134" s="196"/>
    </row>
    <row r="135" spans="1:19">
      <c r="A135" s="123" t="s">
        <v>232</v>
      </c>
      <c r="B135" s="124">
        <v>75.400000000000006</v>
      </c>
      <c r="C135" s="76">
        <v>6.6755673999999996E-3</v>
      </c>
      <c r="D135" s="13">
        <v>71</v>
      </c>
      <c r="E135" s="14">
        <f>IF(ISNUMBER(D135), (D135 - $B135) / $B135, "")</f>
        <v>-5.8355437665782564E-2</v>
      </c>
      <c r="F135" s="16">
        <f>IF(ISNUMBER(D135), $B145 * E135, "")</f>
        <v>-8753.3156498673852</v>
      </c>
      <c r="G135" s="29">
        <v>71.5</v>
      </c>
      <c r="H135" s="14">
        <f>IF(ISNUMBER(G135), (G135 - $B135) / $B135, "")</f>
        <v>-5.1724137931034551E-2</v>
      </c>
      <c r="I135" s="100">
        <f>IF(ISNUMBER(G135), $B145 * H135, "")</f>
        <v>-7758.620689655183</v>
      </c>
      <c r="J135" s="13">
        <v>70.8</v>
      </c>
      <c r="K135" s="14">
        <f>IF(ISNUMBER(J135), (J135 - $B135) / $B135, "")</f>
        <v>-6.1007957559681809E-2</v>
      </c>
      <c r="L135" s="16">
        <f>IF(ISNUMBER(J135), $B145 * K135, "")</f>
        <v>-9151.1936339522708</v>
      </c>
      <c r="M135" s="29">
        <v>71.8</v>
      </c>
      <c r="N135" s="14">
        <f>IF(ISNUMBER(M135), (M135 - $B135) / $B135, "")</f>
        <v>-4.7745358090185784E-2</v>
      </c>
      <c r="O135" s="16">
        <f>IF(ISNUMBER(M135), $B145 * N135, "")</f>
        <v>-7161.8037135278673</v>
      </c>
      <c r="Q135" s="197"/>
      <c r="R135" s="198"/>
      <c r="S135" s="199"/>
    </row>
    <row r="136" spans="1:19" ht="17.25" thickBot="1">
      <c r="A136" s="125" t="s">
        <v>71</v>
      </c>
      <c r="B136" s="126">
        <v>17.899999999999999</v>
      </c>
      <c r="C136" s="77">
        <v>5.6179775000000003E-3</v>
      </c>
      <c r="D136" s="15">
        <v>16.899999999999999</v>
      </c>
      <c r="E136" s="32">
        <f t="shared" ref="E136:E139" si="70">IF(ISNUMBER(D136), (D136 - $B136) / $B136, "")</f>
        <v>-5.5865921787709501E-2</v>
      </c>
      <c r="F136" s="18">
        <f>IF(ISNUMBER(D136), $B145 * E136, "")</f>
        <v>-8379.8882681564246</v>
      </c>
      <c r="G136" s="31">
        <v>17.100000000000001</v>
      </c>
      <c r="H136" s="32">
        <f t="shared" ref="H136:H139" si="71">IF(ISNUMBER(G136), (G136 - $B136) / $B136, "")</f>
        <v>-4.469273743016744E-2</v>
      </c>
      <c r="I136" s="101">
        <f>IF(ISNUMBER(G136), $B145 * H136, "")</f>
        <v>-6703.9106145251162</v>
      </c>
      <c r="J136" s="15">
        <v>17.100000000000001</v>
      </c>
      <c r="K136" s="32">
        <f t="shared" ref="K136:K139" si="72">IF(ISNUMBER(J136), (J136 - $B136) / $B136, "")</f>
        <v>-4.469273743016744E-2</v>
      </c>
      <c r="L136" s="18">
        <f>IF(ISNUMBER(J136), $B145 * K136, "")</f>
        <v>-6703.9106145251162</v>
      </c>
      <c r="M136" s="31">
        <v>17.3</v>
      </c>
      <c r="N136" s="32">
        <f t="shared" ref="N136:N139" si="73">IF(ISNUMBER(M136), (M136 - $B136) / $B136, "")</f>
        <v>-3.351955307262558E-2</v>
      </c>
      <c r="O136" s="18">
        <f>IF(ISNUMBER(M136), $B145 * N136, "")</f>
        <v>-5027.9329608938369</v>
      </c>
      <c r="Q136" s="200"/>
      <c r="R136" s="201"/>
      <c r="S136" s="202"/>
    </row>
    <row r="137" spans="1:19" ht="17.25" thickBot="1">
      <c r="A137" s="125" t="s">
        <v>64</v>
      </c>
      <c r="B137" s="126">
        <v>22.4</v>
      </c>
      <c r="C137" s="77">
        <v>4.4843048999999996E-3</v>
      </c>
      <c r="D137" s="15">
        <v>21.4</v>
      </c>
      <c r="E137" s="32">
        <f t="shared" si="70"/>
        <v>-4.4642857142857144E-2</v>
      </c>
      <c r="F137" s="18">
        <f>IF(ISNUMBER(D137), $B145 * E137, "")</f>
        <v>-6696.4285714285716</v>
      </c>
      <c r="G137" s="31">
        <v>21.5</v>
      </c>
      <c r="H137" s="32">
        <f t="shared" si="71"/>
        <v>-4.0178571428571369E-2</v>
      </c>
      <c r="I137" s="101">
        <f>IF(ISNUMBER(G137), $B145 * H137, "")</f>
        <v>-6026.7857142857056</v>
      </c>
      <c r="J137" s="15">
        <v>21.2</v>
      </c>
      <c r="K137" s="32">
        <f t="shared" si="72"/>
        <v>-5.3571428571428541E-2</v>
      </c>
      <c r="L137" s="18">
        <f>IF(ISNUMBER(J137), $B145 * K137, "")</f>
        <v>-8035.7142857142808</v>
      </c>
      <c r="M137" s="31">
        <v>21.4</v>
      </c>
      <c r="N137" s="32">
        <f t="shared" si="73"/>
        <v>-4.4642857142857144E-2</v>
      </c>
      <c r="O137" s="18">
        <f>IF(ISNUMBER(M137), $B145 * N137, "")</f>
        <v>-6696.4285714285716</v>
      </c>
      <c r="Q137" s="193"/>
      <c r="R137" s="193"/>
      <c r="S137" s="193"/>
    </row>
    <row r="138" spans="1:19" ht="17.25" thickBot="1">
      <c r="A138" s="125" t="s">
        <v>198</v>
      </c>
      <c r="B138" s="126">
        <v>10</v>
      </c>
      <c r="C138" s="77">
        <v>0</v>
      </c>
      <c r="D138" s="15">
        <v>9.6199999999999992</v>
      </c>
      <c r="E138" s="32">
        <f t="shared" si="70"/>
        <v>-3.8000000000000075E-2</v>
      </c>
      <c r="F138" s="18">
        <f>IF(ISNUMBER(D138), $B145 * E138, "")</f>
        <v>-5700.0000000000109</v>
      </c>
      <c r="G138" s="31">
        <v>9.59</v>
      </c>
      <c r="H138" s="32">
        <f t="shared" si="71"/>
        <v>-4.1000000000000016E-2</v>
      </c>
      <c r="I138" s="101">
        <f>IF(ISNUMBER(G138), $B145 * H138, "")</f>
        <v>-6150.0000000000027</v>
      </c>
      <c r="J138" s="15">
        <v>9.5500000000000007</v>
      </c>
      <c r="K138" s="32">
        <f t="shared" si="72"/>
        <v>-4.4999999999999929E-2</v>
      </c>
      <c r="L138" s="18">
        <f>IF(ISNUMBER(J138), $B145 * K138, "")</f>
        <v>-6749.9999999999891</v>
      </c>
      <c r="M138" s="31">
        <v>9.68</v>
      </c>
      <c r="N138" s="32">
        <f t="shared" si="73"/>
        <v>-3.2000000000000028E-2</v>
      </c>
      <c r="O138" s="18">
        <f>IF(ISNUMBER(M138), $B145 * N138, "")</f>
        <v>-4800.0000000000045</v>
      </c>
      <c r="Q138" s="203"/>
      <c r="R138" s="203"/>
      <c r="S138" s="203"/>
    </row>
    <row r="139" spans="1:19" ht="17.25" thickBot="1">
      <c r="A139" s="127" t="s">
        <v>97</v>
      </c>
      <c r="B139" s="128">
        <v>1.2999999999999999E-3</v>
      </c>
      <c r="C139" s="78">
        <v>0</v>
      </c>
      <c r="D139" s="20">
        <v>1.4E-3</v>
      </c>
      <c r="E139" s="21">
        <f t="shared" si="70"/>
        <v>7.6923076923076955E-2</v>
      </c>
      <c r="F139" s="22">
        <f>IF(ISNUMBER(D139), $B145 * E139, "")</f>
        <v>11538.461538461543</v>
      </c>
      <c r="G139" s="30">
        <v>1.4E-3</v>
      </c>
      <c r="H139" s="21">
        <f t="shared" si="71"/>
        <v>7.6923076923076955E-2</v>
      </c>
      <c r="I139" s="105">
        <f>IF(ISNUMBER(G139), $B145 * H139, "")</f>
        <v>11538.461538461543</v>
      </c>
      <c r="J139" s="20">
        <v>1.4E-3</v>
      </c>
      <c r="K139" s="21">
        <f t="shared" si="72"/>
        <v>7.6923076923076955E-2</v>
      </c>
      <c r="L139" s="22">
        <f>IF(ISNUMBER(J139), $B145 * K139, "")</f>
        <v>11538.461538461543</v>
      </c>
      <c r="M139" s="30">
        <v>1.4E-3</v>
      </c>
      <c r="N139" s="21">
        <f t="shared" si="73"/>
        <v>7.6923076923076955E-2</v>
      </c>
      <c r="O139" s="22">
        <f>IF(ISNUMBER(M139), $B145 * N139, "")</f>
        <v>11538.461538461543</v>
      </c>
      <c r="Q139" s="203"/>
      <c r="R139" s="203"/>
      <c r="S139" s="203"/>
    </row>
    <row r="140" spans="1:19" ht="17.25" thickBot="1">
      <c r="A140" s="125" t="s">
        <v>145</v>
      </c>
      <c r="B140" s="129">
        <v>7.34</v>
      </c>
      <c r="C140" s="80">
        <v>0</v>
      </c>
      <c r="D140" s="106">
        <v>6.98</v>
      </c>
      <c r="E140" s="107">
        <f>IF(ISNUMBER(D140), (D140 - $B140) / $B140, "")</f>
        <v>-4.9046321525885485E-2</v>
      </c>
      <c r="F140" s="108">
        <f>IF(ISNUMBER(D140), $B145 * E140, "")</f>
        <v>-7356.9482288828231</v>
      </c>
      <c r="G140" s="109">
        <v>7.03</v>
      </c>
      <c r="H140" s="107">
        <f>IF(ISNUMBER(G140), (G140 - $B140) / $B140, "")</f>
        <v>-4.223433242506807E-2</v>
      </c>
      <c r="I140" s="110">
        <f>IF(ISNUMBER(G140), $B145 * H140, "")</f>
        <v>-6335.1498637602108</v>
      </c>
      <c r="J140" s="106">
        <v>6.93</v>
      </c>
      <c r="K140" s="107">
        <f>IF(ISNUMBER(J140), (J140 - $B140) / $B140, "")</f>
        <v>-5.5858310626703017E-2</v>
      </c>
      <c r="L140" s="108">
        <f>IF(ISNUMBER(J140), $B145 * K140, "")</f>
        <v>-8378.7465940054517</v>
      </c>
      <c r="M140" s="109">
        <v>7</v>
      </c>
      <c r="N140" s="107">
        <f>IF(ISNUMBER(M140), (M140 - $B140) / $B140, "")</f>
        <v>-4.6321525885558566E-2</v>
      </c>
      <c r="O140" s="108">
        <f>IF(ISNUMBER(M140), $B145 * N140, "")</f>
        <v>-6948.2288828337851</v>
      </c>
      <c r="Q140" s="193"/>
      <c r="R140" s="193"/>
      <c r="S140" s="193"/>
    </row>
    <row r="141" spans="1:19" ht="17.25" thickBot="1">
      <c r="A141" s="125" t="s">
        <v>333</v>
      </c>
      <c r="B141" s="126">
        <v>67.7</v>
      </c>
      <c r="C141" s="77">
        <v>-2.9455080999999999E-3</v>
      </c>
      <c r="D141" s="15">
        <v>64.099999999999994</v>
      </c>
      <c r="E141" s="32">
        <f t="shared" ref="E141:E144" si="74">IF(ISNUMBER(D141), (D141 - $B141) / $B141, "")</f>
        <v>-5.3175775480059209E-2</v>
      </c>
      <c r="F141" s="18">
        <f>IF(ISNUMBER(D141), $B145 * E141, "")</f>
        <v>-7976.3663220088811</v>
      </c>
      <c r="G141" s="31">
        <v>63.8</v>
      </c>
      <c r="H141" s="32">
        <f t="shared" ref="H141:H144" si="75">IF(ISNUMBER(G141), (G141 - $B141) / $B141, "")</f>
        <v>-5.7607090103397422E-2</v>
      </c>
      <c r="I141" s="101">
        <f>IF(ISNUMBER(G141), $B145 * H141, "")</f>
        <v>-8641.0635155096134</v>
      </c>
      <c r="J141" s="15">
        <v>62.4</v>
      </c>
      <c r="K141" s="32">
        <f t="shared" ref="K141:K144" si="76">IF(ISNUMBER(J141), (J141 - $B141) / $B141, "")</f>
        <v>-7.8286558345642604E-2</v>
      </c>
      <c r="L141" s="18">
        <f>IF(ISNUMBER(J141), $B145 * K141, "")</f>
        <v>-11742.98375184639</v>
      </c>
      <c r="M141" s="31">
        <v>63.6</v>
      </c>
      <c r="N141" s="32">
        <f t="shared" ref="N141:N144" si="77">IF(ISNUMBER(M141), (M141 - $B141) / $B141, "")</f>
        <v>-6.056129985228953E-2</v>
      </c>
      <c r="O141" s="18">
        <f>IF(ISNUMBER(M141), $B145 * N141, "")</f>
        <v>-9084.19497784343</v>
      </c>
      <c r="Q141" s="193"/>
      <c r="R141" s="193"/>
      <c r="S141" s="193"/>
    </row>
    <row r="142" spans="1:19" ht="17.25" thickBot="1">
      <c r="A142" s="125" t="s">
        <v>107</v>
      </c>
      <c r="B142" s="126">
        <v>82.4</v>
      </c>
      <c r="C142" s="77">
        <v>-6.0313631000000001E-3</v>
      </c>
      <c r="D142" s="15">
        <v>78.400000000000006</v>
      </c>
      <c r="E142" s="32">
        <f t="shared" si="74"/>
        <v>-4.8543689320388349E-2</v>
      </c>
      <c r="F142" s="18">
        <f>IF(ISNUMBER(D142), $B145 * E142, "")</f>
        <v>-7281.5533980582522</v>
      </c>
      <c r="G142" s="31">
        <v>78.2</v>
      </c>
      <c r="H142" s="32">
        <f t="shared" si="75"/>
        <v>-5.09708737864078E-2</v>
      </c>
      <c r="I142" s="101">
        <f>IF(ISNUMBER(G142), $B145 * H142, "")</f>
        <v>-7645.6310679611697</v>
      </c>
      <c r="J142" s="15">
        <v>77.900000000000006</v>
      </c>
      <c r="K142" s="32">
        <f t="shared" si="76"/>
        <v>-5.461165048543689E-2</v>
      </c>
      <c r="L142" s="18">
        <f>IF(ISNUMBER(J142), $B145 * K142, "")</f>
        <v>-8191.7475728155332</v>
      </c>
      <c r="M142" s="31">
        <v>78.5</v>
      </c>
      <c r="N142" s="32">
        <f t="shared" si="77"/>
        <v>-4.733009708737871E-2</v>
      </c>
      <c r="O142" s="18">
        <f>IF(ISNUMBER(M142), $B145 * N142, "")</f>
        <v>-7099.5145631068062</v>
      </c>
      <c r="Q142" s="193"/>
      <c r="R142" s="193"/>
      <c r="S142" s="193"/>
    </row>
    <row r="143" spans="1:19">
      <c r="A143" s="125" t="s">
        <v>234</v>
      </c>
      <c r="B143" s="126">
        <v>71</v>
      </c>
      <c r="C143" s="77">
        <v>-5.4593874799999997E-2</v>
      </c>
      <c r="D143" s="15">
        <v>67.3</v>
      </c>
      <c r="E143" s="32">
        <f t="shared" si="74"/>
        <v>-5.211267605633807E-2</v>
      </c>
      <c r="F143" s="18">
        <f>IF(ISNUMBER(D143), $B145 * E143, "")</f>
        <v>-7816.9014084507107</v>
      </c>
      <c r="G143" s="31">
        <v>67.099999999999994</v>
      </c>
      <c r="H143" s="32">
        <f t="shared" si="75"/>
        <v>-5.4929577464788812E-2</v>
      </c>
      <c r="I143" s="101">
        <f>IF(ISNUMBER(G143), $B145 * H143, "")</f>
        <v>-8239.4366197183226</v>
      </c>
      <c r="J143" s="15">
        <v>66.3</v>
      </c>
      <c r="K143" s="32">
        <f t="shared" si="76"/>
        <v>-6.6197183098591586E-2</v>
      </c>
      <c r="L143" s="18">
        <f>IF(ISNUMBER(J143), $B145 * K143, "")</f>
        <v>-9929.5774647887374</v>
      </c>
      <c r="M143" s="31">
        <v>66.8</v>
      </c>
      <c r="N143" s="32">
        <f t="shared" si="77"/>
        <v>-5.9154929577464828E-2</v>
      </c>
      <c r="O143" s="18">
        <f>IF(ISNUMBER(M143), $B145 * N143, "")</f>
        <v>-8873.2394366197241</v>
      </c>
      <c r="Q143" s="182"/>
      <c r="R143" s="183"/>
      <c r="S143" s="184"/>
    </row>
    <row r="144" spans="1:19" ht="17.25" thickBot="1">
      <c r="A144" s="130" t="s">
        <v>157</v>
      </c>
      <c r="B144" s="131">
        <v>54</v>
      </c>
      <c r="C144" s="79">
        <v>-6.8965517200000007E-2</v>
      </c>
      <c r="D144" s="24">
        <v>50.8</v>
      </c>
      <c r="E144" s="25">
        <f t="shared" si="74"/>
        <v>-5.925925925925931E-2</v>
      </c>
      <c r="F144" s="104">
        <f>IF(ISNUMBER(D144), $B145 * E144, "")</f>
        <v>-8888.888888888896</v>
      </c>
      <c r="G144" s="102">
        <v>50.6</v>
      </c>
      <c r="H144" s="25">
        <f t="shared" si="75"/>
        <v>-6.2962962962962943E-2</v>
      </c>
      <c r="I144" s="103">
        <f>IF(ISNUMBER(G144), $B145 * H144, "")</f>
        <v>-9444.4444444444416</v>
      </c>
      <c r="J144" s="24">
        <v>49.8</v>
      </c>
      <c r="K144" s="25">
        <f t="shared" si="76"/>
        <v>-7.7777777777777835E-2</v>
      </c>
      <c r="L144" s="104">
        <f>IF(ISNUMBER(J144), $B145 * K144, "")</f>
        <v>-11666.666666666675</v>
      </c>
      <c r="M144" s="102">
        <v>50.6</v>
      </c>
      <c r="N144" s="25">
        <f t="shared" si="77"/>
        <v>-6.2962962962962943E-2</v>
      </c>
      <c r="O144" s="104">
        <f>IF(ISNUMBER(M144), $B145 * N144, "")</f>
        <v>-9444.4444444444416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-4.2007002672708259E-2</v>
      </c>
      <c r="F145" s="28">
        <f>SUM(F125:F144)</f>
        <v>-126021.00801812476</v>
      </c>
      <c r="G145" s="26" t="s">
        <v>265</v>
      </c>
      <c r="H145" s="27">
        <f>IF(COUNT(H125:H144), SUM(H125:H144) / COUNT(H125:H144), 0)</f>
        <v>-3.8144314742974882E-2</v>
      </c>
      <c r="I145" s="28">
        <f>SUM(I125:I144)</f>
        <v>-114432.94422892467</v>
      </c>
      <c r="J145" s="26" t="s">
        <v>265</v>
      </c>
      <c r="K145" s="27">
        <f>IF(COUNT(K125:K144), SUM(K125:K144) / COUNT(K125:K144), 0)</f>
        <v>-4.7413084030420292E-2</v>
      </c>
      <c r="L145" s="28">
        <f>SUM(L125:L144)</f>
        <v>-142239.25209126092</v>
      </c>
      <c r="M145" s="26" t="s">
        <v>265</v>
      </c>
      <c r="N145" s="27">
        <f>IF(COUNT(N125:N144), SUM(N125:N144) / COUNT(N125:N144), 0)</f>
        <v>-3.7911094771385323E-2</v>
      </c>
      <c r="O145" s="28">
        <f>SUM(O125:O144)</f>
        <v>-113733.284314156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2022-06-07(화) 오전 00:00</v>
      </c>
      <c r="C150" s="245"/>
      <c r="D150" s="217" t="str">
        <f>TEXT($G$1, "[$-ko-KR]yyyy-mm-dd(ddd) ") &amp; "오후 14:00"</f>
        <v>2022-06-07(화) 오후 14:00</v>
      </c>
      <c r="E150" s="218"/>
      <c r="F150" s="219"/>
      <c r="G150" s="217" t="str">
        <f>TEXT($G$1, "[$-ko-KR]yyyy-mm-dd(ddd) ") &amp; "오후 19:00"</f>
        <v>2022-06-07(화) 오후 19:00</v>
      </c>
      <c r="H150" s="218"/>
      <c r="I150" s="219"/>
      <c r="J150" s="217" t="str">
        <f>TEXT($G$1, "[$-ko-KR]yyyy-mm-dd(ddd) ") &amp; "오후 21:00"</f>
        <v>2022-06-07(화) 오후 21:00</v>
      </c>
      <c r="K150" s="218"/>
      <c r="L150" s="219"/>
      <c r="M150" s="217" t="str">
        <f>TEXT($G$1+1, "[$-ko-KR]yyyy-mm-dd(ddd) ") &amp; "오전 00:00"</f>
        <v>2022-06-08(수)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222</v>
      </c>
      <c r="B152" s="124">
        <v>717</v>
      </c>
      <c r="C152" s="76">
        <v>1.12834979E-2</v>
      </c>
      <c r="D152" s="13">
        <v>694</v>
      </c>
      <c r="E152" s="14">
        <f>IF(ISNUMBER(D152), (D152 - $B152) / $B152, "")</f>
        <v>-3.2078103207810321E-2</v>
      </c>
      <c r="F152" s="16">
        <f>IF(ISNUMBER(D152), $B172 * E152, "")</f>
        <v>-4811.7154811715482</v>
      </c>
      <c r="G152" s="29">
        <v>695</v>
      </c>
      <c r="H152" s="14">
        <f>IF(ISNUMBER(G152), (G152 - $B152) / $B152, "")</f>
        <v>-3.0683403068340307E-2</v>
      </c>
      <c r="I152" s="100">
        <f>IF(ISNUMBER(G152), $B172 * H152, "")</f>
        <v>-4602.5104602510464</v>
      </c>
      <c r="J152" s="13">
        <v>688</v>
      </c>
      <c r="K152" s="14">
        <f>IF(ISNUMBER(J152), (J152 - $B152) / $B152, "")</f>
        <v>-4.0446304044630406E-2</v>
      </c>
      <c r="L152" s="16">
        <f>IF(ISNUMBER(J152), $B172 * K152, "")</f>
        <v>-6066.9456066945613</v>
      </c>
      <c r="M152" s="29">
        <v>695</v>
      </c>
      <c r="N152" s="14">
        <f>IF(ISNUMBER(M152), (M152 - $B152) / $B152, "")</f>
        <v>-3.0683403068340307E-2</v>
      </c>
      <c r="O152" s="16">
        <f>IF(ISNUMBER(M152), $B172 * N152, "")</f>
        <v>-4602.5104602510464</v>
      </c>
      <c r="Q152" s="203"/>
      <c r="R152" s="203"/>
      <c r="S152" s="203"/>
    </row>
    <row r="153" spans="1:19" ht="17.25" thickBot="1">
      <c r="A153" s="125" t="s">
        <v>186</v>
      </c>
      <c r="B153" s="126">
        <v>212</v>
      </c>
      <c r="C153" s="77">
        <v>9.5238094999999991E-3</v>
      </c>
      <c r="D153" s="15">
        <v>201</v>
      </c>
      <c r="E153" s="32">
        <f t="shared" ref="E153:E156" si="78">IF(ISNUMBER(D153), (D153 - $B153) / $B153, "")</f>
        <v>-5.1886792452830191E-2</v>
      </c>
      <c r="F153" s="18">
        <f>IF(ISNUMBER(D153), $B172 * E153, "")</f>
        <v>-7783.0188679245284</v>
      </c>
      <c r="G153" s="31">
        <v>201</v>
      </c>
      <c r="H153" s="32">
        <f t="shared" ref="H153:H156" si="79">IF(ISNUMBER(G153), (G153 - $B153) / $B153, "")</f>
        <v>-5.1886792452830191E-2</v>
      </c>
      <c r="I153" s="101">
        <f>IF(ISNUMBER(G153), $B172 * H153, "")</f>
        <v>-7783.0188679245284</v>
      </c>
      <c r="J153" s="15">
        <v>200</v>
      </c>
      <c r="K153" s="32">
        <f t="shared" ref="K153:K156" si="80">IF(ISNUMBER(J153), (J153 - $B153) / $B153, "")</f>
        <v>-5.6603773584905662E-2</v>
      </c>
      <c r="L153" s="18">
        <f>IF(ISNUMBER(J153), $B172 * K153, "")</f>
        <v>-8490.566037735849</v>
      </c>
      <c r="M153" s="31">
        <v>203</v>
      </c>
      <c r="N153" s="32">
        <f t="shared" ref="N153:N156" si="81">IF(ISNUMBER(M153), (M153 - $B153) / $B153, "")</f>
        <v>-4.2452830188679243E-2</v>
      </c>
      <c r="O153" s="18">
        <f>IF(ISNUMBER(M153), $B172 * N153, "")</f>
        <v>-6367.9245283018863</v>
      </c>
      <c r="Q153" s="203"/>
      <c r="R153" s="203"/>
      <c r="S153" s="203"/>
    </row>
    <row r="154" spans="1:19" ht="17.25" thickBot="1">
      <c r="A154" s="125" t="s">
        <v>331</v>
      </c>
      <c r="B154" s="126">
        <v>231</v>
      </c>
      <c r="C154" s="77">
        <v>8.7336245000000003E-3</v>
      </c>
      <c r="D154" s="15">
        <v>220</v>
      </c>
      <c r="E154" s="32">
        <f t="shared" si="78"/>
        <v>-4.7619047619047616E-2</v>
      </c>
      <c r="F154" s="18">
        <f>IF(ISNUMBER(D154), $B172 * E154, "")</f>
        <v>-7142.8571428571422</v>
      </c>
      <c r="G154" s="31">
        <v>220</v>
      </c>
      <c r="H154" s="32">
        <f t="shared" si="79"/>
        <v>-4.7619047619047616E-2</v>
      </c>
      <c r="I154" s="101">
        <f>IF(ISNUMBER(G154), $B172 * H154, "")</f>
        <v>-7142.8571428571422</v>
      </c>
      <c r="J154" s="15">
        <v>219</v>
      </c>
      <c r="K154" s="32">
        <f t="shared" si="80"/>
        <v>-5.1948051948051951E-2</v>
      </c>
      <c r="L154" s="18">
        <f>IF(ISNUMBER(J154), $B172 * K154, "")</f>
        <v>-7792.2077922077924</v>
      </c>
      <c r="M154" s="31">
        <v>223</v>
      </c>
      <c r="N154" s="32">
        <f t="shared" si="81"/>
        <v>-3.4632034632034632E-2</v>
      </c>
      <c r="O154" s="18">
        <f>IF(ISNUMBER(M154), $B172 * N154, "")</f>
        <v>-5194.8051948051952</v>
      </c>
      <c r="Q154" s="193"/>
      <c r="R154" s="193"/>
      <c r="S154" s="193"/>
    </row>
    <row r="155" spans="1:19" ht="17.25" thickBot="1">
      <c r="A155" s="125" t="s">
        <v>336</v>
      </c>
      <c r="B155" s="126">
        <v>121</v>
      </c>
      <c r="C155" s="77">
        <v>8.3333333000000006E-3</v>
      </c>
      <c r="D155" s="15">
        <v>114</v>
      </c>
      <c r="E155" s="32">
        <f t="shared" si="78"/>
        <v>-5.7851239669421489E-2</v>
      </c>
      <c r="F155" s="18">
        <f>IF(ISNUMBER(D155), $B172 * E155, "")</f>
        <v>-8677.6859504132226</v>
      </c>
      <c r="G155" s="31">
        <v>114</v>
      </c>
      <c r="H155" s="32">
        <f t="shared" si="79"/>
        <v>-5.7851239669421489E-2</v>
      </c>
      <c r="I155" s="101">
        <f>IF(ISNUMBER(G155), $B172 * H155, "")</f>
        <v>-8677.6859504132226</v>
      </c>
      <c r="J155" s="15">
        <v>113</v>
      </c>
      <c r="K155" s="32">
        <f t="shared" si="80"/>
        <v>-6.6115702479338845E-2</v>
      </c>
      <c r="L155" s="18">
        <f>IF(ISNUMBER(J155), $B172 * K155, "")</f>
        <v>-9917.3553719008269</v>
      </c>
      <c r="M155" s="31">
        <v>115</v>
      </c>
      <c r="N155" s="32">
        <f t="shared" si="81"/>
        <v>-4.9586776859504134E-2</v>
      </c>
      <c r="O155" s="18">
        <f>IF(ISNUMBER(M155), $B172 * N155, "")</f>
        <v>-7438.0165289256202</v>
      </c>
      <c r="Q155" s="193"/>
      <c r="R155" s="193"/>
      <c r="S155" s="193"/>
    </row>
    <row r="156" spans="1:19" ht="17.25" thickBot="1">
      <c r="A156" s="127" t="s">
        <v>242</v>
      </c>
      <c r="B156" s="128">
        <v>826</v>
      </c>
      <c r="C156" s="78">
        <v>7.3170732000000004E-3</v>
      </c>
      <c r="D156" s="20">
        <v>793</v>
      </c>
      <c r="E156" s="21">
        <f t="shared" si="78"/>
        <v>-3.9951573849878935E-2</v>
      </c>
      <c r="F156" s="22">
        <f>IF(ISNUMBER(D156), $B172 * E156, "")</f>
        <v>-5992.7360774818399</v>
      </c>
      <c r="G156" s="30">
        <v>793</v>
      </c>
      <c r="H156" s="21">
        <f t="shared" si="79"/>
        <v>-3.9951573849878935E-2</v>
      </c>
      <c r="I156" s="105">
        <f>IF(ISNUMBER(G156), $B172 * H156, "")</f>
        <v>-5992.7360774818399</v>
      </c>
      <c r="J156" s="20">
        <v>793</v>
      </c>
      <c r="K156" s="21">
        <f t="shared" si="80"/>
        <v>-3.9951573849878935E-2</v>
      </c>
      <c r="L156" s="22">
        <f>IF(ISNUMBER(J156), $B172 * K156, "")</f>
        <v>-5992.7360774818399</v>
      </c>
      <c r="M156" s="30">
        <v>799</v>
      </c>
      <c r="N156" s="21">
        <f t="shared" si="81"/>
        <v>-3.2687651331719129E-2</v>
      </c>
      <c r="O156" s="22">
        <f>IF(ISNUMBER(M156), $B172 * N156, "")</f>
        <v>-4903.1476997578693</v>
      </c>
      <c r="Q156" s="193"/>
      <c r="R156" s="193"/>
      <c r="S156" s="193"/>
    </row>
    <row r="157" spans="1:19" ht="17.25" thickBot="1">
      <c r="A157" s="125" t="s">
        <v>159</v>
      </c>
      <c r="B157" s="129">
        <v>236</v>
      </c>
      <c r="C157" s="80">
        <v>4.2553191000000001E-3</v>
      </c>
      <c r="D157" s="106">
        <v>225</v>
      </c>
      <c r="E157" s="107">
        <f>IF(ISNUMBER(D157), (D157 - $B157) / $B157, "")</f>
        <v>-4.6610169491525424E-2</v>
      </c>
      <c r="F157" s="108">
        <f>IF(ISNUMBER(D157), $B172 * E157, "")</f>
        <v>-6991.5254237288136</v>
      </c>
      <c r="G157" s="109">
        <v>224</v>
      </c>
      <c r="H157" s="107">
        <f>IF(ISNUMBER(G157), (G157 - $B157) / $B157, "")</f>
        <v>-5.0847457627118647E-2</v>
      </c>
      <c r="I157" s="110">
        <f>IF(ISNUMBER(G157), $B172 * H157, "")</f>
        <v>-7627.1186440677975</v>
      </c>
      <c r="J157" s="106">
        <v>221</v>
      </c>
      <c r="K157" s="107">
        <f>IF(ISNUMBER(J157), (J157 - $B157) / $B157, "")</f>
        <v>-6.3559322033898302E-2</v>
      </c>
      <c r="L157" s="108">
        <f>IF(ISNUMBER(J157), $B172 * K157, "")</f>
        <v>-9533.8983050847455</v>
      </c>
      <c r="M157" s="109">
        <v>223</v>
      </c>
      <c r="N157" s="107">
        <f>IF(ISNUMBER(M157), (M157 - $B157) / $B157, "")</f>
        <v>-5.5084745762711863E-2</v>
      </c>
      <c r="O157" s="108">
        <f>IF(ISNUMBER(M157), $B172 * N157, "")</f>
        <v>-8262.7118644067796</v>
      </c>
      <c r="Q157" s="193"/>
      <c r="R157" s="193"/>
      <c r="S157" s="193"/>
    </row>
    <row r="158" spans="1:19" ht="17.25" thickBot="1">
      <c r="A158" s="125" t="s">
        <v>212</v>
      </c>
      <c r="B158" s="126">
        <v>305</v>
      </c>
      <c r="C158" s="77">
        <v>3.2894737E-3</v>
      </c>
      <c r="D158" s="15">
        <v>293</v>
      </c>
      <c r="E158" s="32">
        <f t="shared" ref="E158:E161" si="82">IF(ISNUMBER(D158), (D158 - $B158) / $B158, "")</f>
        <v>-3.9344262295081971E-2</v>
      </c>
      <c r="F158" s="18">
        <f>IF(ISNUMBER(D158), $B172 * E158, "")</f>
        <v>-5901.6393442622957</v>
      </c>
      <c r="G158" s="31">
        <v>294</v>
      </c>
      <c r="H158" s="32">
        <f t="shared" ref="H158:H161" si="83">IF(ISNUMBER(G158), (G158 - $B158) / $B158, "")</f>
        <v>-3.6065573770491806E-2</v>
      </c>
      <c r="I158" s="101">
        <f>IF(ISNUMBER(G158), $B172 * H158, "")</f>
        <v>-5409.8360655737706</v>
      </c>
      <c r="J158" s="15">
        <v>293</v>
      </c>
      <c r="K158" s="32">
        <f t="shared" ref="K158:K161" si="84">IF(ISNUMBER(J158), (J158 - $B158) / $B158, "")</f>
        <v>-3.9344262295081971E-2</v>
      </c>
      <c r="L158" s="18">
        <f>IF(ISNUMBER(J158), $B172 * K158, "")</f>
        <v>-5901.6393442622957</v>
      </c>
      <c r="M158" s="31">
        <v>297</v>
      </c>
      <c r="N158" s="32">
        <f t="shared" ref="N158:N161" si="85">IF(ISNUMBER(M158), (M158 - $B158) / $B158, "")</f>
        <v>-2.6229508196721311E-2</v>
      </c>
      <c r="O158" s="18">
        <f>IF(ISNUMBER(M158), $B172 * N158, "")</f>
        <v>-3934.4262295081967</v>
      </c>
      <c r="Q158" s="193"/>
      <c r="R158" s="193"/>
      <c r="S158" s="193"/>
    </row>
    <row r="159" spans="1:19" ht="17.25" thickBot="1">
      <c r="A159" s="125" t="s">
        <v>343</v>
      </c>
      <c r="B159" s="126">
        <v>722</v>
      </c>
      <c r="C159" s="77">
        <v>2.7777778000000002E-3</v>
      </c>
      <c r="D159" s="15">
        <v>680</v>
      </c>
      <c r="E159" s="32">
        <f t="shared" si="82"/>
        <v>-5.817174515235457E-2</v>
      </c>
      <c r="F159" s="18">
        <f>IF(ISNUMBER(D159), $B172 * E159, "")</f>
        <v>-8725.7617728531859</v>
      </c>
      <c r="G159" s="31">
        <v>687</v>
      </c>
      <c r="H159" s="32">
        <f t="shared" si="83"/>
        <v>-4.8476454293628811E-2</v>
      </c>
      <c r="I159" s="101">
        <f>IF(ISNUMBER(G159), $B172 * H159, "")</f>
        <v>-7271.4681440443219</v>
      </c>
      <c r="J159" s="15">
        <v>672</v>
      </c>
      <c r="K159" s="32">
        <f t="shared" si="84"/>
        <v>-6.9252077562326875E-2</v>
      </c>
      <c r="L159" s="18">
        <f>IF(ISNUMBER(J159), $B172 * K159, "")</f>
        <v>-10387.811634349031</v>
      </c>
      <c r="M159" s="31">
        <v>680</v>
      </c>
      <c r="N159" s="32">
        <f t="shared" si="85"/>
        <v>-5.817174515235457E-2</v>
      </c>
      <c r="O159" s="18">
        <f>IF(ISNUMBER(M159), $B172 * N159, "")</f>
        <v>-8725.7617728531859</v>
      </c>
      <c r="Q159" s="193"/>
      <c r="R159" s="193"/>
      <c r="S159" s="193"/>
    </row>
    <row r="160" spans="1:19" ht="17.25" thickBot="1">
      <c r="A160" s="125" t="s">
        <v>51</v>
      </c>
      <c r="B160" s="126">
        <v>182</v>
      </c>
      <c r="C160" s="77">
        <v>0</v>
      </c>
      <c r="D160" s="15">
        <v>174</v>
      </c>
      <c r="E160" s="32">
        <f t="shared" si="82"/>
        <v>-4.3956043956043959E-2</v>
      </c>
      <c r="F160" s="18">
        <f>IF(ISNUMBER(D160), $B172 * E160, "")</f>
        <v>-6593.4065934065939</v>
      </c>
      <c r="G160" s="31">
        <v>176</v>
      </c>
      <c r="H160" s="32">
        <f t="shared" si="83"/>
        <v>-3.2967032967032968E-2</v>
      </c>
      <c r="I160" s="101">
        <f>IF(ISNUMBER(G160), $B172 * H160, "")</f>
        <v>-4945.0549450549452</v>
      </c>
      <c r="J160" s="15">
        <v>174</v>
      </c>
      <c r="K160" s="32">
        <f t="shared" si="84"/>
        <v>-4.3956043956043959E-2</v>
      </c>
      <c r="L160" s="18">
        <f>IF(ISNUMBER(J160), $B172 * K160, "")</f>
        <v>-6593.4065934065939</v>
      </c>
      <c r="M160" s="31">
        <v>175</v>
      </c>
      <c r="N160" s="32">
        <f t="shared" si="85"/>
        <v>-3.8461538461538464E-2</v>
      </c>
      <c r="O160" s="18">
        <f>IF(ISNUMBER(M160), $B172 * N160, "")</f>
        <v>-5769.2307692307695</v>
      </c>
      <c r="Q160" s="33"/>
      <c r="R160" s="33"/>
    </row>
    <row r="161" spans="1:19" ht="17.25" thickBot="1">
      <c r="A161" s="130" t="s">
        <v>248</v>
      </c>
      <c r="B161" s="131">
        <v>170</v>
      </c>
      <c r="C161" s="79">
        <v>0</v>
      </c>
      <c r="D161" s="24">
        <v>160</v>
      </c>
      <c r="E161" s="25">
        <f t="shared" si="82"/>
        <v>-5.8823529411764705E-2</v>
      </c>
      <c r="F161" s="104">
        <f>IF(ISNUMBER(D161), $B172 * E161, "")</f>
        <v>-8823.5294117647063</v>
      </c>
      <c r="G161" s="102">
        <v>160</v>
      </c>
      <c r="H161" s="25">
        <f t="shared" si="83"/>
        <v>-5.8823529411764705E-2</v>
      </c>
      <c r="I161" s="103">
        <f>IF(ISNUMBER(G161), $B172 * H161, "")</f>
        <v>-8823.5294117647063</v>
      </c>
      <c r="J161" s="24">
        <v>158</v>
      </c>
      <c r="K161" s="25">
        <f t="shared" si="84"/>
        <v>-7.0588235294117646E-2</v>
      </c>
      <c r="L161" s="104">
        <f>IF(ISNUMBER(J161), $B172 * K161, "")</f>
        <v>-10588.235294117647</v>
      </c>
      <c r="M161" s="102">
        <v>161</v>
      </c>
      <c r="N161" s="25">
        <f t="shared" si="85"/>
        <v>-5.2941176470588235E-2</v>
      </c>
      <c r="O161" s="104">
        <f>IF(ISNUMBER(M161), $B172 * N161, "")</f>
        <v>-7941.1764705882351</v>
      </c>
      <c r="Q161" s="194"/>
      <c r="R161" s="195"/>
      <c r="S161" s="196"/>
    </row>
    <row r="162" spans="1:19">
      <c r="A162" s="123" t="s">
        <v>147</v>
      </c>
      <c r="B162" s="124">
        <v>104</v>
      </c>
      <c r="C162" s="76">
        <v>0</v>
      </c>
      <c r="D162" s="13">
        <v>102</v>
      </c>
      <c r="E162" s="14">
        <f>IF(ISNUMBER(D162), (D162 - $B162) / $B162, "")</f>
        <v>-1.9230769230769232E-2</v>
      </c>
      <c r="F162" s="16">
        <f>IF(ISNUMBER(D162), $B172 * E162, "")</f>
        <v>-2884.6153846153848</v>
      </c>
      <c r="G162" s="29">
        <v>102</v>
      </c>
      <c r="H162" s="14">
        <f>IF(ISNUMBER(G162), (G162 - $B162) / $B162, "")</f>
        <v>-1.9230769230769232E-2</v>
      </c>
      <c r="I162" s="100">
        <f>IF(ISNUMBER(G162), $B172 * H162, "")</f>
        <v>-2884.6153846153848</v>
      </c>
      <c r="J162" s="13">
        <v>102</v>
      </c>
      <c r="K162" s="14">
        <f>IF(ISNUMBER(J162), (J162 - $B162) / $B162, "")</f>
        <v>-1.9230769230769232E-2</v>
      </c>
      <c r="L162" s="16">
        <f>IF(ISNUMBER(J162), $B172 * K162, "")</f>
        <v>-2884.6153846153848</v>
      </c>
      <c r="M162" s="29">
        <v>104</v>
      </c>
      <c r="N162" s="14">
        <f>IF(ISNUMBER(M162), (M162 - $B162) / $B162, "")</f>
        <v>0</v>
      </c>
      <c r="O162" s="16">
        <f>IF(ISNUMBER(M162), $B172 * N162, "")</f>
        <v>0</v>
      </c>
      <c r="Q162" s="197"/>
      <c r="R162" s="198"/>
      <c r="S162" s="199"/>
    </row>
    <row r="163" spans="1:19" ht="17.25" thickBot="1">
      <c r="A163" s="125" t="s">
        <v>224</v>
      </c>
      <c r="B163" s="126">
        <v>168</v>
      </c>
      <c r="C163" s="77">
        <v>0</v>
      </c>
      <c r="D163" s="15">
        <v>160</v>
      </c>
      <c r="E163" s="32">
        <f t="shared" ref="E163:E166" si="86">IF(ISNUMBER(D163), (D163 - $B163) / $B163, "")</f>
        <v>-4.7619047619047616E-2</v>
      </c>
      <c r="F163" s="18">
        <f>IF(ISNUMBER(D163), $B172 * E163, "")</f>
        <v>-7142.8571428571422</v>
      </c>
      <c r="G163" s="31">
        <v>160</v>
      </c>
      <c r="H163" s="32">
        <f t="shared" ref="H163:H166" si="87">IF(ISNUMBER(G163), (G163 - $B163) / $B163, "")</f>
        <v>-4.7619047619047616E-2</v>
      </c>
      <c r="I163" s="101">
        <f>IF(ISNUMBER(G163), $B172 * H163, "")</f>
        <v>-7142.8571428571422</v>
      </c>
      <c r="J163" s="15">
        <v>157</v>
      </c>
      <c r="K163" s="32">
        <f t="shared" ref="K163:K166" si="88">IF(ISNUMBER(J163), (J163 - $B163) / $B163, "")</f>
        <v>-6.5476190476190479E-2</v>
      </c>
      <c r="L163" s="18">
        <f>IF(ISNUMBER(J163), $B172 * K163, "")</f>
        <v>-9821.4285714285725</v>
      </c>
      <c r="M163" s="31">
        <v>160</v>
      </c>
      <c r="N163" s="32">
        <f t="shared" ref="N163:N166" si="89">IF(ISNUMBER(M163), (M163 - $B163) / $B163, "")</f>
        <v>-4.7619047619047616E-2</v>
      </c>
      <c r="O163" s="18">
        <f>IF(ISNUMBER(M163), $B172 * N163, "")</f>
        <v>-7142.8571428571422</v>
      </c>
      <c r="Q163" s="200"/>
      <c r="R163" s="201"/>
      <c r="S163" s="202"/>
    </row>
    <row r="164" spans="1:19" ht="17.25" thickBot="1">
      <c r="A164" s="125" t="s">
        <v>236</v>
      </c>
      <c r="B164" s="126">
        <v>383</v>
      </c>
      <c r="C164" s="77">
        <v>0</v>
      </c>
      <c r="D164" s="15">
        <v>371</v>
      </c>
      <c r="E164" s="32">
        <f t="shared" si="86"/>
        <v>-3.1331592689295036E-2</v>
      </c>
      <c r="F164" s="18">
        <f>IF(ISNUMBER(D164), $B172 * E164, "")</f>
        <v>-4699.7389033942554</v>
      </c>
      <c r="G164" s="31">
        <v>368</v>
      </c>
      <c r="H164" s="32">
        <f t="shared" si="87"/>
        <v>-3.91644908616188E-2</v>
      </c>
      <c r="I164" s="101">
        <f>IF(ISNUMBER(G164), $B172 * H164, "")</f>
        <v>-5874.6736292428204</v>
      </c>
      <c r="J164" s="15">
        <v>360</v>
      </c>
      <c r="K164" s="32">
        <f t="shared" si="88"/>
        <v>-6.0052219321148827E-2</v>
      </c>
      <c r="L164" s="18">
        <f>IF(ISNUMBER(J164), $B172 * K164, "")</f>
        <v>-9007.8328981723243</v>
      </c>
      <c r="M164" s="31">
        <v>367</v>
      </c>
      <c r="N164" s="32">
        <f t="shared" si="89"/>
        <v>-4.1775456919060053E-2</v>
      </c>
      <c r="O164" s="18">
        <f>IF(ISNUMBER(M164), $B172 * N164, "")</f>
        <v>-6266.3185378590078</v>
      </c>
      <c r="Q164" s="193"/>
      <c r="R164" s="193"/>
      <c r="S164" s="193"/>
    </row>
    <row r="165" spans="1:19" ht="17.25" thickBot="1">
      <c r="A165" s="125" t="s">
        <v>260</v>
      </c>
      <c r="B165" s="126">
        <v>104</v>
      </c>
      <c r="C165" s="77">
        <v>0</v>
      </c>
      <c r="D165" s="15">
        <v>102</v>
      </c>
      <c r="E165" s="32">
        <f t="shared" si="86"/>
        <v>-1.9230769230769232E-2</v>
      </c>
      <c r="F165" s="18">
        <f>IF(ISNUMBER(D165), $B172 * E165, "")</f>
        <v>-2884.6153846153848</v>
      </c>
      <c r="G165" s="31">
        <v>102</v>
      </c>
      <c r="H165" s="32">
        <f t="shared" si="87"/>
        <v>-1.9230769230769232E-2</v>
      </c>
      <c r="I165" s="101">
        <f>IF(ISNUMBER(G165), $B172 * H165, "")</f>
        <v>-2884.6153846153848</v>
      </c>
      <c r="J165" s="15">
        <v>101</v>
      </c>
      <c r="K165" s="32">
        <f t="shared" si="88"/>
        <v>-2.8846153846153848E-2</v>
      </c>
      <c r="L165" s="18">
        <f>IF(ISNUMBER(J165), $B172 * K165, "")</f>
        <v>-4326.9230769230771</v>
      </c>
      <c r="M165" s="31">
        <v>102</v>
      </c>
      <c r="N165" s="32">
        <f t="shared" si="89"/>
        <v>-1.9230769230769232E-2</v>
      </c>
      <c r="O165" s="18">
        <f>IF(ISNUMBER(M165), $B172 * N165, "")</f>
        <v>-2884.6153846153848</v>
      </c>
      <c r="Q165" s="203"/>
      <c r="R165" s="203"/>
      <c r="S165" s="203"/>
    </row>
    <row r="166" spans="1:19" ht="17.25" thickBot="1">
      <c r="A166" s="127" t="s">
        <v>200</v>
      </c>
      <c r="B166" s="128">
        <v>336</v>
      </c>
      <c r="C166" s="78">
        <v>-5.9171598000000002E-3</v>
      </c>
      <c r="D166" s="20">
        <v>372</v>
      </c>
      <c r="E166" s="21">
        <f t="shared" si="86"/>
        <v>0.10714285714285714</v>
      </c>
      <c r="F166" s="22">
        <f>IF(ISNUMBER(D166), $B172 * E166, "")</f>
        <v>16071.428571428571</v>
      </c>
      <c r="G166" s="30">
        <v>381</v>
      </c>
      <c r="H166" s="21">
        <f t="shared" si="87"/>
        <v>0.13392857142857142</v>
      </c>
      <c r="I166" s="105">
        <f>IF(ISNUMBER(G166), $B172 * H166, "")</f>
        <v>20089.285714285714</v>
      </c>
      <c r="J166" s="20">
        <v>372</v>
      </c>
      <c r="K166" s="21">
        <f t="shared" si="88"/>
        <v>0.10714285714285714</v>
      </c>
      <c r="L166" s="22">
        <f>IF(ISNUMBER(J166), $B172 * K166, "")</f>
        <v>16071.428571428571</v>
      </c>
      <c r="M166" s="30">
        <v>363</v>
      </c>
      <c r="N166" s="21">
        <f t="shared" si="89"/>
        <v>8.0357142857142863E-2</v>
      </c>
      <c r="O166" s="22">
        <f>IF(ISNUMBER(M166), $B172 * N166, "")</f>
        <v>12053.571428571429</v>
      </c>
      <c r="Q166" s="203"/>
      <c r="R166" s="203"/>
      <c r="S166" s="203"/>
    </row>
    <row r="167" spans="1:19" ht="17.25" thickBot="1">
      <c r="A167" s="125" t="s">
        <v>216</v>
      </c>
      <c r="B167" s="129">
        <v>164</v>
      </c>
      <c r="C167" s="80">
        <v>-6.0606061000000001E-3</v>
      </c>
      <c r="D167" s="106">
        <v>157</v>
      </c>
      <c r="E167" s="107">
        <f>IF(ISNUMBER(D167), (D167 - $B167) / $B167, "")</f>
        <v>-4.2682926829268296E-2</v>
      </c>
      <c r="F167" s="108">
        <f>IF(ISNUMBER(D167), $B172 * E167, "")</f>
        <v>-6402.4390243902444</v>
      </c>
      <c r="G167" s="109">
        <v>156</v>
      </c>
      <c r="H167" s="107">
        <f>IF(ISNUMBER(G167), (G167 - $B167) / $B167, "")</f>
        <v>-4.878048780487805E-2</v>
      </c>
      <c r="I167" s="110">
        <f>IF(ISNUMBER(G167), $B172 * H167, "")</f>
        <v>-7317.0731707317073</v>
      </c>
      <c r="J167" s="106">
        <v>155</v>
      </c>
      <c r="K167" s="107">
        <f>IF(ISNUMBER(J167), (J167 - $B167) / $B167, "")</f>
        <v>-5.4878048780487805E-2</v>
      </c>
      <c r="L167" s="108">
        <f>IF(ISNUMBER(J167), $B172 * K167, "")</f>
        <v>-8231.707317073171</v>
      </c>
      <c r="M167" s="109">
        <v>158</v>
      </c>
      <c r="N167" s="107">
        <f>IF(ISNUMBER(M167), (M167 - $B167) / $B167, "")</f>
        <v>-3.6585365853658534E-2</v>
      </c>
      <c r="O167" s="108">
        <f>IF(ISNUMBER(M167), $B172 * N167, "")</f>
        <v>-5487.8048780487798</v>
      </c>
      <c r="Q167" s="193"/>
      <c r="R167" s="193"/>
      <c r="S167" s="193"/>
    </row>
    <row r="168" spans="1:19" ht="17.25" thickBot="1">
      <c r="A168" s="125" t="s">
        <v>214</v>
      </c>
      <c r="B168" s="126">
        <v>112</v>
      </c>
      <c r="C168" s="77">
        <v>-8.8495575000000007E-3</v>
      </c>
      <c r="D168" s="15">
        <v>106</v>
      </c>
      <c r="E168" s="32">
        <f t="shared" ref="E168:E171" si="90">IF(ISNUMBER(D168), (D168 - $B168) / $B168, "")</f>
        <v>-5.3571428571428568E-2</v>
      </c>
      <c r="F168" s="18">
        <f>IF(ISNUMBER(D168), $B172 * E168, "")</f>
        <v>-8035.7142857142853</v>
      </c>
      <c r="G168" s="31">
        <v>107</v>
      </c>
      <c r="H168" s="32">
        <f t="shared" ref="H168:H171" si="91">IF(ISNUMBER(G168), (G168 - $B168) / $B168, "")</f>
        <v>-4.4642857142857144E-2</v>
      </c>
      <c r="I168" s="101">
        <f>IF(ISNUMBER(G168), $B172 * H168, "")</f>
        <v>-6696.4285714285716</v>
      </c>
      <c r="J168" s="15">
        <v>106</v>
      </c>
      <c r="K168" s="32">
        <f t="shared" ref="K168:K171" si="92">IF(ISNUMBER(J168), (J168 - $B168) / $B168, "")</f>
        <v>-5.3571428571428568E-2</v>
      </c>
      <c r="L168" s="18">
        <f>IF(ISNUMBER(J168), $B172 * K168, "")</f>
        <v>-8035.7142857142853</v>
      </c>
      <c r="M168" s="31">
        <v>107</v>
      </c>
      <c r="N168" s="32">
        <f t="shared" ref="N168:N171" si="93">IF(ISNUMBER(M168), (M168 - $B168) / $B168, "")</f>
        <v>-4.4642857142857144E-2</v>
      </c>
      <c r="O168" s="18">
        <f>IF(ISNUMBER(M168), $B172 * N168, "")</f>
        <v>-6696.4285714285716</v>
      </c>
      <c r="Q168" s="193"/>
      <c r="R168" s="193"/>
      <c r="S168" s="193"/>
    </row>
    <row r="169" spans="1:19" ht="17.25" thickBot="1">
      <c r="A169" s="125" t="s">
        <v>194</v>
      </c>
      <c r="B169" s="126">
        <v>110</v>
      </c>
      <c r="C169" s="77">
        <v>-9.0090090000000001E-3</v>
      </c>
      <c r="D169" s="15">
        <v>104</v>
      </c>
      <c r="E169" s="32">
        <f t="shared" si="90"/>
        <v>-5.4545454545454543E-2</v>
      </c>
      <c r="F169" s="18">
        <f>IF(ISNUMBER(D169), $B172 * E169, "")</f>
        <v>-8181.8181818181811</v>
      </c>
      <c r="G169" s="31">
        <v>105</v>
      </c>
      <c r="H169" s="32">
        <f t="shared" si="91"/>
        <v>-4.5454545454545456E-2</v>
      </c>
      <c r="I169" s="101">
        <f>IF(ISNUMBER(G169), $B172 * H169, "")</f>
        <v>-6818.181818181818</v>
      </c>
      <c r="J169" s="15">
        <v>103</v>
      </c>
      <c r="K169" s="32">
        <f t="shared" si="92"/>
        <v>-6.363636363636363E-2</v>
      </c>
      <c r="L169" s="18">
        <f>IF(ISNUMBER(J169), $B172 * K169, "")</f>
        <v>-9545.4545454545441</v>
      </c>
      <c r="M169" s="31">
        <v>105</v>
      </c>
      <c r="N169" s="32">
        <f t="shared" si="93"/>
        <v>-4.5454545454545456E-2</v>
      </c>
      <c r="O169" s="18">
        <f>IF(ISNUMBER(M169), $B172 * N169, "")</f>
        <v>-6818.181818181818</v>
      </c>
      <c r="Q169" s="193"/>
      <c r="R169" s="193"/>
      <c r="S169" s="193"/>
    </row>
    <row r="170" spans="1:19">
      <c r="A170" s="125" t="s">
        <v>338</v>
      </c>
      <c r="B170" s="126">
        <v>305</v>
      </c>
      <c r="C170" s="77">
        <v>-6.4417177899999997E-2</v>
      </c>
      <c r="D170" s="15">
        <v>282</v>
      </c>
      <c r="E170" s="32">
        <f t="shared" si="90"/>
        <v>-7.5409836065573776E-2</v>
      </c>
      <c r="F170" s="18">
        <f>IF(ISNUMBER(D170), $B172 * E170, "")</f>
        <v>-11311.475409836066</v>
      </c>
      <c r="G170" s="31">
        <v>280</v>
      </c>
      <c r="H170" s="32">
        <f t="shared" si="91"/>
        <v>-8.1967213114754092E-2</v>
      </c>
      <c r="I170" s="101">
        <f>IF(ISNUMBER(G170), $B172 * H170, "")</f>
        <v>-12295.081967213115</v>
      </c>
      <c r="J170" s="15">
        <v>276</v>
      </c>
      <c r="K170" s="32">
        <f t="shared" si="92"/>
        <v>-9.5081967213114751E-2</v>
      </c>
      <c r="L170" s="18">
        <f>IF(ISNUMBER(J170), $B172 * K170, "")</f>
        <v>-14262.295081967213</v>
      </c>
      <c r="M170" s="31">
        <v>280</v>
      </c>
      <c r="N170" s="32">
        <f t="shared" si="93"/>
        <v>-8.1967213114754092E-2</v>
      </c>
      <c r="O170" s="18">
        <f>IF(ISNUMBER(M170), $B172 * N170, "")</f>
        <v>-12295.081967213115</v>
      </c>
      <c r="Q170" s="182"/>
      <c r="R170" s="183"/>
      <c r="S170" s="184"/>
    </row>
    <row r="171" spans="1:19" ht="17.25" thickBot="1">
      <c r="A171" s="130" t="s">
        <v>230</v>
      </c>
      <c r="B171" s="131">
        <v>369</v>
      </c>
      <c r="C171" s="79">
        <v>-7.0528967299999995E-2</v>
      </c>
      <c r="D171" s="24">
        <v>347</v>
      </c>
      <c r="E171" s="25">
        <f t="shared" si="90"/>
        <v>-5.9620596205962058E-2</v>
      </c>
      <c r="F171" s="104">
        <f>IF(ISNUMBER(D171), $B172 * E171, "")</f>
        <v>-8943.089430894308</v>
      </c>
      <c r="G171" s="102">
        <v>345</v>
      </c>
      <c r="H171" s="25">
        <f t="shared" si="91"/>
        <v>-6.5040650406504072E-2</v>
      </c>
      <c r="I171" s="103">
        <f>IF(ISNUMBER(G171), $B172 * H171, "")</f>
        <v>-9756.0975609756115</v>
      </c>
      <c r="J171" s="24">
        <v>343</v>
      </c>
      <c r="K171" s="25">
        <f t="shared" si="92"/>
        <v>-7.0460704607046065E-2</v>
      </c>
      <c r="L171" s="104">
        <f>IF(ISNUMBER(J171), $B172 * K171, "")</f>
        <v>-10569.10569105691</v>
      </c>
      <c r="M171" s="102">
        <v>347</v>
      </c>
      <c r="N171" s="25">
        <f t="shared" si="93"/>
        <v>-5.9620596205962058E-2</v>
      </c>
      <c r="O171" s="104">
        <f>IF(ISNUMBER(M171), $B172 * N171, "")</f>
        <v>-8943.089430894308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-3.8619603547523522E-2</v>
      </c>
      <c r="F172" s="28">
        <f>SUM(F152:F171)</f>
        <v>-115858.81064257059</v>
      </c>
      <c r="G172" s="26" t="s">
        <v>265</v>
      </c>
      <c r="H172" s="27">
        <f>IF(COUNT(H152:H171), SUM(H152:H171) / COUNT(H152:H171), 0)</f>
        <v>-3.6618718208336384E-2</v>
      </c>
      <c r="I172" s="28">
        <f>SUM(I152:I171)</f>
        <v>-109856.15462500918</v>
      </c>
      <c r="J172" s="26" t="s">
        <v>265</v>
      </c>
      <c r="K172" s="27">
        <f>IF(COUNT(K152:K171), SUM(K152:K171) / COUNT(K152:K171), 0)</f>
        <v>-4.7292816779406041E-2</v>
      </c>
      <c r="L172" s="28">
        <f>SUM(L152:L171)</f>
        <v>-141878.4503382181</v>
      </c>
      <c r="M172" s="26" t="s">
        <v>265</v>
      </c>
      <c r="N172" s="27">
        <f>IF(COUNT(N152:N171), SUM(N152:N171) / COUNT(N152:N171), 0)</f>
        <v>-3.5873505940385152E-2</v>
      </c>
      <c r="O172" s="28">
        <f>SUM(O152:O171)</f>
        <v>-107620.51782115549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2022-06-07(화) 오전 00:00</v>
      </c>
      <c r="C177" s="245"/>
      <c r="D177" s="217" t="str">
        <f>TEXT($G$1, "[$-ko-KR]yyyy-mm-dd(ddd) ") &amp; "오후 14:00"</f>
        <v>2022-06-07(화) 오후 14:00</v>
      </c>
      <c r="E177" s="218"/>
      <c r="F177" s="219"/>
      <c r="G177" s="217" t="str">
        <f>TEXT($G$1, "[$-ko-KR]yyyy-mm-dd(ddd) ") &amp; "오후 19:00"</f>
        <v>2022-06-07(화) 오후 19:00</v>
      </c>
      <c r="H177" s="218"/>
      <c r="I177" s="219"/>
      <c r="J177" s="217" t="str">
        <f>TEXT($G$1, "[$-ko-KR]yyyy-mm-dd(ddd) ") &amp; "오후 21:00"</f>
        <v>2022-06-07(화) 오후 21:00</v>
      </c>
      <c r="K177" s="218"/>
      <c r="L177" s="219"/>
      <c r="M177" s="217" t="str">
        <f>TEXT($G$1+1, "[$-ko-KR]yyyy-mm-dd(ddd) ") &amp; "오전 00:00"</f>
        <v>2022-06-08(수)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51</v>
      </c>
      <c r="B179" s="124">
        <v>182</v>
      </c>
      <c r="C179" s="76">
        <v>0</v>
      </c>
      <c r="D179" s="13">
        <v>174</v>
      </c>
      <c r="E179" s="14">
        <f>IF(ISNUMBER(D179), (D179 - $B179) / $B179, "")</f>
        <v>-4.3956043956043959E-2</v>
      </c>
      <c r="F179" s="16">
        <f>IF(ISNUMBER(D179), $B199 * E179, "")</f>
        <v>-6593.4065934065939</v>
      </c>
      <c r="G179" s="29">
        <v>176</v>
      </c>
      <c r="H179" s="14">
        <f>IF(ISNUMBER(G179), (G179 - $B179) / $B179, "")</f>
        <v>-3.2967032967032968E-2</v>
      </c>
      <c r="I179" s="100">
        <f>IF(ISNUMBER(G179), $B199 * H179, "")</f>
        <v>-4945.0549450549452</v>
      </c>
      <c r="J179" s="13">
        <v>174</v>
      </c>
      <c r="K179" s="14">
        <f>IF(ISNUMBER(J179), (J179 - $B179) / $B179, "")</f>
        <v>-4.3956043956043959E-2</v>
      </c>
      <c r="L179" s="16">
        <f>IF(ISNUMBER(J179), $B199 * K179, "")</f>
        <v>-6593.4065934065939</v>
      </c>
      <c r="M179" s="29">
        <v>175</v>
      </c>
      <c r="N179" s="14">
        <f>IF(ISNUMBER(M179), (M179 - $B179) / $B179, "")</f>
        <v>-3.8461538461538464E-2</v>
      </c>
      <c r="O179" s="16">
        <f>IF(ISNUMBER(M179), $B199 * N179, "")</f>
        <v>-5769.2307692307695</v>
      </c>
      <c r="Q179" s="203"/>
      <c r="R179" s="203"/>
      <c r="S179" s="203"/>
    </row>
    <row r="180" spans="1:19" ht="17.25" thickBot="1">
      <c r="A180" s="125" t="s">
        <v>248</v>
      </c>
      <c r="B180" s="126">
        <v>170</v>
      </c>
      <c r="C180" s="77">
        <v>0</v>
      </c>
      <c r="D180" s="15">
        <v>160</v>
      </c>
      <c r="E180" s="32">
        <f t="shared" ref="E180:E183" si="94">IF(ISNUMBER(D180), (D180 - $B180) / $B180, "")</f>
        <v>-5.8823529411764705E-2</v>
      </c>
      <c r="F180" s="18">
        <f>IF(ISNUMBER(D180), $B199 * E180, "")</f>
        <v>-8823.5294117647063</v>
      </c>
      <c r="G180" s="31">
        <v>160</v>
      </c>
      <c r="H180" s="32">
        <f t="shared" ref="H180:H183" si="95">IF(ISNUMBER(G180), (G180 - $B180) / $B180, "")</f>
        <v>-5.8823529411764705E-2</v>
      </c>
      <c r="I180" s="101">
        <f>IF(ISNUMBER(G180), $B199 * H180, "")</f>
        <v>-8823.5294117647063</v>
      </c>
      <c r="J180" s="15">
        <v>158</v>
      </c>
      <c r="K180" s="32">
        <f t="shared" ref="K180:K183" si="96">IF(ISNUMBER(J180), (J180 - $B180) / $B180, "")</f>
        <v>-7.0588235294117646E-2</v>
      </c>
      <c r="L180" s="18">
        <f>IF(ISNUMBER(J180), $B199 * K180, "")</f>
        <v>-10588.235294117647</v>
      </c>
      <c r="M180" s="31">
        <v>161</v>
      </c>
      <c r="N180" s="32">
        <f t="shared" ref="N180:N183" si="97">IF(ISNUMBER(M180), (M180 - $B180) / $B180, "")</f>
        <v>-5.2941176470588235E-2</v>
      </c>
      <c r="O180" s="18">
        <f>IF(ISNUMBER(M180), $B199 * N180, "")</f>
        <v>-7941.1764705882351</v>
      </c>
      <c r="Q180" s="203"/>
      <c r="R180" s="203"/>
      <c r="S180" s="203"/>
    </row>
    <row r="181" spans="1:19" ht="17.25" thickBot="1">
      <c r="A181" s="125" t="s">
        <v>147</v>
      </c>
      <c r="B181" s="126">
        <v>104</v>
      </c>
      <c r="C181" s="77">
        <v>0</v>
      </c>
      <c r="D181" s="15">
        <v>102</v>
      </c>
      <c r="E181" s="32">
        <f t="shared" si="94"/>
        <v>-1.9230769230769232E-2</v>
      </c>
      <c r="F181" s="18">
        <f>IF(ISNUMBER(D181), $B199 * E181, "")</f>
        <v>-2884.6153846153848</v>
      </c>
      <c r="G181" s="31">
        <v>102</v>
      </c>
      <c r="H181" s="32">
        <f t="shared" si="95"/>
        <v>-1.9230769230769232E-2</v>
      </c>
      <c r="I181" s="101">
        <f>IF(ISNUMBER(G181), $B199 * H181, "")</f>
        <v>-2884.6153846153848</v>
      </c>
      <c r="J181" s="15">
        <v>102</v>
      </c>
      <c r="K181" s="32">
        <f t="shared" si="96"/>
        <v>-1.9230769230769232E-2</v>
      </c>
      <c r="L181" s="18">
        <f>IF(ISNUMBER(J181), $B199 * K181, "")</f>
        <v>-2884.6153846153848</v>
      </c>
      <c r="M181" s="31">
        <v>104</v>
      </c>
      <c r="N181" s="32">
        <f t="shared" si="97"/>
        <v>0</v>
      </c>
      <c r="O181" s="18">
        <f>IF(ISNUMBER(M181), $B199 * N181, "")</f>
        <v>0</v>
      </c>
      <c r="Q181" s="193"/>
      <c r="R181" s="193"/>
      <c r="S181" s="193"/>
    </row>
    <row r="182" spans="1:19" ht="17.25" thickBot="1">
      <c r="A182" s="125" t="s">
        <v>198</v>
      </c>
      <c r="B182" s="126">
        <v>10</v>
      </c>
      <c r="C182" s="77">
        <v>0</v>
      </c>
      <c r="D182" s="15">
        <v>9.6199999999999992</v>
      </c>
      <c r="E182" s="32">
        <f t="shared" si="94"/>
        <v>-3.8000000000000075E-2</v>
      </c>
      <c r="F182" s="18">
        <f>IF(ISNUMBER(D182), $B199 * E182, "")</f>
        <v>-5700.0000000000109</v>
      </c>
      <c r="G182" s="31">
        <v>9.59</v>
      </c>
      <c r="H182" s="32">
        <f t="shared" si="95"/>
        <v>-4.1000000000000016E-2</v>
      </c>
      <c r="I182" s="101">
        <f>IF(ISNUMBER(G182), $B199 * H182, "")</f>
        <v>-6150.0000000000027</v>
      </c>
      <c r="J182" s="15">
        <v>9.5500000000000007</v>
      </c>
      <c r="K182" s="32">
        <f t="shared" si="96"/>
        <v>-4.4999999999999929E-2</v>
      </c>
      <c r="L182" s="18">
        <f>IF(ISNUMBER(J182), $B199 * K182, "")</f>
        <v>-6749.9999999999891</v>
      </c>
      <c r="M182" s="31">
        <v>9.68</v>
      </c>
      <c r="N182" s="32">
        <f t="shared" si="97"/>
        <v>-3.2000000000000028E-2</v>
      </c>
      <c r="O182" s="18">
        <f>IF(ISNUMBER(M182), $B199 * N182, "")</f>
        <v>-4800.0000000000045</v>
      </c>
      <c r="Q182" s="193"/>
      <c r="R182" s="193"/>
      <c r="S182" s="193"/>
    </row>
    <row r="183" spans="1:19" ht="17.25" thickBot="1">
      <c r="A183" s="127" t="s">
        <v>97</v>
      </c>
      <c r="B183" s="128">
        <v>1.2999999999999999E-3</v>
      </c>
      <c r="C183" s="78">
        <v>0</v>
      </c>
      <c r="D183" s="20">
        <v>1.4E-3</v>
      </c>
      <c r="E183" s="21">
        <f t="shared" si="94"/>
        <v>7.6923076923076955E-2</v>
      </c>
      <c r="F183" s="22">
        <f>IF(ISNUMBER(D183), $B199 * E183, "")</f>
        <v>11538.461538461543</v>
      </c>
      <c r="G183" s="30">
        <v>1.4E-3</v>
      </c>
      <c r="H183" s="21">
        <f t="shared" si="95"/>
        <v>7.6923076923076955E-2</v>
      </c>
      <c r="I183" s="105">
        <f>IF(ISNUMBER(G183), $B199 * H183, "")</f>
        <v>11538.461538461543</v>
      </c>
      <c r="J183" s="20">
        <v>1.4E-3</v>
      </c>
      <c r="K183" s="21">
        <f t="shared" si="96"/>
        <v>7.6923076923076955E-2</v>
      </c>
      <c r="L183" s="22">
        <f>IF(ISNUMBER(J183), $B199 * K183, "")</f>
        <v>11538.461538461543</v>
      </c>
      <c r="M183" s="30">
        <v>1.4E-3</v>
      </c>
      <c r="N183" s="21">
        <f t="shared" si="97"/>
        <v>7.6923076923076955E-2</v>
      </c>
      <c r="O183" s="22">
        <f>IF(ISNUMBER(M183), $B199 * N183, "")</f>
        <v>11538.461538461543</v>
      </c>
      <c r="Q183" s="193"/>
      <c r="R183" s="193"/>
      <c r="S183" s="193"/>
    </row>
    <row r="184" spans="1:19" ht="17.25" thickBot="1">
      <c r="A184" s="125" t="s">
        <v>145</v>
      </c>
      <c r="B184" s="129">
        <v>7.34</v>
      </c>
      <c r="C184" s="80">
        <v>0</v>
      </c>
      <c r="D184" s="106">
        <v>6.98</v>
      </c>
      <c r="E184" s="107">
        <f>IF(ISNUMBER(D184), (D184 - $B184) / $B184, "")</f>
        <v>-4.9046321525885485E-2</v>
      </c>
      <c r="F184" s="108">
        <f>IF(ISNUMBER(D184), $B199 * E184, "")</f>
        <v>-7356.9482288828231</v>
      </c>
      <c r="G184" s="109">
        <v>7.03</v>
      </c>
      <c r="H184" s="107">
        <f>IF(ISNUMBER(G184), (G184 - $B184) / $B184, "")</f>
        <v>-4.223433242506807E-2</v>
      </c>
      <c r="I184" s="110">
        <f>IF(ISNUMBER(G184), $B199 * H184, "")</f>
        <v>-6335.1498637602108</v>
      </c>
      <c r="J184" s="106">
        <v>6.93</v>
      </c>
      <c r="K184" s="107">
        <f>IF(ISNUMBER(J184), (J184 - $B184) / $B184, "")</f>
        <v>-5.5858310626703017E-2</v>
      </c>
      <c r="L184" s="108">
        <f>IF(ISNUMBER(J184), $B199 * K184, "")</f>
        <v>-8378.7465940054517</v>
      </c>
      <c r="M184" s="109">
        <v>7</v>
      </c>
      <c r="N184" s="107">
        <f>IF(ISNUMBER(M184), (M184 - $B184) / $B184, "")</f>
        <v>-4.6321525885558566E-2</v>
      </c>
      <c r="O184" s="108">
        <f>IF(ISNUMBER(M184), $B199 * N184, "")</f>
        <v>-6948.2288828337851</v>
      </c>
      <c r="Q184" s="193"/>
      <c r="R184" s="193"/>
      <c r="S184" s="193"/>
    </row>
    <row r="185" spans="1:19" ht="17.25" thickBot="1">
      <c r="A185" s="125" t="s">
        <v>224</v>
      </c>
      <c r="B185" s="126">
        <v>168</v>
      </c>
      <c r="C185" s="77">
        <v>0</v>
      </c>
      <c r="D185" s="15">
        <v>160</v>
      </c>
      <c r="E185" s="32">
        <f t="shared" ref="E185:E188" si="98">IF(ISNUMBER(D185), (D185 - $B185) / $B185, "")</f>
        <v>-4.7619047619047616E-2</v>
      </c>
      <c r="F185" s="18">
        <f>IF(ISNUMBER(D185), $B199 * E185, "")</f>
        <v>-7142.8571428571422</v>
      </c>
      <c r="G185" s="31">
        <v>160</v>
      </c>
      <c r="H185" s="32">
        <f t="shared" ref="H185:H188" si="99">IF(ISNUMBER(G185), (G185 - $B185) / $B185, "")</f>
        <v>-4.7619047619047616E-2</v>
      </c>
      <c r="I185" s="101">
        <f>IF(ISNUMBER(G185), $B199 * H185, "")</f>
        <v>-7142.8571428571422</v>
      </c>
      <c r="J185" s="15">
        <v>157</v>
      </c>
      <c r="K185" s="32">
        <f t="shared" ref="K185:K188" si="100">IF(ISNUMBER(J185), (J185 - $B185) / $B185, "")</f>
        <v>-6.5476190476190479E-2</v>
      </c>
      <c r="L185" s="18">
        <f>IF(ISNUMBER(J185), $B199 * K185, "")</f>
        <v>-9821.4285714285725</v>
      </c>
      <c r="M185" s="31">
        <v>160</v>
      </c>
      <c r="N185" s="32">
        <f t="shared" ref="N185:N188" si="101">IF(ISNUMBER(M185), (M185 - $B185) / $B185, "")</f>
        <v>-4.7619047619047616E-2</v>
      </c>
      <c r="O185" s="18">
        <f>IF(ISNUMBER(M185), $B199 * N185, "")</f>
        <v>-7142.8571428571422</v>
      </c>
      <c r="Q185" s="193"/>
      <c r="R185" s="193"/>
      <c r="S185" s="193"/>
    </row>
    <row r="186" spans="1:19" ht="17.25" thickBot="1">
      <c r="A186" s="125" t="s">
        <v>236</v>
      </c>
      <c r="B186" s="126">
        <v>383</v>
      </c>
      <c r="C186" s="77">
        <v>0</v>
      </c>
      <c r="D186" s="15">
        <v>371</v>
      </c>
      <c r="E186" s="32">
        <f t="shared" si="98"/>
        <v>-3.1331592689295036E-2</v>
      </c>
      <c r="F186" s="18">
        <f>IF(ISNUMBER(D186), $B199 * E186, "")</f>
        <v>-4699.7389033942554</v>
      </c>
      <c r="G186" s="31">
        <v>368</v>
      </c>
      <c r="H186" s="32">
        <f t="shared" si="99"/>
        <v>-3.91644908616188E-2</v>
      </c>
      <c r="I186" s="101">
        <f>IF(ISNUMBER(G186), $B199 * H186, "")</f>
        <v>-5874.6736292428204</v>
      </c>
      <c r="J186" s="15">
        <v>360</v>
      </c>
      <c r="K186" s="32">
        <f t="shared" si="100"/>
        <v>-6.0052219321148827E-2</v>
      </c>
      <c r="L186" s="18">
        <f>IF(ISNUMBER(J186), $B199 * K186, "")</f>
        <v>-9007.8328981723243</v>
      </c>
      <c r="M186" s="31">
        <v>367</v>
      </c>
      <c r="N186" s="32">
        <f t="shared" si="101"/>
        <v>-4.1775456919060053E-2</v>
      </c>
      <c r="O186" s="18">
        <f>IF(ISNUMBER(M186), $B199 * N186, "")</f>
        <v>-6266.3185378590078</v>
      </c>
      <c r="Q186" s="193"/>
      <c r="R186" s="193"/>
      <c r="S186" s="193"/>
    </row>
    <row r="187" spans="1:19" ht="17.25" thickBot="1">
      <c r="A187" s="125" t="s">
        <v>260</v>
      </c>
      <c r="B187" s="126">
        <v>104</v>
      </c>
      <c r="C187" s="77">
        <v>0</v>
      </c>
      <c r="D187" s="15">
        <v>102</v>
      </c>
      <c r="E187" s="32">
        <f t="shared" si="98"/>
        <v>-1.9230769230769232E-2</v>
      </c>
      <c r="F187" s="18">
        <f>IF(ISNUMBER(D187), $B199 * E187, "")</f>
        <v>-2884.6153846153848</v>
      </c>
      <c r="G187" s="31">
        <v>102</v>
      </c>
      <c r="H187" s="32">
        <f t="shared" si="99"/>
        <v>-1.9230769230769232E-2</v>
      </c>
      <c r="I187" s="101">
        <f>IF(ISNUMBER(G187), $B199 * H187, "")</f>
        <v>-2884.6153846153848</v>
      </c>
      <c r="J187" s="15">
        <v>101</v>
      </c>
      <c r="K187" s="32">
        <f t="shared" si="100"/>
        <v>-2.8846153846153848E-2</v>
      </c>
      <c r="L187" s="18">
        <f>IF(ISNUMBER(J187), $B199 * K187, "")</f>
        <v>-4326.9230769230771</v>
      </c>
      <c r="M187" s="31">
        <v>102</v>
      </c>
      <c r="N187" s="32">
        <f t="shared" si="101"/>
        <v>-1.9230769230769232E-2</v>
      </c>
      <c r="O187" s="18">
        <f>IF(ISNUMBER(M187), $B199 * N187, "")</f>
        <v>-2884.6153846153848</v>
      </c>
      <c r="Q187" s="33"/>
      <c r="R187" s="33"/>
    </row>
    <row r="188" spans="1:19" ht="17.25" thickBot="1">
      <c r="A188" s="130" t="s">
        <v>333</v>
      </c>
      <c r="B188" s="131">
        <v>67.7</v>
      </c>
      <c r="C188" s="79">
        <v>-2.9455080999999999E-3</v>
      </c>
      <c r="D188" s="24">
        <v>64.099999999999994</v>
      </c>
      <c r="E188" s="25">
        <f t="shared" si="98"/>
        <v>-5.3175775480059209E-2</v>
      </c>
      <c r="F188" s="104">
        <f>IF(ISNUMBER(D188), $B199 * E188, "")</f>
        <v>-7976.3663220088811</v>
      </c>
      <c r="G188" s="102">
        <v>63.8</v>
      </c>
      <c r="H188" s="25">
        <f t="shared" si="99"/>
        <v>-5.7607090103397422E-2</v>
      </c>
      <c r="I188" s="103">
        <f>IF(ISNUMBER(G188), $B199 * H188, "")</f>
        <v>-8641.0635155096134</v>
      </c>
      <c r="J188" s="24">
        <v>62.4</v>
      </c>
      <c r="K188" s="25">
        <f t="shared" si="100"/>
        <v>-7.8286558345642604E-2</v>
      </c>
      <c r="L188" s="104">
        <f>IF(ISNUMBER(J188), $B199 * K188, "")</f>
        <v>-11742.98375184639</v>
      </c>
      <c r="M188" s="102">
        <v>63.6</v>
      </c>
      <c r="N188" s="25">
        <f t="shared" si="101"/>
        <v>-6.056129985228953E-2</v>
      </c>
      <c r="O188" s="104">
        <f>IF(ISNUMBER(M188), $B199 * N188, "")</f>
        <v>-9084.19497784343</v>
      </c>
      <c r="Q188" s="194"/>
      <c r="R188" s="195"/>
      <c r="S188" s="196"/>
    </row>
    <row r="189" spans="1:19">
      <c r="A189" s="123" t="s">
        <v>200</v>
      </c>
      <c r="B189" s="124">
        <v>336</v>
      </c>
      <c r="C189" s="76">
        <v>-5.9171598000000002E-3</v>
      </c>
      <c r="D189" s="13">
        <v>372</v>
      </c>
      <c r="E189" s="14">
        <f>IF(ISNUMBER(D189), (D189 - $B189) / $B189, "")</f>
        <v>0.10714285714285714</v>
      </c>
      <c r="F189" s="16">
        <f>IF(ISNUMBER(D189), $B199 * E189, "")</f>
        <v>16071.428571428571</v>
      </c>
      <c r="G189" s="29">
        <v>381</v>
      </c>
      <c r="H189" s="14">
        <f>IF(ISNUMBER(G189), (G189 - $B189) / $B189, "")</f>
        <v>0.13392857142857142</v>
      </c>
      <c r="I189" s="100">
        <f>IF(ISNUMBER(G189), $B199 * H189, "")</f>
        <v>20089.285714285714</v>
      </c>
      <c r="J189" s="13">
        <v>372</v>
      </c>
      <c r="K189" s="14">
        <f>IF(ISNUMBER(J189), (J189 - $B189) / $B189, "")</f>
        <v>0.10714285714285714</v>
      </c>
      <c r="L189" s="16">
        <f>IF(ISNUMBER(J189), $B199 * K189, "")</f>
        <v>16071.428571428571</v>
      </c>
      <c r="M189" s="29">
        <v>363</v>
      </c>
      <c r="N189" s="14">
        <f>IF(ISNUMBER(M189), (M189 - $B189) / $B189, "")</f>
        <v>8.0357142857142863E-2</v>
      </c>
      <c r="O189" s="16">
        <f>IF(ISNUMBER(M189), $B199 * N189, "")</f>
        <v>12053.571428571429</v>
      </c>
      <c r="Q189" s="197"/>
      <c r="R189" s="198"/>
      <c r="S189" s="199"/>
    </row>
    <row r="190" spans="1:19" ht="17.25" thickBot="1">
      <c r="A190" s="125" t="s">
        <v>107</v>
      </c>
      <c r="B190" s="126">
        <v>82.4</v>
      </c>
      <c r="C190" s="77">
        <v>-6.0313631000000001E-3</v>
      </c>
      <c r="D190" s="15">
        <v>78.400000000000006</v>
      </c>
      <c r="E190" s="32">
        <f t="shared" ref="E190:E193" si="102">IF(ISNUMBER(D190), (D190 - $B190) / $B190, "")</f>
        <v>-4.8543689320388349E-2</v>
      </c>
      <c r="F190" s="18">
        <f>IF(ISNUMBER(D190), $B199 * E190, "")</f>
        <v>-7281.5533980582522</v>
      </c>
      <c r="G190" s="31">
        <v>78.2</v>
      </c>
      <c r="H190" s="32">
        <f t="shared" ref="H190:H193" si="103">IF(ISNUMBER(G190), (G190 - $B190) / $B190, "")</f>
        <v>-5.09708737864078E-2</v>
      </c>
      <c r="I190" s="101">
        <f>IF(ISNUMBER(G190), $B199 * H190, "")</f>
        <v>-7645.6310679611697</v>
      </c>
      <c r="J190" s="15">
        <v>77.900000000000006</v>
      </c>
      <c r="K190" s="32">
        <f t="shared" ref="K190:K193" si="104">IF(ISNUMBER(J190), (J190 - $B190) / $B190, "")</f>
        <v>-5.461165048543689E-2</v>
      </c>
      <c r="L190" s="18">
        <f>IF(ISNUMBER(J190), $B199 * K190, "")</f>
        <v>-8191.7475728155332</v>
      </c>
      <c r="M190" s="31">
        <v>78.5</v>
      </c>
      <c r="N190" s="32">
        <f t="shared" ref="N190:N193" si="105">IF(ISNUMBER(M190), (M190 - $B190) / $B190, "")</f>
        <v>-4.733009708737871E-2</v>
      </c>
      <c r="O190" s="18">
        <f>IF(ISNUMBER(M190), $B199 * N190, "")</f>
        <v>-7099.5145631068062</v>
      </c>
      <c r="Q190" s="200"/>
      <c r="R190" s="201"/>
      <c r="S190" s="202"/>
    </row>
    <row r="191" spans="1:19" ht="17.25" thickBot="1">
      <c r="A191" s="125" t="s">
        <v>216</v>
      </c>
      <c r="B191" s="126">
        <v>164</v>
      </c>
      <c r="C191" s="77">
        <v>-6.0606061000000001E-3</v>
      </c>
      <c r="D191" s="15">
        <v>157</v>
      </c>
      <c r="E191" s="32">
        <f t="shared" si="102"/>
        <v>-4.2682926829268296E-2</v>
      </c>
      <c r="F191" s="18">
        <f>IF(ISNUMBER(D191), $B199 * E191, "")</f>
        <v>-6402.4390243902444</v>
      </c>
      <c r="G191" s="31">
        <v>156</v>
      </c>
      <c r="H191" s="32">
        <f t="shared" si="103"/>
        <v>-4.878048780487805E-2</v>
      </c>
      <c r="I191" s="101">
        <f>IF(ISNUMBER(G191), $B199 * H191, "")</f>
        <v>-7317.0731707317073</v>
      </c>
      <c r="J191" s="15">
        <v>155</v>
      </c>
      <c r="K191" s="32">
        <f t="shared" si="104"/>
        <v>-5.4878048780487805E-2</v>
      </c>
      <c r="L191" s="18">
        <f>IF(ISNUMBER(J191), $B199 * K191, "")</f>
        <v>-8231.707317073171</v>
      </c>
      <c r="M191" s="31">
        <v>158</v>
      </c>
      <c r="N191" s="32">
        <f t="shared" si="105"/>
        <v>-3.6585365853658534E-2</v>
      </c>
      <c r="O191" s="18">
        <f>IF(ISNUMBER(M191), $B199 * N191, "")</f>
        <v>-5487.8048780487798</v>
      </c>
      <c r="Q191" s="193"/>
      <c r="R191" s="193"/>
      <c r="S191" s="193"/>
    </row>
    <row r="192" spans="1:19" ht="17.25" thickBot="1">
      <c r="A192" s="125" t="s">
        <v>214</v>
      </c>
      <c r="B192" s="126">
        <v>112</v>
      </c>
      <c r="C192" s="77">
        <v>-8.8495575000000007E-3</v>
      </c>
      <c r="D192" s="15">
        <v>106</v>
      </c>
      <c r="E192" s="32">
        <f t="shared" si="102"/>
        <v>-5.3571428571428568E-2</v>
      </c>
      <c r="F192" s="18">
        <f>IF(ISNUMBER(D192), $B199 * E192, "")</f>
        <v>-8035.7142857142853</v>
      </c>
      <c r="G192" s="31">
        <v>107</v>
      </c>
      <c r="H192" s="32">
        <f t="shared" si="103"/>
        <v>-4.4642857142857144E-2</v>
      </c>
      <c r="I192" s="101">
        <f>IF(ISNUMBER(G192), $B199 * H192, "")</f>
        <v>-6696.4285714285716</v>
      </c>
      <c r="J192" s="15">
        <v>106</v>
      </c>
      <c r="K192" s="32">
        <f t="shared" si="104"/>
        <v>-5.3571428571428568E-2</v>
      </c>
      <c r="L192" s="18">
        <f>IF(ISNUMBER(J192), $B199 * K192, "")</f>
        <v>-8035.7142857142853</v>
      </c>
      <c r="M192" s="31">
        <v>107</v>
      </c>
      <c r="N192" s="32">
        <f t="shared" si="105"/>
        <v>-4.4642857142857144E-2</v>
      </c>
      <c r="O192" s="18">
        <f>IF(ISNUMBER(M192), $B199 * N192, "")</f>
        <v>-6696.4285714285716</v>
      </c>
      <c r="Q192" s="203"/>
      <c r="R192" s="203"/>
      <c r="S192" s="203"/>
    </row>
    <row r="193" spans="1:19" ht="17.25" thickBot="1">
      <c r="A193" s="127" t="s">
        <v>194</v>
      </c>
      <c r="B193" s="128">
        <v>110</v>
      </c>
      <c r="C193" s="78">
        <v>-9.0090090000000001E-3</v>
      </c>
      <c r="D193" s="20">
        <v>104</v>
      </c>
      <c r="E193" s="21">
        <f t="shared" si="102"/>
        <v>-5.4545454545454543E-2</v>
      </c>
      <c r="F193" s="22">
        <f>IF(ISNUMBER(D193), $B199 * E193, "")</f>
        <v>-8181.8181818181811</v>
      </c>
      <c r="G193" s="30">
        <v>105</v>
      </c>
      <c r="H193" s="21">
        <f t="shared" si="103"/>
        <v>-4.5454545454545456E-2</v>
      </c>
      <c r="I193" s="105">
        <f>IF(ISNUMBER(G193), $B199 * H193, "")</f>
        <v>-6818.181818181818</v>
      </c>
      <c r="J193" s="20">
        <v>103</v>
      </c>
      <c r="K193" s="21">
        <f t="shared" si="104"/>
        <v>-6.363636363636363E-2</v>
      </c>
      <c r="L193" s="22">
        <f>IF(ISNUMBER(J193), $B199 * K193, "")</f>
        <v>-9545.4545454545441</v>
      </c>
      <c r="M193" s="30">
        <v>105</v>
      </c>
      <c r="N193" s="21">
        <f t="shared" si="105"/>
        <v>-4.5454545454545456E-2</v>
      </c>
      <c r="O193" s="22">
        <f>IF(ISNUMBER(M193), $B199 * N193, "")</f>
        <v>-6818.181818181818</v>
      </c>
      <c r="Q193" s="203"/>
      <c r="R193" s="203"/>
      <c r="S193" s="203"/>
    </row>
    <row r="194" spans="1:19" ht="17.25" thickBot="1">
      <c r="A194" s="125" t="s">
        <v>234</v>
      </c>
      <c r="B194" s="129">
        <v>71</v>
      </c>
      <c r="C194" s="80">
        <v>-5.4593874799999997E-2</v>
      </c>
      <c r="D194" s="106">
        <v>67.3</v>
      </c>
      <c r="E194" s="107">
        <f>IF(ISNUMBER(D194), (D194 - $B194) / $B194, "")</f>
        <v>-5.211267605633807E-2</v>
      </c>
      <c r="F194" s="108">
        <f>IF(ISNUMBER(D194), $B199 * E194, "")</f>
        <v>-7816.9014084507107</v>
      </c>
      <c r="G194" s="109">
        <v>67.099999999999994</v>
      </c>
      <c r="H194" s="107">
        <f>IF(ISNUMBER(G194), (G194 - $B194) / $B194, "")</f>
        <v>-5.4929577464788812E-2</v>
      </c>
      <c r="I194" s="110">
        <f>IF(ISNUMBER(G194), $B199 * H194, "")</f>
        <v>-8239.4366197183226</v>
      </c>
      <c r="J194" s="106">
        <v>66.3</v>
      </c>
      <c r="K194" s="107">
        <f>IF(ISNUMBER(J194), (J194 - $B194) / $B194, "")</f>
        <v>-6.6197183098591586E-2</v>
      </c>
      <c r="L194" s="108">
        <f>IF(ISNUMBER(J194), $B199 * K194, "")</f>
        <v>-9929.5774647887374</v>
      </c>
      <c r="M194" s="109">
        <v>66.8</v>
      </c>
      <c r="N194" s="107">
        <f>IF(ISNUMBER(M194), (M194 - $B194) / $B194, "")</f>
        <v>-5.9154929577464828E-2</v>
      </c>
      <c r="O194" s="108">
        <f>IF(ISNUMBER(M194), $B199 * N194, "")</f>
        <v>-8873.2394366197241</v>
      </c>
      <c r="Q194" s="193"/>
      <c r="R194" s="193"/>
      <c r="S194" s="193"/>
    </row>
    <row r="195" spans="1:19" ht="17.25" thickBot="1">
      <c r="A195" s="125" t="s">
        <v>338</v>
      </c>
      <c r="B195" s="126">
        <v>305</v>
      </c>
      <c r="C195" s="77">
        <v>-6.4417177899999997E-2</v>
      </c>
      <c r="D195" s="15">
        <v>282</v>
      </c>
      <c r="E195" s="32">
        <f t="shared" ref="E195:E198" si="106">IF(ISNUMBER(D195), (D195 - $B195) / $B195, "")</f>
        <v>-7.5409836065573776E-2</v>
      </c>
      <c r="F195" s="18">
        <f>IF(ISNUMBER(D195), $B199 * E195, "")</f>
        <v>-11311.475409836066</v>
      </c>
      <c r="G195" s="31">
        <v>280</v>
      </c>
      <c r="H195" s="32">
        <f t="shared" ref="H195:H198" si="107">IF(ISNUMBER(G195), (G195 - $B195) / $B195, "")</f>
        <v>-8.1967213114754092E-2</v>
      </c>
      <c r="I195" s="101">
        <f>IF(ISNUMBER(G195), $B199 * H195, "")</f>
        <v>-12295.081967213115</v>
      </c>
      <c r="J195" s="15">
        <v>276</v>
      </c>
      <c r="K195" s="32">
        <f t="shared" ref="K195:K198" si="108">IF(ISNUMBER(J195), (J195 - $B195) / $B195, "")</f>
        <v>-9.5081967213114751E-2</v>
      </c>
      <c r="L195" s="18">
        <f>IF(ISNUMBER(J195), $B199 * K195, "")</f>
        <v>-14262.295081967213</v>
      </c>
      <c r="M195" s="31">
        <v>280</v>
      </c>
      <c r="N195" s="32">
        <f t="shared" ref="N195:N198" si="109">IF(ISNUMBER(M195), (M195 - $B195) / $B195, "")</f>
        <v>-8.1967213114754092E-2</v>
      </c>
      <c r="O195" s="18">
        <f>IF(ISNUMBER(M195), $B199 * N195, "")</f>
        <v>-12295.081967213115</v>
      </c>
      <c r="Q195" s="193"/>
      <c r="R195" s="193"/>
      <c r="S195" s="193"/>
    </row>
    <row r="196" spans="1:19" ht="17.25" thickBot="1">
      <c r="A196" s="125" t="s">
        <v>157</v>
      </c>
      <c r="B196" s="126">
        <v>54</v>
      </c>
      <c r="C196" s="77">
        <v>-6.8965517200000007E-2</v>
      </c>
      <c r="D196" s="15">
        <v>50.8</v>
      </c>
      <c r="E196" s="32">
        <f t="shared" si="106"/>
        <v>-5.925925925925931E-2</v>
      </c>
      <c r="F196" s="18">
        <f>IF(ISNUMBER(D196), $B199 * E196, "")</f>
        <v>-8888.888888888896</v>
      </c>
      <c r="G196" s="31">
        <v>50.6</v>
      </c>
      <c r="H196" s="32">
        <f t="shared" si="107"/>
        <v>-6.2962962962962943E-2</v>
      </c>
      <c r="I196" s="101">
        <f>IF(ISNUMBER(G196), $B199 * H196, "")</f>
        <v>-9444.4444444444416</v>
      </c>
      <c r="J196" s="15">
        <v>49.8</v>
      </c>
      <c r="K196" s="32">
        <f t="shared" si="108"/>
        <v>-7.7777777777777835E-2</v>
      </c>
      <c r="L196" s="18">
        <f>IF(ISNUMBER(J196), $B199 * K196, "")</f>
        <v>-11666.666666666675</v>
      </c>
      <c r="M196" s="31">
        <v>50.6</v>
      </c>
      <c r="N196" s="32">
        <f t="shared" si="109"/>
        <v>-6.2962962962962943E-2</v>
      </c>
      <c r="O196" s="18">
        <f>IF(ISNUMBER(M196), $B199 * N196, "")</f>
        <v>-9444.4444444444416</v>
      </c>
      <c r="Q196" s="193"/>
      <c r="R196" s="193"/>
      <c r="S196" s="193"/>
    </row>
    <row r="197" spans="1:19">
      <c r="A197" s="125" t="s">
        <v>230</v>
      </c>
      <c r="B197" s="126">
        <v>369</v>
      </c>
      <c r="C197" s="77">
        <v>-7.0528967299999995E-2</v>
      </c>
      <c r="D197" s="15">
        <v>347</v>
      </c>
      <c r="E197" s="32">
        <f t="shared" si="106"/>
        <v>-5.9620596205962058E-2</v>
      </c>
      <c r="F197" s="18">
        <f>IF(ISNUMBER(D197), $B199 * E197, "")</f>
        <v>-8943.089430894308</v>
      </c>
      <c r="G197" s="31">
        <v>345</v>
      </c>
      <c r="H197" s="32">
        <f t="shared" si="107"/>
        <v>-6.5040650406504072E-2</v>
      </c>
      <c r="I197" s="101">
        <f>IF(ISNUMBER(G197), $B199 * H197, "")</f>
        <v>-9756.0975609756115</v>
      </c>
      <c r="J197" s="15">
        <v>343</v>
      </c>
      <c r="K197" s="32">
        <f t="shared" si="108"/>
        <v>-7.0460704607046065E-2</v>
      </c>
      <c r="L197" s="18">
        <f>IF(ISNUMBER(J197), $B199 * K197, "")</f>
        <v>-10569.10569105691</v>
      </c>
      <c r="M197" s="31">
        <v>347</v>
      </c>
      <c r="N197" s="32">
        <f t="shared" si="109"/>
        <v>-5.9620596205962058E-2</v>
      </c>
      <c r="O197" s="18">
        <f>IF(ISNUMBER(M197), $B199 * N197, "")</f>
        <v>-8943.089430894308</v>
      </c>
      <c r="Q197" s="182"/>
      <c r="R197" s="183"/>
      <c r="S197" s="184"/>
    </row>
    <row r="198" spans="1:19" ht="17.25" thickBot="1">
      <c r="A198" s="130" t="s">
        <v>240</v>
      </c>
      <c r="B198" s="131">
        <v>5220</v>
      </c>
      <c r="C198" s="79">
        <v>-0.12416107379999999</v>
      </c>
      <c r="D198" s="24">
        <v>4580</v>
      </c>
      <c r="E198" s="25">
        <f t="shared" si="106"/>
        <v>-0.12260536398467432</v>
      </c>
      <c r="F198" s="104">
        <f>IF(ISNUMBER(D198), $B199 * E198, "")</f>
        <v>-18390.80459770115</v>
      </c>
      <c r="G198" s="102">
        <v>4560</v>
      </c>
      <c r="H198" s="25">
        <f t="shared" si="107"/>
        <v>-0.12643678160919541</v>
      </c>
      <c r="I198" s="103">
        <f>IF(ISNUMBER(G198), $B199 * H198, "")</f>
        <v>-18965.517241379312</v>
      </c>
      <c r="J198" s="24">
        <v>4500</v>
      </c>
      <c r="K198" s="25">
        <f t="shared" si="108"/>
        <v>-0.13793103448275862</v>
      </c>
      <c r="L198" s="104">
        <f>IF(ISNUMBER(J198), $B199 * K198, "")</f>
        <v>-20689.655172413793</v>
      </c>
      <c r="M198" s="102">
        <v>4540</v>
      </c>
      <c r="N198" s="25">
        <f t="shared" si="109"/>
        <v>-0.13026819923371646</v>
      </c>
      <c r="O198" s="104">
        <f>IF(ISNUMBER(M198), $B199 * N198, "")</f>
        <v>-19540.22988505747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-3.7234957295802389E-2</v>
      </c>
      <c r="F199" s="28">
        <f>SUM(F179:F198)</f>
        <v>-111704.87188740716</v>
      </c>
      <c r="G199" s="26" t="s">
        <v>265</v>
      </c>
      <c r="H199" s="27">
        <f>IF(COUNT(H179:H198), SUM(H179:H198) / COUNT(H179:H198), 0)</f>
        <v>-3.6410568162235681E-2</v>
      </c>
      <c r="I199" s="28">
        <f>SUM(I179:I198)</f>
        <v>-109231.70448670702</v>
      </c>
      <c r="J199" s="26" t="s">
        <v>265</v>
      </c>
      <c r="K199" s="27">
        <f>IF(COUNT(K179:K198), SUM(K179:K198) / COUNT(K179:K198), 0)</f>
        <v>-4.7868735284192068E-2</v>
      </c>
      <c r="L199" s="28">
        <f>SUM(L179:L198)</f>
        <v>-143606.20585257618</v>
      </c>
      <c r="M199" s="26" t="s">
        <v>265</v>
      </c>
      <c r="N199" s="27">
        <f>IF(COUNT(N179:N198), SUM(N179:N198) / COUNT(N179:N198), 0)</f>
        <v>-3.7480868064596606E-2</v>
      </c>
      <c r="O199" s="28">
        <f>SUM(O179:O198)</f>
        <v>-112442.60419378983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F799A-DF52-4EEF-8624-228AA57B125B}">
  <sheetPr codeName="Sheet14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44720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12,950 KRW (0.43%)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-3,150 KRW (-0.11%)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30,888 KRW (1.03%)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12,537 KRW (0.42%)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2022-06-08(수) 오전 00:00</v>
      </c>
      <c r="C15" s="243"/>
      <c r="D15" s="217" t="str">
        <f>TEXT($G$1, "[$-ko-KR]yyyy-mm-dd(ddd) ") &amp; "오후 14:00"</f>
        <v>2022-06-08(수) 오후 14:00</v>
      </c>
      <c r="E15" s="218"/>
      <c r="F15" s="219"/>
      <c r="G15" s="217" t="str">
        <f>TEXT($G$1, "[$-ko-KR]yyyy-mm-dd(ddd) ") &amp; "오후 19:00"</f>
        <v>2022-06-08(수) 오후 19:00</v>
      </c>
      <c r="H15" s="218"/>
      <c r="I15" s="219"/>
      <c r="J15" s="217" t="str">
        <f>TEXT($G$1, "[$-ko-KR]yyyy-mm-dd(ddd) ") &amp; "오후 21:00"</f>
        <v>2022-06-08(수) 오후 21:00</v>
      </c>
      <c r="K15" s="218"/>
      <c r="L15" s="219"/>
      <c r="M15" s="217" t="str">
        <f>TEXT($G$1+1, "[$-ko-KR]yyyy-mm-dd(ddd) ") &amp; "오전 00:00"</f>
        <v>2022-06-09(목)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2022-06-08(수) 오전 00:00</v>
      </c>
      <c r="C42" s="245"/>
      <c r="D42" s="217" t="str">
        <f>TEXT($G$1, "[$-ko-KR]yyyy-mm-dd(ddd) ") &amp; "오후 14:00"</f>
        <v>2022-06-08(수) 오후 14:00</v>
      </c>
      <c r="E42" s="218"/>
      <c r="F42" s="219"/>
      <c r="G42" s="217" t="str">
        <f>TEXT($G$1, "[$-ko-KR]yyyy-mm-dd(ddd) ") &amp; "오후 19:00"</f>
        <v>2022-06-08(수) 오후 19:00</v>
      </c>
      <c r="H42" s="218"/>
      <c r="I42" s="219"/>
      <c r="J42" s="217" t="str">
        <f>TEXT($G$1, "[$-ko-KR]yyyy-mm-dd(ddd) ") &amp; "오후 21:00"</f>
        <v>2022-06-08(수) 오후 21:00</v>
      </c>
      <c r="K42" s="218"/>
      <c r="L42" s="219"/>
      <c r="M42" s="217" t="str">
        <f>TEXT($G$1+1, "[$-ko-KR]yyyy-mm-dd(ddd) ") &amp; "오전 00:00"</f>
        <v>2022-06-09(목)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97</v>
      </c>
      <c r="B44" s="124">
        <v>1.4E-3</v>
      </c>
      <c r="C44" s="76">
        <v>7.6923076899999998E-2</v>
      </c>
      <c r="D44" s="13">
        <v>1.4E-3</v>
      </c>
      <c r="E44" s="14">
        <f>IF(ISNUMBER(D44), (D44 - $B44) / $B44, "")</f>
        <v>0</v>
      </c>
      <c r="F44" s="16">
        <f>IF(ISNUMBER(D44), $B64 * E44, "")</f>
        <v>0</v>
      </c>
      <c r="G44" s="29">
        <v>1.4E-3</v>
      </c>
      <c r="H44" s="14">
        <f>IF(ISNUMBER(G44), (G44 - $B44) / $B44, "")</f>
        <v>0</v>
      </c>
      <c r="I44" s="100">
        <f>IF(ISNUMBER(G44), $B64 * H44, "")</f>
        <v>0</v>
      </c>
      <c r="J44" s="13">
        <v>1.2999999999999999E-3</v>
      </c>
      <c r="K44" s="14">
        <f>IF(ISNUMBER(J44), (J44 - $B44) / $B44, "")</f>
        <v>-7.1428571428571466E-2</v>
      </c>
      <c r="L44" s="16">
        <f>IF(ISNUMBER(J44), $B64 * K44, "")</f>
        <v>-10714.285714285719</v>
      </c>
      <c r="M44" s="29">
        <v>1.2999999999999999E-3</v>
      </c>
      <c r="N44" s="14">
        <f>IF(ISNUMBER(M44), (M44 - $B44) / $B44, "")</f>
        <v>-7.1428571428571466E-2</v>
      </c>
      <c r="O44" s="16">
        <f>IF(ISNUMBER(M44), $B64 * N44, "")</f>
        <v>-10714.285714285719</v>
      </c>
      <c r="Q44" s="203"/>
      <c r="R44" s="203"/>
      <c r="S44" s="203"/>
    </row>
    <row r="45" spans="1:19" ht="17.25" customHeight="1" thickBot="1">
      <c r="A45" s="125" t="s">
        <v>340</v>
      </c>
      <c r="B45" s="126">
        <v>7.0099999999999996E-2</v>
      </c>
      <c r="C45" s="77">
        <v>5.0974512700000002E-2</v>
      </c>
      <c r="D45" s="15">
        <v>7.1400000000000005E-2</v>
      </c>
      <c r="E45" s="32">
        <f t="shared" ref="E45:E48" si="14">IF(ISNUMBER(D45), (D45 - $B45) / $B45, "")</f>
        <v>1.8544935805991578E-2</v>
      </c>
      <c r="F45" s="18">
        <f>IF(ISNUMBER(D45), $B64 * E45, "")</f>
        <v>2781.7403708987367</v>
      </c>
      <c r="G45" s="31">
        <v>6.8000000000000005E-2</v>
      </c>
      <c r="H45" s="32">
        <f t="shared" ref="H45:H48" si="15">IF(ISNUMBER(G45), (G45 - $B45) / $B45, "")</f>
        <v>-2.9957203994293736E-2</v>
      </c>
      <c r="I45" s="101">
        <f>IF(ISNUMBER(G45), $B64 * H45, "")</f>
        <v>-4493.5805991440602</v>
      </c>
      <c r="J45" s="15">
        <v>6.8199999999999997E-2</v>
      </c>
      <c r="K45" s="32">
        <f t="shared" ref="K45:K48" si="16">IF(ISNUMBER(J45), (J45 - $B45) / $B45, "")</f>
        <v>-2.7104136947218246E-2</v>
      </c>
      <c r="L45" s="18">
        <f>IF(ISNUMBER(J45), $B64 * K45, "")</f>
        <v>-4065.6205420827368</v>
      </c>
      <c r="M45" s="31">
        <v>6.8400000000000002E-2</v>
      </c>
      <c r="N45" s="32">
        <f t="shared" ref="N45:N48" si="17">IF(ISNUMBER(M45), (M45 - $B45) / $B45, "")</f>
        <v>-2.4251069900142558E-2</v>
      </c>
      <c r="O45" s="18">
        <f>IF(ISNUMBER(M45), $B64 * N45, "")</f>
        <v>-3637.6604850213835</v>
      </c>
      <c r="Q45" s="203"/>
      <c r="R45" s="203"/>
      <c r="S45" s="203"/>
    </row>
    <row r="46" spans="1:19" ht="17.25" customHeight="1" thickBot="1">
      <c r="A46" s="125" t="s">
        <v>126</v>
      </c>
      <c r="B46" s="126">
        <v>67.900000000000006</v>
      </c>
      <c r="C46" s="77">
        <v>2.10526316E-2</v>
      </c>
      <c r="D46" s="15">
        <v>67</v>
      </c>
      <c r="E46" s="32">
        <f t="shared" si="14"/>
        <v>-1.3254786450662822E-2</v>
      </c>
      <c r="F46" s="18">
        <f>IF(ISNUMBER(D46), $B64 * E46, "")</f>
        <v>-1988.2179675994234</v>
      </c>
      <c r="G46" s="31">
        <v>67.400000000000006</v>
      </c>
      <c r="H46" s="32">
        <f t="shared" si="15"/>
        <v>-7.3637702503681875E-3</v>
      </c>
      <c r="I46" s="101">
        <f>IF(ISNUMBER(G46), $B64 * H46, "")</f>
        <v>-1104.565537555228</v>
      </c>
      <c r="J46" s="15">
        <v>67.3</v>
      </c>
      <c r="K46" s="32">
        <f t="shared" si="16"/>
        <v>-8.8365243004419509E-3</v>
      </c>
      <c r="L46" s="18">
        <f>IF(ISNUMBER(J46), $B64 * K46, "")</f>
        <v>-1325.4786450662925</v>
      </c>
      <c r="M46" s="31">
        <v>67.3</v>
      </c>
      <c r="N46" s="32">
        <f t="shared" si="17"/>
        <v>-8.8365243004419509E-3</v>
      </c>
      <c r="O46" s="18">
        <f>IF(ISNUMBER(M46), $B64 * N46, "")</f>
        <v>-1325.4786450662925</v>
      </c>
      <c r="Q46" s="193"/>
      <c r="R46" s="193"/>
      <c r="S46" s="193"/>
    </row>
    <row r="47" spans="1:19" ht="17.25" customHeight="1" thickBot="1">
      <c r="A47" s="125" t="s">
        <v>244</v>
      </c>
      <c r="B47" s="126">
        <v>53</v>
      </c>
      <c r="C47" s="77">
        <v>-3.6363636400000003E-2</v>
      </c>
      <c r="D47" s="15">
        <v>53.1</v>
      </c>
      <c r="E47" s="32">
        <f t="shared" si="14"/>
        <v>1.8867924528302156E-3</v>
      </c>
      <c r="F47" s="18">
        <f>IF(ISNUMBER(D47), $B64 * E47, "")</f>
        <v>283.01886792453234</v>
      </c>
      <c r="G47" s="31">
        <v>53.3</v>
      </c>
      <c r="H47" s="32">
        <f t="shared" si="15"/>
        <v>5.6603773584905127E-3</v>
      </c>
      <c r="I47" s="101">
        <f>IF(ISNUMBER(G47), $B64 * H47, "")</f>
        <v>849.05660377357697</v>
      </c>
      <c r="J47" s="15">
        <v>53.1</v>
      </c>
      <c r="K47" s="32">
        <f t="shared" si="16"/>
        <v>1.8867924528302156E-3</v>
      </c>
      <c r="L47" s="18">
        <f>IF(ISNUMBER(J47), $B64 * K47, "")</f>
        <v>283.01886792453234</v>
      </c>
      <c r="M47" s="31">
        <v>53.2</v>
      </c>
      <c r="N47" s="32">
        <f t="shared" si="17"/>
        <v>3.7735849056604312E-3</v>
      </c>
      <c r="O47" s="18">
        <f>IF(ISNUMBER(M47), $B64 * N47, "")</f>
        <v>566.03773584906469</v>
      </c>
      <c r="Q47" s="193"/>
      <c r="R47" s="193"/>
      <c r="S47" s="193"/>
    </row>
    <row r="48" spans="1:19" ht="17.25" customHeight="1" thickBot="1">
      <c r="A48" s="127" t="s">
        <v>184</v>
      </c>
      <c r="B48" s="128">
        <v>8.0500000000000007</v>
      </c>
      <c r="C48" s="78">
        <v>-3.70813397E-2</v>
      </c>
      <c r="D48" s="20">
        <v>8.02</v>
      </c>
      <c r="E48" s="21">
        <f t="shared" si="14"/>
        <v>-3.7267080745343024E-3</v>
      </c>
      <c r="F48" s="22">
        <f>IF(ISNUMBER(D48), $B64 * E48, "")</f>
        <v>-559.00621118014533</v>
      </c>
      <c r="G48" s="30">
        <v>7.99</v>
      </c>
      <c r="H48" s="21">
        <f t="shared" si="15"/>
        <v>-7.4534161490683844E-3</v>
      </c>
      <c r="I48" s="105">
        <f>IF(ISNUMBER(G48), $B64 * H48, "")</f>
        <v>-1118.0124223602577</v>
      </c>
      <c r="J48" s="20">
        <v>7.99</v>
      </c>
      <c r="K48" s="21">
        <f t="shared" si="16"/>
        <v>-7.4534161490683844E-3</v>
      </c>
      <c r="L48" s="22">
        <f>IF(ISNUMBER(J48), $B64 * K48, "")</f>
        <v>-1118.0124223602577</v>
      </c>
      <c r="M48" s="30">
        <v>7.97</v>
      </c>
      <c r="N48" s="21">
        <f t="shared" si="17"/>
        <v>-9.9378881987578823E-3</v>
      </c>
      <c r="O48" s="22">
        <f>IF(ISNUMBER(M48), $B64 * N48, "")</f>
        <v>-1490.6832298136824</v>
      </c>
      <c r="Q48" s="193"/>
      <c r="R48" s="193"/>
      <c r="S48" s="193"/>
    </row>
    <row r="49" spans="1:19" ht="17.25" customHeight="1" thickBot="1">
      <c r="A49" s="125" t="s">
        <v>124</v>
      </c>
      <c r="B49" s="129">
        <v>38.5</v>
      </c>
      <c r="C49" s="80">
        <v>-3.7499999999999999E-2</v>
      </c>
      <c r="D49" s="106">
        <v>38.6</v>
      </c>
      <c r="E49" s="107">
        <f>IF(ISNUMBER(D49), (D49 - $B49) / $B49, "")</f>
        <v>2.5974025974026343E-3</v>
      </c>
      <c r="F49" s="108">
        <f>IF(ISNUMBER(D49), $B64 * E49, "")</f>
        <v>389.61038961039515</v>
      </c>
      <c r="G49" s="109">
        <v>38.799999999999997</v>
      </c>
      <c r="H49" s="107">
        <f>IF(ISNUMBER(G49), (G49 - $B49) / $B49, "")</f>
        <v>7.7922077922077185E-3</v>
      </c>
      <c r="I49" s="110">
        <f>IF(ISNUMBER(G49), $B64 * H49, "")</f>
        <v>1168.8311688311578</v>
      </c>
      <c r="J49" s="106">
        <v>38.9</v>
      </c>
      <c r="K49" s="107">
        <f>IF(ISNUMBER(J49), (J49 - $B49) / $B49, "")</f>
        <v>1.0389610389610353E-2</v>
      </c>
      <c r="L49" s="108">
        <f>IF(ISNUMBER(J49), $B64 * K49, "")</f>
        <v>1558.4415584415531</v>
      </c>
      <c r="M49" s="109">
        <v>38.9</v>
      </c>
      <c r="N49" s="107">
        <f>IF(ISNUMBER(M49), (M49 - $B49) / $B49, "")</f>
        <v>1.0389610389610353E-2</v>
      </c>
      <c r="O49" s="108">
        <f>IF(ISNUMBER(M49), $B64 * N49, "")</f>
        <v>1558.4415584415531</v>
      </c>
      <c r="Q49" s="193"/>
      <c r="R49" s="193"/>
      <c r="S49" s="193"/>
    </row>
    <row r="50" spans="1:19" ht="17.25" customHeight="1" thickBot="1">
      <c r="A50" s="125" t="s">
        <v>128</v>
      </c>
      <c r="B50" s="126">
        <v>62.6</v>
      </c>
      <c r="C50" s="77">
        <v>-4.1347626300000002E-2</v>
      </c>
      <c r="D50" s="15">
        <v>62.3</v>
      </c>
      <c r="E50" s="32">
        <f t="shared" ref="E50:E53" si="18">IF(ISNUMBER(D50), (D50 - $B50) / $B50, "")</f>
        <v>-4.7923322683706754E-3</v>
      </c>
      <c r="F50" s="18">
        <f>IF(ISNUMBER(D50), $B64 * E50, "")</f>
        <v>-718.84984025560129</v>
      </c>
      <c r="G50" s="31">
        <v>62.6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62.7</v>
      </c>
      <c r="K50" s="32">
        <f t="shared" ref="K50:K53" si="20">IF(ISNUMBER(J50), (J50 - $B50) / $B50, "")</f>
        <v>1.5974440894568917E-3</v>
      </c>
      <c r="L50" s="18">
        <f>IF(ISNUMBER(J50), $B64 * K50, "")</f>
        <v>239.61661341853375</v>
      </c>
      <c r="M50" s="31">
        <v>62.7</v>
      </c>
      <c r="N50" s="32">
        <f t="shared" ref="N50:N53" si="21">IF(ISNUMBER(M50), (M50 - $B50) / $B50, "")</f>
        <v>1.5974440894568917E-3</v>
      </c>
      <c r="O50" s="18">
        <f>IF(ISNUMBER(M50), $B64 * N50, "")</f>
        <v>239.61661341853375</v>
      </c>
      <c r="Q50" s="193"/>
      <c r="R50" s="193"/>
      <c r="S50" s="193"/>
    </row>
    <row r="51" spans="1:19" ht="17.25" customHeight="1" thickBot="1">
      <c r="A51" s="125" t="s">
        <v>71</v>
      </c>
      <c r="B51" s="126">
        <v>17.3</v>
      </c>
      <c r="C51" s="77">
        <v>-4.4198895000000002E-2</v>
      </c>
      <c r="D51" s="15">
        <v>17.2</v>
      </c>
      <c r="E51" s="32">
        <f t="shared" si="18"/>
        <v>-5.7803468208093307E-3</v>
      </c>
      <c r="F51" s="18">
        <f>IF(ISNUMBER(D51), $B64 * E51, "")</f>
        <v>-867.05202312139966</v>
      </c>
      <c r="G51" s="31">
        <v>17.2</v>
      </c>
      <c r="H51" s="32">
        <f t="shared" si="19"/>
        <v>-5.7803468208093307E-3</v>
      </c>
      <c r="I51" s="101">
        <f>IF(ISNUMBER(G51), $B64 * H51, "")</f>
        <v>-867.05202312139966</v>
      </c>
      <c r="J51" s="15">
        <v>17.100000000000001</v>
      </c>
      <c r="K51" s="32">
        <f t="shared" si="20"/>
        <v>-1.1560693641618455E-2</v>
      </c>
      <c r="L51" s="18">
        <f>IF(ISNUMBER(J51), $B64 * K51, "")</f>
        <v>-1734.1040462427682</v>
      </c>
      <c r="M51" s="31">
        <v>17.3</v>
      </c>
      <c r="N51" s="32">
        <f t="shared" si="21"/>
        <v>0</v>
      </c>
      <c r="O51" s="18">
        <f>IF(ISNUMBER(M51), $B64 * N51, "")</f>
        <v>0</v>
      </c>
      <c r="Q51" s="193"/>
      <c r="R51" s="193"/>
      <c r="S51" s="193"/>
    </row>
    <row r="52" spans="1:19" ht="17.25" customHeight="1" thickBot="1">
      <c r="A52" s="125" t="s">
        <v>196</v>
      </c>
      <c r="B52" s="126">
        <v>35.799999999999997</v>
      </c>
      <c r="C52" s="77">
        <v>-4.7872340399999998E-2</v>
      </c>
      <c r="D52" s="15">
        <v>35.6</v>
      </c>
      <c r="E52" s="32">
        <f t="shared" si="18"/>
        <v>-5.5865921787708311E-3</v>
      </c>
      <c r="F52" s="18">
        <f>IF(ISNUMBER(D52), $B64 * E52, "")</f>
        <v>-837.98882681562463</v>
      </c>
      <c r="G52" s="31">
        <v>35.4</v>
      </c>
      <c r="H52" s="32">
        <f t="shared" si="19"/>
        <v>-1.117318435754186E-2</v>
      </c>
      <c r="I52" s="101">
        <f>IF(ISNUMBER(G52), $B64 * H52, "")</f>
        <v>-1675.9776536312791</v>
      </c>
      <c r="J52" s="15">
        <v>35.5</v>
      </c>
      <c r="K52" s="32">
        <f t="shared" si="20"/>
        <v>-8.3798882681563464E-3</v>
      </c>
      <c r="L52" s="18">
        <f>IF(ISNUMBER(J52), $B64 * K52, "")</f>
        <v>-1256.983240223452</v>
      </c>
      <c r="M52" s="31">
        <v>35.700000000000003</v>
      </c>
      <c r="N52" s="32">
        <f t="shared" si="21"/>
        <v>-2.7932960893853162E-3</v>
      </c>
      <c r="O52" s="18">
        <f>IF(ISNUMBER(M52), $B64 * N52, "")</f>
        <v>-418.99441340779742</v>
      </c>
      <c r="Q52" s="33"/>
      <c r="R52" s="33"/>
    </row>
    <row r="53" spans="1:19" ht="17.25" customHeight="1" thickBot="1">
      <c r="A53" s="130" t="s">
        <v>64</v>
      </c>
      <c r="B53" s="131">
        <v>21.4</v>
      </c>
      <c r="C53" s="79">
        <v>-4.8888888899999997E-2</v>
      </c>
      <c r="D53" s="24">
        <v>21.5</v>
      </c>
      <c r="E53" s="25">
        <f t="shared" si="18"/>
        <v>4.6728971962617487E-3</v>
      </c>
      <c r="F53" s="104">
        <f>IF(ISNUMBER(D53), $B64 * E53, "")</f>
        <v>700.93457943926228</v>
      </c>
      <c r="G53" s="102">
        <v>21.6</v>
      </c>
      <c r="H53" s="25">
        <f t="shared" si="19"/>
        <v>9.3457943925234974E-3</v>
      </c>
      <c r="I53" s="103">
        <f>IF(ISNUMBER(G53), $B64 * H53, "")</f>
        <v>1401.8691588785246</v>
      </c>
      <c r="J53" s="24">
        <v>21.6</v>
      </c>
      <c r="K53" s="25">
        <f t="shared" si="20"/>
        <v>9.3457943925234974E-3</v>
      </c>
      <c r="L53" s="104">
        <f>IF(ISNUMBER(J53), $B64 * K53, "")</f>
        <v>1401.8691588785246</v>
      </c>
      <c r="M53" s="102">
        <v>21.6</v>
      </c>
      <c r="N53" s="25">
        <f t="shared" si="21"/>
        <v>9.3457943925234974E-3</v>
      </c>
      <c r="O53" s="104">
        <f>IF(ISNUMBER(M53), $B64 * N53, "")</f>
        <v>1401.8691588785246</v>
      </c>
      <c r="Q53" s="194"/>
      <c r="R53" s="195"/>
      <c r="S53" s="196"/>
    </row>
    <row r="54" spans="1:19" ht="17.25" customHeight="1">
      <c r="A54" s="123" t="s">
        <v>140</v>
      </c>
      <c r="B54" s="124">
        <v>48.1</v>
      </c>
      <c r="C54" s="76">
        <v>-4.9407114600000003E-2</v>
      </c>
      <c r="D54" s="13">
        <v>49</v>
      </c>
      <c r="E54" s="14">
        <f>IF(ISNUMBER(D54), (D54 - $B54) / $B54, "")</f>
        <v>1.8711018711018681E-2</v>
      </c>
      <c r="F54" s="16">
        <f>IF(ISNUMBER(D54), $B64 * E54, "")</f>
        <v>2806.6528066528022</v>
      </c>
      <c r="G54" s="29">
        <v>49.1</v>
      </c>
      <c r="H54" s="14">
        <f>IF(ISNUMBER(G54), (G54 - $B54) / $B54, "")</f>
        <v>2.0790020790020788E-2</v>
      </c>
      <c r="I54" s="100">
        <f>IF(ISNUMBER(G54), $B64 * H54, "")</f>
        <v>3118.503118503118</v>
      </c>
      <c r="J54" s="13">
        <v>49.1</v>
      </c>
      <c r="K54" s="14">
        <f>IF(ISNUMBER(J54), (J54 - $B54) / $B54, "")</f>
        <v>2.0790020790020788E-2</v>
      </c>
      <c r="L54" s="16">
        <f>IF(ISNUMBER(J54), $B64 * K54, "")</f>
        <v>3118.503118503118</v>
      </c>
      <c r="M54" s="29">
        <v>48.9</v>
      </c>
      <c r="N54" s="14">
        <f>IF(ISNUMBER(M54), (M54 - $B54) / $B54, "")</f>
        <v>1.6632016632016574E-2</v>
      </c>
      <c r="O54" s="16">
        <f>IF(ISNUMBER(M54), $B64 * N54, "")</f>
        <v>2494.8024948024863</v>
      </c>
      <c r="Q54" s="197"/>
      <c r="R54" s="198"/>
      <c r="S54" s="199"/>
    </row>
    <row r="55" spans="1:19" ht="17.25" customHeight="1" thickBot="1">
      <c r="A55" s="125" t="s">
        <v>202</v>
      </c>
      <c r="B55" s="126">
        <v>6.76</v>
      </c>
      <c r="C55" s="77">
        <v>-5.1893408100000003E-2</v>
      </c>
      <c r="D55" s="15">
        <v>6.76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6.71</v>
      </c>
      <c r="H55" s="32">
        <f t="shared" ref="H55:H58" si="23">IF(ISNUMBER(G55), (G55 - $B55) / $B55, "")</f>
        <v>-7.3964497041419854E-3</v>
      </c>
      <c r="I55" s="101">
        <f>IF(ISNUMBER(G55), $B64 * H55, "")</f>
        <v>-1109.4674556212979</v>
      </c>
      <c r="J55" s="15">
        <v>6.73</v>
      </c>
      <c r="K55" s="32">
        <f t="shared" ref="K55:K58" si="24">IF(ISNUMBER(J55), (J55 - $B55) / $B55, "")</f>
        <v>-4.4378698224851127E-3</v>
      </c>
      <c r="L55" s="18">
        <f>IF(ISNUMBER(J55), $B64 * K55, "")</f>
        <v>-665.68047337276687</v>
      </c>
      <c r="M55" s="31">
        <v>6.68</v>
      </c>
      <c r="N55" s="32">
        <f t="shared" ref="N55:N58" si="25">IF(ISNUMBER(M55), (M55 - $B55) / $B55, "")</f>
        <v>-1.1834319526627229E-2</v>
      </c>
      <c r="O55" s="18">
        <f>IF(ISNUMBER(M55), $B64 * N55, "")</f>
        <v>-1775.1479289940844</v>
      </c>
      <c r="Q55" s="200"/>
      <c r="R55" s="201"/>
      <c r="S55" s="202"/>
    </row>
    <row r="56" spans="1:19" ht="17.25" customHeight="1" thickBot="1">
      <c r="A56" s="125" t="s">
        <v>56</v>
      </c>
      <c r="B56" s="126">
        <v>63.7</v>
      </c>
      <c r="C56" s="77">
        <v>-5.20833333E-2</v>
      </c>
      <c r="D56" s="15">
        <v>64</v>
      </c>
      <c r="E56" s="32">
        <f t="shared" si="22"/>
        <v>4.7095761381475221E-3</v>
      </c>
      <c r="F56" s="18">
        <f>IF(ISNUMBER(D56), $B64 * E56, "")</f>
        <v>706.43642072212833</v>
      </c>
      <c r="G56" s="31">
        <v>64.2</v>
      </c>
      <c r="H56" s="32">
        <f t="shared" si="23"/>
        <v>7.8492935635792772E-3</v>
      </c>
      <c r="I56" s="101">
        <f>IF(ISNUMBER(G56), $B64 * H56, "")</f>
        <v>1177.3940345368917</v>
      </c>
      <c r="J56" s="15">
        <v>64.2</v>
      </c>
      <c r="K56" s="32">
        <f t="shared" si="24"/>
        <v>7.8492935635792772E-3</v>
      </c>
      <c r="L56" s="18">
        <f>IF(ISNUMBER(J56), $B64 * K56, "")</f>
        <v>1177.3940345368917</v>
      </c>
      <c r="M56" s="31">
        <v>64.099999999999994</v>
      </c>
      <c r="N56" s="32">
        <f t="shared" si="25"/>
        <v>6.2794348508632882E-3</v>
      </c>
      <c r="O56" s="18">
        <f>IF(ISNUMBER(M56), $B64 * N56, "")</f>
        <v>941.91522762949319</v>
      </c>
      <c r="Q56" s="193"/>
      <c r="R56" s="193"/>
      <c r="S56" s="193"/>
    </row>
    <row r="57" spans="1:19" ht="17.25" customHeight="1" thickBot="1">
      <c r="A57" s="125" t="s">
        <v>145</v>
      </c>
      <c r="B57" s="126">
        <v>7</v>
      </c>
      <c r="C57" s="77">
        <v>-5.4054054099999999E-2</v>
      </c>
      <c r="D57" s="15">
        <v>7</v>
      </c>
      <c r="E57" s="32">
        <f t="shared" si="22"/>
        <v>0</v>
      </c>
      <c r="F57" s="18">
        <f>IF(ISNUMBER(D57), $B64 * E57, "")</f>
        <v>0</v>
      </c>
      <c r="G57" s="31">
        <v>6.97</v>
      </c>
      <c r="H57" s="32">
        <f t="shared" si="23"/>
        <v>-4.2857142857143215E-3</v>
      </c>
      <c r="I57" s="101">
        <f>IF(ISNUMBER(G57), $B64 * H57, "")</f>
        <v>-642.85714285714823</v>
      </c>
      <c r="J57" s="15">
        <v>6.96</v>
      </c>
      <c r="K57" s="32">
        <f t="shared" si="24"/>
        <v>-5.7142857142857195E-3</v>
      </c>
      <c r="L57" s="18">
        <f>IF(ISNUMBER(J57), $B64 * K57, "")</f>
        <v>-857.14285714285791</v>
      </c>
      <c r="M57" s="31">
        <v>6.97</v>
      </c>
      <c r="N57" s="32">
        <f t="shared" si="25"/>
        <v>-4.2857142857143215E-3</v>
      </c>
      <c r="O57" s="18">
        <f>IF(ISNUMBER(M57), $B64 * N57, "")</f>
        <v>-642.85714285714823</v>
      </c>
      <c r="Q57" s="203"/>
      <c r="R57" s="203"/>
      <c r="S57" s="203"/>
    </row>
    <row r="58" spans="1:19" ht="17.25" customHeight="1" thickBot="1">
      <c r="A58" s="127" t="s">
        <v>173</v>
      </c>
      <c r="B58" s="128">
        <v>7.85</v>
      </c>
      <c r="C58" s="78">
        <v>-5.4216867500000002E-2</v>
      </c>
      <c r="D58" s="20">
        <v>7.75</v>
      </c>
      <c r="E58" s="21">
        <f t="shared" si="22"/>
        <v>-1.2738853503184669E-2</v>
      </c>
      <c r="F58" s="22">
        <f>IF(ISNUMBER(D58), $B64 * E58, "")</f>
        <v>-1910.8280254777003</v>
      </c>
      <c r="G58" s="30">
        <v>7.74</v>
      </c>
      <c r="H58" s="21">
        <f t="shared" si="23"/>
        <v>-1.4012738853503112E-2</v>
      </c>
      <c r="I58" s="105">
        <f>IF(ISNUMBER(G58), $B64 * H58, "")</f>
        <v>-2101.9108280254668</v>
      </c>
      <c r="J58" s="20">
        <v>7.8</v>
      </c>
      <c r="K58" s="21">
        <f t="shared" si="24"/>
        <v>-6.3694267515923345E-3</v>
      </c>
      <c r="L58" s="22">
        <f>IF(ISNUMBER(J58), $B64 * K58, "")</f>
        <v>-955.41401273885015</v>
      </c>
      <c r="M58" s="30">
        <v>7.8</v>
      </c>
      <c r="N58" s="21">
        <f t="shared" si="25"/>
        <v>-6.3694267515923345E-3</v>
      </c>
      <c r="O58" s="22">
        <f>IF(ISNUMBER(M58), $B64 * N58, "")</f>
        <v>-955.41401273885015</v>
      </c>
      <c r="Q58" s="203"/>
      <c r="R58" s="203"/>
      <c r="S58" s="203"/>
    </row>
    <row r="59" spans="1:19" ht="17.25" customHeight="1" thickBot="1">
      <c r="A59" s="125" t="s">
        <v>107</v>
      </c>
      <c r="B59" s="129">
        <v>78.5</v>
      </c>
      <c r="C59" s="80">
        <v>-5.6490384599999999E-2</v>
      </c>
      <c r="D59" s="106">
        <v>80.5</v>
      </c>
      <c r="E59" s="107">
        <f>IF(ISNUMBER(D59), (D59 - $B59) / $B59, "")</f>
        <v>2.5477707006369428E-2</v>
      </c>
      <c r="F59" s="108">
        <f>IF(ISNUMBER(D59), $B64 * E59, "")</f>
        <v>3821.6560509554142</v>
      </c>
      <c r="G59" s="109">
        <v>80.599999999999994</v>
      </c>
      <c r="H59" s="107">
        <f>IF(ISNUMBER(G59), (G59 - $B59) / $B59, "")</f>
        <v>2.6751592356687826E-2</v>
      </c>
      <c r="I59" s="110">
        <f>IF(ISNUMBER(G59), $B64 * H59, "")</f>
        <v>4012.7388535031741</v>
      </c>
      <c r="J59" s="106">
        <v>80.5</v>
      </c>
      <c r="K59" s="107">
        <f>IF(ISNUMBER(J59), (J59 - $B59) / $B59, "")</f>
        <v>2.5477707006369428E-2</v>
      </c>
      <c r="L59" s="108">
        <f>IF(ISNUMBER(J59), $B64 * K59, "")</f>
        <v>3821.6560509554142</v>
      </c>
      <c r="M59" s="109">
        <v>79.5</v>
      </c>
      <c r="N59" s="107">
        <f>IF(ISNUMBER(M59), (M59 - $B59) / $B59, "")</f>
        <v>1.2738853503184714E-2</v>
      </c>
      <c r="O59" s="108">
        <f>IF(ISNUMBER(M59), $B64 * N59, "")</f>
        <v>1910.8280254777071</v>
      </c>
      <c r="Q59" s="193"/>
      <c r="R59" s="193"/>
      <c r="S59" s="193"/>
    </row>
    <row r="60" spans="1:19" ht="17.25" customHeight="1" thickBot="1">
      <c r="A60" s="125" t="s">
        <v>143</v>
      </c>
      <c r="B60" s="126">
        <v>6.94</v>
      </c>
      <c r="C60" s="77">
        <v>-5.70652174E-2</v>
      </c>
      <c r="D60" s="15">
        <v>7.04</v>
      </c>
      <c r="E60" s="32">
        <f t="shared" ref="E60:E63" si="26">IF(ISNUMBER(D60), (D60 - $B60) / $B60, "")</f>
        <v>1.4409221902017239E-2</v>
      </c>
      <c r="F60" s="18">
        <f>IF(ISNUMBER(D60), $B64 * E60, "")</f>
        <v>2161.3832853025856</v>
      </c>
      <c r="G60" s="31">
        <v>7.07</v>
      </c>
      <c r="H60" s="32">
        <f t="shared" ref="H60:H63" si="27">IF(ISNUMBER(G60), (G60 - $B60) / $B60, "")</f>
        <v>1.8731988472622463E-2</v>
      </c>
      <c r="I60" s="101">
        <f>IF(ISNUMBER(G60), $B64 * H60, "")</f>
        <v>2809.7982708933696</v>
      </c>
      <c r="J60" s="15">
        <v>7.12</v>
      </c>
      <c r="K60" s="32">
        <f t="shared" ref="K60:K63" si="28">IF(ISNUMBER(J60), (J60 - $B60) / $B60, "")</f>
        <v>2.5936599423631083E-2</v>
      </c>
      <c r="L60" s="18">
        <f>IF(ISNUMBER(J60), $B64 * K60, "")</f>
        <v>3890.4899135446626</v>
      </c>
      <c r="M60" s="31">
        <v>7.09</v>
      </c>
      <c r="N60" s="32">
        <f t="shared" ref="N60:N63" si="29">IF(ISNUMBER(M60), (M60 - $B60) / $B60, "")</f>
        <v>2.1613832853025858E-2</v>
      </c>
      <c r="O60" s="18">
        <f>IF(ISNUMBER(M60), $B64 * N60, "")</f>
        <v>3242.0749279538786</v>
      </c>
      <c r="Q60" s="193"/>
      <c r="R60" s="193"/>
      <c r="S60" s="193"/>
    </row>
    <row r="61" spans="1:19" ht="17.25" customHeight="1" thickBot="1">
      <c r="A61" s="125" t="s">
        <v>204</v>
      </c>
      <c r="B61" s="126">
        <v>9.06</v>
      </c>
      <c r="C61" s="77">
        <v>-5.7232049899999998E-2</v>
      </c>
      <c r="D61" s="15">
        <v>9.0299999999999994</v>
      </c>
      <c r="E61" s="32">
        <f t="shared" si="26"/>
        <v>-3.3112582781458207E-3</v>
      </c>
      <c r="F61" s="18">
        <f>IF(ISNUMBER(D61), $B64 * E61, "")</f>
        <v>-496.6887417218731</v>
      </c>
      <c r="G61" s="31">
        <v>9</v>
      </c>
      <c r="H61" s="32">
        <f t="shared" si="27"/>
        <v>-6.6225165562914454E-3</v>
      </c>
      <c r="I61" s="101">
        <f>IF(ISNUMBER(G61), $B64 * H61, "")</f>
        <v>-993.37748344371676</v>
      </c>
      <c r="J61" s="15">
        <v>9.02</v>
      </c>
      <c r="K61" s="32">
        <f t="shared" si="28"/>
        <v>-4.4150110375276953E-3</v>
      </c>
      <c r="L61" s="18">
        <f>IF(ISNUMBER(J61), $B64 * K61, "")</f>
        <v>-662.25165562915424</v>
      </c>
      <c r="M61" s="31">
        <v>9.0500000000000007</v>
      </c>
      <c r="N61" s="32">
        <f t="shared" si="29"/>
        <v>-1.1037527593818748E-3</v>
      </c>
      <c r="O61" s="18">
        <f>IF(ISNUMBER(M61), $B64 * N61, "")</f>
        <v>-165.56291390728123</v>
      </c>
      <c r="Q61" s="193"/>
      <c r="R61" s="193"/>
      <c r="S61" s="193"/>
    </row>
    <row r="62" spans="1:19" ht="17.25" customHeight="1">
      <c r="A62" s="125" t="s">
        <v>232</v>
      </c>
      <c r="B62" s="126">
        <v>71.8</v>
      </c>
      <c r="C62" s="77">
        <v>-5.7742782200000002E-2</v>
      </c>
      <c r="D62" s="15">
        <v>72</v>
      </c>
      <c r="E62" s="32">
        <f t="shared" si="26"/>
        <v>2.7855153203343017E-3</v>
      </c>
      <c r="F62" s="18">
        <f>IF(ISNUMBER(D62), $B64 * E62, "")</f>
        <v>417.82729805014526</v>
      </c>
      <c r="G62" s="31">
        <v>72</v>
      </c>
      <c r="H62" s="32">
        <f t="shared" si="27"/>
        <v>2.7855153203343017E-3</v>
      </c>
      <c r="I62" s="101">
        <f>IF(ISNUMBER(G62), $B64 * H62, "")</f>
        <v>417.82729805014526</v>
      </c>
      <c r="J62" s="15">
        <v>72</v>
      </c>
      <c r="K62" s="32">
        <f t="shared" si="28"/>
        <v>2.7855153203343017E-3</v>
      </c>
      <c r="L62" s="18">
        <f>IF(ISNUMBER(J62), $B64 * K62, "")</f>
        <v>417.82729805014526</v>
      </c>
      <c r="M62" s="31">
        <v>71.8</v>
      </c>
      <c r="N62" s="32">
        <f t="shared" si="29"/>
        <v>0</v>
      </c>
      <c r="O62" s="18">
        <f>IF(ISNUMBER(M62), $B64 * N62, "")</f>
        <v>0</v>
      </c>
      <c r="Q62" s="182"/>
      <c r="R62" s="183"/>
      <c r="S62" s="184"/>
    </row>
    <row r="63" spans="1:19" ht="17.25" customHeight="1" thickBot="1">
      <c r="A63" s="130" t="s">
        <v>134</v>
      </c>
      <c r="B63" s="131">
        <v>77.400000000000006</v>
      </c>
      <c r="C63" s="79">
        <v>-5.8394160600000002E-2</v>
      </c>
      <c r="D63" s="24">
        <v>78.599999999999994</v>
      </c>
      <c r="E63" s="25">
        <f t="shared" si="26"/>
        <v>1.55038759689921E-2</v>
      </c>
      <c r="F63" s="104">
        <f>IF(ISNUMBER(D63), $B64 * E63, "")</f>
        <v>2325.581395348815</v>
      </c>
      <c r="G63" s="102">
        <v>81.400000000000006</v>
      </c>
      <c r="H63" s="25">
        <f t="shared" si="27"/>
        <v>5.1679586563307491E-2</v>
      </c>
      <c r="I63" s="103">
        <f>IF(ISNUMBER(G63), $B64 * H63, "")</f>
        <v>7751.9379844961231</v>
      </c>
      <c r="J63" s="24">
        <v>81.400000000000006</v>
      </c>
      <c r="K63" s="25">
        <f t="shared" si="28"/>
        <v>5.1679586563307491E-2</v>
      </c>
      <c r="L63" s="104">
        <f>IF(ISNUMBER(J63), $B64 * K63, "")</f>
        <v>7751.9379844961231</v>
      </c>
      <c r="M63" s="102">
        <v>80.3</v>
      </c>
      <c r="N63" s="25">
        <f t="shared" si="29"/>
        <v>3.7467700258397817E-2</v>
      </c>
      <c r="O63" s="104">
        <f>IF(ISNUMBER(M63), $B64 * N63, "")</f>
        <v>5620.1550387596726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3.0054032762443497E-3</v>
      </c>
      <c r="F64" s="28">
        <f>SUM(F44:F63)</f>
        <v>9016.2098287330482</v>
      </c>
      <c r="G64" s="26" t="s">
        <v>265</v>
      </c>
      <c r="H64" s="27">
        <f>IF(COUNT(H44:H63), SUM(H44:H63) / COUNT(H44:H63), 0)</f>
        <v>2.8670517819020759E-3</v>
      </c>
      <c r="I64" s="28">
        <f>SUM(I44:I63)</f>
        <v>8601.1553457062255</v>
      </c>
      <c r="J64" s="26" t="s">
        <v>265</v>
      </c>
      <c r="K64" s="27">
        <f>IF(COUNT(K44:K63), SUM(K44:K63) / COUNT(K44:K63), 0)</f>
        <v>1.0192699653487972E-4</v>
      </c>
      <c r="L64" s="28">
        <f>SUM(L44:L63)</f>
        <v>305.78098960464376</v>
      </c>
      <c r="M64" s="26" t="s">
        <v>265</v>
      </c>
      <c r="N64" s="27">
        <f>IF(COUNT(N44:N63), SUM(N44:N63) / COUNT(N44:N63), 0)</f>
        <v>-1.0501145682937749E-3</v>
      </c>
      <c r="O64" s="28">
        <f>SUM(O44:O63)</f>
        <v>-3150.3437048813284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2022-06-08(수) 오전 00:00</v>
      </c>
      <c r="C69" s="245"/>
      <c r="D69" s="217" t="str">
        <f>TEXT($G$1, "[$-ko-KR]yyyy-mm-dd(ddd) ") &amp; "오후 14:00"</f>
        <v>2022-06-08(수) 오후 14:00</v>
      </c>
      <c r="E69" s="218"/>
      <c r="F69" s="219"/>
      <c r="G69" s="217" t="str">
        <f>TEXT($G$1, "[$-ko-KR]yyyy-mm-dd(ddd) ") &amp; "오후 19:00"</f>
        <v>2022-06-08(수) 오후 19:00</v>
      </c>
      <c r="H69" s="218"/>
      <c r="I69" s="219"/>
      <c r="J69" s="217" t="str">
        <f>TEXT($G$1, "[$-ko-KR]yyyy-mm-dd(ddd) ") &amp; "오후 21:00"</f>
        <v>2022-06-08(수) 오후 21:00</v>
      </c>
      <c r="K69" s="218"/>
      <c r="L69" s="219"/>
      <c r="M69" s="217" t="str">
        <f>TEXT($G$1+1, "[$-ko-KR]yyyy-mm-dd(ddd) ") &amp; "오전 00:00"</f>
        <v>2022-06-09(목)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200</v>
      </c>
      <c r="B71" s="124">
        <v>363</v>
      </c>
      <c r="C71" s="76">
        <v>6.4516129000000005E-2</v>
      </c>
      <c r="D71" s="13">
        <v>340</v>
      </c>
      <c r="E71" s="14">
        <f>IF(ISNUMBER(D71), (D71 - $B71) / $B71, "")</f>
        <v>-6.3360881542699726E-2</v>
      </c>
      <c r="F71" s="16">
        <f>IF(ISNUMBER(D71), $B91 * E71, "")</f>
        <v>-9504.1322314049594</v>
      </c>
      <c r="G71" s="29">
        <v>343</v>
      </c>
      <c r="H71" s="14">
        <f>IF(ISNUMBER(G71), (G71 - $B71) / $B71, "")</f>
        <v>-5.5096418732782371E-2</v>
      </c>
      <c r="I71" s="100">
        <f>IF(ISNUMBER(G71), $B91 * H71, "")</f>
        <v>-8264.4628099173551</v>
      </c>
      <c r="J71" s="13">
        <v>341</v>
      </c>
      <c r="K71" s="14">
        <f>IF(ISNUMBER(J71), (J71 - $B71) / $B71, "")</f>
        <v>-6.0606060606060608E-2</v>
      </c>
      <c r="L71" s="16">
        <f>IF(ISNUMBER(J71), $B91 * K71, "")</f>
        <v>-9090.9090909090919</v>
      </c>
      <c r="M71" s="29">
        <v>341</v>
      </c>
      <c r="N71" s="14">
        <f>IF(ISNUMBER(M71), (M71 - $B71) / $B71, "")</f>
        <v>-6.0606060606060608E-2</v>
      </c>
      <c r="O71" s="16">
        <f>IF(ISNUMBER(M71), $B91 * N71, "")</f>
        <v>-9090.9090909090919</v>
      </c>
      <c r="Q71" s="203"/>
      <c r="R71" s="203"/>
      <c r="S71" s="203"/>
    </row>
    <row r="72" spans="1:19" ht="17.25" thickBot="1">
      <c r="A72" s="125" t="s">
        <v>226</v>
      </c>
      <c r="B72" s="126">
        <v>747</v>
      </c>
      <c r="C72" s="77">
        <v>4.0389972099999998E-2</v>
      </c>
      <c r="D72" s="15">
        <v>716</v>
      </c>
      <c r="E72" s="32">
        <f t="shared" ref="E72:E75" si="30">IF(ISNUMBER(D72), (D72 - $B72) / $B72, "")</f>
        <v>-4.1499330655957165E-2</v>
      </c>
      <c r="F72" s="18">
        <f>IF(ISNUMBER(D72), $B91 * E72, "")</f>
        <v>-6224.8995983935747</v>
      </c>
      <c r="G72" s="31">
        <v>716</v>
      </c>
      <c r="H72" s="32">
        <f t="shared" ref="H72:H75" si="31">IF(ISNUMBER(G72), (G72 - $B72) / $B72, "")</f>
        <v>-4.1499330655957165E-2</v>
      </c>
      <c r="I72" s="101">
        <f>IF(ISNUMBER(G72), $B91 * H72, "")</f>
        <v>-6224.8995983935747</v>
      </c>
      <c r="J72" s="15">
        <v>715</v>
      </c>
      <c r="K72" s="32">
        <f t="shared" ref="K72:K75" si="32">IF(ISNUMBER(J72), (J72 - $B72) / $B72, "")</f>
        <v>-4.2838018741633198E-2</v>
      </c>
      <c r="L72" s="18">
        <f>IF(ISNUMBER(J72), $B91 * K72, "")</f>
        <v>-6425.7028112449798</v>
      </c>
      <c r="M72" s="31">
        <v>715</v>
      </c>
      <c r="N72" s="32">
        <f t="shared" ref="N72:N75" si="33">IF(ISNUMBER(M72), (M72 - $B72) / $B72, "")</f>
        <v>-4.2838018741633198E-2</v>
      </c>
      <c r="O72" s="18">
        <f>IF(ISNUMBER(M72), $B91 * N72, "")</f>
        <v>-6425.7028112449798</v>
      </c>
      <c r="Q72" s="203"/>
      <c r="R72" s="203"/>
      <c r="S72" s="203"/>
    </row>
    <row r="73" spans="1:19" ht="17.25" thickBot="1">
      <c r="A73" s="125" t="s">
        <v>81</v>
      </c>
      <c r="B73" s="126">
        <v>783</v>
      </c>
      <c r="C73" s="77">
        <v>1.82054616E-2</v>
      </c>
      <c r="D73" s="15">
        <v>809</v>
      </c>
      <c r="E73" s="32">
        <f t="shared" si="30"/>
        <v>3.3205619412515965E-2</v>
      </c>
      <c r="F73" s="18">
        <f>IF(ISNUMBER(D73), $B91 * E73, "")</f>
        <v>4980.8429118773947</v>
      </c>
      <c r="G73" s="31">
        <v>809</v>
      </c>
      <c r="H73" s="32">
        <f t="shared" si="31"/>
        <v>3.3205619412515965E-2</v>
      </c>
      <c r="I73" s="101">
        <f>IF(ISNUMBER(G73), $B91 * H73, "")</f>
        <v>4980.8429118773947</v>
      </c>
      <c r="J73" s="15">
        <v>816</v>
      </c>
      <c r="K73" s="32">
        <f t="shared" si="32"/>
        <v>4.2145593869731802E-2</v>
      </c>
      <c r="L73" s="18">
        <f>IF(ISNUMBER(J73), $B91 * K73, "")</f>
        <v>6321.8390804597702</v>
      </c>
      <c r="M73" s="31">
        <v>829</v>
      </c>
      <c r="N73" s="32">
        <f t="shared" si="33"/>
        <v>5.8748403575989781E-2</v>
      </c>
      <c r="O73" s="18">
        <f>IF(ISNUMBER(M73), $B91 * N73, "")</f>
        <v>8812.2605363984676</v>
      </c>
      <c r="Q73" s="193"/>
      <c r="R73" s="193"/>
      <c r="S73" s="193"/>
    </row>
    <row r="74" spans="1:19" ht="17.25" thickBot="1">
      <c r="A74" s="125" t="s">
        <v>147</v>
      </c>
      <c r="B74" s="126">
        <v>104</v>
      </c>
      <c r="C74" s="77">
        <v>0</v>
      </c>
      <c r="D74" s="15">
        <v>102</v>
      </c>
      <c r="E74" s="32">
        <f t="shared" si="30"/>
        <v>-1.9230769230769232E-2</v>
      </c>
      <c r="F74" s="18">
        <f>IF(ISNUMBER(D74), $B91 * E74, "")</f>
        <v>-2884.6153846153848</v>
      </c>
      <c r="G74" s="31">
        <v>103</v>
      </c>
      <c r="H74" s="32">
        <f t="shared" si="31"/>
        <v>-9.6153846153846159E-3</v>
      </c>
      <c r="I74" s="101">
        <f>IF(ISNUMBER(G74), $B91 * H74, "")</f>
        <v>-1442.3076923076924</v>
      </c>
      <c r="J74" s="15">
        <v>103</v>
      </c>
      <c r="K74" s="32">
        <f t="shared" si="32"/>
        <v>-9.6153846153846159E-3</v>
      </c>
      <c r="L74" s="18">
        <f>IF(ISNUMBER(J74), $B91 * K74, "")</f>
        <v>-1442.3076923076924</v>
      </c>
      <c r="M74" s="31">
        <v>102</v>
      </c>
      <c r="N74" s="32">
        <f t="shared" si="33"/>
        <v>-1.9230769230769232E-2</v>
      </c>
      <c r="O74" s="18">
        <f>IF(ISNUMBER(M74), $B91 * N74, "")</f>
        <v>-2884.6153846153848</v>
      </c>
      <c r="Q74" s="193"/>
      <c r="R74" s="193"/>
      <c r="S74" s="193"/>
    </row>
    <row r="75" spans="1:19" ht="17.25" thickBot="1">
      <c r="A75" s="127" t="s">
        <v>89</v>
      </c>
      <c r="B75" s="128">
        <v>499</v>
      </c>
      <c r="C75" s="78">
        <v>-1.57790927E-2</v>
      </c>
      <c r="D75" s="20">
        <v>507</v>
      </c>
      <c r="E75" s="21">
        <f t="shared" si="30"/>
        <v>1.6032064128256512E-2</v>
      </c>
      <c r="F75" s="22">
        <f>IF(ISNUMBER(D75), $B91 * E75, "")</f>
        <v>2404.8096192384769</v>
      </c>
      <c r="G75" s="30">
        <v>507</v>
      </c>
      <c r="H75" s="21">
        <f t="shared" si="31"/>
        <v>1.6032064128256512E-2</v>
      </c>
      <c r="I75" s="105">
        <f>IF(ISNUMBER(G75), $B91 * H75, "")</f>
        <v>2404.8096192384769</v>
      </c>
      <c r="J75" s="20">
        <v>507</v>
      </c>
      <c r="K75" s="21">
        <f t="shared" si="32"/>
        <v>1.6032064128256512E-2</v>
      </c>
      <c r="L75" s="22">
        <f>IF(ISNUMBER(J75), $B91 * K75, "")</f>
        <v>2404.8096192384769</v>
      </c>
      <c r="M75" s="30">
        <v>508</v>
      </c>
      <c r="N75" s="21">
        <f t="shared" si="33"/>
        <v>1.8036072144288578E-2</v>
      </c>
      <c r="O75" s="22">
        <f>IF(ISNUMBER(M75), $B91 * N75, "")</f>
        <v>2705.4108216432865</v>
      </c>
      <c r="Q75" s="193"/>
      <c r="R75" s="193"/>
      <c r="S75" s="193"/>
    </row>
    <row r="76" spans="1:19" ht="17.25" thickBot="1">
      <c r="A76" s="125" t="s">
        <v>260</v>
      </c>
      <c r="B76" s="129">
        <v>102</v>
      </c>
      <c r="C76" s="80">
        <v>-2.85714286E-2</v>
      </c>
      <c r="D76" s="106">
        <v>102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-9.8039215686274508E-3</v>
      </c>
      <c r="I76" s="110">
        <f>IF(ISNUMBER(G76), $B91 * H76, "")</f>
        <v>-1470.5882352941176</v>
      </c>
      <c r="J76" s="106">
        <v>101</v>
      </c>
      <c r="K76" s="107">
        <f>IF(ISNUMBER(J76), (J76 - $B76) / $B76, "")</f>
        <v>-9.8039215686274508E-3</v>
      </c>
      <c r="L76" s="108">
        <f>IF(ISNUMBER(J76), $B91 * K76, "")</f>
        <v>-1470.5882352941176</v>
      </c>
      <c r="M76" s="109">
        <v>102</v>
      </c>
      <c r="N76" s="107">
        <f>IF(ISNUMBER(M76), (M76 - $B76) / $B76, "")</f>
        <v>0</v>
      </c>
      <c r="O76" s="108">
        <f>IF(ISNUMBER(M76), $B91 * N76, "")</f>
        <v>0</v>
      </c>
      <c r="Q76" s="193"/>
      <c r="R76" s="193"/>
      <c r="S76" s="193"/>
    </row>
    <row r="77" spans="1:19" ht="17.25" thickBot="1">
      <c r="A77" s="125" t="s">
        <v>212</v>
      </c>
      <c r="B77" s="126">
        <v>297</v>
      </c>
      <c r="C77" s="77">
        <v>-2.9411764699999999E-2</v>
      </c>
      <c r="D77" s="15">
        <v>293</v>
      </c>
      <c r="E77" s="32">
        <f t="shared" ref="E77:E80" si="34">IF(ISNUMBER(D77), (D77 - $B77) / $B77, "")</f>
        <v>-1.3468013468013467E-2</v>
      </c>
      <c r="F77" s="18">
        <f>IF(ISNUMBER(D77), $B91 * E77, "")</f>
        <v>-2020.2020202020201</v>
      </c>
      <c r="G77" s="31">
        <v>294</v>
      </c>
      <c r="H77" s="32">
        <f t="shared" ref="H77:H80" si="35">IF(ISNUMBER(G77), (G77 - $B77) / $B77, "")</f>
        <v>-1.0101010101010102E-2</v>
      </c>
      <c r="I77" s="101">
        <f>IF(ISNUMBER(G77), $B91 * H77, "")</f>
        <v>-1515.1515151515152</v>
      </c>
      <c r="J77" s="15">
        <v>294</v>
      </c>
      <c r="K77" s="32">
        <f t="shared" ref="K77:K80" si="36">IF(ISNUMBER(J77), (J77 - $B77) / $B77, "")</f>
        <v>-1.0101010101010102E-2</v>
      </c>
      <c r="L77" s="18">
        <f>IF(ISNUMBER(J77), $B91 * K77, "")</f>
        <v>-1515.1515151515152</v>
      </c>
      <c r="M77" s="31">
        <v>295</v>
      </c>
      <c r="N77" s="32">
        <f t="shared" ref="N77:N80" si="37">IF(ISNUMBER(M77), (M77 - $B77) / $B77, "")</f>
        <v>-6.7340067340067337E-3</v>
      </c>
      <c r="O77" s="18">
        <f>IF(ISNUMBER(M77), $B91 * N77, "")</f>
        <v>-1010.10101010101</v>
      </c>
      <c r="Q77" s="193"/>
      <c r="R77" s="193"/>
      <c r="S77" s="193"/>
    </row>
    <row r="78" spans="1:19" ht="17.25" thickBot="1">
      <c r="A78" s="125" t="s">
        <v>331</v>
      </c>
      <c r="B78" s="126">
        <v>223</v>
      </c>
      <c r="C78" s="77">
        <v>-3.0434782600000002E-2</v>
      </c>
      <c r="D78" s="15">
        <v>224</v>
      </c>
      <c r="E78" s="32">
        <f t="shared" si="34"/>
        <v>4.4843049327354259E-3</v>
      </c>
      <c r="F78" s="18">
        <f>IF(ISNUMBER(D78), $B91 * E78, "")</f>
        <v>672.64573991031386</v>
      </c>
      <c r="G78" s="31">
        <v>225</v>
      </c>
      <c r="H78" s="32">
        <f t="shared" si="35"/>
        <v>8.9686098654708519E-3</v>
      </c>
      <c r="I78" s="101">
        <f>IF(ISNUMBER(G78), $B91 * H78, "")</f>
        <v>1345.2914798206277</v>
      </c>
      <c r="J78" s="15">
        <v>225</v>
      </c>
      <c r="K78" s="32">
        <f t="shared" si="36"/>
        <v>8.9686098654708519E-3</v>
      </c>
      <c r="L78" s="18">
        <f>IF(ISNUMBER(J78), $B91 * K78, "")</f>
        <v>1345.2914798206277</v>
      </c>
      <c r="M78" s="31">
        <v>224</v>
      </c>
      <c r="N78" s="32">
        <f t="shared" si="37"/>
        <v>4.4843049327354259E-3</v>
      </c>
      <c r="O78" s="18">
        <f>IF(ISNUMBER(M78), $B91 * N78, "")</f>
        <v>672.64573991031386</v>
      </c>
      <c r="Q78" s="193"/>
      <c r="R78" s="193"/>
      <c r="S78" s="193"/>
    </row>
    <row r="79" spans="1:19" ht="17.25" thickBot="1">
      <c r="A79" s="125" t="s">
        <v>161</v>
      </c>
      <c r="B79" s="126">
        <v>513</v>
      </c>
      <c r="C79" s="77">
        <v>-3.2075471699999997E-2</v>
      </c>
      <c r="D79" s="15">
        <v>515</v>
      </c>
      <c r="E79" s="32">
        <f t="shared" si="34"/>
        <v>3.8986354775828458E-3</v>
      </c>
      <c r="F79" s="18">
        <f>IF(ISNUMBER(D79), $B91 * E79, "")</f>
        <v>584.79532163742692</v>
      </c>
      <c r="G79" s="31">
        <v>514</v>
      </c>
      <c r="H79" s="32">
        <f t="shared" si="35"/>
        <v>1.9493177387914229E-3</v>
      </c>
      <c r="I79" s="101">
        <f>IF(ISNUMBER(G79), $B91 * H79, "")</f>
        <v>292.39766081871346</v>
      </c>
      <c r="J79" s="15">
        <v>513</v>
      </c>
      <c r="K79" s="32">
        <f t="shared" si="36"/>
        <v>0</v>
      </c>
      <c r="L79" s="18">
        <f>IF(ISNUMBER(J79), $B91 * K79, "")</f>
        <v>0</v>
      </c>
      <c r="M79" s="31">
        <v>515</v>
      </c>
      <c r="N79" s="32">
        <f t="shared" si="37"/>
        <v>3.8986354775828458E-3</v>
      </c>
      <c r="O79" s="18">
        <f>IF(ISNUMBER(M79), $B91 * N79, "")</f>
        <v>584.79532163742692</v>
      </c>
      <c r="Q79" s="33"/>
      <c r="R79" s="33"/>
    </row>
    <row r="80" spans="1:19" ht="17.25" thickBot="1">
      <c r="A80" s="130" t="s">
        <v>206</v>
      </c>
      <c r="B80" s="131">
        <v>658</v>
      </c>
      <c r="C80" s="79">
        <v>-3.2352941199999999E-2</v>
      </c>
      <c r="D80" s="24">
        <v>660</v>
      </c>
      <c r="E80" s="25">
        <f t="shared" si="34"/>
        <v>3.0395136778115501E-3</v>
      </c>
      <c r="F80" s="104">
        <f>IF(ISNUMBER(D80), $B91 * E80, "")</f>
        <v>455.9270516717325</v>
      </c>
      <c r="G80" s="102">
        <v>690</v>
      </c>
      <c r="H80" s="25">
        <f t="shared" si="35"/>
        <v>4.8632218844984802E-2</v>
      </c>
      <c r="I80" s="103">
        <f>IF(ISNUMBER(G80), $B91 * H80, "")</f>
        <v>7294.83282674772</v>
      </c>
      <c r="J80" s="24">
        <v>690</v>
      </c>
      <c r="K80" s="25">
        <f t="shared" si="36"/>
        <v>4.8632218844984802E-2</v>
      </c>
      <c r="L80" s="104">
        <f>IF(ISNUMBER(J80), $B91 * K80, "")</f>
        <v>7294.83282674772</v>
      </c>
      <c r="M80" s="102">
        <v>674</v>
      </c>
      <c r="N80" s="25">
        <f t="shared" si="37"/>
        <v>2.4316109422492401E-2</v>
      </c>
      <c r="O80" s="104">
        <f>IF(ISNUMBER(M80), $B91 * N80, "")</f>
        <v>3647.41641337386</v>
      </c>
      <c r="Q80" s="194"/>
      <c r="R80" s="195"/>
      <c r="S80" s="196"/>
    </row>
    <row r="81" spans="1:19">
      <c r="A81" s="123" t="s">
        <v>151</v>
      </c>
      <c r="B81" s="124">
        <v>788</v>
      </c>
      <c r="C81" s="76">
        <v>-4.2527338999999997E-2</v>
      </c>
      <c r="D81" s="13">
        <v>790</v>
      </c>
      <c r="E81" s="14">
        <f>IF(ISNUMBER(D81), (D81 - $B81) / $B81, "")</f>
        <v>2.5380710659898475E-3</v>
      </c>
      <c r="F81" s="16">
        <f>IF(ISNUMBER(D81), $B91 * E81, "")</f>
        <v>380.7106598984771</v>
      </c>
      <c r="G81" s="29">
        <v>791</v>
      </c>
      <c r="H81" s="14">
        <f>IF(ISNUMBER(G81), (G81 - $B81) / $B81, "")</f>
        <v>3.8071065989847717E-3</v>
      </c>
      <c r="I81" s="100">
        <f>IF(ISNUMBER(G81), $B91 * H81, "")</f>
        <v>571.06598984771574</v>
      </c>
      <c r="J81" s="13">
        <v>794</v>
      </c>
      <c r="K81" s="14">
        <f>IF(ISNUMBER(J81), (J81 - $B81) / $B81, "")</f>
        <v>7.6142131979695434E-3</v>
      </c>
      <c r="L81" s="16">
        <f>IF(ISNUMBER(J81), $B91 * K81, "")</f>
        <v>1142.1319796954315</v>
      </c>
      <c r="M81" s="29">
        <v>793</v>
      </c>
      <c r="N81" s="14">
        <f>IF(ISNUMBER(M81), (M81 - $B81) / $B81, "")</f>
        <v>6.3451776649746192E-3</v>
      </c>
      <c r="O81" s="16">
        <f>IF(ISNUMBER(M81), $B91 * N81, "")</f>
        <v>951.7766497461929</v>
      </c>
      <c r="Q81" s="197"/>
      <c r="R81" s="198"/>
      <c r="S81" s="199"/>
    </row>
    <row r="82" spans="1:19" ht="17.25" thickBot="1">
      <c r="A82" s="125" t="s">
        <v>328</v>
      </c>
      <c r="B82" s="126">
        <v>764</v>
      </c>
      <c r="C82" s="77">
        <v>-4.2606516300000001E-2</v>
      </c>
      <c r="D82" s="15">
        <v>780</v>
      </c>
      <c r="E82" s="32">
        <f t="shared" ref="E82:E85" si="38">IF(ISNUMBER(D82), (D82 - $B82) / $B82, "")</f>
        <v>2.0942408376963352E-2</v>
      </c>
      <c r="F82" s="18">
        <f>IF(ISNUMBER(D82), $B91 * E82, "")</f>
        <v>3141.3612565445028</v>
      </c>
      <c r="G82" s="31">
        <v>780</v>
      </c>
      <c r="H82" s="32">
        <f t="shared" ref="H82:H85" si="39">IF(ISNUMBER(G82), (G82 - $B82) / $B82, "")</f>
        <v>2.0942408376963352E-2</v>
      </c>
      <c r="I82" s="101">
        <f>IF(ISNUMBER(G82), $B91 * H82, "")</f>
        <v>3141.3612565445028</v>
      </c>
      <c r="J82" s="15">
        <v>779</v>
      </c>
      <c r="K82" s="32">
        <f t="shared" ref="K82:K85" si="40">IF(ISNUMBER(J82), (J82 - $B82) / $B82, "")</f>
        <v>1.9633507853403141E-2</v>
      </c>
      <c r="L82" s="18">
        <f>IF(ISNUMBER(J82), $B91 * K82, "")</f>
        <v>2945.0261780104711</v>
      </c>
      <c r="M82" s="31">
        <v>779</v>
      </c>
      <c r="N82" s="32">
        <f t="shared" ref="N82:N85" si="41">IF(ISNUMBER(M82), (M82 - $B82) / $B82, "")</f>
        <v>1.9633507853403141E-2</v>
      </c>
      <c r="O82" s="18">
        <f>IF(ISNUMBER(M82), $B91 * N82, "")</f>
        <v>2945.0261780104711</v>
      </c>
      <c r="Q82" s="200"/>
      <c r="R82" s="201"/>
      <c r="S82" s="202"/>
    </row>
    <row r="83" spans="1:19" ht="17.25" thickBot="1">
      <c r="A83" s="125" t="s">
        <v>51</v>
      </c>
      <c r="B83" s="126">
        <v>175</v>
      </c>
      <c r="C83" s="77">
        <v>-4.3715847000000002E-2</v>
      </c>
      <c r="D83" s="15">
        <v>175</v>
      </c>
      <c r="E83" s="32">
        <f t="shared" si="38"/>
        <v>0</v>
      </c>
      <c r="F83" s="18">
        <f>IF(ISNUMBER(D83), $B91 * E83, "")</f>
        <v>0</v>
      </c>
      <c r="G83" s="31">
        <v>179</v>
      </c>
      <c r="H83" s="32">
        <f t="shared" si="39"/>
        <v>2.2857142857142857E-2</v>
      </c>
      <c r="I83" s="101">
        <f>IF(ISNUMBER(G83), $B91 * H83, "")</f>
        <v>3428.5714285714284</v>
      </c>
      <c r="J83" s="15">
        <v>180</v>
      </c>
      <c r="K83" s="32">
        <f t="shared" si="40"/>
        <v>2.8571428571428571E-2</v>
      </c>
      <c r="L83" s="18">
        <f>IF(ISNUMBER(J83), $B91 * K83, "")</f>
        <v>4285.7142857142853</v>
      </c>
      <c r="M83" s="31">
        <v>179</v>
      </c>
      <c r="N83" s="32">
        <f t="shared" si="41"/>
        <v>2.2857142857142857E-2</v>
      </c>
      <c r="O83" s="18">
        <f>IF(ISNUMBER(M83), $B91 * N83, "")</f>
        <v>3428.5714285714284</v>
      </c>
      <c r="Q83" s="193"/>
      <c r="R83" s="193"/>
      <c r="S83" s="193"/>
    </row>
    <row r="84" spans="1:19" ht="17.25" thickBot="1">
      <c r="A84" s="125" t="s">
        <v>120</v>
      </c>
      <c r="B84" s="126">
        <v>235</v>
      </c>
      <c r="C84" s="77">
        <v>-4.4715447200000001E-2</v>
      </c>
      <c r="D84" s="15">
        <v>244</v>
      </c>
      <c r="E84" s="32">
        <f t="shared" si="38"/>
        <v>3.8297872340425532E-2</v>
      </c>
      <c r="F84" s="18">
        <f>IF(ISNUMBER(D84), $B91 * E84, "")</f>
        <v>5744.6808510638293</v>
      </c>
      <c r="G84" s="31">
        <v>241</v>
      </c>
      <c r="H84" s="32">
        <f t="shared" si="39"/>
        <v>2.553191489361702E-2</v>
      </c>
      <c r="I84" s="101">
        <f>IF(ISNUMBER(G84), $B91 * H84, "")</f>
        <v>3829.7872340425529</v>
      </c>
      <c r="J84" s="15">
        <v>242</v>
      </c>
      <c r="K84" s="32">
        <f t="shared" si="40"/>
        <v>2.9787234042553193E-2</v>
      </c>
      <c r="L84" s="18">
        <f>IF(ISNUMBER(J84), $B91 * K84, "")</f>
        <v>4468.0851063829787</v>
      </c>
      <c r="M84" s="31">
        <v>242</v>
      </c>
      <c r="N84" s="32">
        <f t="shared" si="41"/>
        <v>2.9787234042553193E-2</v>
      </c>
      <c r="O84" s="18">
        <f>IF(ISNUMBER(M84), $B91 * N84, "")</f>
        <v>4468.0851063829787</v>
      </c>
      <c r="Q84" s="203"/>
      <c r="R84" s="203"/>
      <c r="S84" s="203"/>
    </row>
    <row r="85" spans="1:19" ht="17.25" thickBot="1">
      <c r="A85" s="127" t="s">
        <v>163</v>
      </c>
      <c r="B85" s="128">
        <v>679</v>
      </c>
      <c r="C85" s="78">
        <v>-4.5007032299999999E-2</v>
      </c>
      <c r="D85" s="20">
        <v>700</v>
      </c>
      <c r="E85" s="21">
        <f t="shared" si="38"/>
        <v>3.0927835051546393E-2</v>
      </c>
      <c r="F85" s="22">
        <f>IF(ISNUMBER(D85), $B91 * E85, "")</f>
        <v>4639.1752577319585</v>
      </c>
      <c r="G85" s="30">
        <v>701</v>
      </c>
      <c r="H85" s="21">
        <f t="shared" si="39"/>
        <v>3.2400589101620032E-2</v>
      </c>
      <c r="I85" s="105">
        <f>IF(ISNUMBER(G85), $B91 * H85, "")</f>
        <v>4860.0883652430048</v>
      </c>
      <c r="J85" s="20">
        <v>703</v>
      </c>
      <c r="K85" s="21">
        <f t="shared" si="40"/>
        <v>3.5346097201767304E-2</v>
      </c>
      <c r="L85" s="22">
        <f>IF(ISNUMBER(J85), $B91 * K85, "")</f>
        <v>5301.9145802650955</v>
      </c>
      <c r="M85" s="30">
        <v>698</v>
      </c>
      <c r="N85" s="21">
        <f t="shared" si="41"/>
        <v>2.7982326951399118E-2</v>
      </c>
      <c r="O85" s="22">
        <f>IF(ISNUMBER(M85), $B91 * N85, "")</f>
        <v>4197.3490427098677</v>
      </c>
      <c r="Q85" s="203"/>
      <c r="R85" s="203"/>
      <c r="S85" s="203"/>
    </row>
    <row r="86" spans="1:19" ht="17.25" thickBot="1">
      <c r="A86" s="125" t="s">
        <v>342</v>
      </c>
      <c r="B86" s="129">
        <v>495</v>
      </c>
      <c r="C86" s="80">
        <v>-4.8076923100000002E-2</v>
      </c>
      <c r="D86" s="106">
        <v>525</v>
      </c>
      <c r="E86" s="107">
        <f>IF(ISNUMBER(D86), (D86 - $B86) / $B86, "")</f>
        <v>6.0606060606060608E-2</v>
      </c>
      <c r="F86" s="108">
        <f>IF(ISNUMBER(D86), $B91 * E86, "")</f>
        <v>9090.9090909090919</v>
      </c>
      <c r="G86" s="109">
        <v>521</v>
      </c>
      <c r="H86" s="107">
        <f>IF(ISNUMBER(G86), (G86 - $B86) / $B86, "")</f>
        <v>5.2525252525252523E-2</v>
      </c>
      <c r="I86" s="110">
        <f>IF(ISNUMBER(G86), $B91 * H86, "")</f>
        <v>7878.7878787878781</v>
      </c>
      <c r="J86" s="106">
        <v>522</v>
      </c>
      <c r="K86" s="107">
        <f>IF(ISNUMBER(J86), (J86 - $B86) / $B86, "")</f>
        <v>5.4545454545454543E-2</v>
      </c>
      <c r="L86" s="108">
        <f>IF(ISNUMBER(J86), $B91 * K86, "")</f>
        <v>8181.8181818181811</v>
      </c>
      <c r="M86" s="109">
        <v>519</v>
      </c>
      <c r="N86" s="107">
        <f>IF(ISNUMBER(M86), (M86 - $B86) / $B86, "")</f>
        <v>4.8484848484848485E-2</v>
      </c>
      <c r="O86" s="108">
        <f>IF(ISNUMBER(M86), $B91 * N86, "")</f>
        <v>7272.727272727273</v>
      </c>
      <c r="Q86" s="193"/>
      <c r="R86" s="193"/>
      <c r="S86" s="193"/>
    </row>
    <row r="87" spans="1:19" ht="17.25" thickBot="1">
      <c r="A87" s="125" t="s">
        <v>216</v>
      </c>
      <c r="B87" s="126">
        <v>158</v>
      </c>
      <c r="C87" s="77">
        <v>-4.8192771099999997E-2</v>
      </c>
      <c r="D87" s="15">
        <v>155</v>
      </c>
      <c r="E87" s="32">
        <f t="shared" ref="E87:E90" si="42">IF(ISNUMBER(D87), (D87 - $B87) / $B87, "")</f>
        <v>-1.8987341772151899E-2</v>
      </c>
      <c r="F87" s="18">
        <f>IF(ISNUMBER(D87), $B91 * E87, "")</f>
        <v>-2848.1012658227851</v>
      </c>
      <c r="G87" s="31">
        <v>154</v>
      </c>
      <c r="H87" s="32">
        <f t="shared" ref="H87:H90" si="43">IF(ISNUMBER(G87), (G87 - $B87) / $B87, "")</f>
        <v>-2.5316455696202531E-2</v>
      </c>
      <c r="I87" s="101">
        <f>IF(ISNUMBER(G87), $B91 * H87, "")</f>
        <v>-3797.4683544303798</v>
      </c>
      <c r="J87" s="15">
        <v>155</v>
      </c>
      <c r="K87" s="32">
        <f t="shared" ref="K87:K90" si="44">IF(ISNUMBER(J87), (J87 - $B87) / $B87, "")</f>
        <v>-1.8987341772151899E-2</v>
      </c>
      <c r="L87" s="18">
        <f>IF(ISNUMBER(J87), $B91 * K87, "")</f>
        <v>-2848.1012658227851</v>
      </c>
      <c r="M87" s="31">
        <v>155</v>
      </c>
      <c r="N87" s="32">
        <f t="shared" ref="N87:N90" si="45">IF(ISNUMBER(M87), (M87 - $B87) / $B87, "")</f>
        <v>-1.8987341772151899E-2</v>
      </c>
      <c r="O87" s="18">
        <f>IF(ISNUMBER(M87), $B91 * N87, "")</f>
        <v>-2848.1012658227851</v>
      </c>
      <c r="Q87" s="193"/>
      <c r="R87" s="193"/>
      <c r="S87" s="193"/>
    </row>
    <row r="88" spans="1:19" ht="17.25" thickBot="1">
      <c r="A88" s="125" t="s">
        <v>101</v>
      </c>
      <c r="B88" s="126">
        <v>375</v>
      </c>
      <c r="C88" s="77">
        <v>-4.8223350300000002E-2</v>
      </c>
      <c r="D88" s="15">
        <v>380</v>
      </c>
      <c r="E88" s="32">
        <f t="shared" si="42"/>
        <v>1.3333333333333334E-2</v>
      </c>
      <c r="F88" s="18">
        <f>IF(ISNUMBER(D88), $B91 * E88, "")</f>
        <v>2000.0000000000002</v>
      </c>
      <c r="G88" s="31">
        <v>386</v>
      </c>
      <c r="H88" s="32">
        <f t="shared" si="43"/>
        <v>2.9333333333333333E-2</v>
      </c>
      <c r="I88" s="101">
        <f>IF(ISNUMBER(G88), $B91 * H88, "")</f>
        <v>4400</v>
      </c>
      <c r="J88" s="15">
        <v>385</v>
      </c>
      <c r="K88" s="32">
        <f t="shared" si="44"/>
        <v>2.6666666666666668E-2</v>
      </c>
      <c r="L88" s="18">
        <f>IF(ISNUMBER(J88), $B91 * K88, "")</f>
        <v>4000.0000000000005</v>
      </c>
      <c r="M88" s="31">
        <v>387</v>
      </c>
      <c r="N88" s="32">
        <f t="shared" si="45"/>
        <v>3.2000000000000001E-2</v>
      </c>
      <c r="O88" s="18">
        <f>IF(ISNUMBER(M88), $B91 * N88, "")</f>
        <v>4800</v>
      </c>
      <c r="Q88" s="193"/>
      <c r="R88" s="193"/>
      <c r="S88" s="193"/>
    </row>
    <row r="89" spans="1:19">
      <c r="A89" s="125" t="s">
        <v>208</v>
      </c>
      <c r="B89" s="126">
        <v>685</v>
      </c>
      <c r="C89" s="77">
        <v>-4.86111111E-2</v>
      </c>
      <c r="D89" s="15">
        <v>688</v>
      </c>
      <c r="E89" s="32">
        <f t="shared" si="42"/>
        <v>4.3795620437956208E-3</v>
      </c>
      <c r="F89" s="18">
        <f>IF(ISNUMBER(D89), $B91 * E89, "")</f>
        <v>656.93430656934311</v>
      </c>
      <c r="G89" s="31">
        <v>690</v>
      </c>
      <c r="H89" s="32">
        <f t="shared" si="43"/>
        <v>7.2992700729927005E-3</v>
      </c>
      <c r="I89" s="101">
        <f>IF(ISNUMBER(G89), $B91 * H89, "")</f>
        <v>1094.8905109489051</v>
      </c>
      <c r="J89" s="15">
        <v>692</v>
      </c>
      <c r="K89" s="32">
        <f t="shared" si="44"/>
        <v>1.0218978102189781E-2</v>
      </c>
      <c r="L89" s="18">
        <f>IF(ISNUMBER(J89), $B91 * K89, "")</f>
        <v>1532.8467153284671</v>
      </c>
      <c r="M89" s="31">
        <v>692</v>
      </c>
      <c r="N89" s="32">
        <f t="shared" si="45"/>
        <v>1.0218978102189781E-2</v>
      </c>
      <c r="O89" s="18">
        <f>IF(ISNUMBER(M89), $B91 * N89, "")</f>
        <v>1532.8467153284671</v>
      </c>
      <c r="Q89" s="182"/>
      <c r="R89" s="183"/>
      <c r="S89" s="184"/>
    </row>
    <row r="90" spans="1:19" ht="17.25" thickBot="1">
      <c r="A90" s="130" t="s">
        <v>79</v>
      </c>
      <c r="B90" s="131">
        <v>484</v>
      </c>
      <c r="C90" s="79">
        <v>-4.9115913599999998E-2</v>
      </c>
      <c r="D90" s="24">
        <v>498</v>
      </c>
      <c r="E90" s="25">
        <f t="shared" si="42"/>
        <v>2.8925619834710745E-2</v>
      </c>
      <c r="F90" s="104">
        <f>IF(ISNUMBER(D90), $B91 * E90, "")</f>
        <v>4338.8429752066113</v>
      </c>
      <c r="G90" s="102">
        <v>506</v>
      </c>
      <c r="H90" s="25">
        <f t="shared" si="43"/>
        <v>4.5454545454545456E-2</v>
      </c>
      <c r="I90" s="103">
        <f>IF(ISNUMBER(G90), $B91 * H90, "")</f>
        <v>6818.181818181818</v>
      </c>
      <c r="J90" s="24">
        <v>503</v>
      </c>
      <c r="K90" s="25">
        <f t="shared" si="44"/>
        <v>3.9256198347107439E-2</v>
      </c>
      <c r="L90" s="104">
        <f>IF(ISNUMBER(J90), $B91 * K90, "")</f>
        <v>5888.4297520661157</v>
      </c>
      <c r="M90" s="102">
        <v>507</v>
      </c>
      <c r="N90" s="25">
        <f t="shared" si="45"/>
        <v>4.7520661157024795E-2</v>
      </c>
      <c r="O90" s="104">
        <f>IF(ISNUMBER(M90), $B91 * N90, "")</f>
        <v>7128.0991735537191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5.2032281806068123E-3</v>
      </c>
      <c r="F91" s="28">
        <f>SUM(F71:F90)</f>
        <v>15609.684541820436</v>
      </c>
      <c r="G91" s="26" t="s">
        <v>265</v>
      </c>
      <c r="H91" s="27">
        <f>IF(COUNT(H71:H90), SUM(H71:H90) / COUNT(H71:H90), 0)</f>
        <v>9.8753435917253683E-3</v>
      </c>
      <c r="I91" s="28">
        <f>SUM(I71:I90)</f>
        <v>29626.030775176107</v>
      </c>
      <c r="J91" s="26" t="s">
        <v>265</v>
      </c>
      <c r="K91" s="27">
        <f>IF(COUNT(K71:K90), SUM(K71:K90) / COUNT(K71:K90), 0)</f>
        <v>1.0773326391605813E-2</v>
      </c>
      <c r="L91" s="28">
        <f>SUM(L71:L90)</f>
        <v>32319.979174817436</v>
      </c>
      <c r="M91" s="26" t="s">
        <v>265</v>
      </c>
      <c r="N91" s="27">
        <f>IF(COUNT(N71:N90), SUM(N71:N90) / COUNT(N71:N90), 0)</f>
        <v>1.0295860279100167E-2</v>
      </c>
      <c r="O91" s="28">
        <f>SUM(O71:O90)</f>
        <v>30887.580837300498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2022-06-08(수) 오전 00:00</v>
      </c>
      <c r="C96" s="245"/>
      <c r="D96" s="217" t="str">
        <f>TEXT($G$1, "[$-ko-KR]yyyy-mm-dd(ddd) ") &amp; "오후 14:00"</f>
        <v>2022-06-08(수) 오후 14:00</v>
      </c>
      <c r="E96" s="218"/>
      <c r="F96" s="219"/>
      <c r="G96" s="217" t="str">
        <f>TEXT($G$1, "[$-ko-KR]yyyy-mm-dd(ddd) ") &amp; "오후 19:00"</f>
        <v>2022-06-08(수) 오후 19:00</v>
      </c>
      <c r="H96" s="218"/>
      <c r="I96" s="219"/>
      <c r="J96" s="217" t="str">
        <f>TEXT($G$1, "[$-ko-KR]yyyy-mm-dd(ddd) ") &amp; "오후 21:00"</f>
        <v>2022-06-08(수) 오후 21:00</v>
      </c>
      <c r="K96" s="218"/>
      <c r="L96" s="219"/>
      <c r="M96" s="217" t="str">
        <f>TEXT($G$1+1, "[$-ko-KR]yyyy-mm-dd(ddd) ") &amp; "오전 00:00"</f>
        <v>2022-06-09(목)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97</v>
      </c>
      <c r="B98" s="124">
        <v>1.4E-3</v>
      </c>
      <c r="C98" s="76">
        <v>7.6923076899999998E-2</v>
      </c>
      <c r="D98" s="13">
        <v>1.4E-3</v>
      </c>
      <c r="E98" s="14">
        <f>IF(ISNUMBER(D98), (D98 - $B98) / $B98, "")</f>
        <v>0</v>
      </c>
      <c r="F98" s="16">
        <f>IF(ISNUMBER(D98), $B118 * E98, "")</f>
        <v>0</v>
      </c>
      <c r="G98" s="29">
        <v>1.4E-3</v>
      </c>
      <c r="H98" s="14">
        <f>IF(ISNUMBER(G98), (G98 - $B98) / $B98, "")</f>
        <v>0</v>
      </c>
      <c r="I98" s="100">
        <f>IF(ISNUMBER(G98), $B118 * H98, "")</f>
        <v>0</v>
      </c>
      <c r="J98" s="13">
        <v>1.2999999999999999E-3</v>
      </c>
      <c r="K98" s="14">
        <f>IF(ISNUMBER(J98), (J98 - $B98) / $B98, "")</f>
        <v>-7.1428571428571466E-2</v>
      </c>
      <c r="L98" s="16">
        <f>IF(ISNUMBER(J98), $B118 * K98, "")</f>
        <v>-10714.285714285719</v>
      </c>
      <c r="M98" s="29">
        <v>1.2999999999999999E-3</v>
      </c>
      <c r="N98" s="14">
        <f>IF(ISNUMBER(M98), (M98 - $B98) / $B98, "")</f>
        <v>-7.1428571428571466E-2</v>
      </c>
      <c r="O98" s="16">
        <f>IF(ISNUMBER(M98), $B118 * N98, "")</f>
        <v>-10714.285714285719</v>
      </c>
      <c r="Q98" s="203"/>
      <c r="R98" s="203"/>
      <c r="S98" s="203"/>
    </row>
    <row r="99" spans="1:19" ht="17.25" thickBot="1">
      <c r="A99" s="125" t="s">
        <v>200</v>
      </c>
      <c r="B99" s="126">
        <v>363</v>
      </c>
      <c r="C99" s="77">
        <v>6.4516129000000005E-2</v>
      </c>
      <c r="D99" s="15">
        <v>340</v>
      </c>
      <c r="E99" s="32">
        <f t="shared" ref="E99:E102" si="46">IF(ISNUMBER(D99), (D99 - $B99) / $B99, "")</f>
        <v>-6.3360881542699726E-2</v>
      </c>
      <c r="F99" s="18">
        <f>IF(ISNUMBER(D99), $B118 * E99, "")</f>
        <v>-9504.1322314049594</v>
      </c>
      <c r="G99" s="31">
        <v>343</v>
      </c>
      <c r="H99" s="32">
        <f t="shared" ref="H99:H102" si="47">IF(ISNUMBER(G99), (G99 - $B99) / $B99, "")</f>
        <v>-5.5096418732782371E-2</v>
      </c>
      <c r="I99" s="101">
        <f>IF(ISNUMBER(G99), $B118 * H99, "")</f>
        <v>-8264.4628099173551</v>
      </c>
      <c r="J99" s="15">
        <v>341</v>
      </c>
      <c r="K99" s="32">
        <f t="shared" ref="K99:K102" si="48">IF(ISNUMBER(J99), (J99 - $B99) / $B99, "")</f>
        <v>-6.0606060606060608E-2</v>
      </c>
      <c r="L99" s="18">
        <f>IF(ISNUMBER(J99), $B118 * K99, "")</f>
        <v>-9090.9090909090919</v>
      </c>
      <c r="M99" s="31">
        <v>341</v>
      </c>
      <c r="N99" s="32">
        <f t="shared" ref="N99:N102" si="49">IF(ISNUMBER(M99), (M99 - $B99) / $B99, "")</f>
        <v>-6.0606060606060608E-2</v>
      </c>
      <c r="O99" s="18">
        <f>IF(ISNUMBER(M99), $B118 * N99, "")</f>
        <v>-9090.9090909090919</v>
      </c>
      <c r="Q99" s="203"/>
      <c r="R99" s="203"/>
      <c r="S99" s="203"/>
    </row>
    <row r="100" spans="1:19" ht="17.25" thickBot="1">
      <c r="A100" s="125" t="s">
        <v>167</v>
      </c>
      <c r="B100" s="126">
        <v>2070</v>
      </c>
      <c r="C100" s="77">
        <v>5.6122448999999998E-2</v>
      </c>
      <c r="D100" s="15">
        <v>2205</v>
      </c>
      <c r="E100" s="32">
        <f t="shared" si="46"/>
        <v>6.5217391304347824E-2</v>
      </c>
      <c r="F100" s="18">
        <f>IF(ISNUMBER(D100), $B118 * E100, "")</f>
        <v>9782.608695652174</v>
      </c>
      <c r="G100" s="31">
        <v>2115</v>
      </c>
      <c r="H100" s="32">
        <f t="shared" si="47"/>
        <v>2.1739130434782608E-2</v>
      </c>
      <c r="I100" s="101">
        <f>IF(ISNUMBER(G100), $B118 * H100, "")</f>
        <v>3260.869565217391</v>
      </c>
      <c r="J100" s="15">
        <v>2125</v>
      </c>
      <c r="K100" s="32">
        <f t="shared" si="48"/>
        <v>2.6570048309178744E-2</v>
      </c>
      <c r="L100" s="18">
        <f>IF(ISNUMBER(J100), $B118 * K100, "")</f>
        <v>3985.5072463768115</v>
      </c>
      <c r="M100" s="31">
        <v>2190</v>
      </c>
      <c r="N100" s="32">
        <f t="shared" si="49"/>
        <v>5.7971014492753624E-2</v>
      </c>
      <c r="O100" s="18">
        <f>IF(ISNUMBER(M100), $B118 * N100, "")</f>
        <v>8695.652173913044</v>
      </c>
      <c r="Q100" s="193"/>
      <c r="R100" s="193"/>
      <c r="S100" s="193"/>
    </row>
    <row r="101" spans="1:19" ht="17.25" thickBot="1">
      <c r="A101" s="125" t="s">
        <v>340</v>
      </c>
      <c r="B101" s="126">
        <v>7.0099999999999996E-2</v>
      </c>
      <c r="C101" s="77">
        <v>5.0974512700000002E-2</v>
      </c>
      <c r="D101" s="15">
        <v>7.1400000000000005E-2</v>
      </c>
      <c r="E101" s="32">
        <f t="shared" si="46"/>
        <v>1.8544935805991578E-2</v>
      </c>
      <c r="F101" s="18">
        <f>IF(ISNUMBER(D101), $B118 * E101, "")</f>
        <v>2781.7403708987367</v>
      </c>
      <c r="G101" s="31">
        <v>6.8000000000000005E-2</v>
      </c>
      <c r="H101" s="32">
        <f t="shared" si="47"/>
        <v>-2.9957203994293736E-2</v>
      </c>
      <c r="I101" s="101">
        <f>IF(ISNUMBER(G101), $B118 * H101, "")</f>
        <v>-4493.5805991440602</v>
      </c>
      <c r="J101" s="15">
        <v>6.8199999999999997E-2</v>
      </c>
      <c r="K101" s="32">
        <f t="shared" si="48"/>
        <v>-2.7104136947218246E-2</v>
      </c>
      <c r="L101" s="18">
        <f>IF(ISNUMBER(J101), $B118 * K101, "")</f>
        <v>-4065.6205420827368</v>
      </c>
      <c r="M101" s="31">
        <v>6.8400000000000002E-2</v>
      </c>
      <c r="N101" s="32">
        <f t="shared" si="49"/>
        <v>-2.4251069900142558E-2</v>
      </c>
      <c r="O101" s="18">
        <f>IF(ISNUMBER(M101), $B118 * N101, "")</f>
        <v>-3637.6604850213835</v>
      </c>
      <c r="Q101" s="193"/>
      <c r="R101" s="193"/>
      <c r="S101" s="193"/>
    </row>
    <row r="102" spans="1:19" ht="17.25" thickBot="1">
      <c r="A102" s="127" t="s">
        <v>226</v>
      </c>
      <c r="B102" s="128">
        <v>747</v>
      </c>
      <c r="C102" s="78">
        <v>4.0389972099999998E-2</v>
      </c>
      <c r="D102" s="20">
        <v>716</v>
      </c>
      <c r="E102" s="21">
        <f t="shared" si="46"/>
        <v>-4.1499330655957165E-2</v>
      </c>
      <c r="F102" s="22">
        <f>IF(ISNUMBER(D102), $B118 * E102, "")</f>
        <v>-6224.8995983935747</v>
      </c>
      <c r="G102" s="30">
        <v>716</v>
      </c>
      <c r="H102" s="21">
        <f t="shared" si="47"/>
        <v>-4.1499330655957165E-2</v>
      </c>
      <c r="I102" s="105">
        <f>IF(ISNUMBER(G102), $B118 * H102, "")</f>
        <v>-6224.8995983935747</v>
      </c>
      <c r="J102" s="20">
        <v>715</v>
      </c>
      <c r="K102" s="21">
        <f t="shared" si="48"/>
        <v>-4.2838018741633198E-2</v>
      </c>
      <c r="L102" s="22">
        <f>IF(ISNUMBER(J102), $B118 * K102, "")</f>
        <v>-6425.7028112449798</v>
      </c>
      <c r="M102" s="30">
        <v>715</v>
      </c>
      <c r="N102" s="21">
        <f t="shared" si="49"/>
        <v>-4.2838018741633198E-2</v>
      </c>
      <c r="O102" s="22">
        <f>IF(ISNUMBER(M102), $B118 * N102, "")</f>
        <v>-6425.7028112449798</v>
      </c>
      <c r="Q102" s="193"/>
      <c r="R102" s="193"/>
      <c r="S102" s="193"/>
    </row>
    <row r="103" spans="1:19" ht="17.25" thickBot="1">
      <c r="A103" s="125" t="s">
        <v>95</v>
      </c>
      <c r="B103" s="129">
        <v>2650</v>
      </c>
      <c r="C103" s="80">
        <v>2.1194604999999998E-2</v>
      </c>
      <c r="D103" s="106">
        <v>2560</v>
      </c>
      <c r="E103" s="107">
        <f>IF(ISNUMBER(D103), (D103 - $B103) / $B103, "")</f>
        <v>-3.3962264150943396E-2</v>
      </c>
      <c r="F103" s="108">
        <f>IF(ISNUMBER(D103), $B118 * E103, "")</f>
        <v>-5094.3396226415098</v>
      </c>
      <c r="G103" s="109">
        <v>2565</v>
      </c>
      <c r="H103" s="107">
        <f>IF(ISNUMBER(G103), (G103 - $B103) / $B103, "")</f>
        <v>-3.2075471698113207E-2</v>
      </c>
      <c r="I103" s="110">
        <f>IF(ISNUMBER(G103), $B118 * H103, "")</f>
        <v>-4811.3207547169814</v>
      </c>
      <c r="J103" s="106">
        <v>2580</v>
      </c>
      <c r="K103" s="107">
        <f>IF(ISNUMBER(J103), (J103 - $B103) / $B103, "")</f>
        <v>-2.6415094339622643E-2</v>
      </c>
      <c r="L103" s="108">
        <f>IF(ISNUMBER(J103), $B118 * K103, "")</f>
        <v>-3962.2641509433965</v>
      </c>
      <c r="M103" s="109">
        <v>2570</v>
      </c>
      <c r="N103" s="107">
        <f>IF(ISNUMBER(M103), (M103 - $B103) / $B103, "")</f>
        <v>-3.0188679245283019E-2</v>
      </c>
      <c r="O103" s="108">
        <f>IF(ISNUMBER(M103), $B118 * N103, "")</f>
        <v>-4528.3018867924529</v>
      </c>
      <c r="Q103" s="193"/>
      <c r="R103" s="193"/>
      <c r="S103" s="193"/>
    </row>
    <row r="104" spans="1:19" ht="17.25" thickBot="1">
      <c r="A104" s="125" t="s">
        <v>126</v>
      </c>
      <c r="B104" s="126">
        <v>67.900000000000006</v>
      </c>
      <c r="C104" s="77">
        <v>2.10526316E-2</v>
      </c>
      <c r="D104" s="15">
        <v>67</v>
      </c>
      <c r="E104" s="32">
        <f t="shared" ref="E104:E107" si="50">IF(ISNUMBER(D104), (D104 - $B104) / $B104, "")</f>
        <v>-1.3254786450662822E-2</v>
      </c>
      <c r="F104" s="18">
        <f>IF(ISNUMBER(D104), $B118 * E104, "")</f>
        <v>-1988.2179675994234</v>
      </c>
      <c r="G104" s="31">
        <v>67.400000000000006</v>
      </c>
      <c r="H104" s="32">
        <f t="shared" ref="H104:H107" si="51">IF(ISNUMBER(G104), (G104 - $B104) / $B104, "")</f>
        <v>-7.3637702503681875E-3</v>
      </c>
      <c r="I104" s="101">
        <f>IF(ISNUMBER(G104), $B118 * H104, "")</f>
        <v>-1104.565537555228</v>
      </c>
      <c r="J104" s="15">
        <v>67.3</v>
      </c>
      <c r="K104" s="32">
        <f t="shared" ref="K104:K107" si="52">IF(ISNUMBER(J104), (J104 - $B104) / $B104, "")</f>
        <v>-8.8365243004419509E-3</v>
      </c>
      <c r="L104" s="18">
        <f>IF(ISNUMBER(J104), $B118 * K104, "")</f>
        <v>-1325.4786450662925</v>
      </c>
      <c r="M104" s="31">
        <v>67.3</v>
      </c>
      <c r="N104" s="32">
        <f t="shared" ref="N104:N107" si="53">IF(ISNUMBER(M104), (M104 - $B104) / $B104, "")</f>
        <v>-8.8365243004419509E-3</v>
      </c>
      <c r="O104" s="18">
        <f>IF(ISNUMBER(M104), $B118 * N104, "")</f>
        <v>-1325.4786450662925</v>
      </c>
      <c r="Q104" s="193"/>
      <c r="R104" s="193"/>
      <c r="S104" s="193"/>
    </row>
    <row r="105" spans="1:19" ht="17.25" thickBot="1">
      <c r="A105" s="125" t="s">
        <v>81</v>
      </c>
      <c r="B105" s="126">
        <v>783</v>
      </c>
      <c r="C105" s="77">
        <v>1.82054616E-2</v>
      </c>
      <c r="D105" s="15">
        <v>809</v>
      </c>
      <c r="E105" s="32">
        <f t="shared" si="50"/>
        <v>3.3205619412515965E-2</v>
      </c>
      <c r="F105" s="18">
        <f>IF(ISNUMBER(D105), $B118 * E105, "")</f>
        <v>4980.8429118773947</v>
      </c>
      <c r="G105" s="31">
        <v>809</v>
      </c>
      <c r="H105" s="32">
        <f t="shared" si="51"/>
        <v>3.3205619412515965E-2</v>
      </c>
      <c r="I105" s="101">
        <f>IF(ISNUMBER(G105), $B118 * H105, "")</f>
        <v>4980.8429118773947</v>
      </c>
      <c r="J105" s="15">
        <v>816</v>
      </c>
      <c r="K105" s="32">
        <f t="shared" si="52"/>
        <v>4.2145593869731802E-2</v>
      </c>
      <c r="L105" s="18">
        <f>IF(ISNUMBER(J105), $B118 * K105, "")</f>
        <v>6321.8390804597702</v>
      </c>
      <c r="M105" s="31">
        <v>829</v>
      </c>
      <c r="N105" s="32">
        <f t="shared" si="53"/>
        <v>5.8748403575989781E-2</v>
      </c>
      <c r="O105" s="18">
        <f>IF(ISNUMBER(M105), $B118 * N105, "")</f>
        <v>8812.2605363984676</v>
      </c>
      <c r="Q105" s="193"/>
      <c r="R105" s="193"/>
      <c r="S105" s="193"/>
    </row>
    <row r="106" spans="1:19" ht="17.25" thickBot="1">
      <c r="A106" s="125" t="s">
        <v>147</v>
      </c>
      <c r="B106" s="126">
        <v>104</v>
      </c>
      <c r="C106" s="77">
        <v>0</v>
      </c>
      <c r="D106" s="15">
        <v>102</v>
      </c>
      <c r="E106" s="32">
        <f t="shared" si="50"/>
        <v>-1.9230769230769232E-2</v>
      </c>
      <c r="F106" s="18">
        <f>IF(ISNUMBER(D106), $B118 * E106, "")</f>
        <v>-2884.6153846153848</v>
      </c>
      <c r="G106" s="31">
        <v>103</v>
      </c>
      <c r="H106" s="32">
        <f t="shared" si="51"/>
        <v>-9.6153846153846159E-3</v>
      </c>
      <c r="I106" s="101">
        <f>IF(ISNUMBER(G106), $B118 * H106, "")</f>
        <v>-1442.3076923076924</v>
      </c>
      <c r="J106" s="15">
        <v>103</v>
      </c>
      <c r="K106" s="32">
        <f t="shared" si="52"/>
        <v>-9.6153846153846159E-3</v>
      </c>
      <c r="L106" s="18">
        <f>IF(ISNUMBER(J106), $B118 * K106, "")</f>
        <v>-1442.3076923076924</v>
      </c>
      <c r="M106" s="31">
        <v>102</v>
      </c>
      <c r="N106" s="32">
        <f t="shared" si="53"/>
        <v>-1.9230769230769232E-2</v>
      </c>
      <c r="O106" s="18">
        <f>IF(ISNUMBER(M106), $B118 * N106, "")</f>
        <v>-2884.6153846153848</v>
      </c>
      <c r="Q106" s="33"/>
      <c r="R106" s="33"/>
    </row>
    <row r="107" spans="1:19" ht="17.25" thickBot="1">
      <c r="A107" s="130" t="s">
        <v>113</v>
      </c>
      <c r="B107" s="131">
        <v>3305</v>
      </c>
      <c r="C107" s="79">
        <v>-3.0165913E-3</v>
      </c>
      <c r="D107" s="24">
        <v>3335</v>
      </c>
      <c r="E107" s="25">
        <f t="shared" si="50"/>
        <v>9.0771558245083209E-3</v>
      </c>
      <c r="F107" s="104">
        <f>IF(ISNUMBER(D107), $B118 * E107, "")</f>
        <v>1361.5733736762481</v>
      </c>
      <c r="G107" s="102">
        <v>3350</v>
      </c>
      <c r="H107" s="25">
        <f t="shared" si="51"/>
        <v>1.3615733736762481E-2</v>
      </c>
      <c r="I107" s="103">
        <f>IF(ISNUMBER(G107), $B118 * H107, "")</f>
        <v>2042.360060514372</v>
      </c>
      <c r="J107" s="24">
        <v>3400</v>
      </c>
      <c r="K107" s="25">
        <f t="shared" si="52"/>
        <v>2.8744326777609682E-2</v>
      </c>
      <c r="L107" s="104">
        <f>IF(ISNUMBER(J107), $B118 * K107, "")</f>
        <v>4311.6490166414524</v>
      </c>
      <c r="M107" s="102">
        <v>3340</v>
      </c>
      <c r="N107" s="25">
        <f t="shared" si="53"/>
        <v>1.059001512859304E-2</v>
      </c>
      <c r="O107" s="104">
        <f>IF(ISNUMBER(M107), $B118 * N107, "")</f>
        <v>1588.5022692889561</v>
      </c>
      <c r="Q107" s="194"/>
      <c r="R107" s="195"/>
      <c r="S107" s="196"/>
    </row>
    <row r="108" spans="1:19">
      <c r="A108" s="123" t="s">
        <v>87</v>
      </c>
      <c r="B108" s="124">
        <v>71310</v>
      </c>
      <c r="C108" s="76">
        <v>-1.32835201E-2</v>
      </c>
      <c r="D108" s="13">
        <v>71790</v>
      </c>
      <c r="E108" s="14">
        <f>IF(ISNUMBER(D108), (D108 - $B108) / $B108, "")</f>
        <v>6.7311737484223814E-3</v>
      </c>
      <c r="F108" s="16">
        <f>IF(ISNUMBER(D108), $B118 * E108, "")</f>
        <v>1009.6760622633572</v>
      </c>
      <c r="G108" s="29">
        <v>71420</v>
      </c>
      <c r="H108" s="14">
        <f>IF(ISNUMBER(G108), (G108 - $B108) / $B108, "")</f>
        <v>1.542560650680129E-3</v>
      </c>
      <c r="I108" s="100">
        <f>IF(ISNUMBER(G108), $B118 * H108, "")</f>
        <v>231.38409760201935</v>
      </c>
      <c r="J108" s="13">
        <v>71210</v>
      </c>
      <c r="K108" s="14">
        <f>IF(ISNUMBER(J108), (J108 - $B108) / $B108, "")</f>
        <v>-1.4023278642546627E-3</v>
      </c>
      <c r="L108" s="16">
        <f>IF(ISNUMBER(J108), $B118 * K108, "")</f>
        <v>-210.34917963819942</v>
      </c>
      <c r="M108" s="29">
        <v>72080</v>
      </c>
      <c r="N108" s="14">
        <f>IF(ISNUMBER(M108), (M108 - $B108) / $B108, "")</f>
        <v>1.0797924554760903E-2</v>
      </c>
      <c r="O108" s="16">
        <f>IF(ISNUMBER(M108), $B118 * N108, "")</f>
        <v>1619.6886832141354</v>
      </c>
      <c r="Q108" s="197"/>
      <c r="R108" s="198"/>
      <c r="S108" s="199"/>
    </row>
    <row r="109" spans="1:19" ht="17.25" thickBot="1">
      <c r="A109" s="125" t="s">
        <v>89</v>
      </c>
      <c r="B109" s="126">
        <v>499</v>
      </c>
      <c r="C109" s="77">
        <v>-1.57790927E-2</v>
      </c>
      <c r="D109" s="15">
        <v>507</v>
      </c>
      <c r="E109" s="32">
        <f t="shared" ref="E109:E112" si="54">IF(ISNUMBER(D109), (D109 - $B109) / $B109, "")</f>
        <v>1.6032064128256512E-2</v>
      </c>
      <c r="F109" s="18">
        <f>IF(ISNUMBER(D109), $B118 * E109, "")</f>
        <v>2404.8096192384769</v>
      </c>
      <c r="G109" s="31">
        <v>507</v>
      </c>
      <c r="H109" s="32">
        <f t="shared" ref="H109:H112" si="55">IF(ISNUMBER(G109), (G109 - $B109) / $B109, "")</f>
        <v>1.6032064128256512E-2</v>
      </c>
      <c r="I109" s="101">
        <f>IF(ISNUMBER(G109), $B118 * H109, "")</f>
        <v>2404.8096192384769</v>
      </c>
      <c r="J109" s="15">
        <v>507</v>
      </c>
      <c r="K109" s="32">
        <f t="shared" ref="K109:K112" si="56">IF(ISNUMBER(J109), (J109 - $B109) / $B109, "")</f>
        <v>1.6032064128256512E-2</v>
      </c>
      <c r="L109" s="18">
        <f>IF(ISNUMBER(J109), $B118 * K109, "")</f>
        <v>2404.8096192384769</v>
      </c>
      <c r="M109" s="31">
        <v>508</v>
      </c>
      <c r="N109" s="32">
        <f t="shared" ref="N109:N112" si="57">IF(ISNUMBER(M109), (M109 - $B109) / $B109, "")</f>
        <v>1.8036072144288578E-2</v>
      </c>
      <c r="O109" s="18">
        <f>IF(ISNUMBER(M109), $B118 * N109, "")</f>
        <v>2705.4108216432865</v>
      </c>
      <c r="Q109" s="200"/>
      <c r="R109" s="201"/>
      <c r="S109" s="202"/>
    </row>
    <row r="110" spans="1:19" ht="17.25" thickBot="1">
      <c r="A110" s="125" t="s">
        <v>75</v>
      </c>
      <c r="B110" s="126">
        <v>9850</v>
      </c>
      <c r="C110" s="77">
        <v>-1.8924302800000001E-2</v>
      </c>
      <c r="D110" s="15">
        <v>10700</v>
      </c>
      <c r="E110" s="32">
        <f t="shared" si="54"/>
        <v>8.6294416243654817E-2</v>
      </c>
      <c r="F110" s="18">
        <f>IF(ISNUMBER(D110), $B118 * E110, "")</f>
        <v>12944.162436548222</v>
      </c>
      <c r="G110" s="31">
        <v>10730</v>
      </c>
      <c r="H110" s="32">
        <f t="shared" si="55"/>
        <v>8.9340101522842635E-2</v>
      </c>
      <c r="I110" s="101">
        <f>IF(ISNUMBER(G110), $B118 * H110, "")</f>
        <v>13401.015228426395</v>
      </c>
      <c r="J110" s="15">
        <v>10690</v>
      </c>
      <c r="K110" s="32">
        <f t="shared" si="56"/>
        <v>8.5279187817258878E-2</v>
      </c>
      <c r="L110" s="18">
        <f>IF(ISNUMBER(J110), $B118 * K110, "")</f>
        <v>12791.878172588831</v>
      </c>
      <c r="M110" s="31">
        <v>10830</v>
      </c>
      <c r="N110" s="32">
        <f t="shared" si="57"/>
        <v>9.9492385786802029E-2</v>
      </c>
      <c r="O110" s="18">
        <f>IF(ISNUMBER(M110), $B118 * N110, "")</f>
        <v>14923.857868020305</v>
      </c>
      <c r="Q110" s="193"/>
      <c r="R110" s="193"/>
      <c r="S110" s="193"/>
    </row>
    <row r="111" spans="1:19" ht="17.25" thickBot="1">
      <c r="A111" s="125" t="s">
        <v>136</v>
      </c>
      <c r="B111" s="126">
        <v>3165</v>
      </c>
      <c r="C111" s="77">
        <v>-2.6153846200000001E-2</v>
      </c>
      <c r="D111" s="15">
        <v>3380</v>
      </c>
      <c r="E111" s="32">
        <f t="shared" si="54"/>
        <v>6.7930489731437602E-2</v>
      </c>
      <c r="F111" s="18">
        <f>IF(ISNUMBER(D111), $B118 * E111, "")</f>
        <v>10189.573459715641</v>
      </c>
      <c r="G111" s="31">
        <v>3280</v>
      </c>
      <c r="H111" s="32">
        <f t="shared" si="55"/>
        <v>3.6334913112164295E-2</v>
      </c>
      <c r="I111" s="101">
        <f>IF(ISNUMBER(G111), $B118 * H111, "")</f>
        <v>5450.2369668246447</v>
      </c>
      <c r="J111" s="15">
        <v>3280</v>
      </c>
      <c r="K111" s="32">
        <f t="shared" si="56"/>
        <v>3.6334913112164295E-2</v>
      </c>
      <c r="L111" s="18">
        <f>IF(ISNUMBER(J111), $B118 * K111, "")</f>
        <v>5450.2369668246447</v>
      </c>
      <c r="M111" s="31">
        <v>3385</v>
      </c>
      <c r="N111" s="32">
        <f t="shared" si="57"/>
        <v>6.9510268562401265E-2</v>
      </c>
      <c r="O111" s="18">
        <f>IF(ISNUMBER(M111), $B118 * N111, "")</f>
        <v>10426.54028436019</v>
      </c>
      <c r="Q111" s="203"/>
      <c r="R111" s="203"/>
      <c r="S111" s="203"/>
    </row>
    <row r="112" spans="1:19" ht="17.25" thickBot="1">
      <c r="A112" s="127" t="s">
        <v>350</v>
      </c>
      <c r="B112" s="128">
        <v>1230</v>
      </c>
      <c r="C112" s="78">
        <v>-2.7667984199999999E-2</v>
      </c>
      <c r="D112" s="20">
        <v>1210</v>
      </c>
      <c r="E112" s="21">
        <f t="shared" si="54"/>
        <v>-1.6260162601626018E-2</v>
      </c>
      <c r="F112" s="22">
        <f>IF(ISNUMBER(D112), $B118 * E112, "")</f>
        <v>-2439.0243902439029</v>
      </c>
      <c r="G112" s="30">
        <v>1280</v>
      </c>
      <c r="H112" s="21">
        <f t="shared" si="55"/>
        <v>4.065040650406504E-2</v>
      </c>
      <c r="I112" s="105">
        <f>IF(ISNUMBER(G112), $B118 * H112, "")</f>
        <v>6097.5609756097556</v>
      </c>
      <c r="J112" s="20">
        <v>1280</v>
      </c>
      <c r="K112" s="21">
        <f t="shared" si="56"/>
        <v>4.065040650406504E-2</v>
      </c>
      <c r="L112" s="22">
        <f>IF(ISNUMBER(J112), $B118 * K112, "")</f>
        <v>6097.5609756097556</v>
      </c>
      <c r="M112" s="30">
        <v>1255</v>
      </c>
      <c r="N112" s="21">
        <f t="shared" si="57"/>
        <v>2.032520325203252E-2</v>
      </c>
      <c r="O112" s="22">
        <f>IF(ISNUMBER(M112), $B118 * N112, "")</f>
        <v>3048.7804878048778</v>
      </c>
      <c r="Q112" s="203"/>
      <c r="R112" s="203"/>
      <c r="S112" s="203"/>
    </row>
    <row r="113" spans="1:19" ht="17.25" thickBot="1">
      <c r="A113" s="125" t="s">
        <v>260</v>
      </c>
      <c r="B113" s="129">
        <v>102</v>
      </c>
      <c r="C113" s="80">
        <v>-2.85714286E-2</v>
      </c>
      <c r="D113" s="106">
        <v>102</v>
      </c>
      <c r="E113" s="107">
        <f>IF(ISNUMBER(D113), (D113 - $B113) / $B113, "")</f>
        <v>0</v>
      </c>
      <c r="F113" s="108">
        <f>IF(ISNUMBER(D113), $B118 * E113, "")</f>
        <v>0</v>
      </c>
      <c r="G113" s="109">
        <v>101</v>
      </c>
      <c r="H113" s="107">
        <f>IF(ISNUMBER(G113), (G113 - $B113) / $B113, "")</f>
        <v>-9.8039215686274508E-3</v>
      </c>
      <c r="I113" s="110">
        <f>IF(ISNUMBER(G113), $B118 * H113, "")</f>
        <v>-1470.5882352941176</v>
      </c>
      <c r="J113" s="106">
        <v>101</v>
      </c>
      <c r="K113" s="107">
        <f>IF(ISNUMBER(J113), (J113 - $B113) / $B113, "")</f>
        <v>-9.8039215686274508E-3</v>
      </c>
      <c r="L113" s="108">
        <f>IF(ISNUMBER(J113), $B118 * K113, "")</f>
        <v>-1470.5882352941176</v>
      </c>
      <c r="M113" s="109">
        <v>102</v>
      </c>
      <c r="N113" s="107">
        <f>IF(ISNUMBER(M113), (M113 - $B113) / $B113, "")</f>
        <v>0</v>
      </c>
      <c r="O113" s="108">
        <f>IF(ISNUMBER(M113), $B118 * N113, "")</f>
        <v>0</v>
      </c>
      <c r="Q113" s="193"/>
      <c r="R113" s="193"/>
      <c r="S113" s="193"/>
    </row>
    <row r="114" spans="1:19" ht="17.25" thickBot="1">
      <c r="A114" s="125" t="s">
        <v>212</v>
      </c>
      <c r="B114" s="126">
        <v>297</v>
      </c>
      <c r="C114" s="77">
        <v>-2.9411764699999999E-2</v>
      </c>
      <c r="D114" s="15">
        <v>293</v>
      </c>
      <c r="E114" s="32">
        <f t="shared" ref="E114:E117" si="58">IF(ISNUMBER(D114), (D114 - $B114) / $B114, "")</f>
        <v>-1.3468013468013467E-2</v>
      </c>
      <c r="F114" s="18">
        <f>IF(ISNUMBER(D114), $B118 * E114, "")</f>
        <v>-2020.2020202020201</v>
      </c>
      <c r="G114" s="31">
        <v>294</v>
      </c>
      <c r="H114" s="32">
        <f t="shared" ref="H114:H117" si="59">IF(ISNUMBER(G114), (G114 - $B114) / $B114, "")</f>
        <v>-1.0101010101010102E-2</v>
      </c>
      <c r="I114" s="101">
        <f>IF(ISNUMBER(G114), $B118 * H114, "")</f>
        <v>-1515.1515151515152</v>
      </c>
      <c r="J114" s="15">
        <v>294</v>
      </c>
      <c r="K114" s="32">
        <f t="shared" ref="K114:K117" si="60">IF(ISNUMBER(J114), (J114 - $B114) / $B114, "")</f>
        <v>-1.0101010101010102E-2</v>
      </c>
      <c r="L114" s="18">
        <f>IF(ISNUMBER(J114), $B118 * K114, "")</f>
        <v>-1515.1515151515152</v>
      </c>
      <c r="M114" s="31">
        <v>295</v>
      </c>
      <c r="N114" s="32">
        <f t="shared" ref="N114:N117" si="61">IF(ISNUMBER(M114), (M114 - $B114) / $B114, "")</f>
        <v>-6.7340067340067337E-3</v>
      </c>
      <c r="O114" s="18">
        <f>IF(ISNUMBER(M114), $B118 * N114, "")</f>
        <v>-1010.10101010101</v>
      </c>
      <c r="Q114" s="193"/>
      <c r="R114" s="193"/>
      <c r="S114" s="193"/>
    </row>
    <row r="115" spans="1:19" ht="17.25" thickBot="1">
      <c r="A115" s="125" t="s">
        <v>83</v>
      </c>
      <c r="B115" s="126">
        <v>1595</v>
      </c>
      <c r="C115" s="77">
        <v>-3.03951368E-2</v>
      </c>
      <c r="D115" s="15">
        <v>1610</v>
      </c>
      <c r="E115" s="32">
        <f t="shared" si="58"/>
        <v>9.4043887147335428E-3</v>
      </c>
      <c r="F115" s="18">
        <f>IF(ISNUMBER(D115), $B118 * E115, "")</f>
        <v>1410.6583072100314</v>
      </c>
      <c r="G115" s="31">
        <v>1605</v>
      </c>
      <c r="H115" s="32">
        <f t="shared" si="59"/>
        <v>6.269592476489028E-3</v>
      </c>
      <c r="I115" s="101">
        <f>IF(ISNUMBER(G115), $B118 * H115, "")</f>
        <v>940.4388714733542</v>
      </c>
      <c r="J115" s="15">
        <v>1610</v>
      </c>
      <c r="K115" s="32">
        <f t="shared" si="60"/>
        <v>9.4043887147335428E-3</v>
      </c>
      <c r="L115" s="18">
        <f>IF(ISNUMBER(J115), $B118 * K115, "")</f>
        <v>1410.6583072100314</v>
      </c>
      <c r="M115" s="31">
        <v>1605</v>
      </c>
      <c r="N115" s="32">
        <f t="shared" si="61"/>
        <v>6.269592476489028E-3</v>
      </c>
      <c r="O115" s="18">
        <f>IF(ISNUMBER(M115), $B118 * N115, "")</f>
        <v>940.4388714733542</v>
      </c>
      <c r="Q115" s="193"/>
      <c r="R115" s="193"/>
      <c r="S115" s="193"/>
    </row>
    <row r="116" spans="1:19">
      <c r="A116" s="125" t="s">
        <v>331</v>
      </c>
      <c r="B116" s="126">
        <v>223</v>
      </c>
      <c r="C116" s="77">
        <v>-3.0434782600000002E-2</v>
      </c>
      <c r="D116" s="15">
        <v>224</v>
      </c>
      <c r="E116" s="32">
        <f t="shared" si="58"/>
        <v>4.4843049327354259E-3</v>
      </c>
      <c r="F116" s="18">
        <f>IF(ISNUMBER(D116), $B118 * E116, "")</f>
        <v>672.64573991031386</v>
      </c>
      <c r="G116" s="31">
        <v>225</v>
      </c>
      <c r="H116" s="32">
        <f t="shared" si="59"/>
        <v>8.9686098654708519E-3</v>
      </c>
      <c r="I116" s="101">
        <f>IF(ISNUMBER(G116), $B118 * H116, "")</f>
        <v>1345.2914798206277</v>
      </c>
      <c r="J116" s="15">
        <v>225</v>
      </c>
      <c r="K116" s="32">
        <f t="shared" si="60"/>
        <v>8.9686098654708519E-3</v>
      </c>
      <c r="L116" s="18">
        <f>IF(ISNUMBER(J116), $B118 * K116, "")</f>
        <v>1345.2914798206277</v>
      </c>
      <c r="M116" s="31">
        <v>224</v>
      </c>
      <c r="N116" s="32">
        <f t="shared" si="61"/>
        <v>4.4843049327354259E-3</v>
      </c>
      <c r="O116" s="18">
        <f>IF(ISNUMBER(M116), $B118 * N116, "")</f>
        <v>672.64573991031386</v>
      </c>
      <c r="Q116" s="182"/>
      <c r="R116" s="183"/>
      <c r="S116" s="184"/>
    </row>
    <row r="117" spans="1:19" ht="17.25" thickBot="1">
      <c r="A117" s="130" t="s">
        <v>91</v>
      </c>
      <c r="B117" s="131">
        <v>27680</v>
      </c>
      <c r="C117" s="79">
        <v>-3.08123249E-2</v>
      </c>
      <c r="D117" s="24">
        <v>27550</v>
      </c>
      <c r="E117" s="25">
        <f t="shared" si="58"/>
        <v>-4.6965317919075147E-3</v>
      </c>
      <c r="F117" s="104">
        <f>IF(ISNUMBER(D117), $B118 * E117, "")</f>
        <v>-704.47976878612724</v>
      </c>
      <c r="G117" s="102">
        <v>27500</v>
      </c>
      <c r="H117" s="25">
        <f t="shared" si="59"/>
        <v>-6.5028901734104048E-3</v>
      </c>
      <c r="I117" s="103">
        <f>IF(ISNUMBER(G117), $B118 * H117, "")</f>
        <v>-975.43352601156073</v>
      </c>
      <c r="J117" s="24">
        <v>27540</v>
      </c>
      <c r="K117" s="25">
        <f t="shared" si="60"/>
        <v>-5.0578034682080926E-3</v>
      </c>
      <c r="L117" s="104">
        <f>IF(ISNUMBER(J117), $B118 * K117, "")</f>
        <v>-758.67052023121391</v>
      </c>
      <c r="M117" s="102">
        <v>27520</v>
      </c>
      <c r="N117" s="25">
        <f t="shared" si="61"/>
        <v>-5.7803468208092483E-3</v>
      </c>
      <c r="O117" s="104">
        <f>IF(ISNUMBER(M117), $B118 * N117, "")</f>
        <v>-867.05202312138726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5.5594599977012308E-3</v>
      </c>
      <c r="F118" s="28">
        <f>SUM(F98:F117)</f>
        <v>16678.379993103692</v>
      </c>
      <c r="G118" s="26" t="s">
        <v>265</v>
      </c>
      <c r="H118" s="27">
        <f>IF(COUNT(H98:H117), SUM(H98:H117) / COUNT(H98:H117), 0)</f>
        <v>3.2841665027041151E-3</v>
      </c>
      <c r="I118" s="28">
        <f>SUM(I98:I117)</f>
        <v>9852.499508112347</v>
      </c>
      <c r="J118" s="26" t="s">
        <v>265</v>
      </c>
      <c r="K118" s="27">
        <f>IF(COUNT(K98:K117), SUM(K98:K117) / COUNT(K98:K117), 0)</f>
        <v>1.0460342558718148E-3</v>
      </c>
      <c r="L118" s="28">
        <f>SUM(L98:L117)</f>
        <v>3138.1027676154417</v>
      </c>
      <c r="M118" s="26" t="s">
        <v>265</v>
      </c>
      <c r="N118" s="27">
        <f>IF(COUNT(N98:N117), SUM(N98:N117) / COUNT(N98:N117), 0)</f>
        <v>4.3165568949564111E-3</v>
      </c>
      <c r="O118" s="28">
        <f>SUM(O98:O117)</f>
        <v>12949.670684869223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2022-06-08(수) 오전 00:00</v>
      </c>
      <c r="C123" s="245"/>
      <c r="D123" s="217" t="str">
        <f>TEXT($G$1, "[$-ko-KR]yyyy-mm-dd(ddd) ") &amp; "오후 14:00"</f>
        <v>2022-06-08(수) 오후 14:00</v>
      </c>
      <c r="E123" s="218"/>
      <c r="F123" s="219"/>
      <c r="G123" s="217" t="str">
        <f>TEXT($G$1, "[$-ko-KR]yyyy-mm-dd(ddd) ") &amp; "오후 19:00"</f>
        <v>2022-06-08(수) 오후 19:00</v>
      </c>
      <c r="H123" s="218"/>
      <c r="I123" s="219"/>
      <c r="J123" s="217" t="str">
        <f>TEXT($G$1, "[$-ko-KR]yyyy-mm-dd(ddd) ") &amp; "오후 21:00"</f>
        <v>2022-06-08(수) 오후 21:00</v>
      </c>
      <c r="K123" s="218"/>
      <c r="L123" s="219"/>
      <c r="M123" s="217" t="str">
        <f>TEXT($G$1+1, "[$-ko-KR]yyyy-mm-dd(ddd) ") &amp; "오전 00:00"</f>
        <v>2022-06-09(목)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64</v>
      </c>
      <c r="B125" s="124">
        <v>21.4</v>
      </c>
      <c r="C125" s="76">
        <v>-4.8888888899999997E-2</v>
      </c>
      <c r="D125" s="13">
        <v>21.5</v>
      </c>
      <c r="E125" s="14">
        <f>IF(ISNUMBER(D125), (D125 - $B125) / $B125, "")</f>
        <v>4.6728971962617487E-3</v>
      </c>
      <c r="F125" s="16">
        <f>IF(ISNUMBER(D125), $B145 * E125, "")</f>
        <v>700.93457943926228</v>
      </c>
      <c r="G125" s="29">
        <v>21.6</v>
      </c>
      <c r="H125" s="14">
        <f>IF(ISNUMBER(G125), (G125 - $B125) / $B125, "")</f>
        <v>9.3457943925234974E-3</v>
      </c>
      <c r="I125" s="100">
        <f>IF(ISNUMBER(G125), $B145 * H125, "")</f>
        <v>1401.8691588785246</v>
      </c>
      <c r="J125" s="13">
        <v>21.6</v>
      </c>
      <c r="K125" s="14">
        <f>IF(ISNUMBER(J125), (J125 - $B125) / $B125, "")</f>
        <v>9.3457943925234974E-3</v>
      </c>
      <c r="L125" s="16">
        <f>IF(ISNUMBER(J125), $B145 * K125, "")</f>
        <v>1401.8691588785246</v>
      </c>
      <c r="M125" s="29">
        <v>21.6</v>
      </c>
      <c r="N125" s="14">
        <f>IF(ISNUMBER(M125), (M125 - $B125) / $B125, "")</f>
        <v>9.3457943925234974E-3</v>
      </c>
      <c r="O125" s="16">
        <f>IF(ISNUMBER(M125), $B145 * N125, "")</f>
        <v>1401.8691588785246</v>
      </c>
      <c r="Q125" s="203"/>
      <c r="R125" s="203"/>
      <c r="S125" s="203"/>
    </row>
    <row r="126" spans="1:19" ht="17.25" thickBot="1">
      <c r="A126" s="125" t="s">
        <v>140</v>
      </c>
      <c r="B126" s="126">
        <v>48.1</v>
      </c>
      <c r="C126" s="77">
        <v>-4.9407114600000003E-2</v>
      </c>
      <c r="D126" s="15">
        <v>49</v>
      </c>
      <c r="E126" s="32">
        <f t="shared" ref="E126:E129" si="62">IF(ISNUMBER(D126), (D126 - $B126) / $B126, "")</f>
        <v>1.8711018711018681E-2</v>
      </c>
      <c r="F126" s="18">
        <f>IF(ISNUMBER(D126), $B145 * E126, "")</f>
        <v>2806.6528066528022</v>
      </c>
      <c r="G126" s="31">
        <v>49.1</v>
      </c>
      <c r="H126" s="32">
        <f t="shared" ref="H126:H129" si="63">IF(ISNUMBER(G126), (G126 - $B126) / $B126, "")</f>
        <v>2.0790020790020788E-2</v>
      </c>
      <c r="I126" s="101">
        <f>IF(ISNUMBER(G126), $B145 * H126, "")</f>
        <v>3118.503118503118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3118.503118503118</v>
      </c>
      <c r="M126" s="31">
        <v>48.9</v>
      </c>
      <c r="N126" s="32">
        <f t="shared" ref="N126:N129" si="65">IF(ISNUMBER(M126), (M126 - $B126) / $B126, "")</f>
        <v>1.6632016632016574E-2</v>
      </c>
      <c r="O126" s="18">
        <f>IF(ISNUMBER(M126), $B145 * N126, "")</f>
        <v>2494.8024948024863</v>
      </c>
      <c r="Q126" s="203"/>
      <c r="R126" s="203"/>
      <c r="S126" s="203"/>
    </row>
    <row r="127" spans="1:19" ht="17.25" thickBot="1">
      <c r="A127" s="125" t="s">
        <v>202</v>
      </c>
      <c r="B127" s="126">
        <v>6.76</v>
      </c>
      <c r="C127" s="77">
        <v>-5.1893408100000003E-2</v>
      </c>
      <c r="D127" s="15">
        <v>6.76</v>
      </c>
      <c r="E127" s="32">
        <f t="shared" si="62"/>
        <v>0</v>
      </c>
      <c r="F127" s="18">
        <f>IF(ISNUMBER(D127), $B145 * E127, "")</f>
        <v>0</v>
      </c>
      <c r="G127" s="31">
        <v>6.71</v>
      </c>
      <c r="H127" s="32">
        <f t="shared" si="63"/>
        <v>-7.3964497041419854E-3</v>
      </c>
      <c r="I127" s="101">
        <f>IF(ISNUMBER(G127), $B145 * H127, "")</f>
        <v>-1109.4674556212979</v>
      </c>
      <c r="J127" s="15">
        <v>6.73</v>
      </c>
      <c r="K127" s="32">
        <f t="shared" si="64"/>
        <v>-4.4378698224851127E-3</v>
      </c>
      <c r="L127" s="18">
        <f>IF(ISNUMBER(J127), $B145 * K127, "")</f>
        <v>-665.68047337276687</v>
      </c>
      <c r="M127" s="31">
        <v>6.68</v>
      </c>
      <c r="N127" s="32">
        <f t="shared" si="65"/>
        <v>-1.1834319526627229E-2</v>
      </c>
      <c r="O127" s="18">
        <f>IF(ISNUMBER(M127), $B145 * N127, "")</f>
        <v>-1775.1479289940844</v>
      </c>
      <c r="Q127" s="193"/>
      <c r="R127" s="193"/>
      <c r="S127" s="193"/>
    </row>
    <row r="128" spans="1:19" ht="17.25" thickBot="1">
      <c r="A128" s="125" t="s">
        <v>56</v>
      </c>
      <c r="B128" s="126">
        <v>63.7</v>
      </c>
      <c r="C128" s="77">
        <v>-5.20833333E-2</v>
      </c>
      <c r="D128" s="15">
        <v>64</v>
      </c>
      <c r="E128" s="32">
        <f t="shared" si="62"/>
        <v>4.7095761381475221E-3</v>
      </c>
      <c r="F128" s="18">
        <f>IF(ISNUMBER(D128), $B145 * E128, "")</f>
        <v>706.43642072212833</v>
      </c>
      <c r="G128" s="31">
        <v>64.2</v>
      </c>
      <c r="H128" s="32">
        <f t="shared" si="63"/>
        <v>7.8492935635792772E-3</v>
      </c>
      <c r="I128" s="101">
        <f>IF(ISNUMBER(G128), $B145 * H128, "")</f>
        <v>1177.3940345368917</v>
      </c>
      <c r="J128" s="15">
        <v>64.2</v>
      </c>
      <c r="K128" s="32">
        <f t="shared" si="64"/>
        <v>7.8492935635792772E-3</v>
      </c>
      <c r="L128" s="18">
        <f>IF(ISNUMBER(J128), $B145 * K128, "")</f>
        <v>1177.3940345368917</v>
      </c>
      <c r="M128" s="31">
        <v>64.099999999999994</v>
      </c>
      <c r="N128" s="32">
        <f t="shared" si="65"/>
        <v>6.2794348508632882E-3</v>
      </c>
      <c r="O128" s="18">
        <f>IF(ISNUMBER(M128), $B145 * N128, "")</f>
        <v>941.91522762949319</v>
      </c>
      <c r="Q128" s="193"/>
      <c r="R128" s="193"/>
      <c r="S128" s="193"/>
    </row>
    <row r="129" spans="1:19" ht="17.25" thickBot="1">
      <c r="A129" s="127" t="s">
        <v>145</v>
      </c>
      <c r="B129" s="128">
        <v>7</v>
      </c>
      <c r="C129" s="78">
        <v>-5.4054054099999999E-2</v>
      </c>
      <c r="D129" s="20">
        <v>7</v>
      </c>
      <c r="E129" s="21">
        <f t="shared" si="62"/>
        <v>0</v>
      </c>
      <c r="F129" s="22">
        <f>IF(ISNUMBER(D129), $B145 * E129, "")</f>
        <v>0</v>
      </c>
      <c r="G129" s="30">
        <v>6.97</v>
      </c>
      <c r="H129" s="21">
        <f t="shared" si="63"/>
        <v>-4.2857142857143215E-3</v>
      </c>
      <c r="I129" s="105">
        <f>IF(ISNUMBER(G129), $B145 * H129, "")</f>
        <v>-642.85714285714823</v>
      </c>
      <c r="J129" s="20">
        <v>6.96</v>
      </c>
      <c r="K129" s="21">
        <f t="shared" si="64"/>
        <v>-5.7142857142857195E-3</v>
      </c>
      <c r="L129" s="22">
        <f>IF(ISNUMBER(J129), $B145 * K129, "")</f>
        <v>-857.14285714285791</v>
      </c>
      <c r="M129" s="30">
        <v>6.97</v>
      </c>
      <c r="N129" s="21">
        <f t="shared" si="65"/>
        <v>-4.2857142857143215E-3</v>
      </c>
      <c r="O129" s="22">
        <f>IF(ISNUMBER(M129), $B145 * N129, "")</f>
        <v>-642.85714285714823</v>
      </c>
      <c r="Q129" s="193"/>
      <c r="R129" s="193"/>
      <c r="S129" s="193"/>
    </row>
    <row r="130" spans="1:19" ht="17.25" thickBot="1">
      <c r="A130" s="125" t="s">
        <v>173</v>
      </c>
      <c r="B130" s="129">
        <v>7.85</v>
      </c>
      <c r="C130" s="80">
        <v>-5.4216867500000002E-2</v>
      </c>
      <c r="D130" s="106">
        <v>7.75</v>
      </c>
      <c r="E130" s="107">
        <f>IF(ISNUMBER(D130), (D130 - $B130) / $B130, "")</f>
        <v>-1.2738853503184669E-2</v>
      </c>
      <c r="F130" s="108">
        <f>IF(ISNUMBER(D130), $B145 * E130, "")</f>
        <v>-1910.8280254777003</v>
      </c>
      <c r="G130" s="109">
        <v>7.74</v>
      </c>
      <c r="H130" s="107">
        <f>IF(ISNUMBER(G130), (G130 - $B130) / $B130, "")</f>
        <v>-1.4012738853503112E-2</v>
      </c>
      <c r="I130" s="110">
        <f>IF(ISNUMBER(G130), $B145 * H130, "")</f>
        <v>-2101.9108280254668</v>
      </c>
      <c r="J130" s="106">
        <v>7.8</v>
      </c>
      <c r="K130" s="107">
        <f>IF(ISNUMBER(J130), (J130 - $B130) / $B130, "")</f>
        <v>-6.3694267515923345E-3</v>
      </c>
      <c r="L130" s="108">
        <f>IF(ISNUMBER(J130), $B145 * K130, "")</f>
        <v>-955.41401273885015</v>
      </c>
      <c r="M130" s="109">
        <v>7.8</v>
      </c>
      <c r="N130" s="107">
        <f>IF(ISNUMBER(M130), (M130 - $B130) / $B130, "")</f>
        <v>-6.3694267515923345E-3</v>
      </c>
      <c r="O130" s="108">
        <f>IF(ISNUMBER(M130), $B145 * N130, "")</f>
        <v>-955.41401273885015</v>
      </c>
      <c r="Q130" s="193"/>
      <c r="R130" s="193"/>
      <c r="S130" s="193"/>
    </row>
    <row r="131" spans="1:19" ht="17.25" thickBot="1">
      <c r="A131" s="125" t="s">
        <v>107</v>
      </c>
      <c r="B131" s="126">
        <v>78.5</v>
      </c>
      <c r="C131" s="77">
        <v>-5.6490384599999999E-2</v>
      </c>
      <c r="D131" s="15">
        <v>80.5</v>
      </c>
      <c r="E131" s="32">
        <f t="shared" ref="E131:E134" si="66">IF(ISNUMBER(D131), (D131 - $B131) / $B131, "")</f>
        <v>2.5477707006369428E-2</v>
      </c>
      <c r="F131" s="18">
        <f>IF(ISNUMBER(D131), $B145 * E131, "")</f>
        <v>3821.6560509554142</v>
      </c>
      <c r="G131" s="31">
        <v>80.599999999999994</v>
      </c>
      <c r="H131" s="32">
        <f t="shared" ref="H131:H134" si="67">IF(ISNUMBER(G131), (G131 - $B131) / $B131, "")</f>
        <v>2.6751592356687826E-2</v>
      </c>
      <c r="I131" s="101">
        <f>IF(ISNUMBER(G131), $B145 * H131, "")</f>
        <v>4012.7388535031741</v>
      </c>
      <c r="J131" s="15">
        <v>80.5</v>
      </c>
      <c r="K131" s="32">
        <f t="shared" ref="K131:K134" si="68">IF(ISNUMBER(J131), (J131 - $B131) / $B131, "")</f>
        <v>2.5477707006369428E-2</v>
      </c>
      <c r="L131" s="18">
        <f>IF(ISNUMBER(J131), $B145 * K131, "")</f>
        <v>3821.6560509554142</v>
      </c>
      <c r="M131" s="31">
        <v>79.5</v>
      </c>
      <c r="N131" s="32">
        <f t="shared" ref="N131:N134" si="69">IF(ISNUMBER(M131), (M131 - $B131) / $B131, "")</f>
        <v>1.2738853503184714E-2</v>
      </c>
      <c r="O131" s="18">
        <f>IF(ISNUMBER(M131), $B145 * N131, "")</f>
        <v>1910.8280254777071</v>
      </c>
      <c r="Q131" s="193"/>
      <c r="R131" s="193"/>
      <c r="S131" s="193"/>
    </row>
    <row r="132" spans="1:19" ht="17.25" thickBot="1">
      <c r="A132" s="125" t="s">
        <v>143</v>
      </c>
      <c r="B132" s="126">
        <v>6.94</v>
      </c>
      <c r="C132" s="77">
        <v>-5.70652174E-2</v>
      </c>
      <c r="D132" s="15">
        <v>7.04</v>
      </c>
      <c r="E132" s="32">
        <f t="shared" si="66"/>
        <v>1.4409221902017239E-2</v>
      </c>
      <c r="F132" s="18">
        <f>IF(ISNUMBER(D132), $B145 * E132, "")</f>
        <v>2161.3832853025856</v>
      </c>
      <c r="G132" s="31">
        <v>7.07</v>
      </c>
      <c r="H132" s="32">
        <f t="shared" si="67"/>
        <v>1.8731988472622463E-2</v>
      </c>
      <c r="I132" s="101">
        <f>IF(ISNUMBER(G132), $B145 * H132, "")</f>
        <v>2809.7982708933696</v>
      </c>
      <c r="J132" s="15">
        <v>7.12</v>
      </c>
      <c r="K132" s="32">
        <f t="shared" si="68"/>
        <v>2.5936599423631083E-2</v>
      </c>
      <c r="L132" s="18">
        <f>IF(ISNUMBER(J132), $B145 * K132, "")</f>
        <v>3890.4899135446626</v>
      </c>
      <c r="M132" s="31">
        <v>7.09</v>
      </c>
      <c r="N132" s="32">
        <f t="shared" si="69"/>
        <v>2.1613832853025858E-2</v>
      </c>
      <c r="O132" s="18">
        <f>IF(ISNUMBER(M132), $B145 * N132, "")</f>
        <v>3242.0749279538786</v>
      </c>
      <c r="Q132" s="193"/>
      <c r="R132" s="193"/>
      <c r="S132" s="193"/>
    </row>
    <row r="133" spans="1:19" ht="17.25" thickBot="1">
      <c r="A133" s="125" t="s">
        <v>204</v>
      </c>
      <c r="B133" s="126">
        <v>9.06</v>
      </c>
      <c r="C133" s="77">
        <v>-5.7232049899999998E-2</v>
      </c>
      <c r="D133" s="15">
        <v>9.0299999999999994</v>
      </c>
      <c r="E133" s="32">
        <f t="shared" si="66"/>
        <v>-3.3112582781458207E-3</v>
      </c>
      <c r="F133" s="18">
        <f>IF(ISNUMBER(D133), $B145 * E133, "")</f>
        <v>-496.6887417218731</v>
      </c>
      <c r="G133" s="31">
        <v>9</v>
      </c>
      <c r="H133" s="32">
        <f t="shared" si="67"/>
        <v>-6.6225165562914454E-3</v>
      </c>
      <c r="I133" s="101">
        <f>IF(ISNUMBER(G133), $B145 * H133, "")</f>
        <v>-993.37748344371676</v>
      </c>
      <c r="J133" s="15">
        <v>9.02</v>
      </c>
      <c r="K133" s="32">
        <f t="shared" si="68"/>
        <v>-4.4150110375276953E-3</v>
      </c>
      <c r="L133" s="18">
        <f>IF(ISNUMBER(J133), $B145 * K133, "")</f>
        <v>-662.25165562915424</v>
      </c>
      <c r="M133" s="31">
        <v>9.0500000000000007</v>
      </c>
      <c r="N133" s="32">
        <f t="shared" si="69"/>
        <v>-1.1037527593818748E-3</v>
      </c>
      <c r="O133" s="18">
        <f>IF(ISNUMBER(M133), $B145 * N133, "")</f>
        <v>-165.56291390728123</v>
      </c>
      <c r="Q133" s="33"/>
      <c r="R133" s="33"/>
    </row>
    <row r="134" spans="1:19" ht="17.25" thickBot="1">
      <c r="A134" s="130" t="s">
        <v>232</v>
      </c>
      <c r="B134" s="131">
        <v>71.8</v>
      </c>
      <c r="C134" s="79">
        <v>-5.7742782200000002E-2</v>
      </c>
      <c r="D134" s="24">
        <v>72</v>
      </c>
      <c r="E134" s="25">
        <f t="shared" si="66"/>
        <v>2.7855153203343017E-3</v>
      </c>
      <c r="F134" s="104">
        <f>IF(ISNUMBER(D134), $B145 * E134, "")</f>
        <v>417.82729805014526</v>
      </c>
      <c r="G134" s="102">
        <v>72</v>
      </c>
      <c r="H134" s="25">
        <f t="shared" si="67"/>
        <v>2.7855153203343017E-3</v>
      </c>
      <c r="I134" s="103">
        <f>IF(ISNUMBER(G134), $B145 * H134, "")</f>
        <v>417.82729805014526</v>
      </c>
      <c r="J134" s="24">
        <v>72</v>
      </c>
      <c r="K134" s="25">
        <f t="shared" si="68"/>
        <v>2.7855153203343017E-3</v>
      </c>
      <c r="L134" s="104">
        <f>IF(ISNUMBER(J134), $B145 * K134, "")</f>
        <v>417.82729805014526</v>
      </c>
      <c r="M134" s="102">
        <v>71.8</v>
      </c>
      <c r="N134" s="25">
        <f t="shared" si="69"/>
        <v>0</v>
      </c>
      <c r="O134" s="104">
        <f>IF(ISNUMBER(M134), $B145 * N134, "")</f>
        <v>0</v>
      </c>
      <c r="Q134" s="194"/>
      <c r="R134" s="195"/>
      <c r="S134" s="196"/>
    </row>
    <row r="135" spans="1:19">
      <c r="A135" s="123" t="s">
        <v>134</v>
      </c>
      <c r="B135" s="124">
        <v>77.400000000000006</v>
      </c>
      <c r="C135" s="76">
        <v>-5.8394160600000002E-2</v>
      </c>
      <c r="D135" s="13">
        <v>78.599999999999994</v>
      </c>
      <c r="E135" s="14">
        <f>IF(ISNUMBER(D135), (D135 - $B135) / $B135, "")</f>
        <v>1.55038759689921E-2</v>
      </c>
      <c r="F135" s="16">
        <f>IF(ISNUMBER(D135), $B145 * E135, "")</f>
        <v>2325.581395348815</v>
      </c>
      <c r="G135" s="29">
        <v>81.400000000000006</v>
      </c>
      <c r="H135" s="14">
        <f>IF(ISNUMBER(G135), (G135 - $B135) / $B135, "")</f>
        <v>5.1679586563307491E-2</v>
      </c>
      <c r="I135" s="100">
        <f>IF(ISNUMBER(G135), $B145 * H135, "")</f>
        <v>7751.9379844961231</v>
      </c>
      <c r="J135" s="13">
        <v>81.400000000000006</v>
      </c>
      <c r="K135" s="14">
        <f>IF(ISNUMBER(J135), (J135 - $B135) / $B135, "")</f>
        <v>5.1679586563307491E-2</v>
      </c>
      <c r="L135" s="16">
        <f>IF(ISNUMBER(J135), $B145 * K135, "")</f>
        <v>7751.9379844961231</v>
      </c>
      <c r="M135" s="29">
        <v>80.3</v>
      </c>
      <c r="N135" s="14">
        <f>IF(ISNUMBER(M135), (M135 - $B135) / $B135, "")</f>
        <v>3.7467700258397817E-2</v>
      </c>
      <c r="O135" s="16">
        <f>IF(ISNUMBER(M135), $B145 * N135, "")</f>
        <v>5620.1550387596726</v>
      </c>
      <c r="Q135" s="197"/>
      <c r="R135" s="198"/>
      <c r="S135" s="199"/>
    </row>
    <row r="136" spans="1:19" ht="17.25" thickBot="1">
      <c r="A136" s="125" t="s">
        <v>210</v>
      </c>
      <c r="B136" s="126">
        <v>6.92</v>
      </c>
      <c r="C136" s="77">
        <v>-5.8503401400000002E-2</v>
      </c>
      <c r="D136" s="15">
        <v>6.89</v>
      </c>
      <c r="E136" s="32">
        <f t="shared" ref="E136:E139" si="70">IF(ISNUMBER(D136), (D136 - $B136) / $B136, "")</f>
        <v>-4.3352601156069724E-3</v>
      </c>
      <c r="F136" s="18">
        <f>IF(ISNUMBER(D136), $B145 * E136, "")</f>
        <v>-650.28901734104591</v>
      </c>
      <c r="G136" s="31">
        <v>6.88</v>
      </c>
      <c r="H136" s="32">
        <f t="shared" ref="H136:H139" si="71">IF(ISNUMBER(G136), (G136 - $B136) / $B136, "")</f>
        <v>-5.7803468208092535E-3</v>
      </c>
      <c r="I136" s="101">
        <f>IF(ISNUMBER(G136), $B145 * H136, "")</f>
        <v>-867.05202312138806</v>
      </c>
      <c r="J136" s="15">
        <v>6.91</v>
      </c>
      <c r="K136" s="32">
        <f t="shared" ref="K136:K139" si="72">IF(ISNUMBER(J136), (J136 - $B136) / $B136, "")</f>
        <v>-1.4450867052022813E-3</v>
      </c>
      <c r="L136" s="18">
        <f>IF(ISNUMBER(J136), $B145 * K136, "")</f>
        <v>-216.76300578034218</v>
      </c>
      <c r="M136" s="31">
        <v>6.92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00"/>
      <c r="R136" s="201"/>
      <c r="S136" s="202"/>
    </row>
    <row r="137" spans="1:19" ht="17.25" thickBot="1">
      <c r="A137" s="125" t="s">
        <v>228</v>
      </c>
      <c r="B137" s="126">
        <v>38</v>
      </c>
      <c r="C137" s="77">
        <v>-5.9405940599999998E-2</v>
      </c>
      <c r="D137" s="15">
        <v>38</v>
      </c>
      <c r="E137" s="32">
        <f t="shared" si="70"/>
        <v>0</v>
      </c>
      <c r="F137" s="18">
        <f>IF(ISNUMBER(D137), $B145 * E137, "")</f>
        <v>0</v>
      </c>
      <c r="G137" s="31">
        <v>38.200000000000003</v>
      </c>
      <c r="H137" s="32">
        <f t="shared" si="71"/>
        <v>5.2631578947369166E-3</v>
      </c>
      <c r="I137" s="101">
        <f>IF(ISNUMBER(G137), $B145 * H137, "")</f>
        <v>789.4736842105375</v>
      </c>
      <c r="J137" s="15">
        <v>38.1</v>
      </c>
      <c r="K137" s="32">
        <f t="shared" si="72"/>
        <v>2.6315789473684583E-3</v>
      </c>
      <c r="L137" s="18">
        <f>IF(ISNUMBER(J137), $B145 * K137, "")</f>
        <v>394.73684210526875</v>
      </c>
      <c r="M137" s="31">
        <v>38</v>
      </c>
      <c r="N137" s="32">
        <f t="shared" si="73"/>
        <v>0</v>
      </c>
      <c r="O137" s="18">
        <f>IF(ISNUMBER(M137), $B145 * N137, "")</f>
        <v>0</v>
      </c>
      <c r="Q137" s="193"/>
      <c r="R137" s="193"/>
      <c r="S137" s="193"/>
    </row>
    <row r="138" spans="1:19" ht="17.25" thickBot="1">
      <c r="A138" s="125" t="s">
        <v>118</v>
      </c>
      <c r="B138" s="126">
        <v>12.6</v>
      </c>
      <c r="C138" s="77">
        <v>-5.9701492500000002E-2</v>
      </c>
      <c r="D138" s="15">
        <v>12.6</v>
      </c>
      <c r="E138" s="32">
        <f t="shared" si="70"/>
        <v>0</v>
      </c>
      <c r="F138" s="18">
        <f>IF(ISNUMBER(D138), $B145 * E138, "")</f>
        <v>0</v>
      </c>
      <c r="G138" s="31">
        <v>12.6</v>
      </c>
      <c r="H138" s="32">
        <f t="shared" si="71"/>
        <v>0</v>
      </c>
      <c r="I138" s="101">
        <f>IF(ISNUMBER(G138), $B145 * H138, "")</f>
        <v>0</v>
      </c>
      <c r="J138" s="15">
        <v>12.6</v>
      </c>
      <c r="K138" s="32">
        <f t="shared" si="72"/>
        <v>0</v>
      </c>
      <c r="L138" s="18">
        <f>IF(ISNUMBER(J138), $B145 * K138, "")</f>
        <v>0</v>
      </c>
      <c r="M138" s="31">
        <v>12.6</v>
      </c>
      <c r="N138" s="32">
        <f t="shared" si="73"/>
        <v>0</v>
      </c>
      <c r="O138" s="18">
        <f>IF(ISNUMBER(M138), $B145 * N138, "")</f>
        <v>0</v>
      </c>
      <c r="Q138" s="203"/>
      <c r="R138" s="203"/>
      <c r="S138" s="203"/>
    </row>
    <row r="139" spans="1:19" ht="17.25" thickBot="1">
      <c r="A139" s="127" t="s">
        <v>198</v>
      </c>
      <c r="B139" s="128">
        <v>9.68</v>
      </c>
      <c r="C139" s="78">
        <v>-6.01941748E-2</v>
      </c>
      <c r="D139" s="20">
        <v>9.6</v>
      </c>
      <c r="E139" s="21">
        <f t="shared" si="70"/>
        <v>-8.2644628099173625E-3</v>
      </c>
      <c r="F139" s="22">
        <f>IF(ISNUMBER(D139), $B145 * E139, "")</f>
        <v>-1239.6694214876043</v>
      </c>
      <c r="G139" s="30">
        <v>9.59</v>
      </c>
      <c r="H139" s="21">
        <f t="shared" si="71"/>
        <v>-9.2975206611570112E-3</v>
      </c>
      <c r="I139" s="105">
        <f>IF(ISNUMBER(G139), $B145 * H139, "")</f>
        <v>-1394.6280991735516</v>
      </c>
      <c r="J139" s="20">
        <v>9.59</v>
      </c>
      <c r="K139" s="21">
        <f t="shared" si="72"/>
        <v>-9.2975206611570112E-3</v>
      </c>
      <c r="L139" s="22">
        <f>IF(ISNUMBER(J139), $B145 * K139, "")</f>
        <v>-1394.6280991735516</v>
      </c>
      <c r="M139" s="30">
        <v>9.57</v>
      </c>
      <c r="N139" s="21">
        <f t="shared" si="73"/>
        <v>-1.1363636363636305E-2</v>
      </c>
      <c r="O139" s="22">
        <f>IF(ISNUMBER(M139), $B145 * N139, "")</f>
        <v>-1704.5454545454456</v>
      </c>
      <c r="Q139" s="203"/>
      <c r="R139" s="203"/>
      <c r="S139" s="203"/>
    </row>
    <row r="140" spans="1:19" ht="17.25" thickBot="1">
      <c r="A140" s="125" t="s">
        <v>346</v>
      </c>
      <c r="B140" s="129">
        <v>8.23</v>
      </c>
      <c r="C140" s="80">
        <v>-6.2642369000000003E-2</v>
      </c>
      <c r="D140" s="106">
        <v>8.16</v>
      </c>
      <c r="E140" s="107">
        <f>IF(ISNUMBER(D140), (D140 - $B140) / $B140, "")</f>
        <v>-8.5054678007290743E-3</v>
      </c>
      <c r="F140" s="108">
        <f>IF(ISNUMBER(D140), $B145 * E140, "")</f>
        <v>-1275.8201701093612</v>
      </c>
      <c r="G140" s="109">
        <v>8.18</v>
      </c>
      <c r="H140" s="107">
        <f>IF(ISNUMBER(G140), (G140 - $B140) / $B140, "")</f>
        <v>-6.0753341433779718E-3</v>
      </c>
      <c r="I140" s="110">
        <f>IF(ISNUMBER(G140), $B145 * H140, "")</f>
        <v>-911.30012150669575</v>
      </c>
      <c r="J140" s="106">
        <v>8.1999999999999993</v>
      </c>
      <c r="K140" s="107">
        <f>IF(ISNUMBER(J140), (J140 - $B140) / $B140, "")</f>
        <v>-3.6452004860268693E-3</v>
      </c>
      <c r="L140" s="108">
        <f>IF(ISNUMBER(J140), $B145 * K140, "")</f>
        <v>-546.78007290403036</v>
      </c>
      <c r="M140" s="109">
        <v>8.16</v>
      </c>
      <c r="N140" s="107">
        <f>IF(ISNUMBER(M140), (M140 - $B140) / $B140, "")</f>
        <v>-8.5054678007290743E-3</v>
      </c>
      <c r="O140" s="108">
        <f>IF(ISNUMBER(M140), $B145 * N140, "")</f>
        <v>-1275.8201701093612</v>
      </c>
      <c r="Q140" s="193"/>
      <c r="R140" s="193"/>
      <c r="S140" s="193"/>
    </row>
    <row r="141" spans="1:19" ht="17.25" thickBot="1">
      <c r="A141" s="125" t="s">
        <v>157</v>
      </c>
      <c r="B141" s="126">
        <v>50.6</v>
      </c>
      <c r="C141" s="77">
        <v>-6.2962962999999997E-2</v>
      </c>
      <c r="D141" s="15">
        <v>50.8</v>
      </c>
      <c r="E141" s="32">
        <f t="shared" ref="E141:E144" si="74">IF(ISNUMBER(D141), (D141 - $B141) / $B141, "")</f>
        <v>3.9525691699603899E-3</v>
      </c>
      <c r="F141" s="18">
        <f>IF(ISNUMBER(D141), $B145 * E141, "")</f>
        <v>592.88537549405851</v>
      </c>
      <c r="G141" s="31">
        <v>50.6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50.8</v>
      </c>
      <c r="K141" s="32">
        <f t="shared" ref="K141:K144" si="76">IF(ISNUMBER(J141), (J141 - $B141) / $B141, "")</f>
        <v>3.9525691699603899E-3</v>
      </c>
      <c r="L141" s="18">
        <f>IF(ISNUMBER(J141), $B145 * K141, "")</f>
        <v>592.88537549405851</v>
      </c>
      <c r="M141" s="31">
        <v>50.6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93"/>
      <c r="R141" s="193"/>
      <c r="S141" s="193"/>
    </row>
    <row r="142" spans="1:19" ht="17.25" thickBot="1">
      <c r="A142" s="125" t="s">
        <v>188</v>
      </c>
      <c r="B142" s="126">
        <v>63.1</v>
      </c>
      <c r="C142" s="77">
        <v>-6.3798219599999997E-2</v>
      </c>
      <c r="D142" s="15">
        <v>62.6</v>
      </c>
      <c r="E142" s="32">
        <f t="shared" si="74"/>
        <v>-7.9239302694136295E-3</v>
      </c>
      <c r="F142" s="18">
        <f>IF(ISNUMBER(D142), $B145 * E142, "")</f>
        <v>-1188.5895404120445</v>
      </c>
      <c r="G142" s="31">
        <v>62.6</v>
      </c>
      <c r="H142" s="32">
        <f t="shared" si="75"/>
        <v>-7.9239302694136295E-3</v>
      </c>
      <c r="I142" s="101">
        <f>IF(ISNUMBER(G142), $B145 * H142, "")</f>
        <v>-1188.5895404120445</v>
      </c>
      <c r="J142" s="15">
        <v>62.7</v>
      </c>
      <c r="K142" s="32">
        <f t="shared" si="76"/>
        <v>-6.339144215530881E-3</v>
      </c>
      <c r="L142" s="18">
        <f>IF(ISNUMBER(J142), $B145 * K142, "")</f>
        <v>-950.87163232963212</v>
      </c>
      <c r="M142" s="31">
        <v>62.6</v>
      </c>
      <c r="N142" s="32">
        <f t="shared" si="77"/>
        <v>-7.9239302694136295E-3</v>
      </c>
      <c r="O142" s="18">
        <f>IF(ISNUMBER(M142), $B145 * N142, "")</f>
        <v>-1188.5895404120445</v>
      </c>
      <c r="Q142" s="193"/>
      <c r="R142" s="193"/>
      <c r="S142" s="193"/>
    </row>
    <row r="143" spans="1:19">
      <c r="A143" s="125" t="s">
        <v>234</v>
      </c>
      <c r="B143" s="126">
        <v>66.8</v>
      </c>
      <c r="C143" s="77">
        <v>-6.4425770300000004E-2</v>
      </c>
      <c r="D143" s="15">
        <v>67</v>
      </c>
      <c r="E143" s="32">
        <f t="shared" si="74"/>
        <v>2.9940119760479469E-3</v>
      </c>
      <c r="F143" s="18">
        <f>IF(ISNUMBER(D143), $B145 * E143, "")</f>
        <v>449.10179640719201</v>
      </c>
      <c r="G143" s="31">
        <v>66.5</v>
      </c>
      <c r="H143" s="32">
        <f t="shared" si="75"/>
        <v>-4.4910179640718136E-3</v>
      </c>
      <c r="I143" s="101">
        <f>IF(ISNUMBER(G143), $B145 * H143, "")</f>
        <v>-673.65269461077207</v>
      </c>
      <c r="J143" s="15">
        <v>66.5</v>
      </c>
      <c r="K143" s="32">
        <f t="shared" si="76"/>
        <v>-4.4910179640718136E-3</v>
      </c>
      <c r="L143" s="18">
        <f>IF(ISNUMBER(J143), $B145 * K143, "")</f>
        <v>-673.65269461077207</v>
      </c>
      <c r="M143" s="31">
        <v>66.3</v>
      </c>
      <c r="N143" s="32">
        <f t="shared" si="77"/>
        <v>-7.4850299401197605E-3</v>
      </c>
      <c r="O143" s="18">
        <f>IF(ISNUMBER(M143), $B145 * N143, "")</f>
        <v>-1122.754491017964</v>
      </c>
      <c r="Q143" s="182"/>
      <c r="R143" s="183"/>
      <c r="S143" s="184"/>
    </row>
    <row r="144" spans="1:19" ht="17.25" thickBot="1">
      <c r="A144" s="130" t="s">
        <v>333</v>
      </c>
      <c r="B144" s="131">
        <v>63.6</v>
      </c>
      <c r="C144" s="79">
        <v>-6.7448680400000002E-2</v>
      </c>
      <c r="D144" s="24">
        <v>69.5</v>
      </c>
      <c r="E144" s="25">
        <f t="shared" si="74"/>
        <v>9.2767295597484256E-2</v>
      </c>
      <c r="F144" s="104">
        <f>IF(ISNUMBER(D144), $B145 * E144, "")</f>
        <v>13915.094339622638</v>
      </c>
      <c r="G144" s="102">
        <v>67.8</v>
      </c>
      <c r="H144" s="25">
        <f t="shared" si="75"/>
        <v>6.6037735849056534E-2</v>
      </c>
      <c r="I144" s="103">
        <f>IF(ISNUMBER(G144), $B145 * H144, "")</f>
        <v>9905.6603773584793</v>
      </c>
      <c r="J144" s="24">
        <v>67.5</v>
      </c>
      <c r="K144" s="25">
        <f t="shared" si="76"/>
        <v>6.1320754716981112E-2</v>
      </c>
      <c r="L144" s="104">
        <f>IF(ISNUMBER(J144), $B145 * K144, "")</f>
        <v>9198.1132075471669</v>
      </c>
      <c r="M144" s="102">
        <v>67.2</v>
      </c>
      <c r="N144" s="25">
        <f t="shared" si="77"/>
        <v>5.6603773584905683E-2</v>
      </c>
      <c r="O144" s="104">
        <f>IF(ISNUMBER(M144), $B145 * N144, "")</f>
        <v>8490.5660377358527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7.0452228104818035E-3</v>
      </c>
      <c r="F145" s="28">
        <f>SUM(F125:F144)</f>
        <v>21135.668431445414</v>
      </c>
      <c r="G145" s="26" t="s">
        <v>265</v>
      </c>
      <c r="H145" s="27">
        <f>IF(COUNT(H125:H144), SUM(H125:H144) / COUNT(H125:H144), 0)</f>
        <v>7.1674557972194273E-3</v>
      </c>
      <c r="I145" s="28">
        <f>SUM(I125:I144)</f>
        <v>21502.367391658285</v>
      </c>
      <c r="J145" s="26" t="s">
        <v>265</v>
      </c>
      <c r="K145" s="27">
        <f>IF(COUNT(K125:K144), SUM(K125:K144) / COUNT(K125:K144), 0)</f>
        <v>8.2807428268098053E-3</v>
      </c>
      <c r="L145" s="28">
        <f>SUM(L125:L144)</f>
        <v>24842.228480429414</v>
      </c>
      <c r="M145" s="26" t="s">
        <v>265</v>
      </c>
      <c r="N145" s="27">
        <f>IF(COUNT(N125:N144), SUM(N125:N144) / COUNT(N125:N144), 0)</f>
        <v>5.0905064188851452E-3</v>
      </c>
      <c r="O145" s="28">
        <f>SUM(O125:O144)</f>
        <v>15271.519256655436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2022-06-08(수) 오전 00:00</v>
      </c>
      <c r="C150" s="245"/>
      <c r="D150" s="217" t="str">
        <f>TEXT($G$1, "[$-ko-KR]yyyy-mm-dd(ddd) ") &amp; "오후 14:00"</f>
        <v>2022-06-08(수) 오후 14:00</v>
      </c>
      <c r="E150" s="218"/>
      <c r="F150" s="219"/>
      <c r="G150" s="217" t="str">
        <f>TEXT($G$1, "[$-ko-KR]yyyy-mm-dd(ddd) ") &amp; "오후 19:00"</f>
        <v>2022-06-08(수) 오후 19:00</v>
      </c>
      <c r="H150" s="218"/>
      <c r="I150" s="219"/>
      <c r="J150" s="217" t="str">
        <f>TEXT($G$1, "[$-ko-KR]yyyy-mm-dd(ddd) ") &amp; "오후 21:00"</f>
        <v>2022-06-08(수) 오후 21:00</v>
      </c>
      <c r="K150" s="218"/>
      <c r="L150" s="219"/>
      <c r="M150" s="217" t="str">
        <f>TEXT($G$1+1, "[$-ko-KR]yyyy-mm-dd(ddd) ") &amp; "오전 00:00"</f>
        <v>2022-06-09(목)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224</v>
      </c>
      <c r="B152" s="124">
        <v>160</v>
      </c>
      <c r="C152" s="76">
        <v>-5.32544379E-2</v>
      </c>
      <c r="D152" s="13">
        <v>160</v>
      </c>
      <c r="E152" s="14">
        <f>IF(ISNUMBER(D152), (D152 - $B152) / $B152, "")</f>
        <v>0</v>
      </c>
      <c r="F152" s="16">
        <f>IF(ISNUMBER(D152), $B172 * E152, "")</f>
        <v>0</v>
      </c>
      <c r="G152" s="29">
        <v>160</v>
      </c>
      <c r="H152" s="14">
        <f>IF(ISNUMBER(G152), (G152 - $B152) / $B152, "")</f>
        <v>0</v>
      </c>
      <c r="I152" s="100">
        <f>IF(ISNUMBER(G152), $B172 * H152, "")</f>
        <v>0</v>
      </c>
      <c r="J152" s="13">
        <v>160</v>
      </c>
      <c r="K152" s="14">
        <f>IF(ISNUMBER(J152), (J152 - $B152) / $B152, "")</f>
        <v>0</v>
      </c>
      <c r="L152" s="16">
        <f>IF(ISNUMBER(J152), $B172 * K152, "")</f>
        <v>0</v>
      </c>
      <c r="M152" s="29">
        <v>161</v>
      </c>
      <c r="N152" s="14">
        <f>IF(ISNUMBER(M152), (M152 - $B152) / $B152, "")</f>
        <v>6.2500000000000003E-3</v>
      </c>
      <c r="O152" s="16">
        <f>IF(ISNUMBER(M152), $B172 * N152, "")</f>
        <v>937.5</v>
      </c>
      <c r="Q152" s="203"/>
      <c r="R152" s="203"/>
      <c r="S152" s="203"/>
    </row>
    <row r="153" spans="1:19" ht="17.25" thickBot="1">
      <c r="A153" s="125" t="s">
        <v>246</v>
      </c>
      <c r="B153" s="126">
        <v>580</v>
      </c>
      <c r="C153" s="77">
        <v>-5.3833605200000002E-2</v>
      </c>
      <c r="D153" s="15">
        <v>578</v>
      </c>
      <c r="E153" s="32">
        <f t="shared" ref="E153:E156" si="78">IF(ISNUMBER(D153), (D153 - $B153) / $B153, "")</f>
        <v>-3.4482758620689655E-3</v>
      </c>
      <c r="F153" s="18">
        <f>IF(ISNUMBER(D153), $B172 * E153, "")</f>
        <v>-517.24137931034477</v>
      </c>
      <c r="G153" s="31">
        <v>580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577</v>
      </c>
      <c r="K153" s="32">
        <f t="shared" ref="K153:K156" si="80">IF(ISNUMBER(J153), (J153 - $B153) / $B153, "")</f>
        <v>-5.1724137931034482E-3</v>
      </c>
      <c r="L153" s="18">
        <f>IF(ISNUMBER(J153), $B172 * K153, "")</f>
        <v>-775.86206896551721</v>
      </c>
      <c r="M153" s="31">
        <v>579</v>
      </c>
      <c r="N153" s="32">
        <f t="shared" ref="N153:N156" si="81">IF(ISNUMBER(M153), (M153 - $B153) / $B153, "")</f>
        <v>-1.7241379310344827E-3</v>
      </c>
      <c r="O153" s="18">
        <f>IF(ISNUMBER(M153), $B172 * N153, "")</f>
        <v>-258.62068965517238</v>
      </c>
      <c r="Q153" s="203"/>
      <c r="R153" s="203"/>
      <c r="S153" s="203"/>
    </row>
    <row r="154" spans="1:19" ht="17.25" thickBot="1">
      <c r="A154" s="125" t="s">
        <v>220</v>
      </c>
      <c r="B154" s="126">
        <v>666</v>
      </c>
      <c r="C154" s="77">
        <v>-5.3977272700000002E-2</v>
      </c>
      <c r="D154" s="15">
        <v>657</v>
      </c>
      <c r="E154" s="32">
        <f t="shared" si="78"/>
        <v>-1.3513513513513514E-2</v>
      </c>
      <c r="F154" s="18">
        <f>IF(ISNUMBER(D154), $B172 * E154, "")</f>
        <v>-2027.0270270270271</v>
      </c>
      <c r="G154" s="31">
        <v>671</v>
      </c>
      <c r="H154" s="32">
        <f t="shared" si="79"/>
        <v>7.5075075075075074E-3</v>
      </c>
      <c r="I154" s="101">
        <f>IF(ISNUMBER(G154), $B172 * H154, "")</f>
        <v>1126.1261261261261</v>
      </c>
      <c r="J154" s="15">
        <v>675</v>
      </c>
      <c r="K154" s="32">
        <f t="shared" si="80"/>
        <v>1.3513513513513514E-2</v>
      </c>
      <c r="L154" s="18">
        <f>IF(ISNUMBER(J154), $B172 * K154, "")</f>
        <v>2027.0270270270271</v>
      </c>
      <c r="M154" s="31">
        <v>671</v>
      </c>
      <c r="N154" s="32">
        <f t="shared" si="81"/>
        <v>7.5075075075075074E-3</v>
      </c>
      <c r="O154" s="18">
        <f>IF(ISNUMBER(M154), $B172 * N154, "")</f>
        <v>1126.1261261261261</v>
      </c>
      <c r="Q154" s="193"/>
      <c r="R154" s="193"/>
      <c r="S154" s="193"/>
    </row>
    <row r="155" spans="1:19" ht="17.25" thickBot="1">
      <c r="A155" s="125" t="s">
        <v>242</v>
      </c>
      <c r="B155" s="126">
        <v>799</v>
      </c>
      <c r="C155" s="77">
        <v>-5.4437869799999997E-2</v>
      </c>
      <c r="D155" s="15">
        <v>794</v>
      </c>
      <c r="E155" s="32">
        <f t="shared" si="78"/>
        <v>-6.2578222778473091E-3</v>
      </c>
      <c r="F155" s="18">
        <f>IF(ISNUMBER(D155), $B172 * E155, "")</f>
        <v>-938.67334167709635</v>
      </c>
      <c r="G155" s="31">
        <v>793</v>
      </c>
      <c r="H155" s="32">
        <f t="shared" si="79"/>
        <v>-7.5093867334167707E-3</v>
      </c>
      <c r="I155" s="101">
        <f>IF(ISNUMBER(G155), $B172 * H155, "")</f>
        <v>-1126.4080100125157</v>
      </c>
      <c r="J155" s="15">
        <v>792</v>
      </c>
      <c r="K155" s="32">
        <f t="shared" si="80"/>
        <v>-8.7609511889862324E-3</v>
      </c>
      <c r="L155" s="18">
        <f>IF(ISNUMBER(J155), $B172 * K155, "")</f>
        <v>-1314.1426783479349</v>
      </c>
      <c r="M155" s="31">
        <v>794</v>
      </c>
      <c r="N155" s="32">
        <f t="shared" si="81"/>
        <v>-6.2578222778473091E-3</v>
      </c>
      <c r="O155" s="18">
        <f>IF(ISNUMBER(M155), $B172 * N155, "")</f>
        <v>-938.67334167709635</v>
      </c>
      <c r="Q155" s="193"/>
      <c r="R155" s="193"/>
      <c r="S155" s="193"/>
    </row>
    <row r="156" spans="1:19" ht="17.25" thickBot="1">
      <c r="A156" s="127" t="s">
        <v>85</v>
      </c>
      <c r="B156" s="128">
        <v>154</v>
      </c>
      <c r="C156" s="78">
        <v>-5.5214723899999998E-2</v>
      </c>
      <c r="D156" s="20">
        <v>155</v>
      </c>
      <c r="E156" s="21">
        <f t="shared" si="78"/>
        <v>6.4935064935064939E-3</v>
      </c>
      <c r="F156" s="22">
        <f>IF(ISNUMBER(D156), $B172 * E156, "")</f>
        <v>974.02597402597405</v>
      </c>
      <c r="G156" s="30">
        <v>155</v>
      </c>
      <c r="H156" s="21">
        <f t="shared" si="79"/>
        <v>6.4935064935064939E-3</v>
      </c>
      <c r="I156" s="105">
        <f>IF(ISNUMBER(G156), $B172 * H156, "")</f>
        <v>974.02597402597405</v>
      </c>
      <c r="J156" s="20">
        <v>155</v>
      </c>
      <c r="K156" s="21">
        <f t="shared" si="80"/>
        <v>6.4935064935064939E-3</v>
      </c>
      <c r="L156" s="22">
        <f>IF(ISNUMBER(J156), $B172 * K156, "")</f>
        <v>974.02597402597405</v>
      </c>
      <c r="M156" s="30">
        <v>154</v>
      </c>
      <c r="N156" s="21">
        <f t="shared" si="81"/>
        <v>0</v>
      </c>
      <c r="O156" s="22">
        <f>IF(ISNUMBER(M156), $B172 * N156, "")</f>
        <v>0</v>
      </c>
      <c r="Q156" s="193"/>
      <c r="R156" s="193"/>
      <c r="S156" s="193"/>
    </row>
    <row r="157" spans="1:19" ht="17.25" thickBot="1">
      <c r="A157" s="125" t="s">
        <v>336</v>
      </c>
      <c r="B157" s="129">
        <v>115</v>
      </c>
      <c r="C157" s="80">
        <v>-5.7377049200000002E-2</v>
      </c>
      <c r="D157" s="106">
        <v>114</v>
      </c>
      <c r="E157" s="107">
        <f>IF(ISNUMBER(D157), (D157 - $B157) / $B157, "")</f>
        <v>-8.6956521739130436E-3</v>
      </c>
      <c r="F157" s="108">
        <f>IF(ISNUMBER(D157), $B172 * E157, "")</f>
        <v>-1304.3478260869565</v>
      </c>
      <c r="G157" s="109">
        <v>113</v>
      </c>
      <c r="H157" s="107">
        <f>IF(ISNUMBER(G157), (G157 - $B157) / $B157, "")</f>
        <v>-1.7391304347826087E-2</v>
      </c>
      <c r="I157" s="110">
        <f>IF(ISNUMBER(G157), $B172 * H157, "")</f>
        <v>-2608.695652173913</v>
      </c>
      <c r="J157" s="106">
        <v>113</v>
      </c>
      <c r="K157" s="107">
        <f>IF(ISNUMBER(J157), (J157 - $B157) / $B157, "")</f>
        <v>-1.7391304347826087E-2</v>
      </c>
      <c r="L157" s="108">
        <f>IF(ISNUMBER(J157), $B172 * K157, "")</f>
        <v>-2608.695652173913</v>
      </c>
      <c r="M157" s="109">
        <v>113</v>
      </c>
      <c r="N157" s="107">
        <f>IF(ISNUMBER(M157), (M157 - $B157) / $B157, "")</f>
        <v>-1.7391304347826087E-2</v>
      </c>
      <c r="O157" s="108">
        <f>IF(ISNUMBER(M157), $B172 * N157, "")</f>
        <v>-2608.695652173913</v>
      </c>
      <c r="Q157" s="193"/>
      <c r="R157" s="193"/>
      <c r="S157" s="193"/>
    </row>
    <row r="158" spans="1:19" ht="17.25" thickBot="1">
      <c r="A158" s="125" t="s">
        <v>248</v>
      </c>
      <c r="B158" s="126">
        <v>161</v>
      </c>
      <c r="C158" s="77">
        <v>-5.8479532200000003E-2</v>
      </c>
      <c r="D158" s="15">
        <v>160</v>
      </c>
      <c r="E158" s="32">
        <f t="shared" ref="E158:E161" si="82">IF(ISNUMBER(D158), (D158 - $B158) / $B158, "")</f>
        <v>-6.2111801242236021E-3</v>
      </c>
      <c r="F158" s="18">
        <f>IF(ISNUMBER(D158), $B172 * E158, "")</f>
        <v>-931.67701863354034</v>
      </c>
      <c r="G158" s="31">
        <v>161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160</v>
      </c>
      <c r="K158" s="32">
        <f t="shared" ref="K158:K161" si="84">IF(ISNUMBER(J158), (J158 - $B158) / $B158, "")</f>
        <v>-6.2111801242236021E-3</v>
      </c>
      <c r="L158" s="18">
        <f>IF(ISNUMBER(J158), $B172 * K158, "")</f>
        <v>-931.67701863354034</v>
      </c>
      <c r="M158" s="31">
        <v>160</v>
      </c>
      <c r="N158" s="32">
        <f t="shared" ref="N158:N161" si="85">IF(ISNUMBER(M158), (M158 - $B158) / $B158, "")</f>
        <v>-6.2111801242236021E-3</v>
      </c>
      <c r="O158" s="18">
        <f>IF(ISNUMBER(M158), $B172 * N158, "")</f>
        <v>-931.67701863354034</v>
      </c>
      <c r="Q158" s="193"/>
      <c r="R158" s="193"/>
      <c r="S158" s="193"/>
    </row>
    <row r="159" spans="1:19" ht="17.25" thickBot="1">
      <c r="A159" s="125" t="s">
        <v>186</v>
      </c>
      <c r="B159" s="126">
        <v>203</v>
      </c>
      <c r="C159" s="77">
        <v>-6.0185185199999998E-2</v>
      </c>
      <c r="D159" s="15">
        <v>202</v>
      </c>
      <c r="E159" s="32">
        <f t="shared" si="82"/>
        <v>-4.9261083743842365E-3</v>
      </c>
      <c r="F159" s="18">
        <f>IF(ISNUMBER(D159), $B172 * E159, "")</f>
        <v>-738.91625615763553</v>
      </c>
      <c r="G159" s="31">
        <v>201</v>
      </c>
      <c r="H159" s="32">
        <f t="shared" si="83"/>
        <v>-9.852216748768473E-3</v>
      </c>
      <c r="I159" s="101">
        <f>IF(ISNUMBER(G159), $B172 * H159, "")</f>
        <v>-1477.8325123152711</v>
      </c>
      <c r="J159" s="15">
        <v>202</v>
      </c>
      <c r="K159" s="32">
        <f t="shared" si="84"/>
        <v>-4.9261083743842365E-3</v>
      </c>
      <c r="L159" s="18">
        <f>IF(ISNUMBER(J159), $B172 * K159, "")</f>
        <v>-738.91625615763553</v>
      </c>
      <c r="M159" s="31">
        <v>203</v>
      </c>
      <c r="N159" s="32">
        <f t="shared" si="85"/>
        <v>0</v>
      </c>
      <c r="O159" s="18">
        <f>IF(ISNUMBER(M159), $B172 * N159, "")</f>
        <v>0</v>
      </c>
      <c r="Q159" s="193"/>
      <c r="R159" s="193"/>
      <c r="S159" s="193"/>
    </row>
    <row r="160" spans="1:19" ht="17.25" thickBot="1">
      <c r="A160" s="125" t="s">
        <v>214</v>
      </c>
      <c r="B160" s="126">
        <v>107</v>
      </c>
      <c r="C160" s="77">
        <v>-6.1403508799999999E-2</v>
      </c>
      <c r="D160" s="15">
        <v>105</v>
      </c>
      <c r="E160" s="32">
        <f t="shared" si="82"/>
        <v>-1.8691588785046728E-2</v>
      </c>
      <c r="F160" s="18">
        <f>IF(ISNUMBER(D160), $B172 * E160, "")</f>
        <v>-2803.7383177570091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106</v>
      </c>
      <c r="K160" s="32">
        <f t="shared" si="84"/>
        <v>-9.3457943925233638E-3</v>
      </c>
      <c r="L160" s="18">
        <f>IF(ISNUMBER(J160), $B172 * K160, "")</f>
        <v>-1401.8691588785045</v>
      </c>
      <c r="M160" s="31">
        <v>106</v>
      </c>
      <c r="N160" s="32">
        <f t="shared" si="85"/>
        <v>-9.3457943925233638E-3</v>
      </c>
      <c r="O160" s="18">
        <f>IF(ISNUMBER(M160), $B172 * N160, "")</f>
        <v>-1401.8691588785045</v>
      </c>
      <c r="Q160" s="33"/>
      <c r="R160" s="33"/>
    </row>
    <row r="161" spans="1:19" ht="17.25" thickBot="1">
      <c r="A161" s="130" t="s">
        <v>194</v>
      </c>
      <c r="B161" s="131">
        <v>105</v>
      </c>
      <c r="C161" s="79">
        <v>-6.25E-2</v>
      </c>
      <c r="D161" s="24">
        <v>102</v>
      </c>
      <c r="E161" s="25">
        <f t="shared" si="82"/>
        <v>-2.8571428571428571E-2</v>
      </c>
      <c r="F161" s="104">
        <f>IF(ISNUMBER(D161), $B172 * E161, "")</f>
        <v>-4285.7142857142853</v>
      </c>
      <c r="G161" s="102">
        <v>102</v>
      </c>
      <c r="H161" s="25">
        <f t="shared" si="83"/>
        <v>-2.8571428571428571E-2</v>
      </c>
      <c r="I161" s="103">
        <f>IF(ISNUMBER(G161), $B172 * H161, "")</f>
        <v>-4285.7142857142853</v>
      </c>
      <c r="J161" s="24">
        <v>102</v>
      </c>
      <c r="K161" s="25">
        <f t="shared" si="84"/>
        <v>-2.8571428571428571E-2</v>
      </c>
      <c r="L161" s="104">
        <f>IF(ISNUMBER(J161), $B172 * K161, "")</f>
        <v>-4285.7142857142853</v>
      </c>
      <c r="M161" s="102">
        <v>102</v>
      </c>
      <c r="N161" s="25">
        <f t="shared" si="85"/>
        <v>-2.8571428571428571E-2</v>
      </c>
      <c r="O161" s="104">
        <f>IF(ISNUMBER(M161), $B172 * N161, "")</f>
        <v>-4285.7142857142853</v>
      </c>
      <c r="Q161" s="194"/>
      <c r="R161" s="195"/>
      <c r="S161" s="196"/>
    </row>
    <row r="162" spans="1:19">
      <c r="A162" s="123" t="s">
        <v>103</v>
      </c>
      <c r="B162" s="124">
        <v>508</v>
      </c>
      <c r="C162" s="76">
        <v>-6.2730627299999994E-2</v>
      </c>
      <c r="D162" s="13">
        <v>513</v>
      </c>
      <c r="E162" s="14">
        <f>IF(ISNUMBER(D162), (D162 - $B162) / $B162, "")</f>
        <v>9.8425196850393699E-3</v>
      </c>
      <c r="F162" s="16">
        <f>IF(ISNUMBER(D162), $B172 * E162, "")</f>
        <v>1476.3779527559054</v>
      </c>
      <c r="G162" s="29">
        <v>517</v>
      </c>
      <c r="H162" s="14">
        <f>IF(ISNUMBER(G162), (G162 - $B162) / $B162, "")</f>
        <v>1.7716535433070866E-2</v>
      </c>
      <c r="I162" s="100">
        <f>IF(ISNUMBER(G162), $B172 * H162, "")</f>
        <v>2657.48031496063</v>
      </c>
      <c r="J162" s="13">
        <v>516</v>
      </c>
      <c r="K162" s="14">
        <f>IF(ISNUMBER(J162), (J162 - $B162) / $B162, "")</f>
        <v>1.5748031496062992E-2</v>
      </c>
      <c r="L162" s="16">
        <f>IF(ISNUMBER(J162), $B172 * K162, "")</f>
        <v>2362.2047244094488</v>
      </c>
      <c r="M162" s="29">
        <v>515</v>
      </c>
      <c r="N162" s="14">
        <f>IF(ISNUMBER(M162), (M162 - $B162) / $B162, "")</f>
        <v>1.3779527559055118E-2</v>
      </c>
      <c r="O162" s="16">
        <f>IF(ISNUMBER(M162), $B172 * N162, "")</f>
        <v>2066.9291338582675</v>
      </c>
      <c r="Q162" s="197"/>
      <c r="R162" s="198"/>
      <c r="S162" s="199"/>
    </row>
    <row r="163" spans="1:19" ht="17.25" thickBot="1">
      <c r="A163" s="125" t="s">
        <v>155</v>
      </c>
      <c r="B163" s="126">
        <v>719</v>
      </c>
      <c r="C163" s="77">
        <v>-6.3802083300000006E-2</v>
      </c>
      <c r="D163" s="15">
        <v>731</v>
      </c>
      <c r="E163" s="32">
        <f t="shared" ref="E163:E166" si="86">IF(ISNUMBER(D163), (D163 - $B163) / $B163, "")</f>
        <v>1.6689847009735744E-2</v>
      </c>
      <c r="F163" s="18">
        <f>IF(ISNUMBER(D163), $B172 * E163, "")</f>
        <v>2503.4770514603615</v>
      </c>
      <c r="G163" s="31">
        <v>740</v>
      </c>
      <c r="H163" s="32">
        <f t="shared" ref="H163:H166" si="87">IF(ISNUMBER(G163), (G163 - $B163) / $B163, "")</f>
        <v>2.9207232267037551E-2</v>
      </c>
      <c r="I163" s="101">
        <f>IF(ISNUMBER(G163), $B172 * H163, "")</f>
        <v>4381.0848400556324</v>
      </c>
      <c r="J163" s="15">
        <v>737</v>
      </c>
      <c r="K163" s="32">
        <f t="shared" ref="K163:K166" si="88">IF(ISNUMBER(J163), (J163 - $B163) / $B163, "")</f>
        <v>2.5034770514603615E-2</v>
      </c>
      <c r="L163" s="18">
        <f>IF(ISNUMBER(J163), $B172 * K163, "")</f>
        <v>3755.2155771905423</v>
      </c>
      <c r="M163" s="31">
        <v>747</v>
      </c>
      <c r="N163" s="32">
        <f t="shared" ref="N163:N166" si="89">IF(ISNUMBER(M163), (M163 - $B163) / $B163, "")</f>
        <v>3.8942976356050069E-2</v>
      </c>
      <c r="O163" s="18">
        <f>IF(ISNUMBER(M163), $B172 * N163, "")</f>
        <v>5841.4464534075105</v>
      </c>
      <c r="Q163" s="200"/>
      <c r="R163" s="201"/>
      <c r="S163" s="202"/>
    </row>
    <row r="164" spans="1:19" ht="17.25" thickBot="1">
      <c r="A164" s="125" t="s">
        <v>230</v>
      </c>
      <c r="B164" s="126">
        <v>347</v>
      </c>
      <c r="C164" s="77">
        <v>-6.4690026999999997E-2</v>
      </c>
      <c r="D164" s="15">
        <v>343</v>
      </c>
      <c r="E164" s="32">
        <f t="shared" si="86"/>
        <v>-1.1527377521613832E-2</v>
      </c>
      <c r="F164" s="18">
        <f>IF(ISNUMBER(D164), $B172 * E164, "")</f>
        <v>-1729.1066282420747</v>
      </c>
      <c r="G164" s="31">
        <v>343</v>
      </c>
      <c r="H164" s="32">
        <f t="shared" si="87"/>
        <v>-1.1527377521613832E-2</v>
      </c>
      <c r="I164" s="101">
        <f>IF(ISNUMBER(G164), $B172 * H164, "")</f>
        <v>-1729.1066282420747</v>
      </c>
      <c r="J164" s="15">
        <v>345</v>
      </c>
      <c r="K164" s="32">
        <f t="shared" si="88"/>
        <v>-5.763688760806916E-3</v>
      </c>
      <c r="L164" s="18">
        <f>IF(ISNUMBER(J164), $B172 * K164, "")</f>
        <v>-864.55331412103737</v>
      </c>
      <c r="M164" s="31">
        <v>345</v>
      </c>
      <c r="N164" s="32">
        <f t="shared" si="89"/>
        <v>-5.763688760806916E-3</v>
      </c>
      <c r="O164" s="18">
        <f>IF(ISNUMBER(M164), $B172 * N164, "")</f>
        <v>-864.55331412103737</v>
      </c>
      <c r="Q164" s="193"/>
      <c r="R164" s="193"/>
      <c r="S164" s="193"/>
    </row>
    <row r="165" spans="1:19" ht="17.25" thickBot="1">
      <c r="A165" s="125" t="s">
        <v>105</v>
      </c>
      <c r="B165" s="126">
        <v>490</v>
      </c>
      <c r="C165" s="77">
        <v>-6.6666666700000002E-2</v>
      </c>
      <c r="D165" s="15">
        <v>492</v>
      </c>
      <c r="E165" s="32">
        <f t="shared" si="86"/>
        <v>4.0816326530612249E-3</v>
      </c>
      <c r="F165" s="18">
        <f>IF(ISNUMBER(D165), $B172 * E165, "")</f>
        <v>612.24489795918373</v>
      </c>
      <c r="G165" s="31">
        <v>497</v>
      </c>
      <c r="H165" s="32">
        <f t="shared" si="87"/>
        <v>1.4285714285714285E-2</v>
      </c>
      <c r="I165" s="101">
        <f>IF(ISNUMBER(G165), $B172 * H165, "")</f>
        <v>2142.8571428571427</v>
      </c>
      <c r="J165" s="15">
        <v>494</v>
      </c>
      <c r="K165" s="32">
        <f t="shared" si="88"/>
        <v>8.1632653061224497E-3</v>
      </c>
      <c r="L165" s="18">
        <f>IF(ISNUMBER(J165), $B172 * K165, "")</f>
        <v>1224.4897959183675</v>
      </c>
      <c r="M165" s="31">
        <v>506</v>
      </c>
      <c r="N165" s="32">
        <f t="shared" si="89"/>
        <v>3.2653061224489799E-2</v>
      </c>
      <c r="O165" s="18">
        <f>IF(ISNUMBER(M165), $B172 * N165, "")</f>
        <v>4897.9591836734699</v>
      </c>
      <c r="Q165" s="203"/>
      <c r="R165" s="203"/>
      <c r="S165" s="203"/>
    </row>
    <row r="166" spans="1:19" ht="17.25" thickBot="1">
      <c r="A166" s="127" t="s">
        <v>238</v>
      </c>
      <c r="B166" s="128">
        <v>742</v>
      </c>
      <c r="C166" s="78">
        <v>-6.7839196000000004E-2</v>
      </c>
      <c r="D166" s="20">
        <v>730</v>
      </c>
      <c r="E166" s="21">
        <f t="shared" si="86"/>
        <v>-1.6172506738544475E-2</v>
      </c>
      <c r="F166" s="22">
        <f>IF(ISNUMBER(D166), $B172 * E166, "")</f>
        <v>-2425.8760107816711</v>
      </c>
      <c r="G166" s="30">
        <v>733</v>
      </c>
      <c r="H166" s="21">
        <f t="shared" si="87"/>
        <v>-1.2129380053908356E-2</v>
      </c>
      <c r="I166" s="105">
        <f>IF(ISNUMBER(G166), $B172 * H166, "")</f>
        <v>-1819.4070080862534</v>
      </c>
      <c r="J166" s="20">
        <v>735</v>
      </c>
      <c r="K166" s="21">
        <f t="shared" si="88"/>
        <v>-9.433962264150943E-3</v>
      </c>
      <c r="L166" s="22">
        <f>IF(ISNUMBER(J166), $B172 * K166, "")</f>
        <v>-1415.0943396226414</v>
      </c>
      <c r="M166" s="30">
        <v>733</v>
      </c>
      <c r="N166" s="21">
        <f t="shared" si="89"/>
        <v>-1.2129380053908356E-2</v>
      </c>
      <c r="O166" s="22">
        <f>IF(ISNUMBER(M166), $B172 * N166, "")</f>
        <v>-1819.4070080862534</v>
      </c>
      <c r="Q166" s="203"/>
      <c r="R166" s="203"/>
      <c r="S166" s="203"/>
    </row>
    <row r="167" spans="1:19" ht="17.25" thickBot="1">
      <c r="A167" s="125" t="s">
        <v>159</v>
      </c>
      <c r="B167" s="129">
        <v>223</v>
      </c>
      <c r="C167" s="80">
        <v>-7.0833333299999995E-2</v>
      </c>
      <c r="D167" s="106">
        <v>222</v>
      </c>
      <c r="E167" s="107">
        <f>IF(ISNUMBER(D167), (D167 - $B167) / $B167, "")</f>
        <v>-4.4843049327354259E-3</v>
      </c>
      <c r="F167" s="108">
        <f>IF(ISNUMBER(D167), $B172 * E167, "")</f>
        <v>-672.64573991031386</v>
      </c>
      <c r="G167" s="109">
        <v>220</v>
      </c>
      <c r="H167" s="107">
        <f>IF(ISNUMBER(G167), (G167 - $B167) / $B167, "")</f>
        <v>-1.3452914798206279E-2</v>
      </c>
      <c r="I167" s="110">
        <f>IF(ISNUMBER(G167), $B172 * H167, "")</f>
        <v>-2017.9372197309417</v>
      </c>
      <c r="J167" s="106">
        <v>220</v>
      </c>
      <c r="K167" s="107">
        <f>IF(ISNUMBER(J167), (J167 - $B167) / $B167, "")</f>
        <v>-1.3452914798206279E-2</v>
      </c>
      <c r="L167" s="108">
        <f>IF(ISNUMBER(J167), $B172 * K167, "")</f>
        <v>-2017.9372197309417</v>
      </c>
      <c r="M167" s="109">
        <v>222</v>
      </c>
      <c r="N167" s="107">
        <f>IF(ISNUMBER(M167), (M167 - $B167) / $B167, "")</f>
        <v>-4.4843049327354259E-3</v>
      </c>
      <c r="O167" s="108">
        <f>IF(ISNUMBER(M167), $B172 * N167, "")</f>
        <v>-672.64573991031386</v>
      </c>
      <c r="Q167" s="193"/>
      <c r="R167" s="193"/>
      <c r="S167" s="193"/>
    </row>
    <row r="168" spans="1:19" ht="17.25" thickBot="1">
      <c r="A168" s="125" t="s">
        <v>169</v>
      </c>
      <c r="B168" s="126">
        <v>380</v>
      </c>
      <c r="C168" s="77">
        <v>-7.0904645500000002E-2</v>
      </c>
      <c r="D168" s="15">
        <v>372</v>
      </c>
      <c r="E168" s="32">
        <f t="shared" ref="E168:E171" si="90">IF(ISNUMBER(D168), (D168 - $B168) / $B168, "")</f>
        <v>-2.1052631578947368E-2</v>
      </c>
      <c r="F168" s="18">
        <f>IF(ISNUMBER(D168), $B172 * E168, "")</f>
        <v>-3157.894736842105</v>
      </c>
      <c r="G168" s="31">
        <v>369</v>
      </c>
      <c r="H168" s="32">
        <f t="shared" ref="H168:H171" si="91">IF(ISNUMBER(G168), (G168 - $B168) / $B168, "")</f>
        <v>-2.8947368421052631E-2</v>
      </c>
      <c r="I168" s="101">
        <f>IF(ISNUMBER(G168), $B172 * H168, "")</f>
        <v>-4342.105263157895</v>
      </c>
      <c r="J168" s="15">
        <v>367</v>
      </c>
      <c r="K168" s="32">
        <f t="shared" ref="K168:K171" si="92">IF(ISNUMBER(J168), (J168 - $B168) / $B168, "")</f>
        <v>-3.4210526315789476E-2</v>
      </c>
      <c r="L168" s="18">
        <f>IF(ISNUMBER(J168), $B172 * K168, "")</f>
        <v>-5131.5789473684217</v>
      </c>
      <c r="M168" s="31">
        <v>369</v>
      </c>
      <c r="N168" s="32">
        <f t="shared" ref="N168:N171" si="93">IF(ISNUMBER(M168), (M168 - $B168) / $B168, "")</f>
        <v>-2.8947368421052631E-2</v>
      </c>
      <c r="O168" s="18">
        <f>IF(ISNUMBER(M168), $B172 * N168, "")</f>
        <v>-4342.105263157895</v>
      </c>
      <c r="Q168" s="193"/>
      <c r="R168" s="193"/>
      <c r="S168" s="193"/>
    </row>
    <row r="169" spans="1:19" ht="17.25" thickBot="1">
      <c r="A169" s="125" t="s">
        <v>343</v>
      </c>
      <c r="B169" s="126">
        <v>680</v>
      </c>
      <c r="C169" s="77">
        <v>-7.1038251400000002E-2</v>
      </c>
      <c r="D169" s="15">
        <v>679</v>
      </c>
      <c r="E169" s="32">
        <f t="shared" si="90"/>
        <v>-1.4705882352941176E-3</v>
      </c>
      <c r="F169" s="18">
        <f>IF(ISNUMBER(D169), $B172 * E169, "")</f>
        <v>-220.58823529411765</v>
      </c>
      <c r="G169" s="31">
        <v>684</v>
      </c>
      <c r="H169" s="32">
        <f t="shared" si="91"/>
        <v>5.8823529411764705E-3</v>
      </c>
      <c r="I169" s="101">
        <f>IF(ISNUMBER(G169), $B172 * H169, "")</f>
        <v>882.35294117647061</v>
      </c>
      <c r="J169" s="15">
        <v>684</v>
      </c>
      <c r="K169" s="32">
        <f t="shared" si="92"/>
        <v>5.8823529411764705E-3</v>
      </c>
      <c r="L169" s="18">
        <f>IF(ISNUMBER(J169), $B172 * K169, "")</f>
        <v>882.35294117647061</v>
      </c>
      <c r="M169" s="31">
        <v>688</v>
      </c>
      <c r="N169" s="32">
        <f t="shared" si="93"/>
        <v>1.1764705882352941E-2</v>
      </c>
      <c r="O169" s="18">
        <f>IF(ISNUMBER(M169), $B172 * N169, "")</f>
        <v>1764.7058823529412</v>
      </c>
      <c r="Q169" s="193"/>
      <c r="R169" s="193"/>
      <c r="S169" s="193"/>
    </row>
    <row r="170" spans="1:19">
      <c r="A170" s="125" t="s">
        <v>338</v>
      </c>
      <c r="B170" s="126">
        <v>280</v>
      </c>
      <c r="C170" s="77">
        <v>-9.3851132700000006E-2</v>
      </c>
      <c r="D170" s="15">
        <v>291</v>
      </c>
      <c r="E170" s="32">
        <f t="shared" si="90"/>
        <v>3.9285714285714285E-2</v>
      </c>
      <c r="F170" s="18">
        <f>IF(ISNUMBER(D170), $B172 * E170, "")</f>
        <v>5892.8571428571431</v>
      </c>
      <c r="G170" s="31">
        <v>286</v>
      </c>
      <c r="H170" s="32">
        <f t="shared" si="91"/>
        <v>2.1428571428571429E-2</v>
      </c>
      <c r="I170" s="101">
        <f>IF(ISNUMBER(G170), $B172 * H170, "")</f>
        <v>3214.2857142857142</v>
      </c>
      <c r="J170" s="15">
        <v>288</v>
      </c>
      <c r="K170" s="32">
        <f t="shared" si="92"/>
        <v>2.8571428571428571E-2</v>
      </c>
      <c r="L170" s="18">
        <f>IF(ISNUMBER(J170), $B172 * K170, "")</f>
        <v>4285.7142857142853</v>
      </c>
      <c r="M170" s="31">
        <v>288</v>
      </c>
      <c r="N170" s="32">
        <f t="shared" si="93"/>
        <v>2.8571428571428571E-2</v>
      </c>
      <c r="O170" s="18">
        <f>IF(ISNUMBER(M170), $B172 * N170, "")</f>
        <v>4285.7142857142853</v>
      </c>
      <c r="Q170" s="182"/>
      <c r="R170" s="183"/>
      <c r="S170" s="184"/>
    </row>
    <row r="171" spans="1:19" ht="17.25" thickBot="1">
      <c r="A171" s="130" t="s">
        <v>179</v>
      </c>
      <c r="B171" s="131">
        <v>598</v>
      </c>
      <c r="C171" s="79">
        <v>-0.11011904760000001</v>
      </c>
      <c r="D171" s="24">
        <v>580</v>
      </c>
      <c r="E171" s="25">
        <f t="shared" si="90"/>
        <v>-3.0100334448160536E-2</v>
      </c>
      <c r="F171" s="104">
        <f>IF(ISNUMBER(D171), $B172 * E171, "")</f>
        <v>-4515.0501672240807</v>
      </c>
      <c r="G171" s="102">
        <v>586</v>
      </c>
      <c r="H171" s="25">
        <f t="shared" si="91"/>
        <v>-2.0066889632107024E-2</v>
      </c>
      <c r="I171" s="103">
        <f>IF(ISNUMBER(G171), $B172 * H171, "")</f>
        <v>-3010.0334448160534</v>
      </c>
      <c r="J171" s="24">
        <v>583</v>
      </c>
      <c r="K171" s="25">
        <f t="shared" si="92"/>
        <v>-2.508361204013378E-2</v>
      </c>
      <c r="L171" s="104">
        <f>IF(ISNUMBER(J171), $B172 * K171, "")</f>
        <v>-3762.5418060200668</v>
      </c>
      <c r="M171" s="102">
        <v>584</v>
      </c>
      <c r="N171" s="25">
        <f t="shared" si="93"/>
        <v>-2.3411371237458192E-2</v>
      </c>
      <c r="O171" s="104">
        <f>IF(ISNUMBER(M171), $B172 * N171, "")</f>
        <v>-3511.7056856187287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-4.9365046505332301E-3</v>
      </c>
      <c r="F172" s="28">
        <f>SUM(F152:F171)</f>
        <v>-14809.513951599687</v>
      </c>
      <c r="G172" s="26" t="s">
        <v>265</v>
      </c>
      <c r="H172" s="27">
        <f>IF(COUNT(H152:H171), SUM(H152:H171) / COUNT(H152:H171), 0)</f>
        <v>-2.8136320432133391E-3</v>
      </c>
      <c r="I172" s="28">
        <f>SUM(I152:I171)</f>
        <v>-8440.8961296400175</v>
      </c>
      <c r="J172" s="26" t="s">
        <v>265</v>
      </c>
      <c r="K172" s="27">
        <f>IF(COUNT(K152:K171), SUM(K152:K171) / COUNT(K152:K171), 0)</f>
        <v>-3.2458508067574414E-3</v>
      </c>
      <c r="L172" s="28">
        <f>SUM(L152:L171)</f>
        <v>-9737.5524202723263</v>
      </c>
      <c r="M172" s="26" t="s">
        <v>265</v>
      </c>
      <c r="N172" s="27">
        <f>IF(COUNT(N152:N171), SUM(N152:N171) / COUNT(N152:N171), 0)</f>
        <v>-2.3842869749804619E-4</v>
      </c>
      <c r="O172" s="28">
        <f>SUM(O152:O171)</f>
        <v>-715.2860924941383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2022-06-08(수) 오전 00:00</v>
      </c>
      <c r="C177" s="245"/>
      <c r="D177" s="217" t="str">
        <f>TEXT($G$1, "[$-ko-KR]yyyy-mm-dd(ddd) ") &amp; "오후 14:00"</f>
        <v>2022-06-08(수) 오후 14:00</v>
      </c>
      <c r="E177" s="218"/>
      <c r="F177" s="219"/>
      <c r="G177" s="217" t="str">
        <f>TEXT($G$1, "[$-ko-KR]yyyy-mm-dd(ddd) ") &amp; "오후 19:00"</f>
        <v>2022-06-08(수) 오후 19:00</v>
      </c>
      <c r="H177" s="218"/>
      <c r="I177" s="219"/>
      <c r="J177" s="217" t="str">
        <f>TEXT($G$1, "[$-ko-KR]yyyy-mm-dd(ddd) ") &amp; "오후 21:00"</f>
        <v>2022-06-08(수) 오후 21:00</v>
      </c>
      <c r="K177" s="218"/>
      <c r="L177" s="219"/>
      <c r="M177" s="217" t="str">
        <f>TEXT($G$1+1, "[$-ko-KR]yyyy-mm-dd(ddd) ") &amp; "오전 00:00"</f>
        <v>2022-06-09(목)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157</v>
      </c>
      <c r="B179" s="124">
        <v>50.6</v>
      </c>
      <c r="C179" s="76">
        <v>-6.2962962999999997E-2</v>
      </c>
      <c r="D179" s="13">
        <v>50.8</v>
      </c>
      <c r="E179" s="14">
        <f>IF(ISNUMBER(D179), (D179 - $B179) / $B179, "")</f>
        <v>3.9525691699603899E-3</v>
      </c>
      <c r="F179" s="16">
        <f>IF(ISNUMBER(D179), $B199 * E179, "")</f>
        <v>592.88537549405851</v>
      </c>
      <c r="G179" s="29">
        <v>50.6</v>
      </c>
      <c r="H179" s="14">
        <f>IF(ISNUMBER(G179), (G179 - $B179) / $B179, "")</f>
        <v>0</v>
      </c>
      <c r="I179" s="100">
        <f>IF(ISNUMBER(G179), $B199 * H179, "")</f>
        <v>0</v>
      </c>
      <c r="J179" s="13">
        <v>50.8</v>
      </c>
      <c r="K179" s="14">
        <f>IF(ISNUMBER(J179), (J179 - $B179) / $B179, "")</f>
        <v>3.9525691699603899E-3</v>
      </c>
      <c r="L179" s="16">
        <f>IF(ISNUMBER(J179), $B199 * K179, "")</f>
        <v>592.88537549405851</v>
      </c>
      <c r="M179" s="29">
        <v>50.6</v>
      </c>
      <c r="N179" s="14">
        <f>IF(ISNUMBER(M179), (M179 - $B179) / $B179, "")</f>
        <v>0</v>
      </c>
      <c r="O179" s="16">
        <f>IF(ISNUMBER(M179), $B199 * N179, "")</f>
        <v>0</v>
      </c>
      <c r="Q179" s="203"/>
      <c r="R179" s="203"/>
      <c r="S179" s="203"/>
    </row>
    <row r="180" spans="1:19" ht="17.25" thickBot="1">
      <c r="A180" s="125" t="s">
        <v>73</v>
      </c>
      <c r="B180" s="126">
        <v>11190</v>
      </c>
      <c r="C180" s="77">
        <v>-6.3598326400000002E-2</v>
      </c>
      <c r="D180" s="15">
        <v>11360</v>
      </c>
      <c r="E180" s="32">
        <f t="shared" ref="E180:E183" si="94">IF(ISNUMBER(D180), (D180 - $B180) / $B180, "")</f>
        <v>1.519213583556747E-2</v>
      </c>
      <c r="F180" s="18">
        <f>IF(ISNUMBER(D180), $B199 * E180, "")</f>
        <v>2278.8203753351204</v>
      </c>
      <c r="G180" s="31">
        <v>11190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11270</v>
      </c>
      <c r="K180" s="32">
        <f t="shared" ref="K180:K183" si="96">IF(ISNUMBER(J180), (J180 - $B180) / $B180, "")</f>
        <v>7.1492403932082215E-3</v>
      </c>
      <c r="L180" s="18">
        <f>IF(ISNUMBER(J180), $B199 * K180, "")</f>
        <v>1072.3860589812332</v>
      </c>
      <c r="M180" s="31">
        <v>11300</v>
      </c>
      <c r="N180" s="32">
        <f t="shared" ref="N180:N183" si="97">IF(ISNUMBER(M180), (M180 - $B180) / $B180, "")</f>
        <v>9.8302055406613055E-3</v>
      </c>
      <c r="O180" s="18">
        <f>IF(ISNUMBER(M180), $B199 * N180, "")</f>
        <v>1474.5308310991959</v>
      </c>
      <c r="Q180" s="203"/>
      <c r="R180" s="203"/>
      <c r="S180" s="203"/>
    </row>
    <row r="181" spans="1:19" ht="17.25" thickBot="1">
      <c r="A181" s="125" t="s">
        <v>188</v>
      </c>
      <c r="B181" s="126">
        <v>63.1</v>
      </c>
      <c r="C181" s="77">
        <v>-6.3798219599999997E-2</v>
      </c>
      <c r="D181" s="15">
        <v>62.6</v>
      </c>
      <c r="E181" s="32">
        <f t="shared" si="94"/>
        <v>-7.9239302694136295E-3</v>
      </c>
      <c r="F181" s="18">
        <f>IF(ISNUMBER(D181), $B199 * E181, "")</f>
        <v>-1188.5895404120445</v>
      </c>
      <c r="G181" s="31">
        <v>62.6</v>
      </c>
      <c r="H181" s="32">
        <f t="shared" si="95"/>
        <v>-7.9239302694136295E-3</v>
      </c>
      <c r="I181" s="101">
        <f>IF(ISNUMBER(G181), $B199 * H181, "")</f>
        <v>-1188.5895404120445</v>
      </c>
      <c r="J181" s="15">
        <v>62.7</v>
      </c>
      <c r="K181" s="32">
        <f t="shared" si="96"/>
        <v>-6.339144215530881E-3</v>
      </c>
      <c r="L181" s="18">
        <f>IF(ISNUMBER(J181), $B199 * K181, "")</f>
        <v>-950.87163232963212</v>
      </c>
      <c r="M181" s="31">
        <v>62.6</v>
      </c>
      <c r="N181" s="32">
        <f t="shared" si="97"/>
        <v>-7.9239302694136295E-3</v>
      </c>
      <c r="O181" s="18">
        <f>IF(ISNUMBER(M181), $B199 * N181, "")</f>
        <v>-1188.5895404120445</v>
      </c>
      <c r="Q181" s="193"/>
      <c r="R181" s="193"/>
      <c r="S181" s="193"/>
    </row>
    <row r="182" spans="1:19" ht="17.25" thickBot="1">
      <c r="A182" s="125" t="s">
        <v>155</v>
      </c>
      <c r="B182" s="126">
        <v>719</v>
      </c>
      <c r="C182" s="77">
        <v>-6.3802083300000006E-2</v>
      </c>
      <c r="D182" s="15">
        <v>731</v>
      </c>
      <c r="E182" s="32">
        <f t="shared" si="94"/>
        <v>1.6689847009735744E-2</v>
      </c>
      <c r="F182" s="18">
        <f>IF(ISNUMBER(D182), $B199 * E182, "")</f>
        <v>2503.4770514603615</v>
      </c>
      <c r="G182" s="31">
        <v>740</v>
      </c>
      <c r="H182" s="32">
        <f t="shared" si="95"/>
        <v>2.9207232267037551E-2</v>
      </c>
      <c r="I182" s="101">
        <f>IF(ISNUMBER(G182), $B199 * H182, "")</f>
        <v>4381.0848400556324</v>
      </c>
      <c r="J182" s="15">
        <v>737</v>
      </c>
      <c r="K182" s="32">
        <f t="shared" si="96"/>
        <v>2.5034770514603615E-2</v>
      </c>
      <c r="L182" s="18">
        <f>IF(ISNUMBER(J182), $B199 * K182, "")</f>
        <v>3755.2155771905423</v>
      </c>
      <c r="M182" s="31">
        <v>747</v>
      </c>
      <c r="N182" s="32">
        <f t="shared" si="97"/>
        <v>3.8942976356050069E-2</v>
      </c>
      <c r="O182" s="18">
        <f>IF(ISNUMBER(M182), $B199 * N182, "")</f>
        <v>5841.4464534075105</v>
      </c>
      <c r="Q182" s="193"/>
      <c r="R182" s="193"/>
      <c r="S182" s="193"/>
    </row>
    <row r="183" spans="1:19" ht="17.25" thickBot="1">
      <c r="A183" s="127" t="s">
        <v>138</v>
      </c>
      <c r="B183" s="128">
        <v>3790</v>
      </c>
      <c r="C183" s="78">
        <v>-6.4197530899999994E-2</v>
      </c>
      <c r="D183" s="20">
        <v>3775</v>
      </c>
      <c r="E183" s="21">
        <f t="shared" si="94"/>
        <v>-3.9577836411609502E-3</v>
      </c>
      <c r="F183" s="22">
        <f>IF(ISNUMBER(D183), $B199 * E183, "")</f>
        <v>-593.66754617414256</v>
      </c>
      <c r="G183" s="30">
        <v>3785</v>
      </c>
      <c r="H183" s="21">
        <f t="shared" si="95"/>
        <v>-1.3192612137203166E-3</v>
      </c>
      <c r="I183" s="105">
        <f>IF(ISNUMBER(G183), $B199 * H183, "")</f>
        <v>-197.88918205804748</v>
      </c>
      <c r="J183" s="20">
        <v>3790</v>
      </c>
      <c r="K183" s="21">
        <f t="shared" si="96"/>
        <v>0</v>
      </c>
      <c r="L183" s="22">
        <f>IF(ISNUMBER(J183), $B199 * K183, "")</f>
        <v>0</v>
      </c>
      <c r="M183" s="30">
        <v>3860</v>
      </c>
      <c r="N183" s="21">
        <f t="shared" si="97"/>
        <v>1.8469656992084433E-2</v>
      </c>
      <c r="O183" s="22">
        <f>IF(ISNUMBER(M183), $B199 * N183, "")</f>
        <v>2770.4485488126647</v>
      </c>
      <c r="Q183" s="193"/>
      <c r="R183" s="193"/>
      <c r="S183" s="193"/>
    </row>
    <row r="184" spans="1:19" ht="17.25" thickBot="1">
      <c r="A184" s="125" t="s">
        <v>234</v>
      </c>
      <c r="B184" s="129">
        <v>66.8</v>
      </c>
      <c r="C184" s="80">
        <v>-6.4425770300000004E-2</v>
      </c>
      <c r="D184" s="106">
        <v>67</v>
      </c>
      <c r="E184" s="107">
        <f>IF(ISNUMBER(D184), (D184 - $B184) / $B184, "")</f>
        <v>2.9940119760479469E-3</v>
      </c>
      <c r="F184" s="108">
        <f>IF(ISNUMBER(D184), $B199 * E184, "")</f>
        <v>449.10179640719201</v>
      </c>
      <c r="G184" s="109">
        <v>66.5</v>
      </c>
      <c r="H184" s="107">
        <f>IF(ISNUMBER(G184), (G184 - $B184) / $B184, "")</f>
        <v>-4.4910179640718136E-3</v>
      </c>
      <c r="I184" s="110">
        <f>IF(ISNUMBER(G184), $B199 * H184, "")</f>
        <v>-673.65269461077207</v>
      </c>
      <c r="J184" s="106">
        <v>66.5</v>
      </c>
      <c r="K184" s="107">
        <f>IF(ISNUMBER(J184), (J184 - $B184) / $B184, "")</f>
        <v>-4.4910179640718136E-3</v>
      </c>
      <c r="L184" s="108">
        <f>IF(ISNUMBER(J184), $B199 * K184, "")</f>
        <v>-673.65269461077207</v>
      </c>
      <c r="M184" s="109">
        <v>66.3</v>
      </c>
      <c r="N184" s="107">
        <f>IF(ISNUMBER(M184), (M184 - $B184) / $B184, "")</f>
        <v>-7.4850299401197605E-3</v>
      </c>
      <c r="O184" s="108">
        <f>IF(ISNUMBER(M184), $B199 * N184, "")</f>
        <v>-1122.754491017964</v>
      </c>
      <c r="Q184" s="193"/>
      <c r="R184" s="193"/>
      <c r="S184" s="193"/>
    </row>
    <row r="185" spans="1:19" ht="17.25" thickBot="1">
      <c r="A185" s="125" t="s">
        <v>68</v>
      </c>
      <c r="B185" s="126">
        <v>1305</v>
      </c>
      <c r="C185" s="77">
        <v>-6.4516129000000005E-2</v>
      </c>
      <c r="D185" s="15">
        <v>1310</v>
      </c>
      <c r="E185" s="32">
        <f t="shared" ref="E185:E188" si="98">IF(ISNUMBER(D185), (D185 - $B185) / $B185, "")</f>
        <v>3.8314176245210726E-3</v>
      </c>
      <c r="F185" s="18">
        <f>IF(ISNUMBER(D185), $B199 * E185, "")</f>
        <v>574.71264367816093</v>
      </c>
      <c r="G185" s="31">
        <v>1310</v>
      </c>
      <c r="H185" s="32">
        <f t="shared" ref="H185:H188" si="99">IF(ISNUMBER(G185), (G185 - $B185) / $B185, "")</f>
        <v>3.8314176245210726E-3</v>
      </c>
      <c r="I185" s="101">
        <f>IF(ISNUMBER(G185), $B199 * H185, "")</f>
        <v>574.71264367816093</v>
      </c>
      <c r="J185" s="15">
        <v>1310</v>
      </c>
      <c r="K185" s="32">
        <f t="shared" ref="K185:K188" si="100">IF(ISNUMBER(J185), (J185 - $B185) / $B185, "")</f>
        <v>3.8314176245210726E-3</v>
      </c>
      <c r="L185" s="18">
        <f>IF(ISNUMBER(J185), $B199 * K185, "")</f>
        <v>574.71264367816093</v>
      </c>
      <c r="M185" s="31">
        <v>1315</v>
      </c>
      <c r="N185" s="32">
        <f t="shared" ref="N185:N188" si="101">IF(ISNUMBER(M185), (M185 - $B185) / $B185, "")</f>
        <v>7.6628352490421452E-3</v>
      </c>
      <c r="O185" s="18">
        <f>IF(ISNUMBER(M185), $B199 * N185, "")</f>
        <v>1149.4252873563219</v>
      </c>
      <c r="Q185" s="193"/>
      <c r="R185" s="193"/>
      <c r="S185" s="193"/>
    </row>
    <row r="186" spans="1:19" ht="17.25" thickBot="1">
      <c r="A186" s="125" t="s">
        <v>230</v>
      </c>
      <c r="B186" s="126">
        <v>347</v>
      </c>
      <c r="C186" s="77">
        <v>-6.4690026999999997E-2</v>
      </c>
      <c r="D186" s="15">
        <v>343</v>
      </c>
      <c r="E186" s="32">
        <f t="shared" si="98"/>
        <v>-1.1527377521613832E-2</v>
      </c>
      <c r="F186" s="18">
        <f>IF(ISNUMBER(D186), $B199 * E186, "")</f>
        <v>-1729.1066282420747</v>
      </c>
      <c r="G186" s="31">
        <v>343</v>
      </c>
      <c r="H186" s="32">
        <f t="shared" si="99"/>
        <v>-1.1527377521613832E-2</v>
      </c>
      <c r="I186" s="101">
        <f>IF(ISNUMBER(G186), $B199 * H186, "")</f>
        <v>-1729.1066282420747</v>
      </c>
      <c r="J186" s="15">
        <v>345</v>
      </c>
      <c r="K186" s="32">
        <f t="shared" si="100"/>
        <v>-5.763688760806916E-3</v>
      </c>
      <c r="L186" s="18">
        <f>IF(ISNUMBER(J186), $B199 * K186, "")</f>
        <v>-864.55331412103737</v>
      </c>
      <c r="M186" s="31">
        <v>345</v>
      </c>
      <c r="N186" s="32">
        <f t="shared" si="101"/>
        <v>-5.763688760806916E-3</v>
      </c>
      <c r="O186" s="18">
        <f>IF(ISNUMBER(M186), $B199 * N186, "")</f>
        <v>-864.55331412103737</v>
      </c>
      <c r="Q186" s="193"/>
      <c r="R186" s="193"/>
      <c r="S186" s="193"/>
    </row>
    <row r="187" spans="1:19" ht="17.25" thickBot="1">
      <c r="A187" s="125" t="s">
        <v>105</v>
      </c>
      <c r="B187" s="126">
        <v>490</v>
      </c>
      <c r="C187" s="77">
        <v>-6.6666666700000002E-2</v>
      </c>
      <c r="D187" s="15">
        <v>492</v>
      </c>
      <c r="E187" s="32">
        <f t="shared" si="98"/>
        <v>4.0816326530612249E-3</v>
      </c>
      <c r="F187" s="18">
        <f>IF(ISNUMBER(D187), $B199 * E187, "")</f>
        <v>612.24489795918373</v>
      </c>
      <c r="G187" s="31">
        <v>497</v>
      </c>
      <c r="H187" s="32">
        <f t="shared" si="99"/>
        <v>1.4285714285714285E-2</v>
      </c>
      <c r="I187" s="101">
        <f>IF(ISNUMBER(G187), $B199 * H187, "")</f>
        <v>2142.8571428571427</v>
      </c>
      <c r="J187" s="15">
        <v>494</v>
      </c>
      <c r="K187" s="32">
        <f t="shared" si="100"/>
        <v>8.1632653061224497E-3</v>
      </c>
      <c r="L187" s="18">
        <f>IF(ISNUMBER(J187), $B199 * K187, "")</f>
        <v>1224.4897959183675</v>
      </c>
      <c r="M187" s="31">
        <v>506</v>
      </c>
      <c r="N187" s="32">
        <f t="shared" si="101"/>
        <v>3.2653061224489799E-2</v>
      </c>
      <c r="O187" s="18">
        <f>IF(ISNUMBER(M187), $B199 * N187, "")</f>
        <v>4897.9591836734699</v>
      </c>
      <c r="Q187" s="33"/>
      <c r="R187" s="33"/>
    </row>
    <row r="188" spans="1:19" ht="17.25" thickBot="1">
      <c r="A188" s="130" t="s">
        <v>165</v>
      </c>
      <c r="B188" s="131">
        <v>12160</v>
      </c>
      <c r="C188" s="79">
        <v>-6.6768994600000006E-2</v>
      </c>
      <c r="D188" s="24">
        <v>12000</v>
      </c>
      <c r="E188" s="25">
        <f t="shared" si="98"/>
        <v>-1.3157894736842105E-2</v>
      </c>
      <c r="F188" s="104">
        <f>IF(ISNUMBER(D188), $B199 * E188, "")</f>
        <v>-1973.6842105263156</v>
      </c>
      <c r="G188" s="102">
        <v>11990</v>
      </c>
      <c r="H188" s="25">
        <f t="shared" si="99"/>
        <v>-1.3980263157894737E-2</v>
      </c>
      <c r="I188" s="103">
        <f>IF(ISNUMBER(G188), $B199 * H188, "")</f>
        <v>-2097.0394736842104</v>
      </c>
      <c r="J188" s="24">
        <v>12010</v>
      </c>
      <c r="K188" s="25">
        <f t="shared" si="100"/>
        <v>-1.2335526315789474E-2</v>
      </c>
      <c r="L188" s="104">
        <f>IF(ISNUMBER(J188), $B199 * K188, "")</f>
        <v>-1850.328947368421</v>
      </c>
      <c r="M188" s="102">
        <v>12070</v>
      </c>
      <c r="N188" s="25">
        <f t="shared" si="101"/>
        <v>-7.4013157894736838E-3</v>
      </c>
      <c r="O188" s="104">
        <f>IF(ISNUMBER(M188), $B199 * N188, "")</f>
        <v>-1110.1973684210525</v>
      </c>
      <c r="Q188" s="194"/>
      <c r="R188" s="195"/>
      <c r="S188" s="196"/>
    </row>
    <row r="189" spans="1:19">
      <c r="A189" s="123" t="s">
        <v>333</v>
      </c>
      <c r="B189" s="124">
        <v>63.6</v>
      </c>
      <c r="C189" s="76">
        <v>-6.7448680400000002E-2</v>
      </c>
      <c r="D189" s="13">
        <v>69.5</v>
      </c>
      <c r="E189" s="14">
        <f>IF(ISNUMBER(D189), (D189 - $B189) / $B189, "")</f>
        <v>9.2767295597484256E-2</v>
      </c>
      <c r="F189" s="16">
        <f>IF(ISNUMBER(D189), $B199 * E189, "")</f>
        <v>13915.094339622638</v>
      </c>
      <c r="G189" s="29">
        <v>67.8</v>
      </c>
      <c r="H189" s="14">
        <f>IF(ISNUMBER(G189), (G189 - $B189) / $B189, "")</f>
        <v>6.6037735849056534E-2</v>
      </c>
      <c r="I189" s="100">
        <f>IF(ISNUMBER(G189), $B199 * H189, "")</f>
        <v>9905.6603773584793</v>
      </c>
      <c r="J189" s="13">
        <v>67.5</v>
      </c>
      <c r="K189" s="14">
        <f>IF(ISNUMBER(J189), (J189 - $B189) / $B189, "")</f>
        <v>6.1320754716981112E-2</v>
      </c>
      <c r="L189" s="16">
        <f>IF(ISNUMBER(J189), $B199 * K189, "")</f>
        <v>9198.1132075471669</v>
      </c>
      <c r="M189" s="29">
        <v>67.2</v>
      </c>
      <c r="N189" s="14">
        <f>IF(ISNUMBER(M189), (M189 - $B189) / $B189, "")</f>
        <v>5.6603773584905683E-2</v>
      </c>
      <c r="O189" s="16">
        <f>IF(ISNUMBER(M189), $B199 * N189, "")</f>
        <v>8490.5660377358527</v>
      </c>
      <c r="Q189" s="197"/>
      <c r="R189" s="198"/>
      <c r="S189" s="199"/>
    </row>
    <row r="190" spans="1:19" ht="17.25" thickBot="1">
      <c r="A190" s="125" t="s">
        <v>238</v>
      </c>
      <c r="B190" s="126">
        <v>742</v>
      </c>
      <c r="C190" s="77">
        <v>-6.7839196000000004E-2</v>
      </c>
      <c r="D190" s="15">
        <v>730</v>
      </c>
      <c r="E190" s="32">
        <f t="shared" ref="E190:E193" si="102">IF(ISNUMBER(D190), (D190 - $B190) / $B190, "")</f>
        <v>-1.6172506738544475E-2</v>
      </c>
      <c r="F190" s="18">
        <f>IF(ISNUMBER(D190), $B199 * E190, "")</f>
        <v>-2425.8760107816711</v>
      </c>
      <c r="G190" s="31">
        <v>733</v>
      </c>
      <c r="H190" s="32">
        <f t="shared" ref="H190:H193" si="103">IF(ISNUMBER(G190), (G190 - $B190) / $B190, "")</f>
        <v>-1.2129380053908356E-2</v>
      </c>
      <c r="I190" s="101">
        <f>IF(ISNUMBER(G190), $B199 * H190, "")</f>
        <v>-1819.4070080862534</v>
      </c>
      <c r="J190" s="15">
        <v>735</v>
      </c>
      <c r="K190" s="32">
        <f t="shared" ref="K190:K193" si="104">IF(ISNUMBER(J190), (J190 - $B190) / $B190, "")</f>
        <v>-9.433962264150943E-3</v>
      </c>
      <c r="L190" s="18">
        <f>IF(ISNUMBER(J190), $B199 * K190, "")</f>
        <v>-1415.0943396226414</v>
      </c>
      <c r="M190" s="31">
        <v>733</v>
      </c>
      <c r="N190" s="32">
        <f t="shared" ref="N190:N193" si="105">IF(ISNUMBER(M190), (M190 - $B190) / $B190, "")</f>
        <v>-1.2129380053908356E-2</v>
      </c>
      <c r="O190" s="18">
        <f>IF(ISNUMBER(M190), $B199 * N190, "")</f>
        <v>-1819.4070080862534</v>
      </c>
      <c r="Q190" s="200"/>
      <c r="R190" s="201"/>
      <c r="S190" s="202"/>
    </row>
    <row r="191" spans="1:19" ht="17.25" thickBot="1">
      <c r="A191" s="125" t="s">
        <v>345</v>
      </c>
      <c r="B191" s="126">
        <v>49750</v>
      </c>
      <c r="C191" s="77">
        <v>-6.9745699300000005E-2</v>
      </c>
      <c r="D191" s="15">
        <v>49600</v>
      </c>
      <c r="E191" s="32">
        <f t="shared" si="102"/>
        <v>-3.015075376884422E-3</v>
      </c>
      <c r="F191" s="18">
        <f>IF(ISNUMBER(D191), $B199 * E191, "")</f>
        <v>-452.2613065326633</v>
      </c>
      <c r="G191" s="31">
        <v>49990</v>
      </c>
      <c r="H191" s="32">
        <f t="shared" si="103"/>
        <v>4.8241206030150757E-3</v>
      </c>
      <c r="I191" s="101">
        <f>IF(ISNUMBER(G191), $B199 * H191, "")</f>
        <v>723.6180904522613</v>
      </c>
      <c r="J191" s="15">
        <v>49950</v>
      </c>
      <c r="K191" s="32">
        <f t="shared" si="104"/>
        <v>4.0201005025125632E-3</v>
      </c>
      <c r="L191" s="18">
        <f>IF(ISNUMBER(J191), $B199 * K191, "")</f>
        <v>603.01507537688451</v>
      </c>
      <c r="M191" s="31">
        <v>50060</v>
      </c>
      <c r="N191" s="32">
        <f t="shared" si="105"/>
        <v>6.2311557788944727E-3</v>
      </c>
      <c r="O191" s="18">
        <f>IF(ISNUMBER(M191), $B199 * N191, "")</f>
        <v>934.67336683417091</v>
      </c>
      <c r="Q191" s="193"/>
      <c r="R191" s="193"/>
      <c r="S191" s="193"/>
    </row>
    <row r="192" spans="1:19" ht="17.25" thickBot="1">
      <c r="A192" s="125" t="s">
        <v>159</v>
      </c>
      <c r="B192" s="126">
        <v>223</v>
      </c>
      <c r="C192" s="77">
        <v>-7.0833333299999995E-2</v>
      </c>
      <c r="D192" s="15">
        <v>222</v>
      </c>
      <c r="E192" s="32">
        <f t="shared" si="102"/>
        <v>-4.4843049327354259E-3</v>
      </c>
      <c r="F192" s="18">
        <f>IF(ISNUMBER(D192), $B199 * E192, "")</f>
        <v>-672.64573991031386</v>
      </c>
      <c r="G192" s="31">
        <v>220</v>
      </c>
      <c r="H192" s="32">
        <f t="shared" si="103"/>
        <v>-1.3452914798206279E-2</v>
      </c>
      <c r="I192" s="101">
        <f>IF(ISNUMBER(G192), $B199 * H192, "")</f>
        <v>-2017.9372197309417</v>
      </c>
      <c r="J192" s="15">
        <v>220</v>
      </c>
      <c r="K192" s="32">
        <f t="shared" si="104"/>
        <v>-1.3452914798206279E-2</v>
      </c>
      <c r="L192" s="18">
        <f>IF(ISNUMBER(J192), $B199 * K192, "")</f>
        <v>-2017.9372197309417</v>
      </c>
      <c r="M192" s="31">
        <v>222</v>
      </c>
      <c r="N192" s="32">
        <f t="shared" si="105"/>
        <v>-4.4843049327354259E-3</v>
      </c>
      <c r="O192" s="18">
        <f>IF(ISNUMBER(M192), $B199 * N192, "")</f>
        <v>-672.64573991031386</v>
      </c>
      <c r="Q192" s="203"/>
      <c r="R192" s="203"/>
      <c r="S192" s="203"/>
    </row>
    <row r="193" spans="1:19" ht="17.25" thickBot="1">
      <c r="A193" s="127" t="s">
        <v>169</v>
      </c>
      <c r="B193" s="128">
        <v>380</v>
      </c>
      <c r="C193" s="78">
        <v>-7.0904645500000002E-2</v>
      </c>
      <c r="D193" s="20">
        <v>372</v>
      </c>
      <c r="E193" s="21">
        <f t="shared" si="102"/>
        <v>-2.1052631578947368E-2</v>
      </c>
      <c r="F193" s="22">
        <f>IF(ISNUMBER(D193), $B199 * E193, "")</f>
        <v>-3157.894736842105</v>
      </c>
      <c r="G193" s="30">
        <v>369</v>
      </c>
      <c r="H193" s="21">
        <f t="shared" si="103"/>
        <v>-2.8947368421052631E-2</v>
      </c>
      <c r="I193" s="105">
        <f>IF(ISNUMBER(G193), $B199 * H193, "")</f>
        <v>-4342.105263157895</v>
      </c>
      <c r="J193" s="20">
        <v>367</v>
      </c>
      <c r="K193" s="21">
        <f t="shared" si="104"/>
        <v>-3.4210526315789476E-2</v>
      </c>
      <c r="L193" s="22">
        <f>IF(ISNUMBER(J193), $B199 * K193, "")</f>
        <v>-5131.5789473684217</v>
      </c>
      <c r="M193" s="30">
        <v>369</v>
      </c>
      <c r="N193" s="21">
        <f t="shared" si="105"/>
        <v>-2.8947368421052631E-2</v>
      </c>
      <c r="O193" s="22">
        <f>IF(ISNUMBER(M193), $B199 * N193, "")</f>
        <v>-4342.105263157895</v>
      </c>
      <c r="Q193" s="203"/>
      <c r="R193" s="203"/>
      <c r="S193" s="203"/>
    </row>
    <row r="194" spans="1:19" ht="17.25" thickBot="1">
      <c r="A194" s="125" t="s">
        <v>343</v>
      </c>
      <c r="B194" s="129">
        <v>680</v>
      </c>
      <c r="C194" s="80">
        <v>-7.1038251400000002E-2</v>
      </c>
      <c r="D194" s="106">
        <v>679</v>
      </c>
      <c r="E194" s="107">
        <f>IF(ISNUMBER(D194), (D194 - $B194) / $B194, "")</f>
        <v>-1.4705882352941176E-3</v>
      </c>
      <c r="F194" s="108">
        <f>IF(ISNUMBER(D194), $B199 * E194, "")</f>
        <v>-220.58823529411765</v>
      </c>
      <c r="G194" s="109">
        <v>684</v>
      </c>
      <c r="H194" s="107">
        <f>IF(ISNUMBER(G194), (G194 - $B194) / $B194, "")</f>
        <v>5.8823529411764705E-3</v>
      </c>
      <c r="I194" s="110">
        <f>IF(ISNUMBER(G194), $B199 * H194, "")</f>
        <v>882.35294117647061</v>
      </c>
      <c r="J194" s="106">
        <v>684</v>
      </c>
      <c r="K194" s="107">
        <f>IF(ISNUMBER(J194), (J194 - $B194) / $B194, "")</f>
        <v>5.8823529411764705E-3</v>
      </c>
      <c r="L194" s="108">
        <f>IF(ISNUMBER(J194), $B199 * K194, "")</f>
        <v>882.35294117647061</v>
      </c>
      <c r="M194" s="109">
        <v>688</v>
      </c>
      <c r="N194" s="107">
        <f>IF(ISNUMBER(M194), (M194 - $B194) / $B194, "")</f>
        <v>1.1764705882352941E-2</v>
      </c>
      <c r="O194" s="108">
        <f>IF(ISNUMBER(M194), $B199 * N194, "")</f>
        <v>1764.7058823529412</v>
      </c>
      <c r="Q194" s="193"/>
      <c r="R194" s="193"/>
      <c r="S194" s="193"/>
    </row>
    <row r="195" spans="1:19" ht="17.25" thickBot="1">
      <c r="A195" s="125" t="s">
        <v>352</v>
      </c>
      <c r="B195" s="126">
        <v>4285</v>
      </c>
      <c r="C195" s="77">
        <v>-7.2510822500000002E-2</v>
      </c>
      <c r="D195" s="15">
        <v>4350</v>
      </c>
      <c r="E195" s="32">
        <f t="shared" ref="E195:E198" si="106">IF(ISNUMBER(D195), (D195 - $B195) / $B195, "")</f>
        <v>1.5169194865810968E-2</v>
      </c>
      <c r="F195" s="18">
        <f>IF(ISNUMBER(D195), $B199 * E195, "")</f>
        <v>2275.3792298716453</v>
      </c>
      <c r="G195" s="31">
        <v>4300</v>
      </c>
      <c r="H195" s="32">
        <f t="shared" ref="H195:H198" si="107">IF(ISNUMBER(G195), (G195 - $B195) / $B195, "")</f>
        <v>3.5005834305717621E-3</v>
      </c>
      <c r="I195" s="101">
        <f>IF(ISNUMBER(G195), $B199 * H195, "")</f>
        <v>525.08751458576432</v>
      </c>
      <c r="J195" s="15">
        <v>4310</v>
      </c>
      <c r="K195" s="32">
        <f t="shared" ref="K195:K198" si="108">IF(ISNUMBER(J195), (J195 - $B195) / $B195, "")</f>
        <v>5.8343057176196032E-3</v>
      </c>
      <c r="L195" s="18">
        <f>IF(ISNUMBER(J195), $B199 * K195, "")</f>
        <v>875.14585764294043</v>
      </c>
      <c r="M195" s="31">
        <v>4295</v>
      </c>
      <c r="N195" s="32">
        <f t="shared" ref="N195:N198" si="109">IF(ISNUMBER(M195), (M195 - $B195) / $B195, "")</f>
        <v>2.3337222870478411E-3</v>
      </c>
      <c r="O195" s="18">
        <f>IF(ISNUMBER(M195), $B199 * N195, "")</f>
        <v>350.05834305717616</v>
      </c>
      <c r="Q195" s="193"/>
      <c r="R195" s="193"/>
      <c r="S195" s="193"/>
    </row>
    <row r="196" spans="1:19" ht="17.25" thickBot="1">
      <c r="A196" s="125" t="s">
        <v>338</v>
      </c>
      <c r="B196" s="126">
        <v>280</v>
      </c>
      <c r="C196" s="77">
        <v>-9.3851132700000006E-2</v>
      </c>
      <c r="D196" s="15">
        <v>291</v>
      </c>
      <c r="E196" s="32">
        <f t="shared" si="106"/>
        <v>3.9285714285714285E-2</v>
      </c>
      <c r="F196" s="18">
        <f>IF(ISNUMBER(D196), $B199 * E196, "")</f>
        <v>5892.8571428571431</v>
      </c>
      <c r="G196" s="31">
        <v>286</v>
      </c>
      <c r="H196" s="32">
        <f t="shared" si="107"/>
        <v>2.1428571428571429E-2</v>
      </c>
      <c r="I196" s="101">
        <f>IF(ISNUMBER(G196), $B199 * H196, "")</f>
        <v>3214.2857142857142</v>
      </c>
      <c r="J196" s="15">
        <v>288</v>
      </c>
      <c r="K196" s="32">
        <f t="shared" si="108"/>
        <v>2.8571428571428571E-2</v>
      </c>
      <c r="L196" s="18">
        <f>IF(ISNUMBER(J196), $B199 * K196, "")</f>
        <v>4285.7142857142853</v>
      </c>
      <c r="M196" s="31">
        <v>288</v>
      </c>
      <c r="N196" s="32">
        <f t="shared" si="109"/>
        <v>2.8571428571428571E-2</v>
      </c>
      <c r="O196" s="18">
        <f>IF(ISNUMBER(M196), $B199 * N196, "")</f>
        <v>4285.7142857142853</v>
      </c>
      <c r="Q196" s="193"/>
      <c r="R196" s="193"/>
      <c r="S196" s="193"/>
    </row>
    <row r="197" spans="1:19">
      <c r="A197" s="125" t="s">
        <v>179</v>
      </c>
      <c r="B197" s="126">
        <v>598</v>
      </c>
      <c r="C197" s="77">
        <v>-0.11011904760000001</v>
      </c>
      <c r="D197" s="15">
        <v>580</v>
      </c>
      <c r="E197" s="32">
        <f t="shared" si="106"/>
        <v>-3.0100334448160536E-2</v>
      </c>
      <c r="F197" s="18">
        <f>IF(ISNUMBER(D197), $B199 * E197, "")</f>
        <v>-4515.0501672240807</v>
      </c>
      <c r="G197" s="31">
        <v>586</v>
      </c>
      <c r="H197" s="32">
        <f t="shared" si="107"/>
        <v>-2.0066889632107024E-2</v>
      </c>
      <c r="I197" s="101">
        <f>IF(ISNUMBER(G197), $B199 * H197, "")</f>
        <v>-3010.0334448160534</v>
      </c>
      <c r="J197" s="15">
        <v>583</v>
      </c>
      <c r="K197" s="32">
        <f t="shared" si="108"/>
        <v>-2.508361204013378E-2</v>
      </c>
      <c r="L197" s="18">
        <f>IF(ISNUMBER(J197), $B199 * K197, "")</f>
        <v>-3762.5418060200668</v>
      </c>
      <c r="M197" s="31">
        <v>584</v>
      </c>
      <c r="N197" s="32">
        <f t="shared" si="109"/>
        <v>-2.3411371237458192E-2</v>
      </c>
      <c r="O197" s="18">
        <f>IF(ISNUMBER(M197), $B199 * N197, "")</f>
        <v>-3511.7056856187287</v>
      </c>
      <c r="Q197" s="182"/>
      <c r="R197" s="183"/>
      <c r="S197" s="184"/>
    </row>
    <row r="198" spans="1:19" ht="17.25" thickBot="1">
      <c r="A198" s="130" t="s">
        <v>240</v>
      </c>
      <c r="B198" s="131">
        <v>4540</v>
      </c>
      <c r="C198" s="79">
        <v>-0.13358778630000001</v>
      </c>
      <c r="D198" s="24">
        <v>4340</v>
      </c>
      <c r="E198" s="25">
        <f t="shared" si="106"/>
        <v>-4.405286343612335E-2</v>
      </c>
      <c r="F198" s="104">
        <f>IF(ISNUMBER(D198), $B199 * E198, "")</f>
        <v>-6607.9295154185029</v>
      </c>
      <c r="G198" s="102">
        <v>4425</v>
      </c>
      <c r="H198" s="25">
        <f t="shared" si="107"/>
        <v>-2.5330396475770924E-2</v>
      </c>
      <c r="I198" s="103">
        <f>IF(ISNUMBER(G198), $B199 * H198, "")</f>
        <v>-3799.5594713656387</v>
      </c>
      <c r="J198" s="24">
        <v>4405</v>
      </c>
      <c r="K198" s="25">
        <f t="shared" si="108"/>
        <v>-2.9735682819383259E-2</v>
      </c>
      <c r="L198" s="104">
        <f>IF(ISNUMBER(J198), $B199 * K198, "")</f>
        <v>-4460.3524229074892</v>
      </c>
      <c r="M198" s="102">
        <v>4395</v>
      </c>
      <c r="N198" s="25">
        <f t="shared" si="109"/>
        <v>-3.1938325991189426E-2</v>
      </c>
      <c r="O198" s="104">
        <f>IF(ISNUMBER(M198), $B199 * N198, "")</f>
        <v>-4790.7488986784138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1.8524264051091577E-3</v>
      </c>
      <c r="F199" s="28">
        <f>SUM(F179:F198)</f>
        <v>5557.2792153274686</v>
      </c>
      <c r="G199" s="26" t="s">
        <v>265</v>
      </c>
      <c r="H199" s="27">
        <f>IF(COUNT(H179:H198), SUM(H179:H198) / COUNT(H179:H198), 0)</f>
        <v>4.914464460952317E-4</v>
      </c>
      <c r="I199" s="28">
        <f>SUM(I179:I198)</f>
        <v>1474.3393382856925</v>
      </c>
      <c r="J199" s="26" t="s">
        <v>265</v>
      </c>
      <c r="K199" s="27">
        <f>IF(COUNT(K179:K198), SUM(K179:K198) / COUNT(K179:K198), 0)</f>
        <v>6.45706498213562E-4</v>
      </c>
      <c r="L199" s="28">
        <f>SUM(L179:L198)</f>
        <v>1937.1194946406877</v>
      </c>
      <c r="M199" s="26" t="s">
        <v>265</v>
      </c>
      <c r="N199" s="27">
        <f>IF(COUNT(N179:N198), SUM(N179:N198) / COUNT(N179:N198), 0)</f>
        <v>4.1789403035399613E-3</v>
      </c>
      <c r="O199" s="28">
        <f>SUM(O179:O198)</f>
        <v>12536.820910619886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ADF1B-C003-4B2E-A9B3-26E154F3CCC1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44721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-34,679 KRW (-1.16%)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-39,603 KRW (-1.32%)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-46,573 KRW (-1.55%)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-96,986 KRW (-3.23%)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2022-06-09(목) 오전 00:00</v>
      </c>
      <c r="C15" s="243"/>
      <c r="D15" s="217" t="str">
        <f>TEXT($G$1, "[$-ko-KR]yyyy-mm-dd(ddd) ") &amp; "오후 14:00"</f>
        <v>2022-06-09(목) 오후 14:00</v>
      </c>
      <c r="E15" s="218"/>
      <c r="F15" s="219"/>
      <c r="G15" s="217" t="str">
        <f>TEXT($G$1, "[$-ko-KR]yyyy-mm-dd(ddd) ") &amp; "오후 19:00"</f>
        <v>2022-06-09(목) 오후 19:00</v>
      </c>
      <c r="H15" s="218"/>
      <c r="I15" s="219"/>
      <c r="J15" s="217" t="str">
        <f>TEXT($G$1, "[$-ko-KR]yyyy-mm-dd(ddd) ") &amp; "오후 21:00"</f>
        <v>2022-06-09(목) 오후 21:00</v>
      </c>
      <c r="K15" s="218"/>
      <c r="L15" s="219"/>
      <c r="M15" s="217" t="str">
        <f>TEXT($G$1+1, "[$-ko-KR]yyyy-mm-dd(ddd) ") &amp; "오전 00:00"</f>
        <v>2022-06-10(금)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2022-06-09(목) 오전 00:00</v>
      </c>
      <c r="C42" s="245"/>
      <c r="D42" s="217" t="str">
        <f>TEXT($G$1, "[$-ko-KR]yyyy-mm-dd(ddd) ") &amp; "오후 14:00"</f>
        <v>2022-06-09(목) 오후 14:00</v>
      </c>
      <c r="E42" s="218"/>
      <c r="F42" s="219"/>
      <c r="G42" s="217" t="str">
        <f>TEXT($G$1, "[$-ko-KR]yyyy-mm-dd(ddd) ") &amp; "오후 19:00"</f>
        <v>2022-06-09(목) 오후 19:00</v>
      </c>
      <c r="H42" s="218"/>
      <c r="I42" s="219"/>
      <c r="J42" s="217" t="str">
        <f>TEXT($G$1, "[$-ko-KR]yyyy-mm-dd(ddd) ") &amp; "오후 21:00"</f>
        <v>2022-06-09(목) 오후 21:00</v>
      </c>
      <c r="K42" s="218"/>
      <c r="L42" s="219"/>
      <c r="M42" s="217" t="str">
        <f>TEXT($G$1+1, "[$-ko-KR]yyyy-mm-dd(ddd) ") &amp; "오전 00:00"</f>
        <v>2022-06-10(금)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333</v>
      </c>
      <c r="B44" s="124">
        <v>67.2</v>
      </c>
      <c r="C44" s="76">
        <v>3.7037037000000002E-2</v>
      </c>
      <c r="D44" s="13">
        <v>65</v>
      </c>
      <c r="E44" s="14">
        <f>IF(ISNUMBER(D44), (D44 - $B44) / $B44, "")</f>
        <v>-3.2738095238095281E-2</v>
      </c>
      <c r="F44" s="16">
        <f>IF(ISNUMBER(D44), $B64 * E44, "")</f>
        <v>-4910.7142857142926</v>
      </c>
      <c r="G44" s="29">
        <v>65.8</v>
      </c>
      <c r="H44" s="14">
        <f>IF(ISNUMBER(G44), (G44 - $B44) / $B44, "")</f>
        <v>-2.0833333333333415E-2</v>
      </c>
      <c r="I44" s="100">
        <f>IF(ISNUMBER(G44), $B64 * H44, "")</f>
        <v>-3125.0000000000123</v>
      </c>
      <c r="J44" s="13">
        <v>65.7</v>
      </c>
      <c r="K44" s="14">
        <f>IF(ISNUMBER(J44), (J44 - $B44) / $B44, "")</f>
        <v>-2.2321428571428572E-2</v>
      </c>
      <c r="L44" s="16">
        <f>IF(ISNUMBER(J44), $B64 * K44, "")</f>
        <v>-3348.2142857142858</v>
      </c>
      <c r="M44" s="29">
        <v>65.3</v>
      </c>
      <c r="N44" s="14">
        <f>IF(ISNUMBER(M44), (M44 - $B44) / $B44, "")</f>
        <v>-2.8273809523809607E-2</v>
      </c>
      <c r="O44" s="16">
        <f>IF(ISNUMBER(M44), $B64 * N44, "")</f>
        <v>-4241.0714285714412</v>
      </c>
      <c r="Q44" s="203"/>
      <c r="R44" s="203"/>
      <c r="S44" s="203"/>
    </row>
    <row r="45" spans="1:19" ht="17.25" customHeight="1" thickBot="1">
      <c r="A45" s="125" t="s">
        <v>134</v>
      </c>
      <c r="B45" s="126">
        <v>80.3</v>
      </c>
      <c r="C45" s="77">
        <v>2.0330368500000001E-2</v>
      </c>
      <c r="D45" s="15">
        <v>79.5</v>
      </c>
      <c r="E45" s="32">
        <f t="shared" ref="E45:E48" si="14">IF(ISNUMBER(D45), (D45 - $B45) / $B45, "")</f>
        <v>-9.9626400996263662E-3</v>
      </c>
      <c r="F45" s="18">
        <f>IF(ISNUMBER(D45), $B64 * E45, "")</f>
        <v>-1494.3960149439549</v>
      </c>
      <c r="G45" s="31">
        <v>80.8</v>
      </c>
      <c r="H45" s="32">
        <f t="shared" ref="H45:H48" si="15">IF(ISNUMBER(G45), (G45 - $B45) / $B45, "")</f>
        <v>6.2266500622665012E-3</v>
      </c>
      <c r="I45" s="101">
        <f>IF(ISNUMBER(G45), $B64 * H45, "")</f>
        <v>933.99750933997518</v>
      </c>
      <c r="J45" s="15">
        <v>80.599999999999994</v>
      </c>
      <c r="K45" s="32">
        <f t="shared" ref="K45:K48" si="16">IF(ISNUMBER(J45), (J45 - $B45) / $B45, "")</f>
        <v>3.735990037359865E-3</v>
      </c>
      <c r="L45" s="18">
        <f>IF(ISNUMBER(J45), $B64 * K45, "")</f>
        <v>560.39850560397974</v>
      </c>
      <c r="M45" s="31">
        <v>79.2</v>
      </c>
      <c r="N45" s="32">
        <f t="shared" ref="N45:N48" si="17">IF(ISNUMBER(M45), (M45 - $B45) / $B45, "")</f>
        <v>-1.3698630136986231E-2</v>
      </c>
      <c r="O45" s="18">
        <f>IF(ISNUMBER(M45), $B64 * N45, "")</f>
        <v>-2054.7945205479346</v>
      </c>
      <c r="Q45" s="203"/>
      <c r="R45" s="203"/>
      <c r="S45" s="203"/>
    </row>
    <row r="46" spans="1:19" ht="17.25" customHeight="1" thickBot="1">
      <c r="A46" s="125" t="s">
        <v>124</v>
      </c>
      <c r="B46" s="126">
        <v>38.9</v>
      </c>
      <c r="C46" s="77">
        <v>2.5773196E-3</v>
      </c>
      <c r="D46" s="15">
        <v>38.5</v>
      </c>
      <c r="E46" s="32">
        <f t="shared" si="14"/>
        <v>-1.028277634961436E-2</v>
      </c>
      <c r="F46" s="18">
        <f>IF(ISNUMBER(D46), $B64 * E46, "")</f>
        <v>-1542.416452442154</v>
      </c>
      <c r="G46" s="31">
        <v>38.9</v>
      </c>
      <c r="H46" s="32">
        <f t="shared" si="15"/>
        <v>0</v>
      </c>
      <c r="I46" s="101">
        <f>IF(ISNUMBER(G46), $B64 * H46, "")</f>
        <v>0</v>
      </c>
      <c r="J46" s="15">
        <v>38.799999999999997</v>
      </c>
      <c r="K46" s="32">
        <f t="shared" si="16"/>
        <v>-2.5706940874036356E-3</v>
      </c>
      <c r="L46" s="18">
        <f>IF(ISNUMBER(J46), $B64 * K46, "")</f>
        <v>-385.60411311054537</v>
      </c>
      <c r="M46" s="31">
        <v>41.1</v>
      </c>
      <c r="N46" s="32">
        <f t="shared" si="17"/>
        <v>5.655526992287925E-2</v>
      </c>
      <c r="O46" s="18">
        <f>IF(ISNUMBER(M46), $B64 * N46, "")</f>
        <v>8483.2904884318868</v>
      </c>
      <c r="Q46" s="193"/>
      <c r="R46" s="193"/>
      <c r="S46" s="193"/>
    </row>
    <row r="47" spans="1:19" ht="17.25" customHeight="1" thickBot="1">
      <c r="A47" s="125" t="s">
        <v>107</v>
      </c>
      <c r="B47" s="126">
        <v>79.5</v>
      </c>
      <c r="C47" s="77">
        <v>1.2594457999999999E-3</v>
      </c>
      <c r="D47" s="15">
        <v>78.099999999999994</v>
      </c>
      <c r="E47" s="32">
        <f t="shared" si="14"/>
        <v>-1.7610062893081833E-2</v>
      </c>
      <c r="F47" s="18">
        <f>IF(ISNUMBER(D47), $B64 * E47, "")</f>
        <v>-2641.5094339622751</v>
      </c>
      <c r="G47" s="31">
        <v>78.3</v>
      </c>
      <c r="H47" s="32">
        <f t="shared" si="15"/>
        <v>-1.5094339622641546E-2</v>
      </c>
      <c r="I47" s="101">
        <f>IF(ISNUMBER(G47), $B64 * H47, "")</f>
        <v>-2264.1509433962319</v>
      </c>
      <c r="J47" s="15">
        <v>77.8</v>
      </c>
      <c r="K47" s="32">
        <f t="shared" si="16"/>
        <v>-2.1383647798742175E-2</v>
      </c>
      <c r="L47" s="18">
        <f>IF(ISNUMBER(J47), $B64 * K47, "")</f>
        <v>-3207.5471698113265</v>
      </c>
      <c r="M47" s="31">
        <v>78.3</v>
      </c>
      <c r="N47" s="32">
        <f t="shared" si="17"/>
        <v>-1.5094339622641546E-2</v>
      </c>
      <c r="O47" s="18">
        <f>IF(ISNUMBER(M47), $B64 * N47, "")</f>
        <v>-2264.1509433962319</v>
      </c>
      <c r="Q47" s="193"/>
      <c r="R47" s="193"/>
      <c r="S47" s="193"/>
    </row>
    <row r="48" spans="1:19" ht="17.25" customHeight="1" thickBot="1">
      <c r="A48" s="127" t="s">
        <v>97</v>
      </c>
      <c r="B48" s="128">
        <v>1.2999999999999999E-3</v>
      </c>
      <c r="C48" s="78">
        <v>0</v>
      </c>
      <c r="D48" s="20">
        <v>1.2999999999999999E-3</v>
      </c>
      <c r="E48" s="21">
        <f t="shared" si="14"/>
        <v>0</v>
      </c>
      <c r="F48" s="22">
        <f>IF(ISNUMBER(D48), $B64 * E48, "")</f>
        <v>0</v>
      </c>
      <c r="G48" s="30">
        <v>1.2999999999999999E-3</v>
      </c>
      <c r="H48" s="21">
        <f t="shared" si="15"/>
        <v>0</v>
      </c>
      <c r="I48" s="105">
        <f>IF(ISNUMBER(G48), $B64 * H48, "")</f>
        <v>0</v>
      </c>
      <c r="J48" s="20">
        <v>1.2999999999999999E-3</v>
      </c>
      <c r="K48" s="21">
        <f t="shared" si="16"/>
        <v>0</v>
      </c>
      <c r="L48" s="22">
        <f>IF(ISNUMBER(J48), $B64 * K48, "")</f>
        <v>0</v>
      </c>
      <c r="M48" s="30">
        <v>1.4E-3</v>
      </c>
      <c r="N48" s="21">
        <f t="shared" si="17"/>
        <v>7.6923076923076955E-2</v>
      </c>
      <c r="O48" s="22">
        <f>IF(ISNUMBER(M48), $B64 * N48, "")</f>
        <v>11538.461538461543</v>
      </c>
      <c r="Q48" s="193"/>
      <c r="R48" s="193"/>
      <c r="S48" s="193"/>
    </row>
    <row r="49" spans="1:19" ht="17.25" customHeight="1" thickBot="1">
      <c r="A49" s="125" t="s">
        <v>128</v>
      </c>
      <c r="B49" s="129">
        <v>62.7</v>
      </c>
      <c r="C49" s="80">
        <v>-3.1796502000000001E-3</v>
      </c>
      <c r="D49" s="106">
        <v>62.5</v>
      </c>
      <c r="E49" s="107">
        <f>IF(ISNUMBER(D49), (D49 - $B49) / $B49, "")</f>
        <v>-3.1897926634769191E-3</v>
      </c>
      <c r="F49" s="108">
        <f>IF(ISNUMBER(D49), $B64 * E49, "")</f>
        <v>-478.46889952153788</v>
      </c>
      <c r="G49" s="109">
        <v>62.8</v>
      </c>
      <c r="H49" s="107">
        <f>IF(ISNUMBER(G49), (G49 - $B49) / $B49, "")</f>
        <v>1.5948963317383464E-3</v>
      </c>
      <c r="I49" s="110">
        <f>IF(ISNUMBER(G49), $B64 * H49, "")</f>
        <v>239.23444976075194</v>
      </c>
      <c r="J49" s="106">
        <v>62.6</v>
      </c>
      <c r="K49" s="107">
        <f>IF(ISNUMBER(J49), (J49 - $B49) / $B49, "")</f>
        <v>-1.5948963317384596E-3</v>
      </c>
      <c r="L49" s="108">
        <f>IF(ISNUMBER(J49), $B64 * K49, "")</f>
        <v>-239.23444976076894</v>
      </c>
      <c r="M49" s="109">
        <v>61.9</v>
      </c>
      <c r="N49" s="107">
        <f>IF(ISNUMBER(M49), (M49 - $B49) / $B49, "")</f>
        <v>-1.2759170653907564E-2</v>
      </c>
      <c r="O49" s="108">
        <f>IF(ISNUMBER(M49), $B64 * N49, "")</f>
        <v>-1913.8755980861345</v>
      </c>
      <c r="Q49" s="193"/>
      <c r="R49" s="193"/>
      <c r="S49" s="193"/>
    </row>
    <row r="50" spans="1:19" ht="17.25" customHeight="1" thickBot="1">
      <c r="A50" s="125" t="s">
        <v>143</v>
      </c>
      <c r="B50" s="126">
        <v>7.09</v>
      </c>
      <c r="C50" s="77">
        <v>-4.2134831000000001E-3</v>
      </c>
      <c r="D50" s="15">
        <v>6.94</v>
      </c>
      <c r="E50" s="32">
        <f t="shared" ref="E50:E53" si="18">IF(ISNUMBER(D50), (D50 - $B50) / $B50, "")</f>
        <v>-2.1156558533145201E-2</v>
      </c>
      <c r="F50" s="18">
        <f>IF(ISNUMBER(D50), $B64 * E50, "")</f>
        <v>-3173.4837799717802</v>
      </c>
      <c r="G50" s="31">
        <v>7.03</v>
      </c>
      <c r="H50" s="32">
        <f t="shared" ref="H50:H53" si="19">IF(ISNUMBER(G50), (G50 - $B50) / $B50, "")</f>
        <v>-8.4626234132580552E-3</v>
      </c>
      <c r="I50" s="101">
        <f>IF(ISNUMBER(G50), $B64 * H50, "")</f>
        <v>-1269.3935119887083</v>
      </c>
      <c r="J50" s="15">
        <v>6.96</v>
      </c>
      <c r="K50" s="32">
        <f t="shared" ref="K50:K53" si="20">IF(ISNUMBER(J50), (J50 - $B50) / $B50, "")</f>
        <v>-1.8335684062059224E-2</v>
      </c>
      <c r="L50" s="18">
        <f>IF(ISNUMBER(J50), $B64 * K50, "")</f>
        <v>-2750.3526093088835</v>
      </c>
      <c r="M50" s="31">
        <v>6.8</v>
      </c>
      <c r="N50" s="32">
        <f t="shared" ref="N50:N53" si="21">IF(ISNUMBER(M50), (M50 - $B50) / $B50, "")</f>
        <v>-4.0902679830747538E-2</v>
      </c>
      <c r="O50" s="18">
        <f>IF(ISNUMBER(M50), $B64 * N50, "")</f>
        <v>-6135.4019746121303</v>
      </c>
      <c r="Q50" s="193"/>
      <c r="R50" s="193"/>
      <c r="S50" s="193"/>
    </row>
    <row r="51" spans="1:19" ht="17.25" customHeight="1" thickBot="1">
      <c r="A51" s="125" t="s">
        <v>244</v>
      </c>
      <c r="B51" s="126">
        <v>53.2</v>
      </c>
      <c r="C51" s="77">
        <v>-5.6074766000000003E-3</v>
      </c>
      <c r="D51" s="15">
        <v>52.9</v>
      </c>
      <c r="E51" s="32">
        <f t="shared" si="18"/>
        <v>-5.6390977443609817E-3</v>
      </c>
      <c r="F51" s="18">
        <f>IF(ISNUMBER(D51), $B64 * E51, "")</f>
        <v>-845.86466165414731</v>
      </c>
      <c r="G51" s="31">
        <v>52.9</v>
      </c>
      <c r="H51" s="32">
        <f t="shared" si="19"/>
        <v>-5.6390977443609817E-3</v>
      </c>
      <c r="I51" s="101">
        <f>IF(ISNUMBER(G51), $B64 * H51, "")</f>
        <v>-845.86466165414731</v>
      </c>
      <c r="J51" s="15">
        <v>53.1</v>
      </c>
      <c r="K51" s="32">
        <f t="shared" si="20"/>
        <v>-1.8796992481203273E-3</v>
      </c>
      <c r="L51" s="18">
        <f>IF(ISNUMBER(J51), $B64 * K51, "")</f>
        <v>-281.95488721804912</v>
      </c>
      <c r="M51" s="31">
        <v>53.3</v>
      </c>
      <c r="N51" s="32">
        <f t="shared" si="21"/>
        <v>1.8796992481201937E-3</v>
      </c>
      <c r="O51" s="18">
        <f>IF(ISNUMBER(M51), $B64 * N51, "")</f>
        <v>281.95488721802906</v>
      </c>
      <c r="Q51" s="193"/>
      <c r="R51" s="193"/>
      <c r="S51" s="193"/>
    </row>
    <row r="52" spans="1:19" ht="17.25" customHeight="1" thickBot="1">
      <c r="A52" s="125" t="s">
        <v>64</v>
      </c>
      <c r="B52" s="126">
        <v>21.6</v>
      </c>
      <c r="C52" s="77">
        <v>-9.1743119000000008E-3</v>
      </c>
      <c r="D52" s="15">
        <v>21.4</v>
      </c>
      <c r="E52" s="32">
        <f t="shared" si="18"/>
        <v>-9.2592592592593906E-3</v>
      </c>
      <c r="F52" s="18">
        <f>IF(ISNUMBER(D52), $B64 * E52, "")</f>
        <v>-1388.8888888889087</v>
      </c>
      <c r="G52" s="31">
        <v>21.5</v>
      </c>
      <c r="H52" s="32">
        <f t="shared" si="19"/>
        <v>-4.6296296296296953E-3</v>
      </c>
      <c r="I52" s="101">
        <f>IF(ISNUMBER(G52), $B64 * H52, "")</f>
        <v>-694.44444444445435</v>
      </c>
      <c r="J52" s="15">
        <v>21.3</v>
      </c>
      <c r="K52" s="32">
        <f t="shared" si="20"/>
        <v>-1.3888888888888921E-2</v>
      </c>
      <c r="L52" s="18">
        <f>IF(ISNUMBER(J52), $B64 * K52, "")</f>
        <v>-2083.333333333338</v>
      </c>
      <c r="M52" s="31">
        <v>21.3</v>
      </c>
      <c r="N52" s="32">
        <f t="shared" si="21"/>
        <v>-1.3888888888888921E-2</v>
      </c>
      <c r="O52" s="18">
        <f>IF(ISNUMBER(M52), $B64 * N52, "")</f>
        <v>-2083.333333333338</v>
      </c>
      <c r="Q52" s="33"/>
      <c r="R52" s="33"/>
    </row>
    <row r="53" spans="1:19" ht="17.25" customHeight="1" thickBot="1">
      <c r="A53" s="130" t="s">
        <v>140</v>
      </c>
      <c r="B53" s="131">
        <v>48.9</v>
      </c>
      <c r="C53" s="79">
        <v>-1.41129032E-2</v>
      </c>
      <c r="D53" s="24">
        <v>48.4</v>
      </c>
      <c r="E53" s="25">
        <f t="shared" si="18"/>
        <v>-1.0224948875255624E-2</v>
      </c>
      <c r="F53" s="104">
        <f>IF(ISNUMBER(D53), $B64 * E53, "")</f>
        <v>-1533.7423312883436</v>
      </c>
      <c r="G53" s="102">
        <v>49.2</v>
      </c>
      <c r="H53" s="25">
        <f t="shared" si="19"/>
        <v>6.134969325153462E-3</v>
      </c>
      <c r="I53" s="103">
        <f>IF(ISNUMBER(G53), $B64 * H53, "")</f>
        <v>920.24539877301925</v>
      </c>
      <c r="J53" s="24">
        <v>48.8</v>
      </c>
      <c r="K53" s="25">
        <f t="shared" si="20"/>
        <v>-2.044989775051154E-3</v>
      </c>
      <c r="L53" s="104">
        <f>IF(ISNUMBER(J53), $B64 * K53, "")</f>
        <v>-306.7484662576731</v>
      </c>
      <c r="M53" s="102">
        <v>47.9</v>
      </c>
      <c r="N53" s="25">
        <f t="shared" si="21"/>
        <v>-2.0449897750511249E-2</v>
      </c>
      <c r="O53" s="104">
        <f>IF(ISNUMBER(M53), $B64 * N53, "")</f>
        <v>-3067.4846625766872</v>
      </c>
      <c r="Q53" s="194"/>
      <c r="R53" s="195"/>
      <c r="S53" s="196"/>
    </row>
    <row r="54" spans="1:19" ht="17.25" customHeight="1">
      <c r="A54" s="123" t="s">
        <v>118</v>
      </c>
      <c r="B54" s="124">
        <v>12.6</v>
      </c>
      <c r="C54" s="76">
        <v>-1.5625E-2</v>
      </c>
      <c r="D54" s="13">
        <v>12.3</v>
      </c>
      <c r="E54" s="14">
        <f>IF(ISNUMBER(D54), (D54 - $B54) / $B54, "")</f>
        <v>-2.3809523809523725E-2</v>
      </c>
      <c r="F54" s="16">
        <f>IF(ISNUMBER(D54), $B64 * E54, "")</f>
        <v>-3571.4285714285588</v>
      </c>
      <c r="G54" s="29">
        <v>12.5</v>
      </c>
      <c r="H54" s="14">
        <f>IF(ISNUMBER(G54), (G54 - $B54) / $B54, "")</f>
        <v>-7.9365079365079083E-3</v>
      </c>
      <c r="I54" s="100">
        <f>IF(ISNUMBER(G54), $B64 * H54, "")</f>
        <v>-1190.4761904761863</v>
      </c>
      <c r="J54" s="13">
        <v>12.3</v>
      </c>
      <c r="K54" s="14">
        <f>IF(ISNUMBER(J54), (J54 - $B54) / $B54, "")</f>
        <v>-2.3809523809523725E-2</v>
      </c>
      <c r="L54" s="16">
        <f>IF(ISNUMBER(J54), $B64 * K54, "")</f>
        <v>-3571.4285714285588</v>
      </c>
      <c r="M54" s="29">
        <v>12.2</v>
      </c>
      <c r="N54" s="14">
        <f>IF(ISNUMBER(M54), (M54 - $B54) / $B54, "")</f>
        <v>-3.1746031746031772E-2</v>
      </c>
      <c r="O54" s="16">
        <f>IF(ISNUMBER(M54), $B64 * N54, "")</f>
        <v>-4761.904761904766</v>
      </c>
      <c r="Q54" s="197"/>
      <c r="R54" s="198"/>
      <c r="S54" s="199"/>
    </row>
    <row r="55" spans="1:19" ht="17.25" customHeight="1" thickBot="1">
      <c r="A55" s="125" t="s">
        <v>184</v>
      </c>
      <c r="B55" s="126">
        <v>7.97</v>
      </c>
      <c r="C55" s="77">
        <v>-1.60493827E-2</v>
      </c>
      <c r="D55" s="15">
        <v>8.0399999999999991</v>
      </c>
      <c r="E55" s="32">
        <f t="shared" ref="E55:E58" si="22">IF(ISNUMBER(D55), (D55 - $B55) / $B55, "")</f>
        <v>8.7829360100375661E-3</v>
      </c>
      <c r="F55" s="18">
        <f>IF(ISNUMBER(D55), $B64 * E55, "")</f>
        <v>1317.440401505635</v>
      </c>
      <c r="G55" s="31">
        <v>8.07</v>
      </c>
      <c r="H55" s="32">
        <f t="shared" ref="H55:H58" si="23">IF(ISNUMBER(G55), (G55 - $B55) / $B55, "")</f>
        <v>1.2547051442910984E-2</v>
      </c>
      <c r="I55" s="101">
        <f>IF(ISNUMBER(G55), $B64 * H55, "")</f>
        <v>1882.0577164366475</v>
      </c>
      <c r="J55" s="15">
        <v>8.0299999999999994</v>
      </c>
      <c r="K55" s="32">
        <f t="shared" ref="K55:K58" si="24">IF(ISNUMBER(J55), (J55 - $B55) / $B55, "")</f>
        <v>7.5282308657465009E-3</v>
      </c>
      <c r="L55" s="18">
        <f>IF(ISNUMBER(J55), $B64 * K55, "")</f>
        <v>1129.2346298619752</v>
      </c>
      <c r="M55" s="31">
        <v>8.01</v>
      </c>
      <c r="N55" s="32">
        <f t="shared" ref="N55:N58" si="25">IF(ISNUMBER(M55), (M55 - $B55) / $B55, "")</f>
        <v>5.0188205771643712E-3</v>
      </c>
      <c r="O55" s="18">
        <f>IF(ISNUMBER(M55), $B64 * N55, "")</f>
        <v>752.82308657465569</v>
      </c>
      <c r="Q55" s="200"/>
      <c r="R55" s="201"/>
      <c r="S55" s="202"/>
    </row>
    <row r="56" spans="1:19" ht="17.25" customHeight="1" thickBot="1">
      <c r="A56" s="125" t="s">
        <v>126</v>
      </c>
      <c r="B56" s="126">
        <v>67.3</v>
      </c>
      <c r="C56" s="77">
        <v>-1.6081871300000002E-2</v>
      </c>
      <c r="D56" s="15">
        <v>67.8</v>
      </c>
      <c r="E56" s="32">
        <f t="shared" si="22"/>
        <v>7.4294205052005948E-3</v>
      </c>
      <c r="F56" s="18">
        <f>IF(ISNUMBER(D56), $B64 * E56, "")</f>
        <v>1114.4130757800892</v>
      </c>
      <c r="G56" s="31">
        <v>67.900000000000006</v>
      </c>
      <c r="H56" s="32">
        <f t="shared" si="23"/>
        <v>8.9153046062408411E-3</v>
      </c>
      <c r="I56" s="101">
        <f>IF(ISNUMBER(G56), $B64 * H56, "")</f>
        <v>1337.2956909361262</v>
      </c>
      <c r="J56" s="15">
        <v>67.7</v>
      </c>
      <c r="K56" s="32">
        <f t="shared" si="24"/>
        <v>5.9435364041605602E-3</v>
      </c>
      <c r="L56" s="18">
        <f>IF(ISNUMBER(J56), $B64 * K56, "")</f>
        <v>891.53046062408407</v>
      </c>
      <c r="M56" s="31">
        <v>67.5</v>
      </c>
      <c r="N56" s="32">
        <f t="shared" si="25"/>
        <v>2.9717682020802801E-3</v>
      </c>
      <c r="O56" s="18">
        <f>IF(ISNUMBER(M56), $B64 * N56, "")</f>
        <v>445.76523031204204</v>
      </c>
      <c r="Q56" s="193"/>
      <c r="R56" s="193"/>
      <c r="S56" s="193"/>
    </row>
    <row r="57" spans="1:19" ht="17.25" customHeight="1" thickBot="1">
      <c r="A57" s="125" t="s">
        <v>196</v>
      </c>
      <c r="B57" s="126">
        <v>35.700000000000003</v>
      </c>
      <c r="C57" s="77">
        <v>-1.6528925600000001E-2</v>
      </c>
      <c r="D57" s="15">
        <v>35.299999999999997</v>
      </c>
      <c r="E57" s="32">
        <f t="shared" si="22"/>
        <v>-1.1204481792717245E-2</v>
      </c>
      <c r="F57" s="18">
        <f>IF(ISNUMBER(D57), $B64 * E57, "")</f>
        <v>-1680.6722689075866</v>
      </c>
      <c r="G57" s="31">
        <v>35.6</v>
      </c>
      <c r="H57" s="32">
        <f t="shared" si="23"/>
        <v>-2.8011204481793112E-3</v>
      </c>
      <c r="I57" s="101">
        <f>IF(ISNUMBER(G57), $B64 * H57, "")</f>
        <v>-420.16806722689665</v>
      </c>
      <c r="J57" s="15">
        <v>35.5</v>
      </c>
      <c r="K57" s="32">
        <f t="shared" si="24"/>
        <v>-5.6022408963586224E-3</v>
      </c>
      <c r="L57" s="18">
        <f>IF(ISNUMBER(J57), $B64 * K57, "")</f>
        <v>-840.33613445379331</v>
      </c>
      <c r="M57" s="31">
        <v>35.299999999999997</v>
      </c>
      <c r="N57" s="32">
        <f t="shared" si="25"/>
        <v>-1.1204481792717245E-2</v>
      </c>
      <c r="O57" s="18">
        <f>IF(ISNUMBER(M57), $B64 * N57, "")</f>
        <v>-1680.6722689075866</v>
      </c>
      <c r="Q57" s="203"/>
      <c r="R57" s="203"/>
      <c r="S57" s="203"/>
    </row>
    <row r="58" spans="1:19" ht="17.25" customHeight="1" thickBot="1">
      <c r="A58" s="127" t="s">
        <v>145</v>
      </c>
      <c r="B58" s="128">
        <v>6.97</v>
      </c>
      <c r="C58" s="78">
        <v>-1.83098592E-2</v>
      </c>
      <c r="D58" s="20">
        <v>6.92</v>
      </c>
      <c r="E58" s="21">
        <f t="shared" si="22"/>
        <v>-7.1736011477761584E-3</v>
      </c>
      <c r="F58" s="22">
        <f>IF(ISNUMBER(D58), $B64 * E58, "")</f>
        <v>-1076.0401721664239</v>
      </c>
      <c r="G58" s="30">
        <v>6.99</v>
      </c>
      <c r="H58" s="21">
        <f t="shared" si="23"/>
        <v>2.86944045911054E-3</v>
      </c>
      <c r="I58" s="105">
        <f>IF(ISNUMBER(G58), $B64 * H58, "")</f>
        <v>430.41606886658099</v>
      </c>
      <c r="J58" s="20">
        <v>7</v>
      </c>
      <c r="K58" s="21">
        <f t="shared" si="24"/>
        <v>4.3041606886657464E-3</v>
      </c>
      <c r="L58" s="22">
        <f>IF(ISNUMBER(J58), $B64 * K58, "")</f>
        <v>645.62410329986199</v>
      </c>
      <c r="M58" s="30">
        <v>6.77</v>
      </c>
      <c r="N58" s="21">
        <f t="shared" si="25"/>
        <v>-2.8694404591104762E-2</v>
      </c>
      <c r="O58" s="22">
        <f>IF(ISNUMBER(M58), $B64 * N58, "")</f>
        <v>-4304.1606886657146</v>
      </c>
      <c r="Q58" s="203"/>
      <c r="R58" s="203"/>
      <c r="S58" s="203"/>
    </row>
    <row r="59" spans="1:19" ht="17.25" customHeight="1" thickBot="1">
      <c r="A59" s="125" t="s">
        <v>204</v>
      </c>
      <c r="B59" s="129">
        <v>9.0500000000000007</v>
      </c>
      <c r="C59" s="80">
        <v>-1.8438177900000002E-2</v>
      </c>
      <c r="D59" s="106">
        <v>9.02</v>
      </c>
      <c r="E59" s="107">
        <f>IF(ISNUMBER(D59), (D59 - $B59) / $B59, "")</f>
        <v>-3.3149171270719486E-3</v>
      </c>
      <c r="F59" s="108">
        <f>IF(ISNUMBER(D59), $B64 * E59, "")</f>
        <v>-497.23756906079228</v>
      </c>
      <c r="G59" s="109">
        <v>9.1</v>
      </c>
      <c r="H59" s="107">
        <f>IF(ISNUMBER(G59), (G59 - $B59) / $B59, "")</f>
        <v>5.5248618784529205E-3</v>
      </c>
      <c r="I59" s="110">
        <f>IF(ISNUMBER(G59), $B64 * H59, "")</f>
        <v>828.72928176793812</v>
      </c>
      <c r="J59" s="106">
        <v>9.11</v>
      </c>
      <c r="K59" s="107">
        <f>IF(ISNUMBER(J59), (J59 - $B59) / $B59, "")</f>
        <v>6.6298342541435042E-3</v>
      </c>
      <c r="L59" s="108">
        <f>IF(ISNUMBER(J59), $B64 * K59, "")</f>
        <v>994.47513812152567</v>
      </c>
      <c r="M59" s="109">
        <v>8.91</v>
      </c>
      <c r="N59" s="107">
        <f>IF(ISNUMBER(M59), (M59 - $B59) / $B59, "")</f>
        <v>-1.546961325966857E-2</v>
      </c>
      <c r="O59" s="108">
        <f>IF(ISNUMBER(M59), $B64 * N59, "")</f>
        <v>-2320.4419889502856</v>
      </c>
      <c r="Q59" s="193"/>
      <c r="R59" s="193"/>
      <c r="S59" s="193"/>
    </row>
    <row r="60" spans="1:19" ht="17.25" customHeight="1" thickBot="1">
      <c r="A60" s="125" t="s">
        <v>210</v>
      </c>
      <c r="B60" s="126">
        <v>6.92</v>
      </c>
      <c r="C60" s="77">
        <v>-1.8439716299999999E-2</v>
      </c>
      <c r="D60" s="15">
        <v>6.96</v>
      </c>
      <c r="E60" s="32">
        <f t="shared" ref="E60:E63" si="26">IF(ISNUMBER(D60), (D60 - $B60) / $B60, "")</f>
        <v>5.7803468208092535E-3</v>
      </c>
      <c r="F60" s="18">
        <f>IF(ISNUMBER(D60), $B64 * E60, "")</f>
        <v>867.05202312138806</v>
      </c>
      <c r="G60" s="31">
        <v>6.41</v>
      </c>
      <c r="H60" s="32">
        <f t="shared" ref="H60:H63" si="27">IF(ISNUMBER(G60), (G60 - $B60) / $B60, "")</f>
        <v>-7.3699421965317882E-2</v>
      </c>
      <c r="I60" s="101">
        <f>IF(ISNUMBER(G60), $B64 * H60, "")</f>
        <v>-11054.913294797683</v>
      </c>
      <c r="J60" s="15">
        <v>6.34</v>
      </c>
      <c r="K60" s="32">
        <f t="shared" ref="K60:K63" si="28">IF(ISNUMBER(J60), (J60 - $B60) / $B60, "")</f>
        <v>-8.3815028901734118E-2</v>
      </c>
      <c r="L60" s="18">
        <f>IF(ISNUMBER(J60), $B64 * K60, "")</f>
        <v>-12572.254335260117</v>
      </c>
      <c r="M60" s="31">
        <v>6.11</v>
      </c>
      <c r="N60" s="32">
        <f t="shared" ref="N60:N63" si="29">IF(ISNUMBER(M60), (M60 - $B60) / $B60, "")</f>
        <v>-0.11705202312138722</v>
      </c>
      <c r="O60" s="18">
        <f>IF(ISNUMBER(M60), $B64 * N60, "")</f>
        <v>-17557.803468208083</v>
      </c>
      <c r="Q60" s="193"/>
      <c r="R60" s="193"/>
      <c r="S60" s="193"/>
    </row>
    <row r="61" spans="1:19" ht="17.25" customHeight="1" thickBot="1">
      <c r="A61" s="125" t="s">
        <v>157</v>
      </c>
      <c r="B61" s="126">
        <v>50.6</v>
      </c>
      <c r="C61" s="77">
        <v>-2.1276595700000001E-2</v>
      </c>
      <c r="D61" s="15">
        <v>50.2</v>
      </c>
      <c r="E61" s="32">
        <f t="shared" si="26"/>
        <v>-7.9051383399209203E-3</v>
      </c>
      <c r="F61" s="18">
        <f>IF(ISNUMBER(D61), $B64 * E61, "")</f>
        <v>-1185.7707509881382</v>
      </c>
      <c r="G61" s="31">
        <v>50.5</v>
      </c>
      <c r="H61" s="32">
        <f t="shared" si="27"/>
        <v>-1.9762845849802652E-3</v>
      </c>
      <c r="I61" s="101">
        <f>IF(ISNUMBER(G61), $B64 * H61, "")</f>
        <v>-296.44268774703977</v>
      </c>
      <c r="J61" s="15">
        <v>50.2</v>
      </c>
      <c r="K61" s="32">
        <f t="shared" si="28"/>
        <v>-7.9051383399209203E-3</v>
      </c>
      <c r="L61" s="18">
        <f>IF(ISNUMBER(J61), $B64 * K61, "")</f>
        <v>-1185.7707509881382</v>
      </c>
      <c r="M61" s="31">
        <v>49</v>
      </c>
      <c r="N61" s="32">
        <f t="shared" si="29"/>
        <v>-3.162055335968382E-2</v>
      </c>
      <c r="O61" s="18">
        <f>IF(ISNUMBER(M61), $B64 * N61, "")</f>
        <v>-4743.0830039525727</v>
      </c>
      <c r="Q61" s="193"/>
      <c r="R61" s="193"/>
      <c r="S61" s="193"/>
    </row>
    <row r="62" spans="1:19" ht="17.25" customHeight="1">
      <c r="A62" s="125" t="s">
        <v>346</v>
      </c>
      <c r="B62" s="126">
        <v>8.16</v>
      </c>
      <c r="C62" s="77">
        <v>-2.15827338E-2</v>
      </c>
      <c r="D62" s="15">
        <v>8.1</v>
      </c>
      <c r="E62" s="32">
        <f t="shared" si="26"/>
        <v>-7.3529411764706488E-3</v>
      </c>
      <c r="F62" s="18">
        <f>IF(ISNUMBER(D62), $B64 * E62, "")</f>
        <v>-1102.9411764705974</v>
      </c>
      <c r="G62" s="31">
        <v>8.4700000000000006</v>
      </c>
      <c r="H62" s="32">
        <f t="shared" si="27"/>
        <v>3.7990196078431432E-2</v>
      </c>
      <c r="I62" s="101">
        <f>IF(ISNUMBER(G62), $B64 * H62, "")</f>
        <v>5698.5294117647145</v>
      </c>
      <c r="J62" s="15">
        <v>8.31</v>
      </c>
      <c r="K62" s="32">
        <f t="shared" si="28"/>
        <v>1.8382352941176513E-2</v>
      </c>
      <c r="L62" s="18">
        <f>IF(ISNUMBER(J62), $B64 * K62, "")</f>
        <v>2757.3529411764771</v>
      </c>
      <c r="M62" s="31">
        <v>8.08</v>
      </c>
      <c r="N62" s="32">
        <f t="shared" si="29"/>
        <v>-9.8039215686274595E-3</v>
      </c>
      <c r="O62" s="18">
        <f>IF(ISNUMBER(M62), $B64 * N62, "")</f>
        <v>-1470.5882352941189</v>
      </c>
      <c r="Q62" s="182"/>
      <c r="R62" s="183"/>
      <c r="S62" s="184"/>
    </row>
    <row r="63" spans="1:19" ht="17.25" customHeight="1" thickBot="1">
      <c r="A63" s="130" t="s">
        <v>232</v>
      </c>
      <c r="B63" s="131">
        <v>71.8</v>
      </c>
      <c r="C63" s="79">
        <v>-2.1798365100000001E-2</v>
      </c>
      <c r="D63" s="24">
        <v>70.400000000000006</v>
      </c>
      <c r="E63" s="25">
        <f t="shared" si="26"/>
        <v>-1.9498607242339715E-2</v>
      </c>
      <c r="F63" s="104">
        <f>IF(ISNUMBER(D63), $B64 * E63, "")</f>
        <v>-2924.7910863509574</v>
      </c>
      <c r="G63" s="102">
        <v>70.400000000000006</v>
      </c>
      <c r="H63" s="25">
        <f t="shared" si="27"/>
        <v>-1.9498607242339715E-2</v>
      </c>
      <c r="I63" s="103">
        <f>IF(ISNUMBER(G63), $B64 * H63, "")</f>
        <v>-2924.7910863509574</v>
      </c>
      <c r="J63" s="24">
        <v>70</v>
      </c>
      <c r="K63" s="25">
        <f t="shared" si="28"/>
        <v>-2.5069637883008318E-2</v>
      </c>
      <c r="L63" s="104">
        <f>IF(ISNUMBER(J63), $B64 * K63, "")</f>
        <v>-3760.4456824512476</v>
      </c>
      <c r="M63" s="102">
        <v>70.599999999999994</v>
      </c>
      <c r="N63" s="25">
        <f t="shared" si="29"/>
        <v>-1.671309192200561E-2</v>
      </c>
      <c r="O63" s="104">
        <f>IF(ISNUMBER(M63), $B64 * N63, "")</f>
        <v>-2506.9637883008413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-8.9164869477844459E-3</v>
      </c>
      <c r="F64" s="28">
        <f>SUM(F44:F63)</f>
        <v>-26749.460843353336</v>
      </c>
      <c r="G64" s="26" t="s">
        <v>265</v>
      </c>
      <c r="H64" s="27">
        <f>IF(COUNT(H44:H63), SUM(H44:H63) / COUNT(H44:H63), 0)</f>
        <v>-3.938379786812188E-3</v>
      </c>
      <c r="I64" s="28">
        <f>SUM(I44:I63)</f>
        <v>-11815.139360436562</v>
      </c>
      <c r="J64" s="26" t="s">
        <v>265</v>
      </c>
      <c r="K64" s="27">
        <f>IF(COUNT(K44:K63), SUM(K44:K63) / COUNT(K44:K63), 0)</f>
        <v>-9.1848696701362746E-3</v>
      </c>
      <c r="L64" s="28">
        <f>SUM(L44:L63)</f>
        <v>-27554.609010408822</v>
      </c>
      <c r="M64" s="26" t="s">
        <v>265</v>
      </c>
      <c r="N64" s="27">
        <f>IF(COUNT(N44:N63), SUM(N44:N63) / COUNT(N44:N63), 0)</f>
        <v>-1.3201145144769905E-2</v>
      </c>
      <c r="O64" s="28">
        <f>SUM(O44:O63)</f>
        <v>-39603.435434309715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2022-06-09(목) 오전 00:00</v>
      </c>
      <c r="C69" s="245"/>
      <c r="D69" s="217" t="str">
        <f>TEXT($G$1, "[$-ko-KR]yyyy-mm-dd(ddd) ") &amp; "오후 14:00"</f>
        <v>2022-06-09(목) 오후 14:00</v>
      </c>
      <c r="E69" s="218"/>
      <c r="F69" s="219"/>
      <c r="G69" s="217" t="str">
        <f>TEXT($G$1, "[$-ko-KR]yyyy-mm-dd(ddd) ") &amp; "오후 19:00"</f>
        <v>2022-06-09(목) 오후 19:00</v>
      </c>
      <c r="H69" s="218"/>
      <c r="I69" s="219"/>
      <c r="J69" s="217" t="str">
        <f>TEXT($G$1, "[$-ko-KR]yyyy-mm-dd(ddd) ") &amp; "오후 21:00"</f>
        <v>2022-06-09(목) 오후 21:00</v>
      </c>
      <c r="K69" s="218"/>
      <c r="L69" s="219"/>
      <c r="M69" s="217" t="str">
        <f>TEXT($G$1+1, "[$-ko-KR]yyyy-mm-dd(ddd) ") &amp; "오전 00:00"</f>
        <v>2022-06-10(금)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81</v>
      </c>
      <c r="B71" s="124">
        <v>829</v>
      </c>
      <c r="C71" s="76">
        <v>6.6924066899999995E-2</v>
      </c>
      <c r="D71" s="13">
        <v>815</v>
      </c>
      <c r="E71" s="14">
        <f>IF(ISNUMBER(D71), (D71 - $B71) / $B71, "")</f>
        <v>-1.6887816646562123E-2</v>
      </c>
      <c r="F71" s="16">
        <f>IF(ISNUMBER(D71), $B91 * E71, "")</f>
        <v>-2533.1724969843185</v>
      </c>
      <c r="G71" s="29">
        <v>824</v>
      </c>
      <c r="H71" s="14">
        <f>IF(ISNUMBER(G71), (G71 - $B71) / $B71, "")</f>
        <v>-6.0313630880579009E-3</v>
      </c>
      <c r="I71" s="100">
        <f>IF(ISNUMBER(G71), $B91 * H71, "")</f>
        <v>-904.70446320868518</v>
      </c>
      <c r="J71" s="13">
        <v>816</v>
      </c>
      <c r="K71" s="14">
        <f>IF(ISNUMBER(J71), (J71 - $B71) / $B71, "")</f>
        <v>-1.5681544028950542E-2</v>
      </c>
      <c r="L71" s="16">
        <f>IF(ISNUMBER(J71), $B91 * K71, "")</f>
        <v>-2352.2316043425812</v>
      </c>
      <c r="M71" s="29">
        <v>806</v>
      </c>
      <c r="N71" s="14">
        <f>IF(ISNUMBER(M71), (M71 - $B71) / $B71, "")</f>
        <v>-2.7744270205066344E-2</v>
      </c>
      <c r="O71" s="16">
        <f>IF(ISNUMBER(M71), $B91 * N71, "")</f>
        <v>-4161.6405307599516</v>
      </c>
      <c r="Q71" s="203"/>
      <c r="R71" s="203"/>
      <c r="S71" s="203"/>
    </row>
    <row r="72" spans="1:19" ht="17.25" thickBot="1">
      <c r="A72" s="125" t="s">
        <v>342</v>
      </c>
      <c r="B72" s="126">
        <v>519</v>
      </c>
      <c r="C72" s="77">
        <v>2.77227723E-2</v>
      </c>
      <c r="D72" s="15">
        <v>521</v>
      </c>
      <c r="E72" s="32">
        <f t="shared" ref="E72:E75" si="30">IF(ISNUMBER(D72), (D72 - $B72) / $B72, "")</f>
        <v>3.8535645472061657E-3</v>
      </c>
      <c r="F72" s="18">
        <f>IF(ISNUMBER(D72), $B91 * E72, "")</f>
        <v>578.03468208092488</v>
      </c>
      <c r="G72" s="31">
        <v>524</v>
      </c>
      <c r="H72" s="32">
        <f t="shared" ref="H72:H75" si="31">IF(ISNUMBER(G72), (G72 - $B72) / $B72, "")</f>
        <v>9.6339113680154135E-3</v>
      </c>
      <c r="I72" s="101">
        <f>IF(ISNUMBER(G72), $B91 * H72, "")</f>
        <v>1445.086705202312</v>
      </c>
      <c r="J72" s="15">
        <v>520</v>
      </c>
      <c r="K72" s="32">
        <f t="shared" ref="K72:K75" si="32">IF(ISNUMBER(J72), (J72 - $B72) / $B72, "")</f>
        <v>1.9267822736030828E-3</v>
      </c>
      <c r="L72" s="18">
        <f>IF(ISNUMBER(J72), $B91 * K72, "")</f>
        <v>289.01734104046244</v>
      </c>
      <c r="M72" s="31">
        <v>513</v>
      </c>
      <c r="N72" s="32">
        <f t="shared" ref="N72:N75" si="33">IF(ISNUMBER(M72), (M72 - $B72) / $B72, "")</f>
        <v>-1.1560693641618497E-2</v>
      </c>
      <c r="O72" s="18">
        <f>IF(ISNUMBER(M72), $B91 * N72, "")</f>
        <v>-1734.1040462427745</v>
      </c>
      <c r="Q72" s="203"/>
      <c r="R72" s="203"/>
      <c r="S72" s="203"/>
    </row>
    <row r="73" spans="1:19" ht="17.25" thickBot="1">
      <c r="A73" s="125" t="s">
        <v>79</v>
      </c>
      <c r="B73" s="126">
        <v>507</v>
      </c>
      <c r="C73" s="77">
        <v>1.60320641E-2</v>
      </c>
      <c r="D73" s="15">
        <v>500</v>
      </c>
      <c r="E73" s="32">
        <f t="shared" si="30"/>
        <v>-1.3806706114398421E-2</v>
      </c>
      <c r="F73" s="18">
        <f>IF(ISNUMBER(D73), $B91 * E73, "")</f>
        <v>-2071.0059171597632</v>
      </c>
      <c r="G73" s="31">
        <v>506</v>
      </c>
      <c r="H73" s="32">
        <f t="shared" si="31"/>
        <v>-1.9723865877712033E-3</v>
      </c>
      <c r="I73" s="101">
        <f>IF(ISNUMBER(G73), $B91 * H73, "")</f>
        <v>-295.85798816568047</v>
      </c>
      <c r="J73" s="15">
        <v>500</v>
      </c>
      <c r="K73" s="32">
        <f t="shared" si="32"/>
        <v>-1.3806706114398421E-2</v>
      </c>
      <c r="L73" s="18">
        <f>IF(ISNUMBER(J73), $B91 * K73, "")</f>
        <v>-2071.0059171597632</v>
      </c>
      <c r="M73" s="31">
        <v>505</v>
      </c>
      <c r="N73" s="32">
        <f t="shared" si="33"/>
        <v>-3.9447731755424065E-3</v>
      </c>
      <c r="O73" s="18">
        <f>IF(ISNUMBER(M73), $B91 * N73, "")</f>
        <v>-591.71597633136093</v>
      </c>
      <c r="Q73" s="193"/>
      <c r="R73" s="193"/>
      <c r="S73" s="193"/>
    </row>
    <row r="74" spans="1:19" ht="17.25" thickBot="1">
      <c r="A74" s="125" t="s">
        <v>163</v>
      </c>
      <c r="B74" s="126">
        <v>698</v>
      </c>
      <c r="C74" s="77">
        <v>1.3062409299999999E-2</v>
      </c>
      <c r="D74" s="15">
        <v>699</v>
      </c>
      <c r="E74" s="32">
        <f t="shared" si="30"/>
        <v>1.4326647564469914E-3</v>
      </c>
      <c r="F74" s="18">
        <f>IF(ISNUMBER(D74), $B91 * E74, "")</f>
        <v>214.89971346704871</v>
      </c>
      <c r="G74" s="31">
        <v>702</v>
      </c>
      <c r="H74" s="32">
        <f t="shared" si="31"/>
        <v>5.7306590257879654E-3</v>
      </c>
      <c r="I74" s="101">
        <f>IF(ISNUMBER(G74), $B91 * H74, "")</f>
        <v>859.59885386819485</v>
      </c>
      <c r="J74" s="15">
        <v>697</v>
      </c>
      <c r="K74" s="32">
        <f t="shared" si="32"/>
        <v>-1.4326647564469914E-3</v>
      </c>
      <c r="L74" s="18">
        <f>IF(ISNUMBER(J74), $B91 * K74, "")</f>
        <v>-214.89971346704871</v>
      </c>
      <c r="M74" s="31">
        <v>683</v>
      </c>
      <c r="N74" s="32">
        <f t="shared" si="33"/>
        <v>-2.148997134670487E-2</v>
      </c>
      <c r="O74" s="18">
        <f>IF(ISNUMBER(M74), $B91 * N74, "")</f>
        <v>-3223.4957020057304</v>
      </c>
      <c r="Q74" s="193"/>
      <c r="R74" s="193"/>
      <c r="S74" s="193"/>
    </row>
    <row r="75" spans="1:19" ht="17.25" thickBot="1">
      <c r="A75" s="127" t="s">
        <v>101</v>
      </c>
      <c r="B75" s="128">
        <v>387</v>
      </c>
      <c r="C75" s="78">
        <v>1.04438642E-2</v>
      </c>
      <c r="D75" s="20">
        <v>379</v>
      </c>
      <c r="E75" s="21">
        <f t="shared" si="30"/>
        <v>-2.0671834625322998E-2</v>
      </c>
      <c r="F75" s="22">
        <f>IF(ISNUMBER(D75), $B91 * E75, "")</f>
        <v>-3100.7751937984499</v>
      </c>
      <c r="G75" s="30">
        <v>383</v>
      </c>
      <c r="H75" s="21">
        <f t="shared" si="31"/>
        <v>-1.0335917312661499E-2</v>
      </c>
      <c r="I75" s="105">
        <f>IF(ISNUMBER(G75), $B91 * H75, "")</f>
        <v>-1550.3875968992249</v>
      </c>
      <c r="J75" s="20">
        <v>381</v>
      </c>
      <c r="K75" s="21">
        <f t="shared" si="32"/>
        <v>-1.5503875968992248E-2</v>
      </c>
      <c r="L75" s="22">
        <f>IF(ISNUMBER(J75), $B91 * K75, "")</f>
        <v>-2325.5813953488373</v>
      </c>
      <c r="M75" s="30">
        <v>380</v>
      </c>
      <c r="N75" s="21">
        <f t="shared" si="33"/>
        <v>-1.8087855297157621E-2</v>
      </c>
      <c r="O75" s="22">
        <f>IF(ISNUMBER(M75), $B91 * N75, "")</f>
        <v>-2713.1782945736431</v>
      </c>
      <c r="Q75" s="193"/>
      <c r="R75" s="193"/>
      <c r="S75" s="193"/>
    </row>
    <row r="76" spans="1:19" ht="17.25" thickBot="1">
      <c r="A76" s="125" t="s">
        <v>105</v>
      </c>
      <c r="B76" s="129">
        <v>506</v>
      </c>
      <c r="C76" s="80">
        <v>9.9800398999999995E-3</v>
      </c>
      <c r="D76" s="106">
        <v>494</v>
      </c>
      <c r="E76" s="107">
        <f>IF(ISNUMBER(D76), (D76 - $B76) / $B76, "")</f>
        <v>-2.3715415019762844E-2</v>
      </c>
      <c r="F76" s="108">
        <f>IF(ISNUMBER(D76), $B91 * E76, "")</f>
        <v>-3557.3122529644265</v>
      </c>
      <c r="G76" s="109">
        <v>496</v>
      </c>
      <c r="H76" s="107">
        <f>IF(ISNUMBER(G76), (G76 - $B76) / $B76, "")</f>
        <v>-1.9762845849802372E-2</v>
      </c>
      <c r="I76" s="110">
        <f>IF(ISNUMBER(G76), $B91 * H76, "")</f>
        <v>-2964.426877470356</v>
      </c>
      <c r="J76" s="106">
        <v>492</v>
      </c>
      <c r="K76" s="107">
        <f>IF(ISNUMBER(J76), (J76 - $B76) / $B76, "")</f>
        <v>-2.766798418972332E-2</v>
      </c>
      <c r="L76" s="108">
        <f>IF(ISNUMBER(J76), $B91 * K76, "")</f>
        <v>-4150.197628458498</v>
      </c>
      <c r="M76" s="109">
        <v>487</v>
      </c>
      <c r="N76" s="107">
        <f>IF(ISNUMBER(M76), (M76 - $B76) / $B76, "")</f>
        <v>-3.7549407114624504E-2</v>
      </c>
      <c r="O76" s="108">
        <f>IF(ISNUMBER(M76), $B91 * N76, "")</f>
        <v>-5632.411067193676</v>
      </c>
      <c r="Q76" s="193"/>
      <c r="R76" s="193"/>
      <c r="S76" s="193"/>
    </row>
    <row r="77" spans="1:19" ht="17.25" thickBot="1">
      <c r="A77" s="125" t="s">
        <v>206</v>
      </c>
      <c r="B77" s="126">
        <v>674</v>
      </c>
      <c r="C77" s="77">
        <v>8.9820358999999992E-3</v>
      </c>
      <c r="D77" s="15">
        <v>676</v>
      </c>
      <c r="E77" s="32">
        <f t="shared" ref="E77:E80" si="34">IF(ISNUMBER(D77), (D77 - $B77) / $B77, "")</f>
        <v>2.967359050445104E-3</v>
      </c>
      <c r="F77" s="18">
        <f>IF(ISNUMBER(D77), $B91 * E77, "")</f>
        <v>445.10385756676561</v>
      </c>
      <c r="G77" s="31">
        <v>681</v>
      </c>
      <c r="H77" s="32">
        <f t="shared" ref="H77:H80" si="35">IF(ISNUMBER(G77), (G77 - $B77) / $B77, "")</f>
        <v>1.0385756676557863E-2</v>
      </c>
      <c r="I77" s="101">
        <f>IF(ISNUMBER(G77), $B91 * H77, "")</f>
        <v>1557.8635014836796</v>
      </c>
      <c r="J77" s="15">
        <v>678</v>
      </c>
      <c r="K77" s="32">
        <f t="shared" ref="K77:K80" si="36">IF(ISNUMBER(J77), (J77 - $B77) / $B77, "")</f>
        <v>5.9347181008902079E-3</v>
      </c>
      <c r="L77" s="18">
        <f>IF(ISNUMBER(J77), $B91 * K77, "")</f>
        <v>890.20771513353122</v>
      </c>
      <c r="M77" s="31">
        <v>659</v>
      </c>
      <c r="N77" s="32">
        <f t="shared" ref="N77:N80" si="37">IF(ISNUMBER(M77), (M77 - $B77) / $B77, "")</f>
        <v>-2.2255192878338281E-2</v>
      </c>
      <c r="O77" s="18">
        <f>IF(ISNUMBER(M77), $B91 * N77, "")</f>
        <v>-3338.2789317507422</v>
      </c>
      <c r="Q77" s="193"/>
      <c r="R77" s="193"/>
      <c r="S77" s="193"/>
    </row>
    <row r="78" spans="1:19" ht="17.25" thickBot="1">
      <c r="A78" s="125" t="s">
        <v>155</v>
      </c>
      <c r="B78" s="126">
        <v>747</v>
      </c>
      <c r="C78" s="77">
        <v>8.0971659999999994E-3</v>
      </c>
      <c r="D78" s="15">
        <v>714</v>
      </c>
      <c r="E78" s="32">
        <f t="shared" si="34"/>
        <v>-4.4176706827309238E-2</v>
      </c>
      <c r="F78" s="18">
        <f>IF(ISNUMBER(D78), $B91 * E78, "")</f>
        <v>-6626.5060240963858</v>
      </c>
      <c r="G78" s="31">
        <v>725</v>
      </c>
      <c r="H78" s="32">
        <f t="shared" si="35"/>
        <v>-2.9451137884872823E-2</v>
      </c>
      <c r="I78" s="101">
        <f>IF(ISNUMBER(G78), $B91 * H78, "")</f>
        <v>-4417.6706827309235</v>
      </c>
      <c r="J78" s="15">
        <v>720</v>
      </c>
      <c r="K78" s="32">
        <f t="shared" si="36"/>
        <v>-3.614457831325301E-2</v>
      </c>
      <c r="L78" s="18">
        <f>IF(ISNUMBER(J78), $B91 * K78, "")</f>
        <v>-5421.6867469879517</v>
      </c>
      <c r="M78" s="31">
        <v>710</v>
      </c>
      <c r="N78" s="32">
        <f t="shared" si="37"/>
        <v>-4.9531459170013385E-2</v>
      </c>
      <c r="O78" s="18">
        <f>IF(ISNUMBER(M78), $B91 * N78, "")</f>
        <v>-7429.7188755020079</v>
      </c>
      <c r="Q78" s="193"/>
      <c r="R78" s="193"/>
      <c r="S78" s="193"/>
    </row>
    <row r="79" spans="1:19" ht="17.25" thickBot="1">
      <c r="A79" s="125" t="s">
        <v>171</v>
      </c>
      <c r="B79" s="126">
        <v>450</v>
      </c>
      <c r="C79" s="77">
        <v>6.7114093999999999E-3</v>
      </c>
      <c r="D79" s="15">
        <v>440</v>
      </c>
      <c r="E79" s="32">
        <f t="shared" si="34"/>
        <v>-2.2222222222222223E-2</v>
      </c>
      <c r="F79" s="18">
        <f>IF(ISNUMBER(D79), $B91 * E79, "")</f>
        <v>-3333.3333333333335</v>
      </c>
      <c r="G79" s="31">
        <v>448</v>
      </c>
      <c r="H79" s="32">
        <f t="shared" si="35"/>
        <v>-4.4444444444444444E-3</v>
      </c>
      <c r="I79" s="101">
        <f>IF(ISNUMBER(G79), $B91 * H79, "")</f>
        <v>-666.66666666666663</v>
      </c>
      <c r="J79" s="15">
        <v>444</v>
      </c>
      <c r="K79" s="32">
        <f t="shared" si="36"/>
        <v>-1.3333333333333334E-2</v>
      </c>
      <c r="L79" s="18">
        <f>IF(ISNUMBER(J79), $B91 * K79, "")</f>
        <v>-2000.0000000000002</v>
      </c>
      <c r="M79" s="31">
        <v>441</v>
      </c>
      <c r="N79" s="32">
        <f t="shared" si="37"/>
        <v>-0.02</v>
      </c>
      <c r="O79" s="18">
        <f>IF(ISNUMBER(M79), $B91 * N79, "")</f>
        <v>-3000</v>
      </c>
      <c r="Q79" s="33"/>
      <c r="R79" s="33"/>
    </row>
    <row r="80" spans="1:19" ht="17.25" thickBot="1">
      <c r="A80" s="130" t="s">
        <v>51</v>
      </c>
      <c r="B80" s="131">
        <v>179</v>
      </c>
      <c r="C80" s="79">
        <v>5.6179775000000003E-3</v>
      </c>
      <c r="D80" s="24">
        <v>177</v>
      </c>
      <c r="E80" s="25">
        <f t="shared" si="34"/>
        <v>-1.11731843575419E-2</v>
      </c>
      <c r="F80" s="104">
        <f>IF(ISNUMBER(D80), $B91 * E80, "")</f>
        <v>-1675.977653631285</v>
      </c>
      <c r="G80" s="102">
        <v>179</v>
      </c>
      <c r="H80" s="25">
        <f t="shared" si="35"/>
        <v>0</v>
      </c>
      <c r="I80" s="103">
        <f>IF(ISNUMBER(G80), $B91 * H80, "")</f>
        <v>0</v>
      </c>
      <c r="J80" s="24">
        <v>179</v>
      </c>
      <c r="K80" s="25">
        <f t="shared" si="36"/>
        <v>0</v>
      </c>
      <c r="L80" s="104">
        <f>IF(ISNUMBER(J80), $B91 * K80, "")</f>
        <v>0</v>
      </c>
      <c r="M80" s="102">
        <v>179</v>
      </c>
      <c r="N80" s="25">
        <f t="shared" si="37"/>
        <v>0</v>
      </c>
      <c r="O80" s="104">
        <f>IF(ISNUMBER(M80), $B91 * N80, "")</f>
        <v>0</v>
      </c>
      <c r="Q80" s="194"/>
      <c r="R80" s="195"/>
      <c r="S80" s="196"/>
    </row>
    <row r="81" spans="1:19">
      <c r="A81" s="123" t="s">
        <v>338</v>
      </c>
      <c r="B81" s="124">
        <v>288</v>
      </c>
      <c r="C81" s="76">
        <v>0</v>
      </c>
      <c r="D81" s="13">
        <v>280</v>
      </c>
      <c r="E81" s="14">
        <f>IF(ISNUMBER(D81), (D81 - $B81) / $B81, "")</f>
        <v>-2.7777777777777776E-2</v>
      </c>
      <c r="F81" s="16">
        <f>IF(ISNUMBER(D81), $B91 * E81, "")</f>
        <v>-4166.6666666666661</v>
      </c>
      <c r="G81" s="29">
        <v>283</v>
      </c>
      <c r="H81" s="14">
        <f>IF(ISNUMBER(G81), (G81 - $B81) / $B81, "")</f>
        <v>-1.7361111111111112E-2</v>
      </c>
      <c r="I81" s="100">
        <f>IF(ISNUMBER(G81), $B91 * H81, "")</f>
        <v>-2604.166666666667</v>
      </c>
      <c r="J81" s="13">
        <v>280</v>
      </c>
      <c r="K81" s="14">
        <f>IF(ISNUMBER(J81), (J81 - $B81) / $B81, "")</f>
        <v>-2.7777777777777776E-2</v>
      </c>
      <c r="L81" s="16">
        <f>IF(ISNUMBER(J81), $B91 * K81, "")</f>
        <v>-4166.6666666666661</v>
      </c>
      <c r="M81" s="29">
        <v>274</v>
      </c>
      <c r="N81" s="14">
        <f>IF(ISNUMBER(M81), (M81 - $B81) / $B81, "")</f>
        <v>-4.8611111111111112E-2</v>
      </c>
      <c r="O81" s="16">
        <f>IF(ISNUMBER(M81), $B91 * N81, "")</f>
        <v>-7291.666666666667</v>
      </c>
      <c r="Q81" s="197"/>
      <c r="R81" s="198"/>
      <c r="S81" s="199"/>
    </row>
    <row r="82" spans="1:19" ht="17.25" thickBot="1">
      <c r="A82" s="125" t="s">
        <v>220</v>
      </c>
      <c r="B82" s="126">
        <v>671</v>
      </c>
      <c r="C82" s="77">
        <v>-1.4880951999999999E-3</v>
      </c>
      <c r="D82" s="15">
        <v>661</v>
      </c>
      <c r="E82" s="32">
        <f t="shared" ref="E82:E85" si="38">IF(ISNUMBER(D82), (D82 - $B82) / $B82, "")</f>
        <v>-1.4903129657228018E-2</v>
      </c>
      <c r="F82" s="18">
        <f>IF(ISNUMBER(D82), $B91 * E82, "")</f>
        <v>-2235.4694485842028</v>
      </c>
      <c r="G82" s="31">
        <v>662</v>
      </c>
      <c r="H82" s="32">
        <f t="shared" ref="H82:H85" si="39">IF(ISNUMBER(G82), (G82 - $B82) / $B82, "")</f>
        <v>-1.3412816691505217E-2</v>
      </c>
      <c r="I82" s="101">
        <f>IF(ISNUMBER(G82), $B91 * H82, "")</f>
        <v>-2011.9225037257825</v>
      </c>
      <c r="J82" s="15">
        <v>659</v>
      </c>
      <c r="K82" s="32">
        <f t="shared" ref="K82:K85" si="40">IF(ISNUMBER(J82), (J82 - $B82) / $B82, "")</f>
        <v>-1.7883755588673621E-2</v>
      </c>
      <c r="L82" s="18">
        <f>IF(ISNUMBER(J82), $B91 * K82, "")</f>
        <v>-2682.5633383010431</v>
      </c>
      <c r="M82" s="31">
        <v>654</v>
      </c>
      <c r="N82" s="32">
        <f t="shared" ref="N82:N85" si="41">IF(ISNUMBER(M82), (M82 - $B82) / $B82, "")</f>
        <v>-2.533532041728763E-2</v>
      </c>
      <c r="O82" s="18">
        <f>IF(ISNUMBER(M82), $B91 * N82, "")</f>
        <v>-3800.2980625931446</v>
      </c>
      <c r="Q82" s="200"/>
      <c r="R82" s="201"/>
      <c r="S82" s="202"/>
    </row>
    <row r="83" spans="1:19" ht="17.25" thickBot="1">
      <c r="A83" s="125" t="s">
        <v>151</v>
      </c>
      <c r="B83" s="126">
        <v>793</v>
      </c>
      <c r="C83" s="77">
        <v>-2.5157233000000002E-3</v>
      </c>
      <c r="D83" s="15">
        <v>791</v>
      </c>
      <c r="E83" s="32">
        <f t="shared" si="38"/>
        <v>-2.5220680958385876E-3</v>
      </c>
      <c r="F83" s="18">
        <f>IF(ISNUMBER(D83), $B91 * E83, "")</f>
        <v>-378.31021437578812</v>
      </c>
      <c r="G83" s="31">
        <v>797</v>
      </c>
      <c r="H83" s="32">
        <f t="shared" si="39"/>
        <v>5.0441361916771753E-3</v>
      </c>
      <c r="I83" s="101">
        <f>IF(ISNUMBER(G83), $B91 * H83, "")</f>
        <v>756.62042875157624</v>
      </c>
      <c r="J83" s="15">
        <v>790</v>
      </c>
      <c r="K83" s="32">
        <f t="shared" si="40"/>
        <v>-3.7831021437578815E-3</v>
      </c>
      <c r="L83" s="18">
        <f>IF(ISNUMBER(J83), $B91 * K83, "")</f>
        <v>-567.46532156368221</v>
      </c>
      <c r="M83" s="31">
        <v>799</v>
      </c>
      <c r="N83" s="32">
        <f t="shared" si="41"/>
        <v>7.5662042875157629E-3</v>
      </c>
      <c r="O83" s="18">
        <f>IF(ISNUMBER(M83), $B91 * N83, "")</f>
        <v>1134.9306431273644</v>
      </c>
      <c r="Q83" s="193"/>
      <c r="R83" s="193"/>
      <c r="S83" s="193"/>
    </row>
    <row r="84" spans="1:19" ht="17.25" thickBot="1">
      <c r="A84" s="125" t="s">
        <v>328</v>
      </c>
      <c r="B84" s="126">
        <v>779</v>
      </c>
      <c r="C84" s="77">
        <v>-2.5608194999999999E-3</v>
      </c>
      <c r="D84" s="15">
        <v>781</v>
      </c>
      <c r="E84" s="32">
        <f t="shared" si="38"/>
        <v>2.5673940949935813E-3</v>
      </c>
      <c r="F84" s="18">
        <f>IF(ISNUMBER(D84), $B91 * E84, "")</f>
        <v>385.10911424903719</v>
      </c>
      <c r="G84" s="31">
        <v>802</v>
      </c>
      <c r="H84" s="32">
        <f t="shared" si="39"/>
        <v>2.9525032092426188E-2</v>
      </c>
      <c r="I84" s="101">
        <f>IF(ISNUMBER(G84), $B91 * H84, "")</f>
        <v>4428.7548138639286</v>
      </c>
      <c r="J84" s="15">
        <v>794</v>
      </c>
      <c r="K84" s="32">
        <f t="shared" si="40"/>
        <v>1.9255455712451863E-2</v>
      </c>
      <c r="L84" s="18">
        <f>IF(ISNUMBER(J84), $B91 * K84, "")</f>
        <v>2888.3183568677796</v>
      </c>
      <c r="M84" s="31">
        <v>830</v>
      </c>
      <c r="N84" s="32">
        <f t="shared" si="41"/>
        <v>6.5468549422336333E-2</v>
      </c>
      <c r="O84" s="18">
        <f>IF(ISNUMBER(M84), $B91 * N84, "")</f>
        <v>9820.2824133504491</v>
      </c>
      <c r="Q84" s="203"/>
      <c r="R84" s="203"/>
      <c r="S84" s="203"/>
    </row>
    <row r="85" spans="1:19" ht="17.25" thickBot="1">
      <c r="A85" s="127" t="s">
        <v>331</v>
      </c>
      <c r="B85" s="128">
        <v>224</v>
      </c>
      <c r="C85" s="78">
        <v>-4.4444443999999998E-3</v>
      </c>
      <c r="D85" s="20">
        <v>222</v>
      </c>
      <c r="E85" s="21">
        <f t="shared" si="38"/>
        <v>-8.9285714285714281E-3</v>
      </c>
      <c r="F85" s="22">
        <f>IF(ISNUMBER(D85), $B91 * E85, "")</f>
        <v>-1339.2857142857142</v>
      </c>
      <c r="G85" s="30">
        <v>225</v>
      </c>
      <c r="H85" s="21">
        <f t="shared" si="39"/>
        <v>4.464285714285714E-3</v>
      </c>
      <c r="I85" s="105">
        <f>IF(ISNUMBER(G85), $B91 * H85, "")</f>
        <v>669.64285714285711</v>
      </c>
      <c r="J85" s="20">
        <v>224</v>
      </c>
      <c r="K85" s="21">
        <f t="shared" si="40"/>
        <v>0</v>
      </c>
      <c r="L85" s="22">
        <f>IF(ISNUMBER(J85), $B91 * K85, "")</f>
        <v>0</v>
      </c>
      <c r="M85" s="30">
        <v>222</v>
      </c>
      <c r="N85" s="21">
        <f t="shared" si="41"/>
        <v>-8.9285714285714281E-3</v>
      </c>
      <c r="O85" s="22">
        <f>IF(ISNUMBER(M85), $B91 * N85, "")</f>
        <v>-1339.2857142857142</v>
      </c>
      <c r="Q85" s="203"/>
      <c r="R85" s="203"/>
      <c r="S85" s="203"/>
    </row>
    <row r="86" spans="1:19" ht="17.25" thickBot="1">
      <c r="A86" s="125" t="s">
        <v>343</v>
      </c>
      <c r="B86" s="129">
        <v>688</v>
      </c>
      <c r="C86" s="80">
        <v>-5.7803467999999998E-3</v>
      </c>
      <c r="D86" s="106">
        <v>680</v>
      </c>
      <c r="E86" s="107">
        <f>IF(ISNUMBER(D86), (D86 - $B86) / $B86, "")</f>
        <v>-1.1627906976744186E-2</v>
      </c>
      <c r="F86" s="108">
        <f>IF(ISNUMBER(D86), $B91 * E86, "")</f>
        <v>-1744.1860465116279</v>
      </c>
      <c r="G86" s="109">
        <v>687</v>
      </c>
      <c r="H86" s="107">
        <f>IF(ISNUMBER(G86), (G86 - $B86) / $B86, "")</f>
        <v>-1.4534883720930232E-3</v>
      </c>
      <c r="I86" s="110">
        <f>IF(ISNUMBER(G86), $B91 * H86, "")</f>
        <v>-218.02325581395348</v>
      </c>
      <c r="J86" s="106">
        <v>685</v>
      </c>
      <c r="K86" s="107">
        <f>IF(ISNUMBER(J86), (J86 - $B86) / $B86, "")</f>
        <v>-4.3604651162790697E-3</v>
      </c>
      <c r="L86" s="108">
        <f>IF(ISNUMBER(J86), $B91 * K86, "")</f>
        <v>-654.06976744186045</v>
      </c>
      <c r="M86" s="109">
        <v>672</v>
      </c>
      <c r="N86" s="107">
        <f>IF(ISNUMBER(M86), (M86 - $B86) / $B86, "")</f>
        <v>-2.3255813953488372E-2</v>
      </c>
      <c r="O86" s="108">
        <f>IF(ISNUMBER(M86), $B91 * N86, "")</f>
        <v>-3488.3720930232557</v>
      </c>
      <c r="Q86" s="193"/>
      <c r="R86" s="193"/>
      <c r="S86" s="193"/>
    </row>
    <row r="87" spans="1:19" ht="17.25" thickBot="1">
      <c r="A87" s="125" t="s">
        <v>85</v>
      </c>
      <c r="B87" s="126">
        <v>154</v>
      </c>
      <c r="C87" s="77">
        <v>-6.4516128999999997E-3</v>
      </c>
      <c r="D87" s="15">
        <v>153</v>
      </c>
      <c r="E87" s="32">
        <f t="shared" ref="E87:E90" si="42">IF(ISNUMBER(D87), (D87 - $B87) / $B87, "")</f>
        <v>-6.4935064935064939E-3</v>
      </c>
      <c r="F87" s="18">
        <f>IF(ISNUMBER(D87), $B91 * E87, "")</f>
        <v>-974.02597402597405</v>
      </c>
      <c r="G87" s="31">
        <v>154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152</v>
      </c>
      <c r="N87" s="32">
        <f t="shared" ref="N87:N90" si="45">IF(ISNUMBER(M87), (M87 - $B87) / $B87, "")</f>
        <v>-1.2987012987012988E-2</v>
      </c>
      <c r="O87" s="18">
        <f>IF(ISNUMBER(M87), $B91 * N87, "")</f>
        <v>-1948.0519480519481</v>
      </c>
      <c r="Q87" s="193"/>
      <c r="R87" s="193"/>
      <c r="S87" s="193"/>
    </row>
    <row r="88" spans="1:19" ht="17.25" thickBot="1">
      <c r="A88" s="125" t="s">
        <v>103</v>
      </c>
      <c r="B88" s="126">
        <v>515</v>
      </c>
      <c r="C88" s="77">
        <v>-7.7071290999999997E-3</v>
      </c>
      <c r="D88" s="15">
        <v>502</v>
      </c>
      <c r="E88" s="32">
        <f t="shared" si="42"/>
        <v>-2.524271844660194E-2</v>
      </c>
      <c r="F88" s="18">
        <f>IF(ISNUMBER(D88), $B91 * E88, "")</f>
        <v>-3786.4077669902908</v>
      </c>
      <c r="G88" s="31">
        <v>504</v>
      </c>
      <c r="H88" s="32">
        <f t="shared" si="43"/>
        <v>-2.1359223300970873E-2</v>
      </c>
      <c r="I88" s="101">
        <f>IF(ISNUMBER(G88), $B91 * H88, "")</f>
        <v>-3203.8834951456311</v>
      </c>
      <c r="J88" s="15">
        <v>502</v>
      </c>
      <c r="K88" s="32">
        <f t="shared" si="44"/>
        <v>-2.524271844660194E-2</v>
      </c>
      <c r="L88" s="18">
        <f>IF(ISNUMBER(J88), $B91 * K88, "")</f>
        <v>-3786.4077669902908</v>
      </c>
      <c r="M88" s="31">
        <v>496</v>
      </c>
      <c r="N88" s="32">
        <f t="shared" si="45"/>
        <v>-3.6893203883495145E-2</v>
      </c>
      <c r="O88" s="18">
        <f>IF(ISNUMBER(M88), $B91 * N88, "")</f>
        <v>-5533.980582524272</v>
      </c>
      <c r="Q88" s="193"/>
      <c r="R88" s="193"/>
      <c r="S88" s="193"/>
    </row>
    <row r="89" spans="1:19">
      <c r="A89" s="125" t="s">
        <v>161</v>
      </c>
      <c r="B89" s="126">
        <v>515</v>
      </c>
      <c r="C89" s="77">
        <v>-7.7071290999999997E-3</v>
      </c>
      <c r="D89" s="15">
        <v>502</v>
      </c>
      <c r="E89" s="32">
        <f t="shared" si="42"/>
        <v>-2.524271844660194E-2</v>
      </c>
      <c r="F89" s="18">
        <f>IF(ISNUMBER(D89), $B91 * E89, "")</f>
        <v>-3786.4077669902908</v>
      </c>
      <c r="G89" s="31">
        <v>507</v>
      </c>
      <c r="H89" s="32">
        <f t="shared" si="43"/>
        <v>-1.5533980582524271E-2</v>
      </c>
      <c r="I89" s="101">
        <f>IF(ISNUMBER(G89), $B91 * H89, "")</f>
        <v>-2330.0970873786405</v>
      </c>
      <c r="J89" s="15">
        <v>505</v>
      </c>
      <c r="K89" s="32">
        <f t="shared" si="44"/>
        <v>-1.9417475728155338E-2</v>
      </c>
      <c r="L89" s="18">
        <f>IF(ISNUMBER(J89), $B91 * K89, "")</f>
        <v>-2912.6213592233007</v>
      </c>
      <c r="M89" s="31">
        <v>497</v>
      </c>
      <c r="N89" s="32">
        <f t="shared" si="45"/>
        <v>-3.4951456310679613E-2</v>
      </c>
      <c r="O89" s="18">
        <f>IF(ISNUMBER(M89), $B91 * N89, "")</f>
        <v>-5242.7184466019417</v>
      </c>
      <c r="Q89" s="182"/>
      <c r="R89" s="183"/>
      <c r="S89" s="184"/>
    </row>
    <row r="90" spans="1:19" ht="17.25" thickBot="1">
      <c r="A90" s="130" t="s">
        <v>147</v>
      </c>
      <c r="B90" s="131">
        <v>102</v>
      </c>
      <c r="C90" s="79">
        <v>-9.7087379000000001E-3</v>
      </c>
      <c r="D90" s="24">
        <v>103</v>
      </c>
      <c r="E90" s="25">
        <f t="shared" si="42"/>
        <v>9.8039215686274508E-3</v>
      </c>
      <c r="F90" s="104">
        <f>IF(ISNUMBER(D90), $B91 * E90, "")</f>
        <v>1470.5882352941176</v>
      </c>
      <c r="G90" s="102">
        <v>104</v>
      </c>
      <c r="H90" s="25">
        <f t="shared" si="43"/>
        <v>1.9607843137254902E-2</v>
      </c>
      <c r="I90" s="103">
        <f>IF(ISNUMBER(G90), $B91 * H90, "")</f>
        <v>2941.1764705882351</v>
      </c>
      <c r="J90" s="24">
        <v>103</v>
      </c>
      <c r="K90" s="25">
        <f t="shared" si="44"/>
        <v>9.8039215686274508E-3</v>
      </c>
      <c r="L90" s="104">
        <f>IF(ISNUMBER(J90), $B91 * K90, "")</f>
        <v>1470.5882352941176</v>
      </c>
      <c r="M90" s="102">
        <v>104</v>
      </c>
      <c r="N90" s="25">
        <f t="shared" si="45"/>
        <v>1.9607843137254902E-2</v>
      </c>
      <c r="O90" s="104">
        <f>IF(ISNUMBER(M90), $B91 * N90, "")</f>
        <v>2941.1764705882351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-1.2738368955913537E-2</v>
      </c>
      <c r="F91" s="28">
        <f>SUM(F71:F90)</f>
        <v>-38215.106867740622</v>
      </c>
      <c r="G91" s="26" t="s">
        <v>265</v>
      </c>
      <c r="H91" s="27">
        <f>IF(COUNT(H71:H90), SUM(H71:H90) / COUNT(H71:H90), 0)</f>
        <v>-2.836354550990476E-3</v>
      </c>
      <c r="I91" s="28">
        <f>SUM(I71:I90)</f>
        <v>-8509.0636529714284</v>
      </c>
      <c r="J91" s="26" t="s">
        <v>265</v>
      </c>
      <c r="K91" s="27">
        <f>IF(COUNT(K71:K90), SUM(K71:K90) / COUNT(K71:K90), 0)</f>
        <v>-9.5804305172138698E-3</v>
      </c>
      <c r="L91" s="28">
        <f>SUM(L71:L90)</f>
        <v>-28741.2915516416</v>
      </c>
      <c r="M91" s="26" t="s">
        <v>265</v>
      </c>
      <c r="N91" s="27">
        <f>IF(COUNT(N71:N90), SUM(N71:N90) / COUNT(N71:N90), 0)</f>
        <v>-1.5524175803680266E-2</v>
      </c>
      <c r="O91" s="28">
        <f>SUM(O71:O90)</f>
        <v>-46572.527411040777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2022-06-09(목) 오전 00:00</v>
      </c>
      <c r="C96" s="245"/>
      <c r="D96" s="217" t="str">
        <f>TEXT($G$1, "[$-ko-KR]yyyy-mm-dd(ddd) ") &amp; "오후 14:00"</f>
        <v>2022-06-09(목) 오후 14:00</v>
      </c>
      <c r="E96" s="218"/>
      <c r="F96" s="219"/>
      <c r="G96" s="217" t="str">
        <f>TEXT($G$1, "[$-ko-KR]yyyy-mm-dd(ddd) ") &amp; "오후 19:00"</f>
        <v>2022-06-09(목) 오후 19:00</v>
      </c>
      <c r="H96" s="218"/>
      <c r="I96" s="219"/>
      <c r="J96" s="217" t="str">
        <f>TEXT($G$1, "[$-ko-KR]yyyy-mm-dd(ddd) ") &amp; "오후 21:00"</f>
        <v>2022-06-09(목) 오후 21:00</v>
      </c>
      <c r="K96" s="218"/>
      <c r="L96" s="219"/>
      <c r="M96" s="217" t="str">
        <f>TEXT($G$1+1, "[$-ko-KR]yyyy-mm-dd(ddd) ") &amp; "오전 00:00"</f>
        <v>2022-06-10(금)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109</v>
      </c>
      <c r="B98" s="124">
        <v>1705</v>
      </c>
      <c r="C98" s="76">
        <v>8.2539682500000003E-2</v>
      </c>
      <c r="D98" s="13">
        <v>1740</v>
      </c>
      <c r="E98" s="14">
        <f>IF(ISNUMBER(D98), (D98 - $B98) / $B98, "")</f>
        <v>2.0527859237536656E-2</v>
      </c>
      <c r="F98" s="16">
        <f>IF(ISNUMBER(D98), $B118 * E98, "")</f>
        <v>3079.1788856304984</v>
      </c>
      <c r="G98" s="29">
        <v>1800</v>
      </c>
      <c r="H98" s="14">
        <f>IF(ISNUMBER(G98), (G98 - $B98) / $B98, "")</f>
        <v>5.5718475073313782E-2</v>
      </c>
      <c r="I98" s="100">
        <f>IF(ISNUMBER(G98), $B118 * H98, "")</f>
        <v>8357.7712609970677</v>
      </c>
      <c r="J98" s="13">
        <v>1780</v>
      </c>
      <c r="K98" s="14">
        <f>IF(ISNUMBER(J98), (J98 - $B98) / $B98, "")</f>
        <v>4.398826979472141E-2</v>
      </c>
      <c r="L98" s="16">
        <f>IF(ISNUMBER(J98), $B118 * K98, "")</f>
        <v>6598.2404692082118</v>
      </c>
      <c r="M98" s="29">
        <v>1865</v>
      </c>
      <c r="N98" s="14">
        <f>IF(ISNUMBER(M98), (M98 - $B98) / $B98, "")</f>
        <v>9.3841642228739003E-2</v>
      </c>
      <c r="O98" s="16">
        <f>IF(ISNUMBER(M98), $B118 * N98, "")</f>
        <v>14076.24633431085</v>
      </c>
      <c r="Q98" s="203"/>
      <c r="R98" s="203"/>
      <c r="S98" s="203"/>
    </row>
    <row r="99" spans="1:19" ht="17.25" thickBot="1">
      <c r="A99" s="125" t="s">
        <v>81</v>
      </c>
      <c r="B99" s="126">
        <v>829</v>
      </c>
      <c r="C99" s="77">
        <v>6.6924066899999995E-2</v>
      </c>
      <c r="D99" s="15">
        <v>815</v>
      </c>
      <c r="E99" s="32">
        <f t="shared" ref="E99:E102" si="46">IF(ISNUMBER(D99), (D99 - $B99) / $B99, "")</f>
        <v>-1.6887816646562123E-2</v>
      </c>
      <c r="F99" s="18">
        <f>IF(ISNUMBER(D99), $B118 * E99, "")</f>
        <v>-2533.1724969843185</v>
      </c>
      <c r="G99" s="31">
        <v>824</v>
      </c>
      <c r="H99" s="32">
        <f t="shared" ref="H99:H102" si="47">IF(ISNUMBER(G99), (G99 - $B99) / $B99, "")</f>
        <v>-6.0313630880579009E-3</v>
      </c>
      <c r="I99" s="101">
        <f>IF(ISNUMBER(G99), $B118 * H99, "")</f>
        <v>-904.70446320868518</v>
      </c>
      <c r="J99" s="15">
        <v>816</v>
      </c>
      <c r="K99" s="32">
        <f t="shared" ref="K99:K102" si="48">IF(ISNUMBER(J99), (J99 - $B99) / $B99, "")</f>
        <v>-1.5681544028950542E-2</v>
      </c>
      <c r="L99" s="18">
        <f>IF(ISNUMBER(J99), $B118 * K99, "")</f>
        <v>-2352.2316043425812</v>
      </c>
      <c r="M99" s="31">
        <v>806</v>
      </c>
      <c r="N99" s="32">
        <f t="shared" ref="N99:N102" si="49">IF(ISNUMBER(M99), (M99 - $B99) / $B99, "")</f>
        <v>-2.7744270205066344E-2</v>
      </c>
      <c r="O99" s="18">
        <f>IF(ISNUMBER(M99), $B118 * N99, "")</f>
        <v>-4161.6405307599516</v>
      </c>
      <c r="Q99" s="203"/>
      <c r="R99" s="203"/>
      <c r="S99" s="203"/>
    </row>
    <row r="100" spans="1:19" ht="17.25" thickBot="1">
      <c r="A100" s="125" t="s">
        <v>62</v>
      </c>
      <c r="B100" s="126">
        <v>15860</v>
      </c>
      <c r="C100" s="77">
        <v>5.7333333299999997E-2</v>
      </c>
      <c r="D100" s="15">
        <v>15310</v>
      </c>
      <c r="E100" s="32">
        <f t="shared" si="46"/>
        <v>-3.467843631778058E-2</v>
      </c>
      <c r="F100" s="18">
        <f>IF(ISNUMBER(D100), $B118 * E100, "")</f>
        <v>-5201.7654476670868</v>
      </c>
      <c r="G100" s="31">
        <v>15510</v>
      </c>
      <c r="H100" s="32">
        <f t="shared" si="47"/>
        <v>-2.2068095838587643E-2</v>
      </c>
      <c r="I100" s="101">
        <f>IF(ISNUMBER(G100), $B118 * H100, "")</f>
        <v>-3310.2143757881463</v>
      </c>
      <c r="J100" s="15">
        <v>15370</v>
      </c>
      <c r="K100" s="32">
        <f t="shared" si="48"/>
        <v>-3.0895334174022699E-2</v>
      </c>
      <c r="L100" s="18">
        <f>IF(ISNUMBER(J100), $B118 * K100, "")</f>
        <v>-4634.3001261034051</v>
      </c>
      <c r="M100" s="31">
        <v>15170</v>
      </c>
      <c r="N100" s="32">
        <f t="shared" si="49"/>
        <v>-4.3505674653215635E-2</v>
      </c>
      <c r="O100" s="18">
        <f>IF(ISNUMBER(M100), $B118 * N100, "")</f>
        <v>-6525.8511979823452</v>
      </c>
      <c r="Q100" s="193"/>
      <c r="R100" s="193"/>
      <c r="S100" s="193"/>
    </row>
    <row r="101" spans="1:19" ht="17.25" thickBot="1">
      <c r="A101" s="125" t="s">
        <v>333</v>
      </c>
      <c r="B101" s="126">
        <v>67.2</v>
      </c>
      <c r="C101" s="77">
        <v>3.7037037000000002E-2</v>
      </c>
      <c r="D101" s="15">
        <v>65</v>
      </c>
      <c r="E101" s="32">
        <f t="shared" si="46"/>
        <v>-3.2738095238095281E-2</v>
      </c>
      <c r="F101" s="18">
        <f>IF(ISNUMBER(D101), $B118 * E101, "")</f>
        <v>-4910.7142857142926</v>
      </c>
      <c r="G101" s="31">
        <v>65.8</v>
      </c>
      <c r="H101" s="32">
        <f t="shared" si="47"/>
        <v>-2.0833333333333415E-2</v>
      </c>
      <c r="I101" s="101">
        <f>IF(ISNUMBER(G101), $B118 * H101, "")</f>
        <v>-3125.0000000000123</v>
      </c>
      <c r="J101" s="15">
        <v>65.7</v>
      </c>
      <c r="K101" s="32">
        <f t="shared" si="48"/>
        <v>-2.2321428571428572E-2</v>
      </c>
      <c r="L101" s="18">
        <f>IF(ISNUMBER(J101), $B118 * K101, "")</f>
        <v>-3348.2142857142858</v>
      </c>
      <c r="M101" s="31">
        <v>65.3</v>
      </c>
      <c r="N101" s="32">
        <f t="shared" si="49"/>
        <v>-2.8273809523809607E-2</v>
      </c>
      <c r="O101" s="18">
        <f>IF(ISNUMBER(M101), $B118 * N101, "")</f>
        <v>-4241.0714285714412</v>
      </c>
      <c r="Q101" s="193"/>
      <c r="R101" s="193"/>
      <c r="S101" s="193"/>
    </row>
    <row r="102" spans="1:19" ht="17.25" thickBot="1">
      <c r="A102" s="127" t="s">
        <v>350</v>
      </c>
      <c r="B102" s="128">
        <v>1255</v>
      </c>
      <c r="C102" s="78">
        <v>3.2921810699999998E-2</v>
      </c>
      <c r="D102" s="20">
        <v>1265</v>
      </c>
      <c r="E102" s="21">
        <f t="shared" si="46"/>
        <v>7.9681274900398405E-3</v>
      </c>
      <c r="F102" s="22">
        <f>IF(ISNUMBER(D102), $B118 * E102, "")</f>
        <v>1195.2191235059761</v>
      </c>
      <c r="G102" s="30">
        <v>1270</v>
      </c>
      <c r="H102" s="21">
        <f t="shared" si="47"/>
        <v>1.1952191235059761E-2</v>
      </c>
      <c r="I102" s="105">
        <f>IF(ISNUMBER(G102), $B118 * H102, "")</f>
        <v>1792.828685258964</v>
      </c>
      <c r="J102" s="20">
        <v>1265</v>
      </c>
      <c r="K102" s="21">
        <f t="shared" si="48"/>
        <v>7.9681274900398405E-3</v>
      </c>
      <c r="L102" s="22">
        <f>IF(ISNUMBER(J102), $B118 * K102, "")</f>
        <v>1195.2191235059761</v>
      </c>
      <c r="M102" s="30">
        <v>1260</v>
      </c>
      <c r="N102" s="21">
        <f t="shared" si="49"/>
        <v>3.9840637450199202E-3</v>
      </c>
      <c r="O102" s="22">
        <f>IF(ISNUMBER(M102), $B118 * N102, "")</f>
        <v>597.60956175298804</v>
      </c>
      <c r="Q102" s="193"/>
      <c r="R102" s="193"/>
      <c r="S102" s="193"/>
    </row>
    <row r="103" spans="1:19" ht="17.25" thickBot="1">
      <c r="A103" s="125" t="s">
        <v>342</v>
      </c>
      <c r="B103" s="129">
        <v>519</v>
      </c>
      <c r="C103" s="80">
        <v>2.77227723E-2</v>
      </c>
      <c r="D103" s="106">
        <v>521</v>
      </c>
      <c r="E103" s="107">
        <f>IF(ISNUMBER(D103), (D103 - $B103) / $B103, "")</f>
        <v>3.8535645472061657E-3</v>
      </c>
      <c r="F103" s="108">
        <f>IF(ISNUMBER(D103), $B118 * E103, "")</f>
        <v>578.03468208092488</v>
      </c>
      <c r="G103" s="109">
        <v>524</v>
      </c>
      <c r="H103" s="107">
        <f>IF(ISNUMBER(G103), (G103 - $B103) / $B103, "")</f>
        <v>9.6339113680154135E-3</v>
      </c>
      <c r="I103" s="110">
        <f>IF(ISNUMBER(G103), $B118 * H103, "")</f>
        <v>1445.086705202312</v>
      </c>
      <c r="J103" s="106">
        <v>520</v>
      </c>
      <c r="K103" s="107">
        <f>IF(ISNUMBER(J103), (J103 - $B103) / $B103, "")</f>
        <v>1.9267822736030828E-3</v>
      </c>
      <c r="L103" s="108">
        <f>IF(ISNUMBER(J103), $B118 * K103, "")</f>
        <v>289.01734104046244</v>
      </c>
      <c r="M103" s="109">
        <v>513</v>
      </c>
      <c r="N103" s="107">
        <f>IF(ISNUMBER(M103), (M103 - $B103) / $B103, "")</f>
        <v>-1.1560693641618497E-2</v>
      </c>
      <c r="O103" s="108">
        <f>IF(ISNUMBER(M103), $B118 * N103, "")</f>
        <v>-1734.1040462427745</v>
      </c>
      <c r="Q103" s="193"/>
      <c r="R103" s="193"/>
      <c r="S103" s="193"/>
    </row>
    <row r="104" spans="1:19" ht="17.25" thickBot="1">
      <c r="A104" s="125" t="s">
        <v>134</v>
      </c>
      <c r="B104" s="126">
        <v>80.3</v>
      </c>
      <c r="C104" s="77">
        <v>2.0330368500000001E-2</v>
      </c>
      <c r="D104" s="15">
        <v>79.5</v>
      </c>
      <c r="E104" s="32">
        <f t="shared" ref="E104:E107" si="50">IF(ISNUMBER(D104), (D104 - $B104) / $B104, "")</f>
        <v>-9.9626400996263662E-3</v>
      </c>
      <c r="F104" s="18">
        <f>IF(ISNUMBER(D104), $B118 * E104, "")</f>
        <v>-1494.3960149439549</v>
      </c>
      <c r="G104" s="31">
        <v>80.8</v>
      </c>
      <c r="H104" s="32">
        <f t="shared" ref="H104:H107" si="51">IF(ISNUMBER(G104), (G104 - $B104) / $B104, "")</f>
        <v>6.2266500622665012E-3</v>
      </c>
      <c r="I104" s="101">
        <f>IF(ISNUMBER(G104), $B118 * H104, "")</f>
        <v>933.99750933997518</v>
      </c>
      <c r="J104" s="15">
        <v>80.599999999999994</v>
      </c>
      <c r="K104" s="32">
        <f t="shared" ref="K104:K107" si="52">IF(ISNUMBER(J104), (J104 - $B104) / $B104, "")</f>
        <v>3.735990037359865E-3</v>
      </c>
      <c r="L104" s="18">
        <f>IF(ISNUMBER(J104), $B118 * K104, "")</f>
        <v>560.39850560397974</v>
      </c>
      <c r="M104" s="31">
        <v>79.2</v>
      </c>
      <c r="N104" s="32">
        <f t="shared" ref="N104:N107" si="53">IF(ISNUMBER(M104), (M104 - $B104) / $B104, "")</f>
        <v>-1.3698630136986231E-2</v>
      </c>
      <c r="O104" s="18">
        <f>IF(ISNUMBER(M104), $B118 * N104, "")</f>
        <v>-2054.7945205479346</v>
      </c>
      <c r="Q104" s="193"/>
      <c r="R104" s="193"/>
      <c r="S104" s="193"/>
    </row>
    <row r="105" spans="1:19" ht="17.25" thickBot="1">
      <c r="A105" s="125" t="s">
        <v>190</v>
      </c>
      <c r="B105" s="126">
        <v>1515</v>
      </c>
      <c r="C105" s="77">
        <v>1.67785235E-2</v>
      </c>
      <c r="D105" s="15">
        <v>1475</v>
      </c>
      <c r="E105" s="32">
        <f t="shared" si="50"/>
        <v>-2.6402640264026403E-2</v>
      </c>
      <c r="F105" s="18">
        <f>IF(ISNUMBER(D105), $B118 * E105, "")</f>
        <v>-3960.3960396039606</v>
      </c>
      <c r="G105" s="31">
        <v>1480</v>
      </c>
      <c r="H105" s="32">
        <f t="shared" si="51"/>
        <v>-2.3102310231023101E-2</v>
      </c>
      <c r="I105" s="101">
        <f>IF(ISNUMBER(G105), $B118 * H105, "")</f>
        <v>-3465.3465346534649</v>
      </c>
      <c r="J105" s="15">
        <v>1470</v>
      </c>
      <c r="K105" s="32">
        <f t="shared" si="52"/>
        <v>-2.9702970297029702E-2</v>
      </c>
      <c r="L105" s="18">
        <f>IF(ISNUMBER(J105), $B118 * K105, "")</f>
        <v>-4455.4455445544554</v>
      </c>
      <c r="M105" s="31">
        <v>1465</v>
      </c>
      <c r="N105" s="32">
        <f t="shared" si="53"/>
        <v>-3.3003300330033E-2</v>
      </c>
      <c r="O105" s="18">
        <f>IF(ISNUMBER(M105), $B118 * N105, "")</f>
        <v>-4950.4950495049497</v>
      </c>
      <c r="Q105" s="193"/>
      <c r="R105" s="193"/>
      <c r="S105" s="193"/>
    </row>
    <row r="106" spans="1:19" ht="17.25" thickBot="1">
      <c r="A106" s="125" t="s">
        <v>136</v>
      </c>
      <c r="B106" s="126">
        <v>3385</v>
      </c>
      <c r="C106" s="77">
        <v>1.6516516500000002E-2</v>
      </c>
      <c r="D106" s="15">
        <v>3465</v>
      </c>
      <c r="E106" s="32">
        <f t="shared" si="50"/>
        <v>2.3633677991137372E-2</v>
      </c>
      <c r="F106" s="18">
        <f>IF(ISNUMBER(D106), $B118 * E106, "")</f>
        <v>3545.0516986706057</v>
      </c>
      <c r="G106" s="31">
        <v>3505</v>
      </c>
      <c r="H106" s="32">
        <f t="shared" si="51"/>
        <v>3.5450516986706058E-2</v>
      </c>
      <c r="I106" s="101">
        <f>IF(ISNUMBER(G106), $B118 * H106, "")</f>
        <v>5317.5775480059092</v>
      </c>
      <c r="J106" s="15">
        <v>3505</v>
      </c>
      <c r="K106" s="32">
        <f t="shared" si="52"/>
        <v>3.5450516986706058E-2</v>
      </c>
      <c r="L106" s="18">
        <f>IF(ISNUMBER(J106), $B118 * K106, "")</f>
        <v>5317.5775480059092</v>
      </c>
      <c r="M106" s="31">
        <v>3460</v>
      </c>
      <c r="N106" s="32">
        <f t="shared" si="53"/>
        <v>2.2156573116691284E-2</v>
      </c>
      <c r="O106" s="18">
        <f>IF(ISNUMBER(M106), $B118 * N106, "")</f>
        <v>3323.4859675036928</v>
      </c>
      <c r="Q106" s="33"/>
      <c r="R106" s="33"/>
    </row>
    <row r="107" spans="1:19" ht="17.25" thickBot="1">
      <c r="A107" s="130" t="s">
        <v>79</v>
      </c>
      <c r="B107" s="131">
        <v>507</v>
      </c>
      <c r="C107" s="79">
        <v>1.60320641E-2</v>
      </c>
      <c r="D107" s="24">
        <v>500</v>
      </c>
      <c r="E107" s="25">
        <f t="shared" si="50"/>
        <v>-1.3806706114398421E-2</v>
      </c>
      <c r="F107" s="104">
        <f>IF(ISNUMBER(D107), $B118 * E107, "")</f>
        <v>-2071.0059171597632</v>
      </c>
      <c r="G107" s="102">
        <v>506</v>
      </c>
      <c r="H107" s="25">
        <f t="shared" si="51"/>
        <v>-1.9723865877712033E-3</v>
      </c>
      <c r="I107" s="103">
        <f>IF(ISNUMBER(G107), $B118 * H107, "")</f>
        <v>-295.85798816568047</v>
      </c>
      <c r="J107" s="24">
        <v>500</v>
      </c>
      <c r="K107" s="25">
        <f t="shared" si="52"/>
        <v>-1.3806706114398421E-2</v>
      </c>
      <c r="L107" s="104">
        <f>IF(ISNUMBER(J107), $B118 * K107, "")</f>
        <v>-2071.0059171597632</v>
      </c>
      <c r="M107" s="102">
        <v>505</v>
      </c>
      <c r="N107" s="25">
        <f t="shared" si="53"/>
        <v>-3.9447731755424065E-3</v>
      </c>
      <c r="O107" s="104">
        <f>IF(ISNUMBER(M107), $B118 * N107, "")</f>
        <v>-591.71597633136093</v>
      </c>
      <c r="Q107" s="194"/>
      <c r="R107" s="195"/>
      <c r="S107" s="196"/>
    </row>
    <row r="108" spans="1:19">
      <c r="A108" s="123" t="s">
        <v>163</v>
      </c>
      <c r="B108" s="124">
        <v>698</v>
      </c>
      <c r="C108" s="76">
        <v>1.3062409299999999E-2</v>
      </c>
      <c r="D108" s="13">
        <v>699</v>
      </c>
      <c r="E108" s="14">
        <f>IF(ISNUMBER(D108), (D108 - $B108) / $B108, "")</f>
        <v>1.4326647564469914E-3</v>
      </c>
      <c r="F108" s="16">
        <f>IF(ISNUMBER(D108), $B118 * E108, "")</f>
        <v>214.89971346704871</v>
      </c>
      <c r="G108" s="29">
        <v>702</v>
      </c>
      <c r="H108" s="14">
        <f>IF(ISNUMBER(G108), (G108 - $B108) / $B108, "")</f>
        <v>5.7306590257879654E-3</v>
      </c>
      <c r="I108" s="100">
        <f>IF(ISNUMBER(G108), $B118 * H108, "")</f>
        <v>859.59885386819485</v>
      </c>
      <c r="J108" s="13">
        <v>697</v>
      </c>
      <c r="K108" s="14">
        <f>IF(ISNUMBER(J108), (J108 - $B108) / $B108, "")</f>
        <v>-1.4326647564469914E-3</v>
      </c>
      <c r="L108" s="16">
        <f>IF(ISNUMBER(J108), $B118 * K108, "")</f>
        <v>-214.89971346704871</v>
      </c>
      <c r="M108" s="29">
        <v>683</v>
      </c>
      <c r="N108" s="14">
        <f>IF(ISNUMBER(M108), (M108 - $B108) / $B108, "")</f>
        <v>-2.148997134670487E-2</v>
      </c>
      <c r="O108" s="16">
        <f>IF(ISNUMBER(M108), $B118 * N108, "")</f>
        <v>-3223.4957020057304</v>
      </c>
      <c r="Q108" s="197"/>
      <c r="R108" s="198"/>
      <c r="S108" s="199"/>
    </row>
    <row r="109" spans="1:19" ht="17.25" thickBot="1">
      <c r="A109" s="125" t="s">
        <v>153</v>
      </c>
      <c r="B109" s="126">
        <v>9975</v>
      </c>
      <c r="C109" s="77">
        <v>1.2690355299999999E-2</v>
      </c>
      <c r="D109" s="15">
        <v>9880</v>
      </c>
      <c r="E109" s="32">
        <f t="shared" ref="E109:E112" si="54">IF(ISNUMBER(D109), (D109 - $B109) / $B109, "")</f>
        <v>-9.5238095238095247E-3</v>
      </c>
      <c r="F109" s="18">
        <f>IF(ISNUMBER(D109), $B118 * E109, "")</f>
        <v>-1428.5714285714287</v>
      </c>
      <c r="G109" s="31">
        <v>9985</v>
      </c>
      <c r="H109" s="32">
        <f t="shared" ref="H109:H112" si="55">IF(ISNUMBER(G109), (G109 - $B109) / $B109, "")</f>
        <v>1.0025062656641604E-3</v>
      </c>
      <c r="I109" s="101">
        <f>IF(ISNUMBER(G109), $B118 * H109, "")</f>
        <v>150.37593984962405</v>
      </c>
      <c r="J109" s="15">
        <v>9895</v>
      </c>
      <c r="K109" s="32">
        <f t="shared" ref="K109:K112" si="56">IF(ISNUMBER(J109), (J109 - $B109) / $B109, "")</f>
        <v>-8.0200501253132831E-3</v>
      </c>
      <c r="L109" s="18">
        <f>IF(ISNUMBER(J109), $B118 * K109, "")</f>
        <v>-1203.0075187969924</v>
      </c>
      <c r="M109" s="31">
        <v>9890</v>
      </c>
      <c r="N109" s="32">
        <f t="shared" ref="N109:N112" si="57">IF(ISNUMBER(M109), (M109 - $B109) / $B109, "")</f>
        <v>-8.5213032581453636E-3</v>
      </c>
      <c r="O109" s="18">
        <f>IF(ISNUMBER(M109), $B118 * N109, "")</f>
        <v>-1278.1954887218046</v>
      </c>
      <c r="Q109" s="200"/>
      <c r="R109" s="201"/>
      <c r="S109" s="202"/>
    </row>
    <row r="110" spans="1:19" ht="17.25" thickBot="1">
      <c r="A110" s="125" t="s">
        <v>101</v>
      </c>
      <c r="B110" s="126">
        <v>387</v>
      </c>
      <c r="C110" s="77">
        <v>1.04438642E-2</v>
      </c>
      <c r="D110" s="15">
        <v>379</v>
      </c>
      <c r="E110" s="32">
        <f t="shared" si="54"/>
        <v>-2.0671834625322998E-2</v>
      </c>
      <c r="F110" s="18">
        <f>IF(ISNUMBER(D110), $B118 * E110, "")</f>
        <v>-3100.7751937984499</v>
      </c>
      <c r="G110" s="31">
        <v>383</v>
      </c>
      <c r="H110" s="32">
        <f t="shared" si="55"/>
        <v>-1.0335917312661499E-2</v>
      </c>
      <c r="I110" s="101">
        <f>IF(ISNUMBER(G110), $B118 * H110, "")</f>
        <v>-1550.3875968992249</v>
      </c>
      <c r="J110" s="15">
        <v>381</v>
      </c>
      <c r="K110" s="32">
        <f t="shared" si="56"/>
        <v>-1.5503875968992248E-2</v>
      </c>
      <c r="L110" s="18">
        <f>IF(ISNUMBER(J110), $B118 * K110, "")</f>
        <v>-2325.5813953488373</v>
      </c>
      <c r="M110" s="31">
        <v>380</v>
      </c>
      <c r="N110" s="32">
        <f t="shared" si="57"/>
        <v>-1.8087855297157621E-2</v>
      </c>
      <c r="O110" s="18">
        <f>IF(ISNUMBER(M110), $B118 * N110, "")</f>
        <v>-2713.1782945736431</v>
      </c>
      <c r="Q110" s="193"/>
      <c r="R110" s="193"/>
      <c r="S110" s="193"/>
    </row>
    <row r="111" spans="1:19" ht="17.25" thickBot="1">
      <c r="A111" s="125" t="s">
        <v>105</v>
      </c>
      <c r="B111" s="126">
        <v>506</v>
      </c>
      <c r="C111" s="77">
        <v>9.9800398999999995E-3</v>
      </c>
      <c r="D111" s="15">
        <v>494</v>
      </c>
      <c r="E111" s="32">
        <f t="shared" si="54"/>
        <v>-2.3715415019762844E-2</v>
      </c>
      <c r="F111" s="18">
        <f>IF(ISNUMBER(D111), $B118 * E111, "")</f>
        <v>-3557.3122529644265</v>
      </c>
      <c r="G111" s="31">
        <v>496</v>
      </c>
      <c r="H111" s="32">
        <f t="shared" si="55"/>
        <v>-1.9762845849802372E-2</v>
      </c>
      <c r="I111" s="101">
        <f>IF(ISNUMBER(G111), $B118 * H111, "")</f>
        <v>-2964.426877470356</v>
      </c>
      <c r="J111" s="15">
        <v>492</v>
      </c>
      <c r="K111" s="32">
        <f t="shared" si="56"/>
        <v>-2.766798418972332E-2</v>
      </c>
      <c r="L111" s="18">
        <f>IF(ISNUMBER(J111), $B118 * K111, "")</f>
        <v>-4150.197628458498</v>
      </c>
      <c r="M111" s="31">
        <v>487</v>
      </c>
      <c r="N111" s="32">
        <f t="shared" si="57"/>
        <v>-3.7549407114624504E-2</v>
      </c>
      <c r="O111" s="18">
        <f>IF(ISNUMBER(M111), $B118 * N111, "")</f>
        <v>-5632.411067193676</v>
      </c>
      <c r="Q111" s="203"/>
      <c r="R111" s="203"/>
      <c r="S111" s="203"/>
    </row>
    <row r="112" spans="1:19" ht="17.25" thickBot="1">
      <c r="A112" s="127" t="s">
        <v>206</v>
      </c>
      <c r="B112" s="128">
        <v>674</v>
      </c>
      <c r="C112" s="78">
        <v>8.9820358999999992E-3</v>
      </c>
      <c r="D112" s="20">
        <v>676</v>
      </c>
      <c r="E112" s="21">
        <f t="shared" si="54"/>
        <v>2.967359050445104E-3</v>
      </c>
      <c r="F112" s="22">
        <f>IF(ISNUMBER(D112), $B118 * E112, "")</f>
        <v>445.10385756676561</v>
      </c>
      <c r="G112" s="30">
        <v>681</v>
      </c>
      <c r="H112" s="21">
        <f t="shared" si="55"/>
        <v>1.0385756676557863E-2</v>
      </c>
      <c r="I112" s="105">
        <f>IF(ISNUMBER(G112), $B118 * H112, "")</f>
        <v>1557.8635014836796</v>
      </c>
      <c r="J112" s="20">
        <v>678</v>
      </c>
      <c r="K112" s="21">
        <f t="shared" si="56"/>
        <v>5.9347181008902079E-3</v>
      </c>
      <c r="L112" s="22">
        <f>IF(ISNUMBER(J112), $B118 * K112, "")</f>
        <v>890.20771513353122</v>
      </c>
      <c r="M112" s="30">
        <v>659</v>
      </c>
      <c r="N112" s="21">
        <f t="shared" si="57"/>
        <v>-2.2255192878338281E-2</v>
      </c>
      <c r="O112" s="22">
        <f>IF(ISNUMBER(M112), $B118 * N112, "")</f>
        <v>-3338.2789317507422</v>
      </c>
      <c r="Q112" s="203"/>
      <c r="R112" s="203"/>
      <c r="S112" s="203"/>
    </row>
    <row r="113" spans="1:19" ht="17.25" thickBot="1">
      <c r="A113" s="125" t="s">
        <v>155</v>
      </c>
      <c r="B113" s="129">
        <v>747</v>
      </c>
      <c r="C113" s="80">
        <v>8.0971659999999994E-3</v>
      </c>
      <c r="D113" s="106">
        <v>714</v>
      </c>
      <c r="E113" s="107">
        <f>IF(ISNUMBER(D113), (D113 - $B113) / $B113, "")</f>
        <v>-4.4176706827309238E-2</v>
      </c>
      <c r="F113" s="108">
        <f>IF(ISNUMBER(D113), $B118 * E113, "")</f>
        <v>-6626.5060240963858</v>
      </c>
      <c r="G113" s="109">
        <v>725</v>
      </c>
      <c r="H113" s="107">
        <f>IF(ISNUMBER(G113), (G113 - $B113) / $B113, "")</f>
        <v>-2.9451137884872823E-2</v>
      </c>
      <c r="I113" s="110">
        <f>IF(ISNUMBER(G113), $B118 * H113, "")</f>
        <v>-4417.6706827309235</v>
      </c>
      <c r="J113" s="106">
        <v>720</v>
      </c>
      <c r="K113" s="107">
        <f>IF(ISNUMBER(J113), (J113 - $B113) / $B113, "")</f>
        <v>-3.614457831325301E-2</v>
      </c>
      <c r="L113" s="108">
        <f>IF(ISNUMBER(J113), $B118 * K113, "")</f>
        <v>-5421.6867469879517</v>
      </c>
      <c r="M113" s="109">
        <v>710</v>
      </c>
      <c r="N113" s="107">
        <f>IF(ISNUMBER(M113), (M113 - $B113) / $B113, "")</f>
        <v>-4.9531459170013385E-2</v>
      </c>
      <c r="O113" s="108">
        <f>IF(ISNUMBER(M113), $B118 * N113, "")</f>
        <v>-7429.7188755020079</v>
      </c>
      <c r="Q113" s="193"/>
      <c r="R113" s="193"/>
      <c r="S113" s="193"/>
    </row>
    <row r="114" spans="1:19" ht="17.25" thickBot="1">
      <c r="A114" s="125" t="s">
        <v>171</v>
      </c>
      <c r="B114" s="126">
        <v>450</v>
      </c>
      <c r="C114" s="77">
        <v>6.7114093999999999E-3</v>
      </c>
      <c r="D114" s="15">
        <v>440</v>
      </c>
      <c r="E114" s="32">
        <f t="shared" ref="E114:E117" si="58">IF(ISNUMBER(D114), (D114 - $B114) / $B114, "")</f>
        <v>-2.2222222222222223E-2</v>
      </c>
      <c r="F114" s="18">
        <f>IF(ISNUMBER(D114), $B118 * E114, "")</f>
        <v>-3333.3333333333335</v>
      </c>
      <c r="G114" s="31">
        <v>448</v>
      </c>
      <c r="H114" s="32">
        <f t="shared" ref="H114:H117" si="59">IF(ISNUMBER(G114), (G114 - $B114) / $B114, "")</f>
        <v>-4.4444444444444444E-3</v>
      </c>
      <c r="I114" s="101">
        <f>IF(ISNUMBER(G114), $B118 * H114, "")</f>
        <v>-666.66666666666663</v>
      </c>
      <c r="J114" s="15">
        <v>444</v>
      </c>
      <c r="K114" s="32">
        <f t="shared" ref="K114:K117" si="60">IF(ISNUMBER(J114), (J114 - $B114) / $B114, "")</f>
        <v>-1.3333333333333334E-2</v>
      </c>
      <c r="L114" s="18">
        <f>IF(ISNUMBER(J114), $B118 * K114, "")</f>
        <v>-2000.0000000000002</v>
      </c>
      <c r="M114" s="31">
        <v>441</v>
      </c>
      <c r="N114" s="32">
        <f t="shared" ref="N114:N117" si="61">IF(ISNUMBER(M114), (M114 - $B114) / $B114, "")</f>
        <v>-0.02</v>
      </c>
      <c r="O114" s="18">
        <f>IF(ISNUMBER(M114), $B118 * N114, "")</f>
        <v>-3000</v>
      </c>
      <c r="Q114" s="193"/>
      <c r="R114" s="193"/>
      <c r="S114" s="193"/>
    </row>
    <row r="115" spans="1:19" ht="17.25" thickBot="1">
      <c r="A115" s="125" t="s">
        <v>132</v>
      </c>
      <c r="B115" s="126">
        <v>2410</v>
      </c>
      <c r="C115" s="77">
        <v>6.2630480000000002E-3</v>
      </c>
      <c r="D115" s="15">
        <v>2370</v>
      </c>
      <c r="E115" s="32">
        <f t="shared" si="58"/>
        <v>-1.6597510373443983E-2</v>
      </c>
      <c r="F115" s="18">
        <f>IF(ISNUMBER(D115), $B118 * E115, "")</f>
        <v>-2489.6265560165975</v>
      </c>
      <c r="G115" s="31">
        <v>2380</v>
      </c>
      <c r="H115" s="32">
        <f t="shared" si="59"/>
        <v>-1.2448132780082987E-2</v>
      </c>
      <c r="I115" s="101">
        <f>IF(ISNUMBER(G115), $B118 * H115, "")</f>
        <v>-1867.2199170124479</v>
      </c>
      <c r="J115" s="15">
        <v>2380</v>
      </c>
      <c r="K115" s="32">
        <f t="shared" si="60"/>
        <v>-1.2448132780082987E-2</v>
      </c>
      <c r="L115" s="18">
        <f>IF(ISNUMBER(J115), $B118 * K115, "")</f>
        <v>-1867.2199170124479</v>
      </c>
      <c r="M115" s="31">
        <v>2410</v>
      </c>
      <c r="N115" s="32">
        <f t="shared" si="61"/>
        <v>0</v>
      </c>
      <c r="O115" s="18">
        <f>IF(ISNUMBER(M115), $B118 * N115, "")</f>
        <v>0</v>
      </c>
      <c r="Q115" s="193"/>
      <c r="R115" s="193"/>
      <c r="S115" s="193"/>
    </row>
    <row r="116" spans="1:19">
      <c r="A116" s="125" t="s">
        <v>51</v>
      </c>
      <c r="B116" s="126">
        <v>179</v>
      </c>
      <c r="C116" s="77">
        <v>5.6179775000000003E-3</v>
      </c>
      <c r="D116" s="15">
        <v>177</v>
      </c>
      <c r="E116" s="32">
        <f t="shared" si="58"/>
        <v>-1.11731843575419E-2</v>
      </c>
      <c r="F116" s="18">
        <f>IF(ISNUMBER(D116), $B118 * E116, "")</f>
        <v>-1675.977653631285</v>
      </c>
      <c r="G116" s="31">
        <v>179</v>
      </c>
      <c r="H116" s="32">
        <f t="shared" si="59"/>
        <v>0</v>
      </c>
      <c r="I116" s="101">
        <f>IF(ISNUMBER(G116), $B118 * H116, "")</f>
        <v>0</v>
      </c>
      <c r="J116" s="15">
        <v>179</v>
      </c>
      <c r="K116" s="32">
        <f t="shared" si="60"/>
        <v>0</v>
      </c>
      <c r="L116" s="18">
        <f>IF(ISNUMBER(J116), $B118 * K116, "")</f>
        <v>0</v>
      </c>
      <c r="M116" s="31">
        <v>179</v>
      </c>
      <c r="N116" s="32">
        <f t="shared" si="61"/>
        <v>0</v>
      </c>
      <c r="O116" s="18">
        <f>IF(ISNUMBER(M116), $B118 * N116, "")</f>
        <v>0</v>
      </c>
      <c r="Q116" s="182"/>
      <c r="R116" s="183"/>
      <c r="S116" s="184"/>
    </row>
    <row r="117" spans="1:19" ht="17.25" thickBot="1">
      <c r="A117" s="130" t="s">
        <v>111</v>
      </c>
      <c r="B117" s="131">
        <v>1665</v>
      </c>
      <c r="C117" s="79">
        <v>3.0120481999999999E-3</v>
      </c>
      <c r="D117" s="24">
        <v>1660</v>
      </c>
      <c r="E117" s="25">
        <f t="shared" si="58"/>
        <v>-3.003003003003003E-3</v>
      </c>
      <c r="F117" s="104">
        <f>IF(ISNUMBER(D117), $B118 * E117, "")</f>
        <v>-450.45045045045043</v>
      </c>
      <c r="G117" s="102">
        <v>1670</v>
      </c>
      <c r="H117" s="25">
        <f t="shared" si="59"/>
        <v>3.003003003003003E-3</v>
      </c>
      <c r="I117" s="103">
        <f>IF(ISNUMBER(G117), $B118 * H117, "")</f>
        <v>450.45045045045043</v>
      </c>
      <c r="J117" s="24">
        <v>1655</v>
      </c>
      <c r="K117" s="25">
        <f t="shared" si="60"/>
        <v>-6.006006006006006E-3</v>
      </c>
      <c r="L117" s="104">
        <f>IF(ISNUMBER(J117), $B118 * K117, "")</f>
        <v>-900.90090090090087</v>
      </c>
      <c r="M117" s="102">
        <v>1645</v>
      </c>
      <c r="N117" s="25">
        <f t="shared" si="61"/>
        <v>-1.2012012012012012E-2</v>
      </c>
      <c r="O117" s="104">
        <f>IF(ISNUMBER(M117), $B118 * N117, "")</f>
        <v>-1801.8018018018017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-1.1258838378004636E-2</v>
      </c>
      <c r="F118" s="28">
        <f>SUM(F98:F117)</f>
        <v>-33776.51513401392</v>
      </c>
      <c r="G118" s="26" t="s">
        <v>265</v>
      </c>
      <c r="H118" s="27">
        <f>IF(COUNT(H98:H117), SUM(H98:H117) / COUNT(H98:H117), 0)</f>
        <v>-5.6731488271314398E-4</v>
      </c>
      <c r="I118" s="28">
        <f>SUM(I98:I117)</f>
        <v>-1701.9446481394305</v>
      </c>
      <c r="J118" s="26" t="s">
        <v>265</v>
      </c>
      <c r="K118" s="27">
        <f>IF(COUNT(K98:K117), SUM(K98:K117) / COUNT(K98:K117), 0)</f>
        <v>-6.6980101987830333E-3</v>
      </c>
      <c r="L118" s="28">
        <f>SUM(L98:L117)</f>
        <v>-20094.030596349101</v>
      </c>
      <c r="M118" s="26" t="s">
        <v>265</v>
      </c>
      <c r="N118" s="27">
        <f>IF(COUNT(N98:N117), SUM(N98:N117) / COUNT(N98:N117), 0)</f>
        <v>-1.1559803682640877E-2</v>
      </c>
      <c r="O118" s="28">
        <f>SUM(O98:O117)</f>
        <v>-34679.411047922636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2022-06-09(목) 오전 00:00</v>
      </c>
      <c r="C123" s="245"/>
      <c r="D123" s="217" t="str">
        <f>TEXT($G$1, "[$-ko-KR]yyyy-mm-dd(ddd) ") &amp; "오후 14:00"</f>
        <v>2022-06-09(목) 오후 14:00</v>
      </c>
      <c r="E123" s="218"/>
      <c r="F123" s="219"/>
      <c r="G123" s="217" t="str">
        <f>TEXT($G$1, "[$-ko-KR]yyyy-mm-dd(ddd) ") &amp; "오후 19:00"</f>
        <v>2022-06-09(목) 오후 19:00</v>
      </c>
      <c r="H123" s="218"/>
      <c r="I123" s="219"/>
      <c r="J123" s="217" t="str">
        <f>TEXT($G$1, "[$-ko-KR]yyyy-mm-dd(ddd) ") &amp; "오후 21:00"</f>
        <v>2022-06-09(목) 오후 21:00</v>
      </c>
      <c r="K123" s="218"/>
      <c r="L123" s="219"/>
      <c r="M123" s="217" t="str">
        <f>TEXT($G$1+1, "[$-ko-KR]yyyy-mm-dd(ddd) ") &amp; "오전 00:00"</f>
        <v>2022-06-10(금)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140</v>
      </c>
      <c r="B125" s="124">
        <v>48.9</v>
      </c>
      <c r="C125" s="76">
        <v>-1.41129032E-2</v>
      </c>
      <c r="D125" s="13">
        <v>48.4</v>
      </c>
      <c r="E125" s="14">
        <f>IF(ISNUMBER(D125), (D125 - $B125) / $B125, "")</f>
        <v>-1.0224948875255624E-2</v>
      </c>
      <c r="F125" s="16">
        <f>IF(ISNUMBER(D125), $B145 * E125, "")</f>
        <v>-1533.7423312883436</v>
      </c>
      <c r="G125" s="29">
        <v>49.2</v>
      </c>
      <c r="H125" s="14">
        <f>IF(ISNUMBER(G125), (G125 - $B125) / $B125, "")</f>
        <v>6.134969325153462E-3</v>
      </c>
      <c r="I125" s="100">
        <f>IF(ISNUMBER(G125), $B145 * H125, "")</f>
        <v>920.24539877301925</v>
      </c>
      <c r="J125" s="13">
        <v>48.8</v>
      </c>
      <c r="K125" s="14">
        <f>IF(ISNUMBER(J125), (J125 - $B125) / $B125, "")</f>
        <v>-2.044989775051154E-3</v>
      </c>
      <c r="L125" s="16">
        <f>IF(ISNUMBER(J125), $B145 * K125, "")</f>
        <v>-306.7484662576731</v>
      </c>
      <c r="M125" s="29">
        <v>47.9</v>
      </c>
      <c r="N125" s="14">
        <f>IF(ISNUMBER(M125), (M125 - $B125) / $B125, "")</f>
        <v>-2.0449897750511249E-2</v>
      </c>
      <c r="O125" s="16">
        <f>IF(ISNUMBER(M125), $B145 * N125, "")</f>
        <v>-3067.4846625766872</v>
      </c>
      <c r="Q125" s="203"/>
      <c r="R125" s="203"/>
      <c r="S125" s="203"/>
    </row>
    <row r="126" spans="1:19" ht="17.25" thickBot="1">
      <c r="A126" s="125" t="s">
        <v>118</v>
      </c>
      <c r="B126" s="126">
        <v>12.6</v>
      </c>
      <c r="C126" s="77">
        <v>-1.5625E-2</v>
      </c>
      <c r="D126" s="15">
        <v>12.3</v>
      </c>
      <c r="E126" s="32">
        <f t="shared" ref="E126:E129" si="62">IF(ISNUMBER(D126), (D126 - $B126) / $B126, "")</f>
        <v>-2.3809523809523725E-2</v>
      </c>
      <c r="F126" s="18">
        <f>IF(ISNUMBER(D126), $B145 * E126, "")</f>
        <v>-3571.4285714285588</v>
      </c>
      <c r="G126" s="31">
        <v>12.5</v>
      </c>
      <c r="H126" s="32">
        <f t="shared" ref="H126:H129" si="63">IF(ISNUMBER(G126), (G126 - $B126) / $B126, "")</f>
        <v>-7.9365079365079083E-3</v>
      </c>
      <c r="I126" s="101">
        <f>IF(ISNUMBER(G126), $B145 * H126, "")</f>
        <v>-1190.4761904761863</v>
      </c>
      <c r="J126" s="15">
        <v>12.3</v>
      </c>
      <c r="K126" s="32">
        <f t="shared" ref="K126:K129" si="64">IF(ISNUMBER(J126), (J126 - $B126) / $B126, "")</f>
        <v>-2.3809523809523725E-2</v>
      </c>
      <c r="L126" s="18">
        <f>IF(ISNUMBER(J126), $B145 * K126, "")</f>
        <v>-3571.4285714285588</v>
      </c>
      <c r="M126" s="31">
        <v>12.2</v>
      </c>
      <c r="N126" s="32">
        <f t="shared" ref="N126:N129" si="65">IF(ISNUMBER(M126), (M126 - $B126) / $B126, "")</f>
        <v>-3.1746031746031772E-2</v>
      </c>
      <c r="O126" s="18">
        <f>IF(ISNUMBER(M126), $B145 * N126, "")</f>
        <v>-4761.904761904766</v>
      </c>
      <c r="Q126" s="203"/>
      <c r="R126" s="203"/>
      <c r="S126" s="203"/>
    </row>
    <row r="127" spans="1:19" ht="17.25" thickBot="1">
      <c r="A127" s="125" t="s">
        <v>184</v>
      </c>
      <c r="B127" s="126">
        <v>7.97</v>
      </c>
      <c r="C127" s="77">
        <v>-1.60493827E-2</v>
      </c>
      <c r="D127" s="15">
        <v>8.0399999999999991</v>
      </c>
      <c r="E127" s="32">
        <f t="shared" si="62"/>
        <v>8.7829360100375661E-3</v>
      </c>
      <c r="F127" s="18">
        <f>IF(ISNUMBER(D127), $B145 * E127, "")</f>
        <v>1317.440401505635</v>
      </c>
      <c r="G127" s="31">
        <v>8.07</v>
      </c>
      <c r="H127" s="32">
        <f t="shared" si="63"/>
        <v>1.2547051442910984E-2</v>
      </c>
      <c r="I127" s="101">
        <f>IF(ISNUMBER(G127), $B145 * H127, "")</f>
        <v>1882.0577164366475</v>
      </c>
      <c r="J127" s="15">
        <v>8.0299999999999994</v>
      </c>
      <c r="K127" s="32">
        <f t="shared" si="64"/>
        <v>7.5282308657465009E-3</v>
      </c>
      <c r="L127" s="18">
        <f>IF(ISNUMBER(J127), $B145 * K127, "")</f>
        <v>1129.2346298619752</v>
      </c>
      <c r="M127" s="31">
        <v>8.01</v>
      </c>
      <c r="N127" s="32">
        <f t="shared" si="65"/>
        <v>5.0188205771643712E-3</v>
      </c>
      <c r="O127" s="18">
        <f>IF(ISNUMBER(M127), $B145 * N127, "")</f>
        <v>752.82308657465569</v>
      </c>
      <c r="Q127" s="193"/>
      <c r="R127" s="193"/>
      <c r="S127" s="193"/>
    </row>
    <row r="128" spans="1:19" ht="17.25" thickBot="1">
      <c r="A128" s="125" t="s">
        <v>126</v>
      </c>
      <c r="B128" s="126">
        <v>67.3</v>
      </c>
      <c r="C128" s="77">
        <v>-1.6081871300000002E-2</v>
      </c>
      <c r="D128" s="15">
        <v>67.8</v>
      </c>
      <c r="E128" s="32">
        <f t="shared" si="62"/>
        <v>7.4294205052005948E-3</v>
      </c>
      <c r="F128" s="18">
        <f>IF(ISNUMBER(D128), $B145 * E128, "")</f>
        <v>1114.4130757800892</v>
      </c>
      <c r="G128" s="31">
        <v>67.900000000000006</v>
      </c>
      <c r="H128" s="32">
        <f t="shared" si="63"/>
        <v>8.9153046062408411E-3</v>
      </c>
      <c r="I128" s="101">
        <f>IF(ISNUMBER(G128), $B145 * H128, "")</f>
        <v>1337.2956909361262</v>
      </c>
      <c r="J128" s="15">
        <v>67.7</v>
      </c>
      <c r="K128" s="32">
        <f t="shared" si="64"/>
        <v>5.9435364041605602E-3</v>
      </c>
      <c r="L128" s="18">
        <f>IF(ISNUMBER(J128), $B145 * K128, "")</f>
        <v>891.53046062408407</v>
      </c>
      <c r="M128" s="31">
        <v>67.5</v>
      </c>
      <c r="N128" s="32">
        <f t="shared" si="65"/>
        <v>2.9717682020802801E-3</v>
      </c>
      <c r="O128" s="18">
        <f>IF(ISNUMBER(M128), $B145 * N128, "")</f>
        <v>445.76523031204204</v>
      </c>
      <c r="Q128" s="193"/>
      <c r="R128" s="193"/>
      <c r="S128" s="193"/>
    </row>
    <row r="129" spans="1:19" ht="17.25" thickBot="1">
      <c r="A129" s="127" t="s">
        <v>196</v>
      </c>
      <c r="B129" s="128">
        <v>35.700000000000003</v>
      </c>
      <c r="C129" s="78">
        <v>-1.6528925600000001E-2</v>
      </c>
      <c r="D129" s="20">
        <v>35.299999999999997</v>
      </c>
      <c r="E129" s="21">
        <f t="shared" si="62"/>
        <v>-1.1204481792717245E-2</v>
      </c>
      <c r="F129" s="22">
        <f>IF(ISNUMBER(D129), $B145 * E129, "")</f>
        <v>-1680.6722689075866</v>
      </c>
      <c r="G129" s="30">
        <v>35.6</v>
      </c>
      <c r="H129" s="21">
        <f t="shared" si="63"/>
        <v>-2.8011204481793112E-3</v>
      </c>
      <c r="I129" s="105">
        <f>IF(ISNUMBER(G129), $B145 * H129, "")</f>
        <v>-420.16806722689665</v>
      </c>
      <c r="J129" s="20">
        <v>35.5</v>
      </c>
      <c r="K129" s="21">
        <f t="shared" si="64"/>
        <v>-5.6022408963586224E-3</v>
      </c>
      <c r="L129" s="22">
        <f>IF(ISNUMBER(J129), $B145 * K129, "")</f>
        <v>-840.33613445379331</v>
      </c>
      <c r="M129" s="30">
        <v>35.299999999999997</v>
      </c>
      <c r="N129" s="21">
        <f t="shared" si="65"/>
        <v>-1.1204481792717245E-2</v>
      </c>
      <c r="O129" s="22">
        <f>IF(ISNUMBER(M129), $B145 * N129, "")</f>
        <v>-1680.6722689075866</v>
      </c>
      <c r="Q129" s="193"/>
      <c r="R129" s="193"/>
      <c r="S129" s="193"/>
    </row>
    <row r="130" spans="1:19" ht="17.25" thickBot="1">
      <c r="A130" s="125" t="s">
        <v>145</v>
      </c>
      <c r="B130" s="129">
        <v>6.97</v>
      </c>
      <c r="C130" s="80">
        <v>-1.83098592E-2</v>
      </c>
      <c r="D130" s="106">
        <v>6.92</v>
      </c>
      <c r="E130" s="107">
        <f>IF(ISNUMBER(D130), (D130 - $B130) / $B130, "")</f>
        <v>-7.1736011477761584E-3</v>
      </c>
      <c r="F130" s="108">
        <f>IF(ISNUMBER(D130), $B145 * E130, "")</f>
        <v>-1076.0401721664239</v>
      </c>
      <c r="G130" s="109">
        <v>6.99</v>
      </c>
      <c r="H130" s="107">
        <f>IF(ISNUMBER(G130), (G130 - $B130) / $B130, "")</f>
        <v>2.86944045911054E-3</v>
      </c>
      <c r="I130" s="110">
        <f>IF(ISNUMBER(G130), $B145 * H130, "")</f>
        <v>430.41606886658099</v>
      </c>
      <c r="J130" s="106">
        <v>7</v>
      </c>
      <c r="K130" s="107">
        <f>IF(ISNUMBER(J130), (J130 - $B130) / $B130, "")</f>
        <v>4.3041606886657464E-3</v>
      </c>
      <c r="L130" s="108">
        <f>IF(ISNUMBER(J130), $B145 * K130, "")</f>
        <v>645.62410329986199</v>
      </c>
      <c r="M130" s="109">
        <v>6.77</v>
      </c>
      <c r="N130" s="107">
        <f>IF(ISNUMBER(M130), (M130 - $B130) / $B130, "")</f>
        <v>-2.8694404591104762E-2</v>
      </c>
      <c r="O130" s="108">
        <f>IF(ISNUMBER(M130), $B145 * N130, "")</f>
        <v>-4304.1606886657146</v>
      </c>
      <c r="Q130" s="193"/>
      <c r="R130" s="193"/>
      <c r="S130" s="193"/>
    </row>
    <row r="131" spans="1:19" ht="17.25" thickBot="1">
      <c r="A131" s="125" t="s">
        <v>204</v>
      </c>
      <c r="B131" s="126">
        <v>9.0500000000000007</v>
      </c>
      <c r="C131" s="77">
        <v>-1.8438177900000002E-2</v>
      </c>
      <c r="D131" s="15">
        <v>9.02</v>
      </c>
      <c r="E131" s="32">
        <f t="shared" ref="E131:E134" si="66">IF(ISNUMBER(D131), (D131 - $B131) / $B131, "")</f>
        <v>-3.3149171270719486E-3</v>
      </c>
      <c r="F131" s="18">
        <f>IF(ISNUMBER(D131), $B145 * E131, "")</f>
        <v>-497.23756906079228</v>
      </c>
      <c r="G131" s="31">
        <v>9.1</v>
      </c>
      <c r="H131" s="32">
        <f t="shared" ref="H131:H134" si="67">IF(ISNUMBER(G131), (G131 - $B131) / $B131, "")</f>
        <v>5.5248618784529205E-3</v>
      </c>
      <c r="I131" s="101">
        <f>IF(ISNUMBER(G131), $B145 * H131, "")</f>
        <v>828.72928176793812</v>
      </c>
      <c r="J131" s="15">
        <v>9.11</v>
      </c>
      <c r="K131" s="32">
        <f t="shared" ref="K131:K134" si="68">IF(ISNUMBER(J131), (J131 - $B131) / $B131, "")</f>
        <v>6.6298342541435042E-3</v>
      </c>
      <c r="L131" s="18">
        <f>IF(ISNUMBER(J131), $B145 * K131, "")</f>
        <v>994.47513812152567</v>
      </c>
      <c r="M131" s="31">
        <v>8.91</v>
      </c>
      <c r="N131" s="32">
        <f t="shared" ref="N131:N134" si="69">IF(ISNUMBER(M131), (M131 - $B131) / $B131, "")</f>
        <v>-1.546961325966857E-2</v>
      </c>
      <c r="O131" s="18">
        <f>IF(ISNUMBER(M131), $B145 * N131, "")</f>
        <v>-2320.4419889502856</v>
      </c>
      <c r="Q131" s="193"/>
      <c r="R131" s="193"/>
      <c r="S131" s="193"/>
    </row>
    <row r="132" spans="1:19" ht="17.25" thickBot="1">
      <c r="A132" s="125" t="s">
        <v>210</v>
      </c>
      <c r="B132" s="126">
        <v>6.92</v>
      </c>
      <c r="C132" s="77">
        <v>-1.8439716299999999E-2</v>
      </c>
      <c r="D132" s="15">
        <v>6.96</v>
      </c>
      <c r="E132" s="32">
        <f t="shared" si="66"/>
        <v>5.7803468208092535E-3</v>
      </c>
      <c r="F132" s="18">
        <f>IF(ISNUMBER(D132), $B145 * E132, "")</f>
        <v>867.05202312138806</v>
      </c>
      <c r="G132" s="31">
        <v>6.41</v>
      </c>
      <c r="H132" s="32">
        <f t="shared" si="67"/>
        <v>-7.3699421965317882E-2</v>
      </c>
      <c r="I132" s="101">
        <f>IF(ISNUMBER(G132), $B145 * H132, "")</f>
        <v>-11054.913294797683</v>
      </c>
      <c r="J132" s="15">
        <v>6.34</v>
      </c>
      <c r="K132" s="32">
        <f t="shared" si="68"/>
        <v>-8.3815028901734118E-2</v>
      </c>
      <c r="L132" s="18">
        <f>IF(ISNUMBER(J132), $B145 * K132, "")</f>
        <v>-12572.254335260117</v>
      </c>
      <c r="M132" s="31">
        <v>6.11</v>
      </c>
      <c r="N132" s="32">
        <f t="shared" si="69"/>
        <v>-0.11705202312138722</v>
      </c>
      <c r="O132" s="18">
        <f>IF(ISNUMBER(M132), $B145 * N132, "")</f>
        <v>-17557.803468208083</v>
      </c>
      <c r="Q132" s="193"/>
      <c r="R132" s="193"/>
      <c r="S132" s="193"/>
    </row>
    <row r="133" spans="1:19" ht="17.25" thickBot="1">
      <c r="A133" s="125" t="s">
        <v>157</v>
      </c>
      <c r="B133" s="126">
        <v>50.6</v>
      </c>
      <c r="C133" s="77">
        <v>-2.1276595700000001E-2</v>
      </c>
      <c r="D133" s="15">
        <v>50.2</v>
      </c>
      <c r="E133" s="32">
        <f t="shared" si="66"/>
        <v>-7.9051383399209203E-3</v>
      </c>
      <c r="F133" s="18">
        <f>IF(ISNUMBER(D133), $B145 * E133, "")</f>
        <v>-1185.7707509881382</v>
      </c>
      <c r="G133" s="31">
        <v>50.5</v>
      </c>
      <c r="H133" s="32">
        <f t="shared" si="67"/>
        <v>-1.9762845849802652E-3</v>
      </c>
      <c r="I133" s="101">
        <f>IF(ISNUMBER(G133), $B145 * H133, "")</f>
        <v>-296.44268774703977</v>
      </c>
      <c r="J133" s="15">
        <v>50.2</v>
      </c>
      <c r="K133" s="32">
        <f t="shared" si="68"/>
        <v>-7.9051383399209203E-3</v>
      </c>
      <c r="L133" s="18">
        <f>IF(ISNUMBER(J133), $B145 * K133, "")</f>
        <v>-1185.7707509881382</v>
      </c>
      <c r="M133" s="31">
        <v>49</v>
      </c>
      <c r="N133" s="32">
        <f t="shared" si="69"/>
        <v>-3.162055335968382E-2</v>
      </c>
      <c r="O133" s="18">
        <f>IF(ISNUMBER(M133), $B145 * N133, "")</f>
        <v>-4743.0830039525727</v>
      </c>
      <c r="Q133" s="33"/>
      <c r="R133" s="33"/>
    </row>
    <row r="134" spans="1:19" ht="17.25" thickBot="1">
      <c r="A134" s="130" t="s">
        <v>346</v>
      </c>
      <c r="B134" s="131">
        <v>8.16</v>
      </c>
      <c r="C134" s="79">
        <v>-2.15827338E-2</v>
      </c>
      <c r="D134" s="24">
        <v>8.1</v>
      </c>
      <c r="E134" s="25">
        <f t="shared" si="66"/>
        <v>-7.3529411764706488E-3</v>
      </c>
      <c r="F134" s="104">
        <f>IF(ISNUMBER(D134), $B145 * E134, "")</f>
        <v>-1102.9411764705974</v>
      </c>
      <c r="G134" s="102">
        <v>8.4700000000000006</v>
      </c>
      <c r="H134" s="25">
        <f t="shared" si="67"/>
        <v>3.7990196078431432E-2</v>
      </c>
      <c r="I134" s="103">
        <f>IF(ISNUMBER(G134), $B145 * H134, "")</f>
        <v>5698.5294117647145</v>
      </c>
      <c r="J134" s="24">
        <v>8.31</v>
      </c>
      <c r="K134" s="25">
        <f t="shared" si="68"/>
        <v>1.8382352941176513E-2</v>
      </c>
      <c r="L134" s="104">
        <f>IF(ISNUMBER(J134), $B145 * K134, "")</f>
        <v>2757.3529411764771</v>
      </c>
      <c r="M134" s="102">
        <v>8.08</v>
      </c>
      <c r="N134" s="25">
        <f t="shared" si="69"/>
        <v>-9.8039215686274595E-3</v>
      </c>
      <c r="O134" s="104">
        <f>IF(ISNUMBER(M134), $B145 * N134, "")</f>
        <v>-1470.5882352941189</v>
      </c>
      <c r="Q134" s="194"/>
      <c r="R134" s="195"/>
      <c r="S134" s="196"/>
    </row>
    <row r="135" spans="1:19">
      <c r="A135" s="123" t="s">
        <v>232</v>
      </c>
      <c r="B135" s="124">
        <v>71.8</v>
      </c>
      <c r="C135" s="76">
        <v>-2.1798365100000001E-2</v>
      </c>
      <c r="D135" s="13">
        <v>70.400000000000006</v>
      </c>
      <c r="E135" s="14">
        <f>IF(ISNUMBER(D135), (D135 - $B135) / $B135, "")</f>
        <v>-1.9498607242339715E-2</v>
      </c>
      <c r="F135" s="16">
        <f>IF(ISNUMBER(D135), $B145 * E135, "")</f>
        <v>-2924.7910863509574</v>
      </c>
      <c r="G135" s="29">
        <v>70.400000000000006</v>
      </c>
      <c r="H135" s="14">
        <f>IF(ISNUMBER(G135), (G135 - $B135) / $B135, "")</f>
        <v>-1.9498607242339715E-2</v>
      </c>
      <c r="I135" s="100">
        <f>IF(ISNUMBER(G135), $B145 * H135, "")</f>
        <v>-2924.7910863509574</v>
      </c>
      <c r="J135" s="13">
        <v>70</v>
      </c>
      <c r="K135" s="14">
        <f>IF(ISNUMBER(J135), (J135 - $B135) / $B135, "")</f>
        <v>-2.5069637883008318E-2</v>
      </c>
      <c r="L135" s="16">
        <f>IF(ISNUMBER(J135), $B145 * K135, "")</f>
        <v>-3760.4456824512476</v>
      </c>
      <c r="M135" s="29">
        <v>70.599999999999994</v>
      </c>
      <c r="N135" s="14">
        <f>IF(ISNUMBER(M135), (M135 - $B135) / $B135, "")</f>
        <v>-1.671309192200561E-2</v>
      </c>
      <c r="O135" s="16">
        <f>IF(ISNUMBER(M135), $B145 * N135, "")</f>
        <v>-2506.9637883008413</v>
      </c>
      <c r="Q135" s="197"/>
      <c r="R135" s="198"/>
      <c r="S135" s="199"/>
    </row>
    <row r="136" spans="1:19" ht="17.25" thickBot="1">
      <c r="A136" s="125" t="s">
        <v>188</v>
      </c>
      <c r="B136" s="126">
        <v>62.6</v>
      </c>
      <c r="C136" s="77">
        <v>-2.1874999999999999E-2</v>
      </c>
      <c r="D136" s="15">
        <v>62.6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62.8</v>
      </c>
      <c r="H136" s="32">
        <f t="shared" ref="H136:H139" si="71">IF(ISNUMBER(G136), (G136 - $B136) / $B136, "")</f>
        <v>3.1948881789136698E-3</v>
      </c>
      <c r="I136" s="101">
        <f>IF(ISNUMBER(G136), $B145 * H136, "")</f>
        <v>479.23322683705049</v>
      </c>
      <c r="J136" s="15">
        <v>62.8</v>
      </c>
      <c r="K136" s="32">
        <f t="shared" ref="K136:K139" si="72">IF(ISNUMBER(J136), (J136 - $B136) / $B136, "")</f>
        <v>3.1948881789136698E-3</v>
      </c>
      <c r="L136" s="18">
        <f>IF(ISNUMBER(J136), $B145 * K136, "")</f>
        <v>479.23322683705049</v>
      </c>
      <c r="M136" s="31">
        <v>61.4</v>
      </c>
      <c r="N136" s="32">
        <f t="shared" ref="N136:N139" si="73">IF(ISNUMBER(M136), (M136 - $B136) / $B136, "")</f>
        <v>-1.9169329073482472E-2</v>
      </c>
      <c r="O136" s="18">
        <f>IF(ISNUMBER(M136), $B145 * N136, "")</f>
        <v>-2875.3993610223711</v>
      </c>
      <c r="Q136" s="200"/>
      <c r="R136" s="201"/>
      <c r="S136" s="202"/>
    </row>
    <row r="137" spans="1:19" ht="17.25" thickBot="1">
      <c r="A137" s="125" t="s">
        <v>173</v>
      </c>
      <c r="B137" s="126">
        <v>7.8</v>
      </c>
      <c r="C137" s="77">
        <v>-2.2556390999999999E-2</v>
      </c>
      <c r="D137" s="15">
        <v>7.72</v>
      </c>
      <c r="E137" s="32">
        <f t="shared" si="70"/>
        <v>-1.0256410256410265E-2</v>
      </c>
      <c r="F137" s="18">
        <f>IF(ISNUMBER(D137), $B145 * E137, "")</f>
        <v>-1538.4615384615397</v>
      </c>
      <c r="G137" s="31">
        <v>7.8</v>
      </c>
      <c r="H137" s="32">
        <f t="shared" si="71"/>
        <v>0</v>
      </c>
      <c r="I137" s="101">
        <f>IF(ISNUMBER(G137), $B145 * H137, "")</f>
        <v>0</v>
      </c>
      <c r="J137" s="15">
        <v>7.73</v>
      </c>
      <c r="K137" s="32">
        <f t="shared" si="72"/>
        <v>-8.9743589743588974E-3</v>
      </c>
      <c r="L137" s="18">
        <f>IF(ISNUMBER(J137), $B145 * K137, "")</f>
        <v>-1346.1538461538346</v>
      </c>
      <c r="M137" s="31">
        <v>7.53</v>
      </c>
      <c r="N137" s="32">
        <f t="shared" si="73"/>
        <v>-3.4615384615384562E-2</v>
      </c>
      <c r="O137" s="18">
        <f>IF(ISNUMBER(M137), $B145 * N137, "")</f>
        <v>-5192.3076923076842</v>
      </c>
      <c r="Q137" s="193"/>
      <c r="R137" s="193"/>
      <c r="S137" s="193"/>
    </row>
    <row r="138" spans="1:19" ht="17.25" thickBot="1">
      <c r="A138" s="125" t="s">
        <v>71</v>
      </c>
      <c r="B138" s="126">
        <v>17.3</v>
      </c>
      <c r="C138" s="77">
        <v>-2.2598870100000001E-2</v>
      </c>
      <c r="D138" s="15">
        <v>16.8</v>
      </c>
      <c r="E138" s="32">
        <f t="shared" si="70"/>
        <v>-2.8901734104046242E-2</v>
      </c>
      <c r="F138" s="18">
        <f>IF(ISNUMBER(D138), $B145 * E138, "")</f>
        <v>-4335.2601156069368</v>
      </c>
      <c r="G138" s="31">
        <v>16.899999999999999</v>
      </c>
      <c r="H138" s="32">
        <f t="shared" si="71"/>
        <v>-2.3121387283237118E-2</v>
      </c>
      <c r="I138" s="101">
        <f>IF(ISNUMBER(G138), $B145 * H138, "")</f>
        <v>-3468.2080924855677</v>
      </c>
      <c r="J138" s="15">
        <v>16.8</v>
      </c>
      <c r="K138" s="32">
        <f t="shared" si="72"/>
        <v>-2.8901734104046242E-2</v>
      </c>
      <c r="L138" s="18">
        <f>IF(ISNUMBER(J138), $B145 * K138, "")</f>
        <v>-4335.2601156069368</v>
      </c>
      <c r="M138" s="31">
        <v>16.600000000000001</v>
      </c>
      <c r="N138" s="32">
        <f t="shared" si="73"/>
        <v>-4.0462427745664699E-2</v>
      </c>
      <c r="O138" s="18">
        <f>IF(ISNUMBER(M138), $B145 * N138, "")</f>
        <v>-6069.3641618497049</v>
      </c>
      <c r="Q138" s="203"/>
      <c r="R138" s="203"/>
      <c r="S138" s="203"/>
    </row>
    <row r="139" spans="1:19" ht="17.25" thickBot="1">
      <c r="A139" s="127" t="s">
        <v>198</v>
      </c>
      <c r="B139" s="128">
        <v>9.57</v>
      </c>
      <c r="C139" s="78">
        <v>-2.44648318E-2</v>
      </c>
      <c r="D139" s="20">
        <v>9.43</v>
      </c>
      <c r="E139" s="21">
        <f t="shared" si="70"/>
        <v>-1.4629049111807792E-2</v>
      </c>
      <c r="F139" s="22">
        <f>IF(ISNUMBER(D139), $B145 * E139, "")</f>
        <v>-2194.3573667711689</v>
      </c>
      <c r="G139" s="30">
        <v>9.52</v>
      </c>
      <c r="H139" s="21">
        <f t="shared" si="71"/>
        <v>-5.224660397074264E-3</v>
      </c>
      <c r="I139" s="105">
        <f>IF(ISNUMBER(G139), $B145 * H139, "")</f>
        <v>-783.69905956113962</v>
      </c>
      <c r="J139" s="20">
        <v>9.5</v>
      </c>
      <c r="K139" s="21">
        <f t="shared" si="72"/>
        <v>-7.314524555903896E-3</v>
      </c>
      <c r="L139" s="22">
        <f>IF(ISNUMBER(J139), $B145 * K139, "")</f>
        <v>-1097.1786833855845</v>
      </c>
      <c r="M139" s="30">
        <v>9.19</v>
      </c>
      <c r="N139" s="21">
        <f t="shared" si="73"/>
        <v>-3.9707419017763923E-2</v>
      </c>
      <c r="O139" s="22">
        <f>IF(ISNUMBER(M139), $B145 * N139, "")</f>
        <v>-5956.1128526645889</v>
      </c>
      <c r="Q139" s="203"/>
      <c r="R139" s="203"/>
      <c r="S139" s="203"/>
    </row>
    <row r="140" spans="1:19" ht="17.25" thickBot="1">
      <c r="A140" s="125" t="s">
        <v>228</v>
      </c>
      <c r="B140" s="129">
        <v>38</v>
      </c>
      <c r="C140" s="80">
        <v>-2.81329923E-2</v>
      </c>
      <c r="D140" s="106">
        <v>37.5</v>
      </c>
      <c r="E140" s="107">
        <f>IF(ISNUMBER(D140), (D140 - $B140) / $B140, "")</f>
        <v>-1.3157894736842105E-2</v>
      </c>
      <c r="F140" s="108">
        <f>IF(ISNUMBER(D140), $B145 * E140, "")</f>
        <v>-1973.6842105263156</v>
      </c>
      <c r="G140" s="109">
        <v>37.799999999999997</v>
      </c>
      <c r="H140" s="107">
        <f>IF(ISNUMBER(G140), (G140 - $B140) / $B140, "")</f>
        <v>-5.2631578947369166E-3</v>
      </c>
      <c r="I140" s="110">
        <f>IF(ISNUMBER(G140), $B145 * H140, "")</f>
        <v>-789.4736842105375</v>
      </c>
      <c r="J140" s="106">
        <v>37.5</v>
      </c>
      <c r="K140" s="107">
        <f>IF(ISNUMBER(J140), (J140 - $B140) / $B140, "")</f>
        <v>-1.3157894736842105E-2</v>
      </c>
      <c r="L140" s="108">
        <f>IF(ISNUMBER(J140), $B145 * K140, "")</f>
        <v>-1973.6842105263156</v>
      </c>
      <c r="M140" s="109">
        <v>37.299999999999997</v>
      </c>
      <c r="N140" s="107">
        <f>IF(ISNUMBER(M140), (M140 - $B140) / $B140, "")</f>
        <v>-1.8421052631579022E-2</v>
      </c>
      <c r="O140" s="108">
        <f>IF(ISNUMBER(M140), $B145 * N140, "")</f>
        <v>-2763.1578947368535</v>
      </c>
      <c r="Q140" s="193"/>
      <c r="R140" s="193"/>
      <c r="S140" s="193"/>
    </row>
    <row r="141" spans="1:19" ht="17.25" thickBot="1">
      <c r="A141" s="125" t="s">
        <v>234</v>
      </c>
      <c r="B141" s="126">
        <v>66.3</v>
      </c>
      <c r="C141" s="77">
        <v>-2.9282576899999999E-2</v>
      </c>
      <c r="D141" s="15">
        <v>65.3</v>
      </c>
      <c r="E141" s="32">
        <f t="shared" ref="E141:E144" si="74">IF(ISNUMBER(D141), (D141 - $B141) / $B141, "")</f>
        <v>-1.5082956259426848E-2</v>
      </c>
      <c r="F141" s="18">
        <f>IF(ISNUMBER(D141), $B145 * E141, "")</f>
        <v>-2262.443438914027</v>
      </c>
      <c r="G141" s="31">
        <v>65.5</v>
      </c>
      <c r="H141" s="32">
        <f t="shared" ref="H141:H144" si="75">IF(ISNUMBER(G141), (G141 - $B141) / $B141, "")</f>
        <v>-1.2066365007541435E-2</v>
      </c>
      <c r="I141" s="101">
        <f>IF(ISNUMBER(G141), $B145 * H141, "")</f>
        <v>-1809.9547511312153</v>
      </c>
      <c r="J141" s="15">
        <v>65.2</v>
      </c>
      <c r="K141" s="32">
        <f t="shared" ref="K141:K144" si="76">IF(ISNUMBER(J141), (J141 - $B141) / $B141, "")</f>
        <v>-1.6591251885369446E-2</v>
      </c>
      <c r="L141" s="18">
        <f>IF(ISNUMBER(J141), $B145 * K141, "")</f>
        <v>-2488.6877828054166</v>
      </c>
      <c r="M141" s="31">
        <v>67.599999999999994</v>
      </c>
      <c r="N141" s="32">
        <f t="shared" ref="N141:N144" si="77">IF(ISNUMBER(M141), (M141 - $B141) / $B141, "")</f>
        <v>1.960784313725486E-2</v>
      </c>
      <c r="O141" s="18">
        <f>IF(ISNUMBER(M141), $B145 * N141, "")</f>
        <v>2941.1764705882292</v>
      </c>
      <c r="Q141" s="193"/>
      <c r="R141" s="193"/>
      <c r="S141" s="193"/>
    </row>
    <row r="142" spans="1:19" ht="17.25" thickBot="1">
      <c r="A142" s="125" t="s">
        <v>340</v>
      </c>
      <c r="B142" s="126">
        <v>6.8400000000000002E-2</v>
      </c>
      <c r="C142" s="77">
        <v>-2.9787233999999999E-2</v>
      </c>
      <c r="D142" s="15">
        <v>6.59E-2</v>
      </c>
      <c r="E142" s="32">
        <f t="shared" si="74"/>
        <v>-3.6549707602339214E-2</v>
      </c>
      <c r="F142" s="18">
        <f>IF(ISNUMBER(D142), $B145 * E142, "")</f>
        <v>-5482.4561403508824</v>
      </c>
      <c r="G142" s="31">
        <v>6.6299999999999998E-2</v>
      </c>
      <c r="H142" s="32">
        <f t="shared" si="75"/>
        <v>-3.070175438596498E-2</v>
      </c>
      <c r="I142" s="101">
        <f>IF(ISNUMBER(G142), $B145 * H142, "")</f>
        <v>-4605.2631578947467</v>
      </c>
      <c r="J142" s="15">
        <v>6.5699999999999995E-2</v>
      </c>
      <c r="K142" s="32">
        <f t="shared" si="76"/>
        <v>-3.9473684210526432E-2</v>
      </c>
      <c r="L142" s="18">
        <f>IF(ISNUMBER(J142), $B145 * K142, "")</f>
        <v>-5921.0526315789648</v>
      </c>
      <c r="M142" s="31">
        <v>6.4100000000000004E-2</v>
      </c>
      <c r="N142" s="32">
        <f t="shared" si="77"/>
        <v>-6.2865497076023361E-2</v>
      </c>
      <c r="O142" s="18">
        <f>IF(ISNUMBER(M142), $B145 * N142, "")</f>
        <v>-9429.824561403504</v>
      </c>
      <c r="Q142" s="193"/>
      <c r="R142" s="193"/>
      <c r="S142" s="193"/>
    </row>
    <row r="143" spans="1:19">
      <c r="A143" s="125" t="s">
        <v>56</v>
      </c>
      <c r="B143" s="126">
        <v>64.099999999999994</v>
      </c>
      <c r="C143" s="77">
        <v>-3.3182503799999999E-2</v>
      </c>
      <c r="D143" s="15">
        <v>63.4</v>
      </c>
      <c r="E143" s="32">
        <f t="shared" si="74"/>
        <v>-1.0920436817472633E-2</v>
      </c>
      <c r="F143" s="18">
        <f>IF(ISNUMBER(D143), $B145 * E143, "")</f>
        <v>-1638.0655226208951</v>
      </c>
      <c r="G143" s="31">
        <v>63.9</v>
      </c>
      <c r="H143" s="32">
        <f t="shared" si="75"/>
        <v>-3.1201248049921334E-3</v>
      </c>
      <c r="I143" s="101">
        <f>IF(ISNUMBER(G143), $B145 * H143, "")</f>
        <v>-468.01872074882004</v>
      </c>
      <c r="J143" s="15">
        <v>63.6</v>
      </c>
      <c r="K143" s="32">
        <f t="shared" si="76"/>
        <v>-7.8003120124803893E-3</v>
      </c>
      <c r="L143" s="18">
        <f>IF(ISNUMBER(J143), $B145 * K143, "")</f>
        <v>-1170.0468018720585</v>
      </c>
      <c r="M143" s="31">
        <v>63.9</v>
      </c>
      <c r="N143" s="32">
        <f t="shared" si="77"/>
        <v>-3.1201248049921334E-3</v>
      </c>
      <c r="O143" s="18">
        <f>IF(ISNUMBER(M143), $B145 * N143, "")</f>
        <v>-468.01872074882004</v>
      </c>
      <c r="Q143" s="182"/>
      <c r="R143" s="183"/>
      <c r="S143" s="184"/>
    </row>
    <row r="144" spans="1:19" ht="17.25" thickBot="1">
      <c r="A144" s="130" t="s">
        <v>202</v>
      </c>
      <c r="B144" s="131">
        <v>6.68</v>
      </c>
      <c r="C144" s="79">
        <v>-3.4682080900000002E-2</v>
      </c>
      <c r="D144" s="24">
        <v>6.55</v>
      </c>
      <c r="E144" s="25">
        <f t="shared" si="74"/>
        <v>-1.9461077844311361E-2</v>
      </c>
      <c r="F144" s="104">
        <f>IF(ISNUMBER(D144), $B145 * E144, "")</f>
        <v>-2919.1616766467041</v>
      </c>
      <c r="G144" s="102">
        <v>6.64</v>
      </c>
      <c r="H144" s="25">
        <f t="shared" si="75"/>
        <v>-5.988023952095814E-3</v>
      </c>
      <c r="I144" s="103">
        <f>IF(ISNUMBER(G144), $B145 * H144, "")</f>
        <v>-898.20359281437209</v>
      </c>
      <c r="J144" s="24">
        <v>6.61</v>
      </c>
      <c r="K144" s="25">
        <f t="shared" si="76"/>
        <v>-1.0479041916167576E-2</v>
      </c>
      <c r="L144" s="104">
        <f>IF(ISNUMBER(J144), $B145 * K144, "")</f>
        <v>-1571.8562874251363</v>
      </c>
      <c r="M144" s="102">
        <v>6.26</v>
      </c>
      <c r="N144" s="25">
        <f t="shared" si="77"/>
        <v>-6.2874251497005984E-2</v>
      </c>
      <c r="O144" s="104">
        <f>IF(ISNUMBER(M144), $B145 * N144, "")</f>
        <v>-9431.1377245508975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-1.0872536145384252E-2</v>
      </c>
      <c r="F145" s="28">
        <f>SUM(F125:F144)</f>
        <v>-32617.608436152754</v>
      </c>
      <c r="G145" s="26" t="s">
        <v>265</v>
      </c>
      <c r="H145" s="27">
        <f>IF(COUNT(H125:H144), SUM(H125:H144) / COUNT(H125:H144), 0)</f>
        <v>-5.7110351966876954E-3</v>
      </c>
      <c r="I145" s="28">
        <f>SUM(I125:I144)</f>
        <v>-17133.105590063085</v>
      </c>
      <c r="J145" s="26" t="s">
        <v>265</v>
      </c>
      <c r="K145" s="27">
        <f>IF(COUNT(K125:K144), SUM(K125:K144) / COUNT(K125:K144), 0)</f>
        <v>-1.1747817933424267E-2</v>
      </c>
      <c r="L145" s="28">
        <f>SUM(L125:L144)</f>
        <v>-35243.4538002728</v>
      </c>
      <c r="M145" s="26" t="s">
        <v>265</v>
      </c>
      <c r="N145" s="27">
        <f>IF(COUNT(N125:N144), SUM(N125:N144) / COUNT(N125:N144), 0)</f>
        <v>-2.6819553682856712E-2</v>
      </c>
      <c r="O145" s="28">
        <f>SUM(O125:O144)</f>
        <v>-80458.661048570153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2022-06-09(목) 오전 00:00</v>
      </c>
      <c r="C150" s="245"/>
      <c r="D150" s="217" t="str">
        <f>TEXT($G$1, "[$-ko-KR]yyyy-mm-dd(ddd) ") &amp; "오후 14:00"</f>
        <v>2022-06-09(목) 오후 14:00</v>
      </c>
      <c r="E150" s="218"/>
      <c r="F150" s="219"/>
      <c r="G150" s="217" t="str">
        <f>TEXT($G$1, "[$-ko-KR]yyyy-mm-dd(ddd) ") &amp; "오후 19:00"</f>
        <v>2022-06-09(목) 오후 19:00</v>
      </c>
      <c r="H150" s="218"/>
      <c r="I150" s="219"/>
      <c r="J150" s="217" t="str">
        <f>TEXT($G$1, "[$-ko-KR]yyyy-mm-dd(ddd) ") &amp; "오후 21:00"</f>
        <v>2022-06-09(목) 오후 21:00</v>
      </c>
      <c r="K150" s="218"/>
      <c r="L150" s="219"/>
      <c r="M150" s="217" t="str">
        <f>TEXT($G$1+1, "[$-ko-KR]yyyy-mm-dd(ddd) ") &amp; "오전 00:00"</f>
        <v>2022-06-10(금)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89</v>
      </c>
      <c r="B152" s="124">
        <v>508</v>
      </c>
      <c r="C152" s="76">
        <v>-1.5503876E-2</v>
      </c>
      <c r="D152" s="13">
        <v>510</v>
      </c>
      <c r="E152" s="14">
        <f>IF(ISNUMBER(D152), (D152 - $B152) / $B152, "")</f>
        <v>3.937007874015748E-3</v>
      </c>
      <c r="F152" s="16">
        <f>IF(ISNUMBER(D152), $B172 * E152, "")</f>
        <v>590.55118110236219</v>
      </c>
      <c r="G152" s="29">
        <v>511</v>
      </c>
      <c r="H152" s="14">
        <f>IF(ISNUMBER(G152), (G152 - $B152) / $B152, "")</f>
        <v>5.905511811023622E-3</v>
      </c>
      <c r="I152" s="100">
        <f>IF(ISNUMBER(G152), $B172 * H152, "")</f>
        <v>885.82677165354335</v>
      </c>
      <c r="J152" s="13">
        <v>508</v>
      </c>
      <c r="K152" s="14">
        <f>IF(ISNUMBER(J152), (J152 - $B152) / $B152, "")</f>
        <v>0</v>
      </c>
      <c r="L152" s="16">
        <f>IF(ISNUMBER(J152), $B172 * K152, "")</f>
        <v>0</v>
      </c>
      <c r="M152" s="29">
        <v>511</v>
      </c>
      <c r="N152" s="14">
        <f>IF(ISNUMBER(M152), (M152 - $B152) / $B152, "")</f>
        <v>5.905511811023622E-3</v>
      </c>
      <c r="O152" s="16">
        <f>IF(ISNUMBER(M152), $B172 * N152, "")</f>
        <v>885.82677165354335</v>
      </c>
      <c r="Q152" s="203"/>
      <c r="R152" s="203"/>
      <c r="S152" s="203"/>
    </row>
    <row r="153" spans="1:19" ht="17.25" thickBot="1">
      <c r="A153" s="125" t="s">
        <v>336</v>
      </c>
      <c r="B153" s="126">
        <v>113</v>
      </c>
      <c r="C153" s="77">
        <v>-1.73913043E-2</v>
      </c>
      <c r="D153" s="15">
        <v>112</v>
      </c>
      <c r="E153" s="32">
        <f t="shared" ref="E153:E156" si="78">IF(ISNUMBER(D153), (D153 - $B153) / $B153, "")</f>
        <v>-8.8495575221238937E-3</v>
      </c>
      <c r="F153" s="18">
        <f>IF(ISNUMBER(D153), $B172 * E153, "")</f>
        <v>-1327.4336283185839</v>
      </c>
      <c r="G153" s="31">
        <v>113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112</v>
      </c>
      <c r="K153" s="32">
        <f t="shared" ref="K153:K156" si="80">IF(ISNUMBER(J153), (J153 - $B153) / $B153, "")</f>
        <v>-8.8495575221238937E-3</v>
      </c>
      <c r="L153" s="18">
        <f>IF(ISNUMBER(J153), $B172 * K153, "")</f>
        <v>-1327.4336283185839</v>
      </c>
      <c r="M153" s="31">
        <v>111</v>
      </c>
      <c r="N153" s="32">
        <f t="shared" ref="N153:N156" si="81">IF(ISNUMBER(M153), (M153 - $B153) / $B153, "")</f>
        <v>-1.7699115044247787E-2</v>
      </c>
      <c r="O153" s="18">
        <f>IF(ISNUMBER(M153), $B172 * N153, "")</f>
        <v>-2654.8672566371679</v>
      </c>
      <c r="Q153" s="203"/>
      <c r="R153" s="203"/>
      <c r="S153" s="203"/>
    </row>
    <row r="154" spans="1:19" ht="17.25" thickBot="1">
      <c r="A154" s="125" t="s">
        <v>224</v>
      </c>
      <c r="B154" s="126">
        <v>161</v>
      </c>
      <c r="C154" s="77">
        <v>-1.8292682899999999E-2</v>
      </c>
      <c r="D154" s="15">
        <v>158</v>
      </c>
      <c r="E154" s="32">
        <f t="shared" si="78"/>
        <v>-1.8633540372670808E-2</v>
      </c>
      <c r="F154" s="18">
        <f>IF(ISNUMBER(D154), $B172 * E154, "")</f>
        <v>-2795.0310559006211</v>
      </c>
      <c r="G154" s="31">
        <v>158</v>
      </c>
      <c r="H154" s="32">
        <f t="shared" si="79"/>
        <v>-1.8633540372670808E-2</v>
      </c>
      <c r="I154" s="101">
        <f>IF(ISNUMBER(G154), $B172 * H154, "")</f>
        <v>-2795.0310559006211</v>
      </c>
      <c r="J154" s="15">
        <v>158</v>
      </c>
      <c r="K154" s="32">
        <f t="shared" si="80"/>
        <v>-1.8633540372670808E-2</v>
      </c>
      <c r="L154" s="18">
        <f>IF(ISNUMBER(J154), $B172 * K154, "")</f>
        <v>-2795.0310559006211</v>
      </c>
      <c r="M154" s="31">
        <v>155</v>
      </c>
      <c r="N154" s="32">
        <f t="shared" si="81"/>
        <v>-3.7267080745341616E-2</v>
      </c>
      <c r="O154" s="18">
        <f>IF(ISNUMBER(M154), $B172 * N154, "")</f>
        <v>-5590.0621118012423</v>
      </c>
      <c r="Q154" s="193"/>
      <c r="R154" s="193"/>
      <c r="S154" s="193"/>
    </row>
    <row r="155" spans="1:19" ht="17.25" thickBot="1">
      <c r="A155" s="125" t="s">
        <v>214</v>
      </c>
      <c r="B155" s="126">
        <v>106</v>
      </c>
      <c r="C155" s="77">
        <v>-1.8518518500000001E-2</v>
      </c>
      <c r="D155" s="15">
        <v>104</v>
      </c>
      <c r="E155" s="32">
        <f t="shared" si="78"/>
        <v>-1.8867924528301886E-2</v>
      </c>
      <c r="F155" s="18">
        <f>IF(ISNUMBER(D155), $B172 * E155, "")</f>
        <v>-2830.1886792452829</v>
      </c>
      <c r="G155" s="31">
        <v>106</v>
      </c>
      <c r="H155" s="32">
        <f t="shared" si="79"/>
        <v>0</v>
      </c>
      <c r="I155" s="101">
        <f>IF(ISNUMBER(G155), $B172 * H155, "")</f>
        <v>0</v>
      </c>
      <c r="J155" s="15">
        <v>105</v>
      </c>
      <c r="K155" s="32">
        <f t="shared" si="80"/>
        <v>-9.433962264150943E-3</v>
      </c>
      <c r="L155" s="18">
        <f>IF(ISNUMBER(J155), $B172 * K155, "")</f>
        <v>-1415.0943396226414</v>
      </c>
      <c r="M155" s="31">
        <v>104</v>
      </c>
      <c r="N155" s="32">
        <f t="shared" si="81"/>
        <v>-1.8867924528301886E-2</v>
      </c>
      <c r="O155" s="18">
        <f>IF(ISNUMBER(M155), $B172 * N155, "")</f>
        <v>-2830.1886792452829</v>
      </c>
      <c r="Q155" s="193"/>
      <c r="R155" s="193"/>
      <c r="S155" s="193"/>
    </row>
    <row r="156" spans="1:19" ht="17.25" thickBot="1">
      <c r="A156" s="127" t="s">
        <v>242</v>
      </c>
      <c r="B156" s="128">
        <v>794</v>
      </c>
      <c r="C156" s="78">
        <v>-1.9753086400000001E-2</v>
      </c>
      <c r="D156" s="20">
        <v>811</v>
      </c>
      <c r="E156" s="21">
        <f t="shared" si="78"/>
        <v>2.1410579345088162E-2</v>
      </c>
      <c r="F156" s="22">
        <f>IF(ISNUMBER(D156), $B172 * E156, "")</f>
        <v>3211.5869017632244</v>
      </c>
      <c r="G156" s="30">
        <v>805</v>
      </c>
      <c r="H156" s="21">
        <f t="shared" si="79"/>
        <v>1.3853904282115869E-2</v>
      </c>
      <c r="I156" s="105">
        <f>IF(ISNUMBER(G156), $B172 * H156, "")</f>
        <v>2078.0856423173805</v>
      </c>
      <c r="J156" s="20">
        <v>803</v>
      </c>
      <c r="K156" s="21">
        <f t="shared" si="80"/>
        <v>1.1335012594458438E-2</v>
      </c>
      <c r="L156" s="22">
        <f>IF(ISNUMBER(J156), $B172 * K156, "")</f>
        <v>1700.2518891687657</v>
      </c>
      <c r="M156" s="30">
        <v>782</v>
      </c>
      <c r="N156" s="21">
        <f t="shared" si="81"/>
        <v>-1.5113350125944584E-2</v>
      </c>
      <c r="O156" s="22">
        <f>IF(ISNUMBER(M156), $B172 * N156, "")</f>
        <v>-2267.0025188916875</v>
      </c>
      <c r="Q156" s="193"/>
      <c r="R156" s="193"/>
      <c r="S156" s="193"/>
    </row>
    <row r="157" spans="1:19" ht="17.25" thickBot="1">
      <c r="A157" s="125" t="s">
        <v>246</v>
      </c>
      <c r="B157" s="129">
        <v>579</v>
      </c>
      <c r="C157" s="80">
        <v>-2.3608769000000002E-2</v>
      </c>
      <c r="D157" s="106">
        <v>577</v>
      </c>
      <c r="E157" s="107">
        <f>IF(ISNUMBER(D157), (D157 - $B157) / $B157, "")</f>
        <v>-3.4542314335060447E-3</v>
      </c>
      <c r="F157" s="108">
        <f>IF(ISNUMBER(D157), $B172 * E157, "")</f>
        <v>-518.13471502590676</v>
      </c>
      <c r="G157" s="109">
        <v>579</v>
      </c>
      <c r="H157" s="107">
        <f>IF(ISNUMBER(G157), (G157 - $B157) / $B157, "")</f>
        <v>0</v>
      </c>
      <c r="I157" s="110">
        <f>IF(ISNUMBER(G157), $B172 * H157, "")</f>
        <v>0</v>
      </c>
      <c r="J157" s="106">
        <v>580</v>
      </c>
      <c r="K157" s="107">
        <f>IF(ISNUMBER(J157), (J157 - $B157) / $B157, "")</f>
        <v>1.7271157167530224E-3</v>
      </c>
      <c r="L157" s="108">
        <f>IF(ISNUMBER(J157), $B172 * K157, "")</f>
        <v>259.06735751295338</v>
      </c>
      <c r="M157" s="109">
        <v>560</v>
      </c>
      <c r="N157" s="107">
        <f>IF(ISNUMBER(M157), (M157 - $B157) / $B157, "")</f>
        <v>-3.281519861830743E-2</v>
      </c>
      <c r="O157" s="108">
        <f>IF(ISNUMBER(M157), $B172 * N157, "")</f>
        <v>-4922.2797927461143</v>
      </c>
      <c r="Q157" s="193"/>
      <c r="R157" s="193"/>
      <c r="S157" s="193"/>
    </row>
    <row r="158" spans="1:19" ht="17.25" thickBot="1">
      <c r="A158" s="125" t="s">
        <v>222</v>
      </c>
      <c r="B158" s="126">
        <v>696</v>
      </c>
      <c r="C158" s="77">
        <v>-2.3842917299999999E-2</v>
      </c>
      <c r="D158" s="15">
        <v>686</v>
      </c>
      <c r="E158" s="32">
        <f t="shared" ref="E158:E161" si="82">IF(ISNUMBER(D158), (D158 - $B158) / $B158, "")</f>
        <v>-1.4367816091954023E-2</v>
      </c>
      <c r="F158" s="18">
        <f>IF(ISNUMBER(D158), $B172 * E158, "")</f>
        <v>-2155.1724137931033</v>
      </c>
      <c r="G158" s="31">
        <v>689</v>
      </c>
      <c r="H158" s="32">
        <f t="shared" ref="H158:H161" si="83">IF(ISNUMBER(G158), (G158 - $B158) / $B158, "")</f>
        <v>-1.0057471264367816E-2</v>
      </c>
      <c r="I158" s="101">
        <f>IF(ISNUMBER(G158), $B172 * H158, "")</f>
        <v>-1508.6206896551723</v>
      </c>
      <c r="J158" s="15">
        <v>686</v>
      </c>
      <c r="K158" s="32">
        <f t="shared" ref="K158:K161" si="84">IF(ISNUMBER(J158), (J158 - $B158) / $B158, "")</f>
        <v>-1.4367816091954023E-2</v>
      </c>
      <c r="L158" s="18">
        <f>IF(ISNUMBER(J158), $B172 * K158, "")</f>
        <v>-2155.1724137931033</v>
      </c>
      <c r="M158" s="31">
        <v>675</v>
      </c>
      <c r="N158" s="32">
        <f t="shared" ref="N158:N161" si="85">IF(ISNUMBER(M158), (M158 - $B158) / $B158, "")</f>
        <v>-3.017241379310345E-2</v>
      </c>
      <c r="O158" s="18">
        <f>IF(ISNUMBER(M158), $B172 * N158, "")</f>
        <v>-4525.8620689655172</v>
      </c>
      <c r="Q158" s="193"/>
      <c r="R158" s="193"/>
      <c r="S158" s="193"/>
    </row>
    <row r="159" spans="1:19" ht="17.25" thickBot="1">
      <c r="A159" s="125" t="s">
        <v>230</v>
      </c>
      <c r="B159" s="126">
        <v>345</v>
      </c>
      <c r="C159" s="77">
        <v>-2.8169014100000001E-2</v>
      </c>
      <c r="D159" s="15">
        <v>343</v>
      </c>
      <c r="E159" s="32">
        <f t="shared" si="82"/>
        <v>-5.7971014492753624E-3</v>
      </c>
      <c r="F159" s="18">
        <f>IF(ISNUMBER(D159), $B172 * E159, "")</f>
        <v>-869.56521739130437</v>
      </c>
      <c r="G159" s="31">
        <v>351</v>
      </c>
      <c r="H159" s="32">
        <f t="shared" si="83"/>
        <v>1.7391304347826087E-2</v>
      </c>
      <c r="I159" s="101">
        <f>IF(ISNUMBER(G159), $B172 * H159, "")</f>
        <v>2608.695652173913</v>
      </c>
      <c r="J159" s="15">
        <v>353</v>
      </c>
      <c r="K159" s="32">
        <f t="shared" si="84"/>
        <v>2.318840579710145E-2</v>
      </c>
      <c r="L159" s="18">
        <f>IF(ISNUMBER(J159), $B172 * K159, "")</f>
        <v>3478.2608695652175</v>
      </c>
      <c r="M159" s="31">
        <v>342</v>
      </c>
      <c r="N159" s="32">
        <f t="shared" si="85"/>
        <v>-8.6956521739130436E-3</v>
      </c>
      <c r="O159" s="18">
        <f>IF(ISNUMBER(M159), $B172 * N159, "")</f>
        <v>-1304.3478260869565</v>
      </c>
      <c r="Q159" s="193"/>
      <c r="R159" s="193"/>
      <c r="S159" s="193"/>
    </row>
    <row r="160" spans="1:19" ht="17.25" thickBot="1">
      <c r="A160" s="125" t="s">
        <v>186</v>
      </c>
      <c r="B160" s="126">
        <v>203</v>
      </c>
      <c r="C160" s="77">
        <v>-2.8708134E-2</v>
      </c>
      <c r="D160" s="15">
        <v>200</v>
      </c>
      <c r="E160" s="32">
        <f t="shared" si="82"/>
        <v>-1.4778325123152709E-2</v>
      </c>
      <c r="F160" s="18">
        <f>IF(ISNUMBER(D160), $B172 * E160, "")</f>
        <v>-2216.7487684729062</v>
      </c>
      <c r="G160" s="31">
        <v>201</v>
      </c>
      <c r="H160" s="32">
        <f t="shared" si="83"/>
        <v>-9.852216748768473E-3</v>
      </c>
      <c r="I160" s="101">
        <f>IF(ISNUMBER(G160), $B172 * H160, "")</f>
        <v>-1477.8325123152711</v>
      </c>
      <c r="J160" s="15">
        <v>201</v>
      </c>
      <c r="K160" s="32">
        <f t="shared" si="84"/>
        <v>-9.852216748768473E-3</v>
      </c>
      <c r="L160" s="18">
        <f>IF(ISNUMBER(J160), $B172 * K160, "")</f>
        <v>-1477.8325123152711</v>
      </c>
      <c r="M160" s="31">
        <v>194</v>
      </c>
      <c r="N160" s="32">
        <f t="shared" si="85"/>
        <v>-4.4334975369458129E-2</v>
      </c>
      <c r="O160" s="18">
        <f>IF(ISNUMBER(M160), $B172 * N160, "")</f>
        <v>-6650.2463054187192</v>
      </c>
      <c r="Q160" s="33"/>
      <c r="R160" s="33"/>
    </row>
    <row r="161" spans="1:19" ht="17.25" thickBot="1">
      <c r="A161" s="130" t="s">
        <v>236</v>
      </c>
      <c r="B161" s="131">
        <v>364</v>
      </c>
      <c r="C161" s="79">
        <v>-2.93333333E-2</v>
      </c>
      <c r="D161" s="24">
        <v>370</v>
      </c>
      <c r="E161" s="25">
        <f t="shared" si="82"/>
        <v>1.6483516483516484E-2</v>
      </c>
      <c r="F161" s="104">
        <f>IF(ISNUMBER(D161), $B172 * E161, "")</f>
        <v>2472.5274725274726</v>
      </c>
      <c r="G161" s="102">
        <v>375</v>
      </c>
      <c r="H161" s="25">
        <f t="shared" si="83"/>
        <v>3.021978021978022E-2</v>
      </c>
      <c r="I161" s="103">
        <f>IF(ISNUMBER(G161), $B172 * H161, "")</f>
        <v>4532.9670329670334</v>
      </c>
      <c r="J161" s="24">
        <v>376</v>
      </c>
      <c r="K161" s="25">
        <f t="shared" si="84"/>
        <v>3.2967032967032968E-2</v>
      </c>
      <c r="L161" s="104">
        <f>IF(ISNUMBER(J161), $B172 * K161, "")</f>
        <v>4945.0549450549452</v>
      </c>
      <c r="M161" s="102">
        <v>366</v>
      </c>
      <c r="N161" s="25">
        <f t="shared" si="85"/>
        <v>5.4945054945054949E-3</v>
      </c>
      <c r="O161" s="104">
        <f>IF(ISNUMBER(M161), $B172 * N161, "")</f>
        <v>824.17582417582423</v>
      </c>
      <c r="Q161" s="194"/>
      <c r="R161" s="195"/>
      <c r="S161" s="196"/>
    </row>
    <row r="162" spans="1:19">
      <c r="A162" s="123" t="s">
        <v>238</v>
      </c>
      <c r="B162" s="124">
        <v>733</v>
      </c>
      <c r="C162" s="76">
        <v>-3.4255599499999997E-2</v>
      </c>
      <c r="D162" s="13">
        <v>767</v>
      </c>
      <c r="E162" s="14">
        <f>IF(ISNUMBER(D162), (D162 - $B162) / $B162, "")</f>
        <v>4.6384720327421552E-2</v>
      </c>
      <c r="F162" s="16">
        <f>IF(ISNUMBER(D162), $B172 * E162, "")</f>
        <v>6957.7080491132328</v>
      </c>
      <c r="G162" s="29">
        <v>736</v>
      </c>
      <c r="H162" s="14">
        <f>IF(ISNUMBER(G162), (G162 - $B162) / $B162, "")</f>
        <v>4.0927694406548429E-3</v>
      </c>
      <c r="I162" s="100">
        <f>IF(ISNUMBER(G162), $B172 * H162, "")</f>
        <v>613.91541609822639</v>
      </c>
      <c r="J162" s="13">
        <v>738</v>
      </c>
      <c r="K162" s="14">
        <f>IF(ISNUMBER(J162), (J162 - $B162) / $B162, "")</f>
        <v>6.8212824010914054E-3</v>
      </c>
      <c r="L162" s="16">
        <f>IF(ISNUMBER(J162), $B172 * K162, "")</f>
        <v>1023.1923601637108</v>
      </c>
      <c r="M162" s="29">
        <v>711</v>
      </c>
      <c r="N162" s="14">
        <f>IF(ISNUMBER(M162), (M162 - $B162) / $B162, "")</f>
        <v>-3.0013642564802184E-2</v>
      </c>
      <c r="O162" s="16">
        <f>IF(ISNUMBER(M162), $B172 * N162, "")</f>
        <v>-4502.0463847203273</v>
      </c>
      <c r="Q162" s="197"/>
      <c r="R162" s="198"/>
      <c r="S162" s="199"/>
    </row>
    <row r="163" spans="1:19" ht="17.25" thickBot="1">
      <c r="A163" s="125" t="s">
        <v>179</v>
      </c>
      <c r="B163" s="126">
        <v>584</v>
      </c>
      <c r="C163" s="77">
        <v>-3.4710743799999999E-2</v>
      </c>
      <c r="D163" s="15">
        <v>579</v>
      </c>
      <c r="E163" s="32">
        <f t="shared" ref="E163:E166" si="86">IF(ISNUMBER(D163), (D163 - $B163) / $B163, "")</f>
        <v>-8.5616438356164379E-3</v>
      </c>
      <c r="F163" s="18">
        <f>IF(ISNUMBER(D163), $B172 * E163, "")</f>
        <v>-1284.2465753424656</v>
      </c>
      <c r="G163" s="31">
        <v>577</v>
      </c>
      <c r="H163" s="32">
        <f t="shared" ref="H163:H166" si="87">IF(ISNUMBER(G163), (G163 - $B163) / $B163, "")</f>
        <v>-1.1986301369863013E-2</v>
      </c>
      <c r="I163" s="101">
        <f>IF(ISNUMBER(G163), $B172 * H163, "")</f>
        <v>-1797.9452054794519</v>
      </c>
      <c r="J163" s="15">
        <v>574</v>
      </c>
      <c r="K163" s="32">
        <f t="shared" ref="K163:K166" si="88">IF(ISNUMBER(J163), (J163 - $B163) / $B163, "")</f>
        <v>-1.7123287671232876E-2</v>
      </c>
      <c r="L163" s="18">
        <f>IF(ISNUMBER(J163), $B172 * K163, "")</f>
        <v>-2568.4931506849312</v>
      </c>
      <c r="M163" s="31">
        <v>558</v>
      </c>
      <c r="N163" s="32">
        <f t="shared" ref="N163:N166" si="89">IF(ISNUMBER(M163), (M163 - $B163) / $B163, "")</f>
        <v>-4.4520547945205477E-2</v>
      </c>
      <c r="O163" s="18">
        <f>IF(ISNUMBER(M163), $B172 * N163, "")</f>
        <v>-6678.0821917808216</v>
      </c>
      <c r="Q163" s="200"/>
      <c r="R163" s="201"/>
      <c r="S163" s="202"/>
    </row>
    <row r="164" spans="1:19" ht="17.25" thickBot="1">
      <c r="A164" s="125" t="s">
        <v>248</v>
      </c>
      <c r="B164" s="126">
        <v>160</v>
      </c>
      <c r="C164" s="77">
        <v>-3.6144578300000001E-2</v>
      </c>
      <c r="D164" s="15">
        <v>158</v>
      </c>
      <c r="E164" s="32">
        <f t="shared" si="86"/>
        <v>-1.2500000000000001E-2</v>
      </c>
      <c r="F164" s="18">
        <f>IF(ISNUMBER(D164), $B172 * E164, "")</f>
        <v>-1875</v>
      </c>
      <c r="G164" s="31">
        <v>159</v>
      </c>
      <c r="H164" s="32">
        <f t="shared" si="87"/>
        <v>-6.2500000000000003E-3</v>
      </c>
      <c r="I164" s="101">
        <f>IF(ISNUMBER(G164), $B172 * H164, "")</f>
        <v>-937.5</v>
      </c>
      <c r="J164" s="15">
        <v>159</v>
      </c>
      <c r="K164" s="32">
        <f t="shared" si="88"/>
        <v>-6.2500000000000003E-3</v>
      </c>
      <c r="L164" s="18">
        <f>IF(ISNUMBER(J164), $B172 * K164, "")</f>
        <v>-937.5</v>
      </c>
      <c r="M164" s="31">
        <v>157</v>
      </c>
      <c r="N164" s="32">
        <f t="shared" si="89"/>
        <v>-1.8749999999999999E-2</v>
      </c>
      <c r="O164" s="18">
        <f>IF(ISNUMBER(M164), $B172 * N164, "")</f>
        <v>-2812.5</v>
      </c>
      <c r="Q164" s="193"/>
      <c r="R164" s="193"/>
      <c r="S164" s="193"/>
    </row>
    <row r="165" spans="1:19" ht="17.25" thickBot="1">
      <c r="A165" s="125" t="s">
        <v>216</v>
      </c>
      <c r="B165" s="126">
        <v>155</v>
      </c>
      <c r="C165" s="77">
        <v>-3.7267080700000003E-2</v>
      </c>
      <c r="D165" s="15">
        <v>152</v>
      </c>
      <c r="E165" s="32">
        <f t="shared" si="86"/>
        <v>-1.935483870967742E-2</v>
      </c>
      <c r="F165" s="18">
        <f>IF(ISNUMBER(D165), $B172 * E165, "")</f>
        <v>-2903.2258064516132</v>
      </c>
      <c r="G165" s="31">
        <v>154</v>
      </c>
      <c r="H165" s="32">
        <f t="shared" si="87"/>
        <v>-6.4516129032258064E-3</v>
      </c>
      <c r="I165" s="101">
        <f>IF(ISNUMBER(G165), $B172 * H165, "")</f>
        <v>-967.74193548387098</v>
      </c>
      <c r="J165" s="15">
        <v>153</v>
      </c>
      <c r="K165" s="32">
        <f t="shared" si="88"/>
        <v>-1.2903225806451613E-2</v>
      </c>
      <c r="L165" s="18">
        <f>IF(ISNUMBER(J165), $B172 * K165, "")</f>
        <v>-1935.483870967742</v>
      </c>
      <c r="M165" s="31">
        <v>146</v>
      </c>
      <c r="N165" s="32">
        <f t="shared" si="89"/>
        <v>-5.8064516129032261E-2</v>
      </c>
      <c r="O165" s="18">
        <f>IF(ISNUMBER(M165), $B172 * N165, "")</f>
        <v>-8709.677419354839</v>
      </c>
      <c r="Q165" s="203"/>
      <c r="R165" s="203"/>
      <c r="S165" s="203"/>
    </row>
    <row r="166" spans="1:19" ht="17.25" thickBot="1">
      <c r="A166" s="127" t="s">
        <v>194</v>
      </c>
      <c r="B166" s="128">
        <v>102</v>
      </c>
      <c r="C166" s="78">
        <v>-3.7735849100000003E-2</v>
      </c>
      <c r="D166" s="20">
        <v>102</v>
      </c>
      <c r="E166" s="21">
        <f t="shared" si="86"/>
        <v>0</v>
      </c>
      <c r="F166" s="22">
        <f>IF(ISNUMBER(D166), $B172 * E166, "")</f>
        <v>0</v>
      </c>
      <c r="G166" s="30">
        <v>101</v>
      </c>
      <c r="H166" s="21">
        <f t="shared" si="87"/>
        <v>-9.8039215686274508E-3</v>
      </c>
      <c r="I166" s="105">
        <f>IF(ISNUMBER(G166), $B172 * H166, "")</f>
        <v>-1470.5882352941176</v>
      </c>
      <c r="J166" s="20">
        <v>101</v>
      </c>
      <c r="K166" s="21">
        <f t="shared" si="88"/>
        <v>-9.8039215686274508E-3</v>
      </c>
      <c r="L166" s="22">
        <f>IF(ISNUMBER(J166), $B172 * K166, "")</f>
        <v>-1470.5882352941176</v>
      </c>
      <c r="M166" s="30">
        <v>98.7</v>
      </c>
      <c r="N166" s="21">
        <f t="shared" si="89"/>
        <v>-3.2352941176470564E-2</v>
      </c>
      <c r="O166" s="22">
        <f>IF(ISNUMBER(M166), $B172 * N166, "")</f>
        <v>-4852.9411764705847</v>
      </c>
      <c r="Q166" s="203"/>
      <c r="R166" s="203"/>
      <c r="S166" s="203"/>
    </row>
    <row r="167" spans="1:19" ht="17.25" thickBot="1">
      <c r="A167" s="125" t="s">
        <v>159</v>
      </c>
      <c r="B167" s="129">
        <v>222</v>
      </c>
      <c r="C167" s="80">
        <v>-3.8961039000000003E-2</v>
      </c>
      <c r="D167" s="106">
        <v>219</v>
      </c>
      <c r="E167" s="107">
        <f>IF(ISNUMBER(D167), (D167 - $B167) / $B167, "")</f>
        <v>-1.3513513513513514E-2</v>
      </c>
      <c r="F167" s="108">
        <f>IF(ISNUMBER(D167), $B172 * E167, "")</f>
        <v>-2027.0270270270271</v>
      </c>
      <c r="G167" s="109">
        <v>220</v>
      </c>
      <c r="H167" s="107">
        <f>IF(ISNUMBER(G167), (G167 - $B167) / $B167, "")</f>
        <v>-9.0090090090090089E-3</v>
      </c>
      <c r="I167" s="110">
        <f>IF(ISNUMBER(G167), $B172 * H167, "")</f>
        <v>-1351.3513513513512</v>
      </c>
      <c r="J167" s="106">
        <v>221</v>
      </c>
      <c r="K167" s="107">
        <f>IF(ISNUMBER(J167), (J167 - $B167) / $B167, "")</f>
        <v>-4.5045045045045045E-3</v>
      </c>
      <c r="L167" s="108">
        <f>IF(ISNUMBER(J167), $B172 * K167, "")</f>
        <v>-675.67567567567562</v>
      </c>
      <c r="M167" s="109">
        <v>216</v>
      </c>
      <c r="N167" s="107">
        <f>IF(ISNUMBER(M167), (M167 - $B167) / $B167, "")</f>
        <v>-2.7027027027027029E-2</v>
      </c>
      <c r="O167" s="108">
        <f>IF(ISNUMBER(M167), $B172 * N167, "")</f>
        <v>-4054.0540540540542</v>
      </c>
      <c r="Q167" s="193"/>
      <c r="R167" s="193"/>
      <c r="S167" s="193"/>
    </row>
    <row r="168" spans="1:19" ht="17.25" thickBot="1">
      <c r="A168" s="125" t="s">
        <v>169</v>
      </c>
      <c r="B168" s="126">
        <v>369</v>
      </c>
      <c r="C168" s="77">
        <v>-3.90625E-2</v>
      </c>
      <c r="D168" s="15">
        <v>362</v>
      </c>
      <c r="E168" s="32">
        <f t="shared" ref="E168:E171" si="90">IF(ISNUMBER(D168), (D168 - $B168) / $B168, "")</f>
        <v>-1.8970189701897018E-2</v>
      </c>
      <c r="F168" s="18">
        <f>IF(ISNUMBER(D168), $B172 * E168, "")</f>
        <v>-2845.5284552845528</v>
      </c>
      <c r="G168" s="31">
        <v>364</v>
      </c>
      <c r="H168" s="32">
        <f t="shared" ref="H168:H171" si="91">IF(ISNUMBER(G168), (G168 - $B168) / $B168, "")</f>
        <v>-1.3550135501355014E-2</v>
      </c>
      <c r="I168" s="101">
        <f>IF(ISNUMBER(G168), $B172 * H168, "")</f>
        <v>-2032.5203252032522</v>
      </c>
      <c r="J168" s="15">
        <v>361</v>
      </c>
      <c r="K168" s="32">
        <f t="shared" ref="K168:K171" si="92">IF(ISNUMBER(J168), (J168 - $B168) / $B168, "")</f>
        <v>-2.1680216802168022E-2</v>
      </c>
      <c r="L168" s="18">
        <f>IF(ISNUMBER(J168), $B172 * K168, "")</f>
        <v>-3252.0325203252032</v>
      </c>
      <c r="M168" s="31">
        <v>355</v>
      </c>
      <c r="N168" s="32">
        <f t="shared" ref="N168:N171" si="93">IF(ISNUMBER(M168), (M168 - $B168) / $B168, "")</f>
        <v>-3.7940379403794036E-2</v>
      </c>
      <c r="O168" s="18">
        <f>IF(ISNUMBER(M168), $B172 * N168, "")</f>
        <v>-5691.0569105691056</v>
      </c>
      <c r="Q168" s="193"/>
      <c r="R168" s="193"/>
      <c r="S168" s="193"/>
    </row>
    <row r="169" spans="1:19" ht="17.25" thickBot="1">
      <c r="A169" s="125" t="s">
        <v>120</v>
      </c>
      <c r="B169" s="126">
        <v>242</v>
      </c>
      <c r="C169" s="77">
        <v>-5.46875E-2</v>
      </c>
      <c r="D169" s="15">
        <v>233</v>
      </c>
      <c r="E169" s="32">
        <f t="shared" si="90"/>
        <v>-3.71900826446281E-2</v>
      </c>
      <c r="F169" s="18">
        <f>IF(ISNUMBER(D169), $B172 * E169, "")</f>
        <v>-5578.5123966942147</v>
      </c>
      <c r="G169" s="31">
        <v>236</v>
      </c>
      <c r="H169" s="32">
        <f t="shared" si="91"/>
        <v>-2.4793388429752067E-2</v>
      </c>
      <c r="I169" s="101">
        <f>IF(ISNUMBER(G169), $B172 * H169, "")</f>
        <v>-3719.0082644628101</v>
      </c>
      <c r="J169" s="15">
        <v>233</v>
      </c>
      <c r="K169" s="32">
        <f t="shared" si="92"/>
        <v>-3.71900826446281E-2</v>
      </c>
      <c r="L169" s="18">
        <f>IF(ISNUMBER(J169), $B172 * K169, "")</f>
        <v>-5578.5123966942147</v>
      </c>
      <c r="M169" s="31">
        <v>229</v>
      </c>
      <c r="N169" s="32">
        <f t="shared" si="93"/>
        <v>-5.3719008264462811E-2</v>
      </c>
      <c r="O169" s="18">
        <f>IF(ISNUMBER(M169), $B172 * N169, "")</f>
        <v>-8057.8512396694214</v>
      </c>
      <c r="Q169" s="193"/>
      <c r="R169" s="193"/>
      <c r="S169" s="193"/>
    </row>
    <row r="170" spans="1:19">
      <c r="A170" s="125" t="s">
        <v>200</v>
      </c>
      <c r="B170" s="126">
        <v>341</v>
      </c>
      <c r="C170" s="77">
        <v>-6.0606060599999997E-2</v>
      </c>
      <c r="D170" s="15">
        <v>326</v>
      </c>
      <c r="E170" s="32">
        <f t="shared" si="90"/>
        <v>-4.398826979472141E-2</v>
      </c>
      <c r="F170" s="18">
        <f>IF(ISNUMBER(D170), $B172 * E170, "")</f>
        <v>-6598.2404692082118</v>
      </c>
      <c r="G170" s="31">
        <v>325</v>
      </c>
      <c r="H170" s="32">
        <f t="shared" si="91"/>
        <v>-4.6920821114369501E-2</v>
      </c>
      <c r="I170" s="101">
        <f>IF(ISNUMBER(G170), $B172 * H170, "")</f>
        <v>-7038.1231671554251</v>
      </c>
      <c r="J170" s="15">
        <v>324</v>
      </c>
      <c r="K170" s="32">
        <f t="shared" si="92"/>
        <v>-4.9853372434017593E-2</v>
      </c>
      <c r="L170" s="18">
        <f>IF(ISNUMBER(J170), $B172 * K170, "")</f>
        <v>-7478.0058651026393</v>
      </c>
      <c r="M170" s="31">
        <v>317</v>
      </c>
      <c r="N170" s="32">
        <f t="shared" si="93"/>
        <v>-7.0381231671554259E-2</v>
      </c>
      <c r="O170" s="18">
        <f>IF(ISNUMBER(M170), $B172 * N170, "")</f>
        <v>-10557.184750733139</v>
      </c>
      <c r="Q170" s="182"/>
      <c r="R170" s="183"/>
      <c r="S170" s="184"/>
    </row>
    <row r="171" spans="1:19" ht="17.25" thickBot="1">
      <c r="A171" s="130" t="s">
        <v>226</v>
      </c>
      <c r="B171" s="131">
        <v>715</v>
      </c>
      <c r="C171" s="79">
        <v>-6.1679789999999998E-2</v>
      </c>
      <c r="D171" s="24">
        <v>689</v>
      </c>
      <c r="E171" s="25">
        <f t="shared" si="90"/>
        <v>-3.6363636363636362E-2</v>
      </c>
      <c r="F171" s="104">
        <f>IF(ISNUMBER(D171), $B172 * E171, "")</f>
        <v>-5454.545454545454</v>
      </c>
      <c r="G171" s="102">
        <v>694</v>
      </c>
      <c r="H171" s="25">
        <f t="shared" si="91"/>
        <v>-2.937062937062937E-2</v>
      </c>
      <c r="I171" s="103">
        <f>IF(ISNUMBER(G171), $B172 * H171, "")</f>
        <v>-4405.5944055944055</v>
      </c>
      <c r="J171" s="24">
        <v>690</v>
      </c>
      <c r="K171" s="25">
        <f t="shared" si="92"/>
        <v>-3.4965034965034968E-2</v>
      </c>
      <c r="L171" s="104">
        <f>IF(ISNUMBER(J171), $B172 * K171, "")</f>
        <v>-5244.7552447552453</v>
      </c>
      <c r="M171" s="102">
        <v>676</v>
      </c>
      <c r="N171" s="25">
        <f t="shared" si="93"/>
        <v>-5.4545454545454543E-2</v>
      </c>
      <c r="O171" s="104">
        <f>IF(ISNUMBER(M171), $B172 * N171, "")</f>
        <v>-8181.8181818181811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-9.3487423527316513E-3</v>
      </c>
      <c r="F172" s="28">
        <f>SUM(F152:F171)</f>
        <v>-28046.227058194956</v>
      </c>
      <c r="G172" s="26" t="s">
        <v>265</v>
      </c>
      <c r="H172" s="27">
        <f>IF(COUNT(H152:H171), SUM(H152:H171) / COUNT(H152:H171), 0)</f>
        <v>-6.2607888775618849E-3</v>
      </c>
      <c r="I172" s="28">
        <f>SUM(I152:I171)</f>
        <v>-18782.366632685655</v>
      </c>
      <c r="J172" s="26" t="s">
        <v>265</v>
      </c>
      <c r="K172" s="27">
        <f>IF(COUNT(K152:K171), SUM(K152:K171) / COUNT(K152:K171), 0)</f>
        <v>-8.9685944959947989E-3</v>
      </c>
      <c r="L172" s="28">
        <f>SUM(L152:L171)</f>
        <v>-26905.783487984394</v>
      </c>
      <c r="M172" s="26" t="s">
        <v>265</v>
      </c>
      <c r="N172" s="27">
        <f>IF(COUNT(N152:N171), SUM(N152:N171) / COUNT(N152:N171), 0)</f>
        <v>-3.10440220910446E-2</v>
      </c>
      <c r="O172" s="28">
        <f>SUM(O152:O171)</f>
        <v>-93132.066273133794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2022-06-09(목) 오전 00:00</v>
      </c>
      <c r="C177" s="245"/>
      <c r="D177" s="217" t="str">
        <f>TEXT($G$1, "[$-ko-KR]yyyy-mm-dd(ddd) ") &amp; "오후 14:00"</f>
        <v>2022-06-09(목) 오후 14:00</v>
      </c>
      <c r="E177" s="218"/>
      <c r="F177" s="219"/>
      <c r="G177" s="217" t="str">
        <f>TEXT($G$1, "[$-ko-KR]yyyy-mm-dd(ddd) ") &amp; "오후 19:00"</f>
        <v>2022-06-09(목) 오후 19:00</v>
      </c>
      <c r="H177" s="218"/>
      <c r="I177" s="219"/>
      <c r="J177" s="217" t="str">
        <f>TEXT($G$1, "[$-ko-KR]yyyy-mm-dd(ddd) ") &amp; "오후 21:00"</f>
        <v>2022-06-09(목) 오후 21:00</v>
      </c>
      <c r="K177" s="218"/>
      <c r="L177" s="219"/>
      <c r="M177" s="217" t="str">
        <f>TEXT($G$1+1, "[$-ko-KR]yyyy-mm-dd(ddd) ") &amp; "오전 00:00"</f>
        <v>2022-06-10(금)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230</v>
      </c>
      <c r="B179" s="124">
        <v>345</v>
      </c>
      <c r="C179" s="76">
        <v>-2.8169014100000001E-2</v>
      </c>
      <c r="D179" s="13">
        <v>343</v>
      </c>
      <c r="E179" s="14">
        <f>IF(ISNUMBER(D179), (D179 - $B179) / $B179, "")</f>
        <v>-5.7971014492753624E-3</v>
      </c>
      <c r="F179" s="16">
        <f>IF(ISNUMBER(D179), $B199 * E179, "")</f>
        <v>-869.56521739130437</v>
      </c>
      <c r="G179" s="29">
        <v>351</v>
      </c>
      <c r="H179" s="14">
        <f>IF(ISNUMBER(G179), (G179 - $B179) / $B179, "")</f>
        <v>1.7391304347826087E-2</v>
      </c>
      <c r="I179" s="100">
        <f>IF(ISNUMBER(G179), $B199 * H179, "")</f>
        <v>2608.695652173913</v>
      </c>
      <c r="J179" s="13">
        <v>353</v>
      </c>
      <c r="K179" s="14">
        <f>IF(ISNUMBER(J179), (J179 - $B179) / $B179, "")</f>
        <v>2.318840579710145E-2</v>
      </c>
      <c r="L179" s="16">
        <f>IF(ISNUMBER(J179), $B199 * K179, "")</f>
        <v>3478.2608695652175</v>
      </c>
      <c r="M179" s="29">
        <v>342</v>
      </c>
      <c r="N179" s="14">
        <f>IF(ISNUMBER(M179), (M179 - $B179) / $B179, "")</f>
        <v>-8.6956521739130436E-3</v>
      </c>
      <c r="O179" s="16">
        <f>IF(ISNUMBER(M179), $B199 * N179, "")</f>
        <v>-1304.3478260869565</v>
      </c>
      <c r="Q179" s="203"/>
      <c r="R179" s="203"/>
      <c r="S179" s="203"/>
    </row>
    <row r="180" spans="1:19" ht="17.25" thickBot="1">
      <c r="A180" s="125" t="s">
        <v>73</v>
      </c>
      <c r="B180" s="126">
        <v>11300</v>
      </c>
      <c r="C180" s="77">
        <v>-2.8374892499999999E-2</v>
      </c>
      <c r="D180" s="15">
        <v>11280</v>
      </c>
      <c r="E180" s="32">
        <f t="shared" ref="E180:E183" si="94">IF(ISNUMBER(D180), (D180 - $B180) / $B180, "")</f>
        <v>-1.7699115044247787E-3</v>
      </c>
      <c r="F180" s="18">
        <f>IF(ISNUMBER(D180), $B199 * E180, "")</f>
        <v>-265.48672566371681</v>
      </c>
      <c r="G180" s="31">
        <v>11490</v>
      </c>
      <c r="H180" s="32">
        <f t="shared" ref="H180:H183" si="95">IF(ISNUMBER(G180), (G180 - $B180) / $B180, "")</f>
        <v>1.6814159292035398E-2</v>
      </c>
      <c r="I180" s="101">
        <f>IF(ISNUMBER(G180), $B199 * H180, "")</f>
        <v>2522.1238938053098</v>
      </c>
      <c r="J180" s="15">
        <v>11340</v>
      </c>
      <c r="K180" s="32">
        <f t="shared" ref="K180:K183" si="96">IF(ISNUMBER(J180), (J180 - $B180) / $B180, "")</f>
        <v>3.5398230088495575E-3</v>
      </c>
      <c r="L180" s="18">
        <f>IF(ISNUMBER(J180), $B199 * K180, "")</f>
        <v>530.97345132743362</v>
      </c>
      <c r="M180" s="31">
        <v>11390</v>
      </c>
      <c r="N180" s="32">
        <f t="shared" ref="N180:N183" si="97">IF(ISNUMBER(M180), (M180 - $B180) / $B180, "")</f>
        <v>7.9646017699115043E-3</v>
      </c>
      <c r="O180" s="18">
        <f>IF(ISNUMBER(M180), $B199 * N180, "")</f>
        <v>1194.6902654867256</v>
      </c>
      <c r="Q180" s="203"/>
      <c r="R180" s="203"/>
      <c r="S180" s="203"/>
    </row>
    <row r="181" spans="1:19" ht="17.25" thickBot="1">
      <c r="A181" s="125" t="s">
        <v>186</v>
      </c>
      <c r="B181" s="126">
        <v>203</v>
      </c>
      <c r="C181" s="77">
        <v>-2.8708134E-2</v>
      </c>
      <c r="D181" s="15">
        <v>200</v>
      </c>
      <c r="E181" s="32">
        <f t="shared" si="94"/>
        <v>-1.4778325123152709E-2</v>
      </c>
      <c r="F181" s="18">
        <f>IF(ISNUMBER(D181), $B199 * E181, "")</f>
        <v>-2216.7487684729062</v>
      </c>
      <c r="G181" s="31">
        <v>201</v>
      </c>
      <c r="H181" s="32">
        <f t="shared" si="95"/>
        <v>-9.852216748768473E-3</v>
      </c>
      <c r="I181" s="101">
        <f>IF(ISNUMBER(G181), $B199 * H181, "")</f>
        <v>-1477.8325123152711</v>
      </c>
      <c r="J181" s="15">
        <v>201</v>
      </c>
      <c r="K181" s="32">
        <f t="shared" si="96"/>
        <v>-9.852216748768473E-3</v>
      </c>
      <c r="L181" s="18">
        <f>IF(ISNUMBER(J181), $B199 * K181, "")</f>
        <v>-1477.8325123152711</v>
      </c>
      <c r="M181" s="31">
        <v>194</v>
      </c>
      <c r="N181" s="32">
        <f t="shared" si="97"/>
        <v>-4.4334975369458129E-2</v>
      </c>
      <c r="O181" s="18">
        <f>IF(ISNUMBER(M181), $B199 * N181, "")</f>
        <v>-6650.2463054187192</v>
      </c>
      <c r="Q181" s="193"/>
      <c r="R181" s="193"/>
      <c r="S181" s="193"/>
    </row>
    <row r="182" spans="1:19" ht="17.25" thickBot="1">
      <c r="A182" s="125" t="s">
        <v>234</v>
      </c>
      <c r="B182" s="126">
        <v>66.3</v>
      </c>
      <c r="C182" s="77">
        <v>-2.9282576899999999E-2</v>
      </c>
      <c r="D182" s="15">
        <v>65.3</v>
      </c>
      <c r="E182" s="32">
        <f t="shared" si="94"/>
        <v>-1.5082956259426848E-2</v>
      </c>
      <c r="F182" s="18">
        <f>IF(ISNUMBER(D182), $B199 * E182, "")</f>
        <v>-2262.443438914027</v>
      </c>
      <c r="G182" s="31">
        <v>65.5</v>
      </c>
      <c r="H182" s="32">
        <f t="shared" si="95"/>
        <v>-1.2066365007541435E-2</v>
      </c>
      <c r="I182" s="101">
        <f>IF(ISNUMBER(G182), $B199 * H182, "")</f>
        <v>-1809.9547511312153</v>
      </c>
      <c r="J182" s="15">
        <v>65.2</v>
      </c>
      <c r="K182" s="32">
        <f t="shared" si="96"/>
        <v>-1.6591251885369446E-2</v>
      </c>
      <c r="L182" s="18">
        <f>IF(ISNUMBER(J182), $B199 * K182, "")</f>
        <v>-2488.6877828054166</v>
      </c>
      <c r="M182" s="31">
        <v>67.599999999999994</v>
      </c>
      <c r="N182" s="32">
        <f t="shared" si="97"/>
        <v>1.960784313725486E-2</v>
      </c>
      <c r="O182" s="18">
        <f>IF(ISNUMBER(M182), $B199 * N182, "")</f>
        <v>2941.1764705882292</v>
      </c>
      <c r="Q182" s="193"/>
      <c r="R182" s="193"/>
      <c r="S182" s="193"/>
    </row>
    <row r="183" spans="1:19" ht="17.25" thickBot="1">
      <c r="A183" s="127" t="s">
        <v>236</v>
      </c>
      <c r="B183" s="128">
        <v>364</v>
      </c>
      <c r="C183" s="78">
        <v>-2.93333333E-2</v>
      </c>
      <c r="D183" s="20">
        <v>370</v>
      </c>
      <c r="E183" s="21">
        <f t="shared" si="94"/>
        <v>1.6483516483516484E-2</v>
      </c>
      <c r="F183" s="22">
        <f>IF(ISNUMBER(D183), $B199 * E183, "")</f>
        <v>2472.5274725274726</v>
      </c>
      <c r="G183" s="30">
        <v>375</v>
      </c>
      <c r="H183" s="21">
        <f t="shared" si="95"/>
        <v>3.021978021978022E-2</v>
      </c>
      <c r="I183" s="105">
        <f>IF(ISNUMBER(G183), $B199 * H183, "")</f>
        <v>4532.9670329670334</v>
      </c>
      <c r="J183" s="20">
        <v>376</v>
      </c>
      <c r="K183" s="21">
        <f t="shared" si="96"/>
        <v>3.2967032967032968E-2</v>
      </c>
      <c r="L183" s="22">
        <f>IF(ISNUMBER(J183), $B199 * K183, "")</f>
        <v>4945.0549450549452</v>
      </c>
      <c r="M183" s="30">
        <v>366</v>
      </c>
      <c r="N183" s="21">
        <f t="shared" si="97"/>
        <v>5.4945054945054949E-3</v>
      </c>
      <c r="O183" s="22">
        <f>IF(ISNUMBER(M183), $B199 * N183, "")</f>
        <v>824.17582417582423</v>
      </c>
      <c r="Q183" s="193"/>
      <c r="R183" s="193"/>
      <c r="S183" s="193"/>
    </row>
    <row r="184" spans="1:19" ht="17.25" thickBot="1">
      <c r="A184" s="125" t="s">
        <v>340</v>
      </c>
      <c r="B184" s="129">
        <v>6.8400000000000002E-2</v>
      </c>
      <c r="C184" s="80">
        <v>-2.9787233999999999E-2</v>
      </c>
      <c r="D184" s="106">
        <v>6.59E-2</v>
      </c>
      <c r="E184" s="107">
        <f>IF(ISNUMBER(D184), (D184 - $B184) / $B184, "")</f>
        <v>-3.6549707602339214E-2</v>
      </c>
      <c r="F184" s="108">
        <f>IF(ISNUMBER(D184), $B199 * E184, "")</f>
        <v>-5482.4561403508824</v>
      </c>
      <c r="G184" s="109">
        <v>6.6299999999999998E-2</v>
      </c>
      <c r="H184" s="107">
        <f>IF(ISNUMBER(G184), (G184 - $B184) / $B184, "")</f>
        <v>-3.070175438596498E-2</v>
      </c>
      <c r="I184" s="110">
        <f>IF(ISNUMBER(G184), $B199 * H184, "")</f>
        <v>-4605.2631578947467</v>
      </c>
      <c r="J184" s="106">
        <v>6.5699999999999995E-2</v>
      </c>
      <c r="K184" s="107">
        <f>IF(ISNUMBER(J184), (J184 - $B184) / $B184, "")</f>
        <v>-3.9473684210526432E-2</v>
      </c>
      <c r="L184" s="108">
        <f>IF(ISNUMBER(J184), $B199 * K184, "")</f>
        <v>-5921.0526315789648</v>
      </c>
      <c r="M184" s="109">
        <v>6.4100000000000004E-2</v>
      </c>
      <c r="N184" s="107">
        <f>IF(ISNUMBER(M184), (M184 - $B184) / $B184, "")</f>
        <v>-6.2865497076023361E-2</v>
      </c>
      <c r="O184" s="108">
        <f>IF(ISNUMBER(M184), $B199 * N184, "")</f>
        <v>-9429.824561403504</v>
      </c>
      <c r="Q184" s="193"/>
      <c r="R184" s="193"/>
      <c r="S184" s="193"/>
    </row>
    <row r="185" spans="1:19" ht="17.25" thickBot="1">
      <c r="A185" s="125" t="s">
        <v>122</v>
      </c>
      <c r="B185" s="126">
        <v>79040</v>
      </c>
      <c r="C185" s="77">
        <v>-3.06597989E-2</v>
      </c>
      <c r="D185" s="15">
        <v>78020</v>
      </c>
      <c r="E185" s="32">
        <f t="shared" ref="E185:E188" si="98">IF(ISNUMBER(D185), (D185 - $B185) / $B185, "")</f>
        <v>-1.2904858299595142E-2</v>
      </c>
      <c r="F185" s="18">
        <f>IF(ISNUMBER(D185), $B199 * E185, "")</f>
        <v>-1935.7287449392713</v>
      </c>
      <c r="G185" s="31">
        <v>78350</v>
      </c>
      <c r="H185" s="32">
        <f t="shared" ref="H185:H188" si="99">IF(ISNUMBER(G185), (G185 - $B185) / $B185, "")</f>
        <v>-8.7297570850202438E-3</v>
      </c>
      <c r="I185" s="101">
        <f>IF(ISNUMBER(G185), $B199 * H185, "")</f>
        <v>-1309.4635627530365</v>
      </c>
      <c r="J185" s="15">
        <v>78080</v>
      </c>
      <c r="K185" s="32">
        <f t="shared" ref="K185:K188" si="100">IF(ISNUMBER(J185), (J185 - $B185) / $B185, "")</f>
        <v>-1.2145748987854251E-2</v>
      </c>
      <c r="L185" s="18">
        <f>IF(ISNUMBER(J185), $B199 * K185, "")</f>
        <v>-1821.8623481781376</v>
      </c>
      <c r="M185" s="31">
        <v>76440</v>
      </c>
      <c r="N185" s="32">
        <f t="shared" ref="N185:N188" si="101">IF(ISNUMBER(M185), (M185 - $B185) / $B185, "")</f>
        <v>-3.2894736842105261E-2</v>
      </c>
      <c r="O185" s="18">
        <f>IF(ISNUMBER(M185), $B199 * N185, "")</f>
        <v>-4934.2105263157891</v>
      </c>
      <c r="Q185" s="193"/>
      <c r="R185" s="193"/>
      <c r="S185" s="193"/>
    </row>
    <row r="186" spans="1:19" ht="17.25" thickBot="1">
      <c r="A186" s="125" t="s">
        <v>56</v>
      </c>
      <c r="B186" s="126">
        <v>64.099999999999994</v>
      </c>
      <c r="C186" s="77">
        <v>-3.3182503799999999E-2</v>
      </c>
      <c r="D186" s="15">
        <v>63.4</v>
      </c>
      <c r="E186" s="32">
        <f t="shared" si="98"/>
        <v>-1.0920436817472633E-2</v>
      </c>
      <c r="F186" s="18">
        <f>IF(ISNUMBER(D186), $B199 * E186, "")</f>
        <v>-1638.0655226208951</v>
      </c>
      <c r="G186" s="31">
        <v>63.9</v>
      </c>
      <c r="H186" s="32">
        <f t="shared" si="99"/>
        <v>-3.1201248049921334E-3</v>
      </c>
      <c r="I186" s="101">
        <f>IF(ISNUMBER(G186), $B199 * H186, "")</f>
        <v>-468.01872074882004</v>
      </c>
      <c r="J186" s="15">
        <v>63.6</v>
      </c>
      <c r="K186" s="32">
        <f t="shared" si="100"/>
        <v>-7.8003120124803893E-3</v>
      </c>
      <c r="L186" s="18">
        <f>IF(ISNUMBER(J186), $B199 * K186, "")</f>
        <v>-1170.0468018720585</v>
      </c>
      <c r="M186" s="31">
        <v>63.9</v>
      </c>
      <c r="N186" s="32">
        <f t="shared" si="101"/>
        <v>-3.1201248049921334E-3</v>
      </c>
      <c r="O186" s="18">
        <f>IF(ISNUMBER(M186), $B199 * N186, "")</f>
        <v>-468.01872074882004</v>
      </c>
      <c r="Q186" s="193"/>
      <c r="R186" s="193"/>
      <c r="S186" s="193"/>
    </row>
    <row r="187" spans="1:19" ht="17.25" thickBot="1">
      <c r="A187" s="125" t="s">
        <v>238</v>
      </c>
      <c r="B187" s="126">
        <v>733</v>
      </c>
      <c r="C187" s="77">
        <v>-3.4255599499999997E-2</v>
      </c>
      <c r="D187" s="15">
        <v>767</v>
      </c>
      <c r="E187" s="32">
        <f t="shared" si="98"/>
        <v>4.6384720327421552E-2</v>
      </c>
      <c r="F187" s="18">
        <f>IF(ISNUMBER(D187), $B199 * E187, "")</f>
        <v>6957.7080491132328</v>
      </c>
      <c r="G187" s="31">
        <v>736</v>
      </c>
      <c r="H187" s="32">
        <f t="shared" si="99"/>
        <v>4.0927694406548429E-3</v>
      </c>
      <c r="I187" s="101">
        <f>IF(ISNUMBER(G187), $B199 * H187, "")</f>
        <v>613.91541609822639</v>
      </c>
      <c r="J187" s="15">
        <v>738</v>
      </c>
      <c r="K187" s="32">
        <f t="shared" si="100"/>
        <v>6.8212824010914054E-3</v>
      </c>
      <c r="L187" s="18">
        <f>IF(ISNUMBER(J187), $B199 * K187, "")</f>
        <v>1023.1923601637108</v>
      </c>
      <c r="M187" s="31">
        <v>711</v>
      </c>
      <c r="N187" s="32">
        <f t="shared" si="101"/>
        <v>-3.0013642564802184E-2</v>
      </c>
      <c r="O187" s="18">
        <f>IF(ISNUMBER(M187), $B199 * N187, "")</f>
        <v>-4502.0463847203273</v>
      </c>
      <c r="Q187" s="33"/>
      <c r="R187" s="33"/>
    </row>
    <row r="188" spans="1:19" ht="17.25" thickBot="1">
      <c r="A188" s="130" t="s">
        <v>202</v>
      </c>
      <c r="B188" s="131">
        <v>6.68</v>
      </c>
      <c r="C188" s="79">
        <v>-3.4682080900000002E-2</v>
      </c>
      <c r="D188" s="24">
        <v>6.55</v>
      </c>
      <c r="E188" s="25">
        <f t="shared" si="98"/>
        <v>-1.9461077844311361E-2</v>
      </c>
      <c r="F188" s="104">
        <f>IF(ISNUMBER(D188), $B199 * E188, "")</f>
        <v>-2919.1616766467041</v>
      </c>
      <c r="G188" s="102">
        <v>6.64</v>
      </c>
      <c r="H188" s="25">
        <f t="shared" si="99"/>
        <v>-5.988023952095814E-3</v>
      </c>
      <c r="I188" s="103">
        <f>IF(ISNUMBER(G188), $B199 * H188, "")</f>
        <v>-898.20359281437209</v>
      </c>
      <c r="J188" s="24">
        <v>6.61</v>
      </c>
      <c r="K188" s="25">
        <f t="shared" si="100"/>
        <v>-1.0479041916167576E-2</v>
      </c>
      <c r="L188" s="104">
        <f>IF(ISNUMBER(J188), $B199 * K188, "")</f>
        <v>-1571.8562874251363</v>
      </c>
      <c r="M188" s="102">
        <v>6.26</v>
      </c>
      <c r="N188" s="25">
        <f t="shared" si="101"/>
        <v>-6.2874251497005984E-2</v>
      </c>
      <c r="O188" s="104">
        <f>IF(ISNUMBER(M188), $B199 * N188, "")</f>
        <v>-9431.1377245508975</v>
      </c>
      <c r="Q188" s="194"/>
      <c r="R188" s="195"/>
      <c r="S188" s="196"/>
    </row>
    <row r="189" spans="1:19">
      <c r="A189" s="123" t="s">
        <v>179</v>
      </c>
      <c r="B189" s="124">
        <v>584</v>
      </c>
      <c r="C189" s="76">
        <v>-3.4710743799999999E-2</v>
      </c>
      <c r="D189" s="13">
        <v>579</v>
      </c>
      <c r="E189" s="14">
        <f>IF(ISNUMBER(D189), (D189 - $B189) / $B189, "")</f>
        <v>-8.5616438356164379E-3</v>
      </c>
      <c r="F189" s="16">
        <f>IF(ISNUMBER(D189), $B199 * E189, "")</f>
        <v>-1284.2465753424656</v>
      </c>
      <c r="G189" s="29">
        <v>577</v>
      </c>
      <c r="H189" s="14">
        <f>IF(ISNUMBER(G189), (G189 - $B189) / $B189, "")</f>
        <v>-1.1986301369863013E-2</v>
      </c>
      <c r="I189" s="100">
        <f>IF(ISNUMBER(G189), $B199 * H189, "")</f>
        <v>-1797.9452054794519</v>
      </c>
      <c r="J189" s="13">
        <v>574</v>
      </c>
      <c r="K189" s="14">
        <f>IF(ISNUMBER(J189), (J189 - $B189) / $B189, "")</f>
        <v>-1.7123287671232876E-2</v>
      </c>
      <c r="L189" s="16">
        <f>IF(ISNUMBER(J189), $B199 * K189, "")</f>
        <v>-2568.4931506849312</v>
      </c>
      <c r="M189" s="29">
        <v>558</v>
      </c>
      <c r="N189" s="14">
        <f>IF(ISNUMBER(M189), (M189 - $B189) / $B189, "")</f>
        <v>-4.4520547945205477E-2</v>
      </c>
      <c r="O189" s="16">
        <f>IF(ISNUMBER(M189), $B199 * N189, "")</f>
        <v>-6678.0821917808216</v>
      </c>
      <c r="Q189" s="197"/>
      <c r="R189" s="198"/>
      <c r="S189" s="199"/>
    </row>
    <row r="190" spans="1:19" ht="17.25" thickBot="1">
      <c r="A190" s="125" t="s">
        <v>248</v>
      </c>
      <c r="B190" s="126">
        <v>160</v>
      </c>
      <c r="C190" s="77">
        <v>-3.6144578300000001E-2</v>
      </c>
      <c r="D190" s="15">
        <v>158</v>
      </c>
      <c r="E190" s="32">
        <f t="shared" ref="E190:E193" si="102">IF(ISNUMBER(D190), (D190 - $B190) / $B190, "")</f>
        <v>-1.2500000000000001E-2</v>
      </c>
      <c r="F190" s="18">
        <f>IF(ISNUMBER(D190), $B199 * E190, "")</f>
        <v>-1875</v>
      </c>
      <c r="G190" s="31">
        <v>159</v>
      </c>
      <c r="H190" s="32">
        <f t="shared" ref="H190:H193" si="103">IF(ISNUMBER(G190), (G190 - $B190) / $B190, "")</f>
        <v>-6.2500000000000003E-3</v>
      </c>
      <c r="I190" s="101">
        <f>IF(ISNUMBER(G190), $B199 * H190, "")</f>
        <v>-937.5</v>
      </c>
      <c r="J190" s="15">
        <v>159</v>
      </c>
      <c r="K190" s="32">
        <f t="shared" ref="K190:K193" si="104">IF(ISNUMBER(J190), (J190 - $B190) / $B190, "")</f>
        <v>-6.2500000000000003E-3</v>
      </c>
      <c r="L190" s="18">
        <f>IF(ISNUMBER(J190), $B199 * K190, "")</f>
        <v>-937.5</v>
      </c>
      <c r="M190" s="31">
        <v>157</v>
      </c>
      <c r="N190" s="32">
        <f t="shared" ref="N190:N193" si="105">IF(ISNUMBER(M190), (M190 - $B190) / $B190, "")</f>
        <v>-1.8749999999999999E-2</v>
      </c>
      <c r="O190" s="18">
        <f>IF(ISNUMBER(M190), $B199 * N190, "")</f>
        <v>-2812.5</v>
      </c>
      <c r="Q190" s="200"/>
      <c r="R190" s="201"/>
      <c r="S190" s="202"/>
    </row>
    <row r="191" spans="1:19" ht="17.25" thickBot="1">
      <c r="A191" s="125" t="s">
        <v>216</v>
      </c>
      <c r="B191" s="126">
        <v>155</v>
      </c>
      <c r="C191" s="77">
        <v>-3.7267080700000003E-2</v>
      </c>
      <c r="D191" s="15">
        <v>152</v>
      </c>
      <c r="E191" s="32">
        <f t="shared" si="102"/>
        <v>-1.935483870967742E-2</v>
      </c>
      <c r="F191" s="18">
        <f>IF(ISNUMBER(D191), $B199 * E191, "")</f>
        <v>-2903.2258064516132</v>
      </c>
      <c r="G191" s="31">
        <v>154</v>
      </c>
      <c r="H191" s="32">
        <f t="shared" si="103"/>
        <v>-6.4516129032258064E-3</v>
      </c>
      <c r="I191" s="101">
        <f>IF(ISNUMBER(G191), $B199 * H191, "")</f>
        <v>-967.74193548387098</v>
      </c>
      <c r="J191" s="15">
        <v>153</v>
      </c>
      <c r="K191" s="32">
        <f t="shared" si="104"/>
        <v>-1.2903225806451613E-2</v>
      </c>
      <c r="L191" s="18">
        <f>IF(ISNUMBER(J191), $B199 * K191, "")</f>
        <v>-1935.483870967742</v>
      </c>
      <c r="M191" s="31">
        <v>146</v>
      </c>
      <c r="N191" s="32">
        <f t="shared" si="105"/>
        <v>-5.8064516129032261E-2</v>
      </c>
      <c r="O191" s="18">
        <f>IF(ISNUMBER(M191), $B199 * N191, "")</f>
        <v>-8709.677419354839</v>
      </c>
      <c r="Q191" s="193"/>
      <c r="R191" s="193"/>
      <c r="S191" s="193"/>
    </row>
    <row r="192" spans="1:19" ht="17.25" thickBot="1">
      <c r="A192" s="125" t="s">
        <v>194</v>
      </c>
      <c r="B192" s="126">
        <v>102</v>
      </c>
      <c r="C192" s="77">
        <v>-3.7735849100000003E-2</v>
      </c>
      <c r="D192" s="15">
        <v>102</v>
      </c>
      <c r="E192" s="32">
        <f t="shared" si="102"/>
        <v>0</v>
      </c>
      <c r="F192" s="18">
        <f>IF(ISNUMBER(D192), $B199 * E192, "")</f>
        <v>0</v>
      </c>
      <c r="G192" s="31">
        <v>101</v>
      </c>
      <c r="H192" s="32">
        <f t="shared" si="103"/>
        <v>-9.8039215686274508E-3</v>
      </c>
      <c r="I192" s="101">
        <f>IF(ISNUMBER(G192), $B199 * H192, "")</f>
        <v>-1470.5882352941176</v>
      </c>
      <c r="J192" s="15">
        <v>101</v>
      </c>
      <c r="K192" s="32">
        <f t="shared" si="104"/>
        <v>-9.8039215686274508E-3</v>
      </c>
      <c r="L192" s="18">
        <f>IF(ISNUMBER(J192), $B199 * K192, "")</f>
        <v>-1470.5882352941176</v>
      </c>
      <c r="M192" s="31">
        <v>98.7</v>
      </c>
      <c r="N192" s="32">
        <f t="shared" si="105"/>
        <v>-3.2352941176470564E-2</v>
      </c>
      <c r="O192" s="18">
        <f>IF(ISNUMBER(M192), $B199 * N192, "")</f>
        <v>-4852.9411764705847</v>
      </c>
      <c r="Q192" s="203"/>
      <c r="R192" s="203"/>
      <c r="S192" s="203"/>
    </row>
    <row r="193" spans="1:19" ht="17.25" thickBot="1">
      <c r="A193" s="127" t="s">
        <v>159</v>
      </c>
      <c r="B193" s="128">
        <v>222</v>
      </c>
      <c r="C193" s="78">
        <v>-3.8961039000000003E-2</v>
      </c>
      <c r="D193" s="20">
        <v>219</v>
      </c>
      <c r="E193" s="21">
        <f t="shared" si="102"/>
        <v>-1.3513513513513514E-2</v>
      </c>
      <c r="F193" s="22">
        <f>IF(ISNUMBER(D193), $B199 * E193, "")</f>
        <v>-2027.0270270270271</v>
      </c>
      <c r="G193" s="30">
        <v>220</v>
      </c>
      <c r="H193" s="21">
        <f t="shared" si="103"/>
        <v>-9.0090090090090089E-3</v>
      </c>
      <c r="I193" s="105">
        <f>IF(ISNUMBER(G193), $B199 * H193, "")</f>
        <v>-1351.3513513513512</v>
      </c>
      <c r="J193" s="20">
        <v>221</v>
      </c>
      <c r="K193" s="21">
        <f t="shared" si="104"/>
        <v>-4.5045045045045045E-3</v>
      </c>
      <c r="L193" s="22">
        <f>IF(ISNUMBER(J193), $B199 * K193, "")</f>
        <v>-675.67567567567562</v>
      </c>
      <c r="M193" s="30">
        <v>216</v>
      </c>
      <c r="N193" s="21">
        <f t="shared" si="105"/>
        <v>-2.7027027027027029E-2</v>
      </c>
      <c r="O193" s="22">
        <f>IF(ISNUMBER(M193), $B199 * N193, "")</f>
        <v>-4054.0540540540542</v>
      </c>
      <c r="Q193" s="203"/>
      <c r="R193" s="203"/>
      <c r="S193" s="203"/>
    </row>
    <row r="194" spans="1:19" ht="17.25" thickBot="1">
      <c r="A194" s="125" t="s">
        <v>169</v>
      </c>
      <c r="B194" s="129">
        <v>369</v>
      </c>
      <c r="C194" s="80">
        <v>-3.90625E-2</v>
      </c>
      <c r="D194" s="106">
        <v>362</v>
      </c>
      <c r="E194" s="107">
        <f>IF(ISNUMBER(D194), (D194 - $B194) / $B194, "")</f>
        <v>-1.8970189701897018E-2</v>
      </c>
      <c r="F194" s="108">
        <f>IF(ISNUMBER(D194), $B199 * E194, "")</f>
        <v>-2845.5284552845528</v>
      </c>
      <c r="G194" s="109">
        <v>364</v>
      </c>
      <c r="H194" s="107">
        <f>IF(ISNUMBER(G194), (G194 - $B194) / $B194, "")</f>
        <v>-1.3550135501355014E-2</v>
      </c>
      <c r="I194" s="110">
        <f>IF(ISNUMBER(G194), $B199 * H194, "")</f>
        <v>-2032.5203252032522</v>
      </c>
      <c r="J194" s="106">
        <v>361</v>
      </c>
      <c r="K194" s="107">
        <f>IF(ISNUMBER(J194), (J194 - $B194) / $B194, "")</f>
        <v>-2.1680216802168022E-2</v>
      </c>
      <c r="L194" s="108">
        <f>IF(ISNUMBER(J194), $B199 * K194, "")</f>
        <v>-3252.0325203252032</v>
      </c>
      <c r="M194" s="109">
        <v>355</v>
      </c>
      <c r="N194" s="107">
        <f>IF(ISNUMBER(M194), (M194 - $B194) / $B194, "")</f>
        <v>-3.7940379403794036E-2</v>
      </c>
      <c r="O194" s="108">
        <f>IF(ISNUMBER(M194), $B199 * N194, "")</f>
        <v>-5691.0569105691056</v>
      </c>
      <c r="Q194" s="193"/>
      <c r="R194" s="193"/>
      <c r="S194" s="193"/>
    </row>
    <row r="195" spans="1:19" ht="17.25" thickBot="1">
      <c r="A195" s="125" t="s">
        <v>240</v>
      </c>
      <c r="B195" s="126">
        <v>4395</v>
      </c>
      <c r="C195" s="77">
        <v>-4.8701298699999999E-2</v>
      </c>
      <c r="D195" s="15">
        <v>4425</v>
      </c>
      <c r="E195" s="32">
        <f t="shared" ref="E195:E198" si="106">IF(ISNUMBER(D195), (D195 - $B195) / $B195, "")</f>
        <v>6.8259385665529011E-3</v>
      </c>
      <c r="F195" s="18">
        <f>IF(ISNUMBER(D195), $B199 * E195, "")</f>
        <v>1023.8907849829352</v>
      </c>
      <c r="G195" s="31">
        <v>4345</v>
      </c>
      <c r="H195" s="32">
        <f t="shared" ref="H195:H198" si="107">IF(ISNUMBER(G195), (G195 - $B195) / $B195, "")</f>
        <v>-1.1376564277588168E-2</v>
      </c>
      <c r="I195" s="101">
        <f>IF(ISNUMBER(G195), $B199 * H195, "")</f>
        <v>-1706.4846416382252</v>
      </c>
      <c r="J195" s="15">
        <v>4325</v>
      </c>
      <c r="K195" s="32">
        <f t="shared" ref="K195:K198" si="108">IF(ISNUMBER(J195), (J195 - $B195) / $B195, "")</f>
        <v>-1.5927189988623434E-2</v>
      </c>
      <c r="L195" s="18">
        <f>IF(ISNUMBER(J195), $B199 * K195, "")</f>
        <v>-2389.0784982935152</v>
      </c>
      <c r="M195" s="31">
        <v>4230</v>
      </c>
      <c r="N195" s="32">
        <f t="shared" ref="N195:N198" si="109">IF(ISNUMBER(M195), (M195 - $B195) / $B195, "")</f>
        <v>-3.7542662116040959E-2</v>
      </c>
      <c r="O195" s="18">
        <f>IF(ISNUMBER(M195), $B199 * N195, "")</f>
        <v>-5631.3993174061443</v>
      </c>
      <c r="Q195" s="193"/>
      <c r="R195" s="193"/>
      <c r="S195" s="193"/>
    </row>
    <row r="196" spans="1:19" ht="17.25" thickBot="1">
      <c r="A196" s="125" t="s">
        <v>120</v>
      </c>
      <c r="B196" s="126">
        <v>242</v>
      </c>
      <c r="C196" s="77">
        <v>-5.46875E-2</v>
      </c>
      <c r="D196" s="15">
        <v>233</v>
      </c>
      <c r="E196" s="32">
        <f t="shared" si="106"/>
        <v>-3.71900826446281E-2</v>
      </c>
      <c r="F196" s="18">
        <f>IF(ISNUMBER(D196), $B199 * E196, "")</f>
        <v>-5578.5123966942147</v>
      </c>
      <c r="G196" s="31">
        <v>236</v>
      </c>
      <c r="H196" s="32">
        <f t="shared" si="107"/>
        <v>-2.4793388429752067E-2</v>
      </c>
      <c r="I196" s="101">
        <f>IF(ISNUMBER(G196), $B199 * H196, "")</f>
        <v>-3719.0082644628101</v>
      </c>
      <c r="J196" s="15">
        <v>233</v>
      </c>
      <c r="K196" s="32">
        <f t="shared" si="108"/>
        <v>-3.71900826446281E-2</v>
      </c>
      <c r="L196" s="18">
        <f>IF(ISNUMBER(J196), $B199 * K196, "")</f>
        <v>-5578.5123966942147</v>
      </c>
      <c r="M196" s="31">
        <v>229</v>
      </c>
      <c r="N196" s="32">
        <f t="shared" si="109"/>
        <v>-5.3719008264462811E-2</v>
      </c>
      <c r="O196" s="18">
        <f>IF(ISNUMBER(M196), $B199 * N196, "")</f>
        <v>-8057.8512396694214</v>
      </c>
      <c r="Q196" s="193"/>
      <c r="R196" s="193"/>
      <c r="S196" s="193"/>
    </row>
    <row r="197" spans="1:19">
      <c r="A197" s="125" t="s">
        <v>200</v>
      </c>
      <c r="B197" s="126">
        <v>341</v>
      </c>
      <c r="C197" s="77">
        <v>-6.0606060599999997E-2</v>
      </c>
      <c r="D197" s="15">
        <v>326</v>
      </c>
      <c r="E197" s="32">
        <f t="shared" si="106"/>
        <v>-4.398826979472141E-2</v>
      </c>
      <c r="F197" s="18">
        <f>IF(ISNUMBER(D197), $B199 * E197, "")</f>
        <v>-6598.2404692082118</v>
      </c>
      <c r="G197" s="31">
        <v>325</v>
      </c>
      <c r="H197" s="32">
        <f t="shared" si="107"/>
        <v>-4.6920821114369501E-2</v>
      </c>
      <c r="I197" s="101">
        <f>IF(ISNUMBER(G197), $B199 * H197, "")</f>
        <v>-7038.1231671554251</v>
      </c>
      <c r="J197" s="15">
        <v>324</v>
      </c>
      <c r="K197" s="32">
        <f t="shared" si="108"/>
        <v>-4.9853372434017593E-2</v>
      </c>
      <c r="L197" s="18">
        <f>IF(ISNUMBER(J197), $B199 * K197, "")</f>
        <v>-7478.0058651026393</v>
      </c>
      <c r="M197" s="31">
        <v>317</v>
      </c>
      <c r="N197" s="32">
        <f t="shared" si="109"/>
        <v>-7.0381231671554259E-2</v>
      </c>
      <c r="O197" s="18">
        <f>IF(ISNUMBER(M197), $B199 * N197, "")</f>
        <v>-10557.184750733139</v>
      </c>
      <c r="Q197" s="182"/>
      <c r="R197" s="183"/>
      <c r="S197" s="184"/>
    </row>
    <row r="198" spans="1:19" ht="17.25" thickBot="1">
      <c r="A198" s="130" t="s">
        <v>226</v>
      </c>
      <c r="B198" s="131">
        <v>715</v>
      </c>
      <c r="C198" s="79">
        <v>-6.1679789999999998E-2</v>
      </c>
      <c r="D198" s="24">
        <v>689</v>
      </c>
      <c r="E198" s="25">
        <f t="shared" si="106"/>
        <v>-3.6363636363636362E-2</v>
      </c>
      <c r="F198" s="104">
        <f>IF(ISNUMBER(D198), $B199 * E198, "")</f>
        <v>-5454.545454545454</v>
      </c>
      <c r="G198" s="102">
        <v>694</v>
      </c>
      <c r="H198" s="25">
        <f t="shared" si="107"/>
        <v>-2.937062937062937E-2</v>
      </c>
      <c r="I198" s="103">
        <f>IF(ISNUMBER(G198), $B199 * H198, "")</f>
        <v>-4405.5944055944055</v>
      </c>
      <c r="J198" s="24">
        <v>690</v>
      </c>
      <c r="K198" s="25">
        <f t="shared" si="108"/>
        <v>-3.4965034965034968E-2</v>
      </c>
      <c r="L198" s="104">
        <f>IF(ISNUMBER(J198), $B199 * K198, "")</f>
        <v>-5244.7552447552453</v>
      </c>
      <c r="M198" s="102">
        <v>676</v>
      </c>
      <c r="N198" s="25">
        <f t="shared" si="109"/>
        <v>-5.4545454545454543E-2</v>
      </c>
      <c r="O198" s="104">
        <f>IF(ISNUMBER(M198), $B199 * N198, "")</f>
        <v>-8181.8181818181811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-1.1900618704309871E-2</v>
      </c>
      <c r="F199" s="28">
        <f>SUM(F179:F198)</f>
        <v>-35701.856112929607</v>
      </c>
      <c r="G199" s="26" t="s">
        <v>265</v>
      </c>
      <c r="H199" s="27">
        <f>IF(COUNT(H179:H198), SUM(H179:H198) / COUNT(H179:H198), 0)</f>
        <v>-8.5726306114252953E-3</v>
      </c>
      <c r="I199" s="28">
        <f>SUM(I179:I198)</f>
        <v>-25717.891834275884</v>
      </c>
      <c r="J199" s="26" t="s">
        <v>265</v>
      </c>
      <c r="K199" s="27">
        <f>IF(COUNT(K179:K198), SUM(K179:K198) / COUNT(K179:K198), 0)</f>
        <v>-1.2001327398618988E-2</v>
      </c>
      <c r="L199" s="28">
        <f>SUM(L179:L198)</f>
        <v>-36003.982195856959</v>
      </c>
      <c r="M199" s="26" t="s">
        <v>265</v>
      </c>
      <c r="N199" s="27">
        <f>IF(COUNT(N179:N198), SUM(N179:N198) / COUNT(N179:N198), 0)</f>
        <v>-3.2328784910283508E-2</v>
      </c>
      <c r="O199" s="28">
        <f>SUM(O179:O198)</f>
        <v>-96986.354730850522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89CC0-ECB6-4835-959A-13D62E01643F}">
  <sheetPr codeName="Sheet16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44722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-138,073 KRW (-4.60%)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-146,098 KRW (-4.87%)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-126,942 KRW (-4.23%)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-99,111 KRW (-3.30%)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0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2022-06-10(금) 오전 00:00</v>
      </c>
      <c r="C15" s="243"/>
      <c r="D15" s="217" t="str">
        <f>TEXT($G$1, "[$-ko-KR]yyyy-mm-dd(ddd) ") &amp; "오후 14:00"</f>
        <v>2022-06-10(금) 오후 14:00</v>
      </c>
      <c r="E15" s="218"/>
      <c r="F15" s="219"/>
      <c r="G15" s="217" t="str">
        <f>TEXT($G$1, "[$-ko-KR]yyyy-mm-dd(ddd) ") &amp; "오후 19:00"</f>
        <v>2022-06-10(금) 오후 19:00</v>
      </c>
      <c r="H15" s="218"/>
      <c r="I15" s="219"/>
      <c r="J15" s="217" t="str">
        <f>TEXT($G$1, "[$-ko-KR]yyyy-mm-dd(ddd) ") &amp; "오후 21:00"</f>
        <v>2022-06-10(금) 오후 21:00</v>
      </c>
      <c r="K15" s="218"/>
      <c r="L15" s="219"/>
      <c r="M15" s="217" t="str">
        <f>TEXT($G$1+1, "[$-ko-KR]yyyy-mm-dd(ddd) ") &amp; "오전 00:00"</f>
        <v>2022-06-11(토)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0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2022-06-10(금) 오전 00:00</v>
      </c>
      <c r="C42" s="245"/>
      <c r="D42" s="217" t="str">
        <f>TEXT($G$1, "[$-ko-KR]yyyy-mm-dd(ddd) ") &amp; "오후 14:00"</f>
        <v>2022-06-10(금) 오후 14:00</v>
      </c>
      <c r="E42" s="218"/>
      <c r="F42" s="219"/>
      <c r="G42" s="217" t="str">
        <f>TEXT($G$1, "[$-ko-KR]yyyy-mm-dd(ddd) ") &amp; "오후 19:00"</f>
        <v>2022-06-10(금) 오후 19:00</v>
      </c>
      <c r="H42" s="218"/>
      <c r="I42" s="219"/>
      <c r="J42" s="217" t="str">
        <f>TEXT($G$1, "[$-ko-KR]yyyy-mm-dd(ddd) ") &amp; "오후 21:00"</f>
        <v>2022-06-10(금) 오후 21:00</v>
      </c>
      <c r="K42" s="218"/>
      <c r="L42" s="219"/>
      <c r="M42" s="217" t="str">
        <f>TEXT($G$1+1, "[$-ko-KR]yyyy-mm-dd(ddd) ") &amp; "오전 00:00"</f>
        <v>2022-06-11(토)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1" t="s">
        <v>57</v>
      </c>
      <c r="H43" s="172" t="s">
        <v>262</v>
      </c>
      <c r="I43" s="173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97</v>
      </c>
      <c r="B44" s="124">
        <v>1.4E-3</v>
      </c>
      <c r="C44" s="76">
        <v>7.6923076899999998E-2</v>
      </c>
      <c r="D44" s="13">
        <v>1.2999999999999999E-3</v>
      </c>
      <c r="E44" s="14">
        <f>IF(ISNUMBER(D44), (D44 - $B44) / $B44, "")</f>
        <v>-7.1428571428571466E-2</v>
      </c>
      <c r="F44" s="16">
        <f>IF(ISNUMBER(D44), $B64 * E44, "")</f>
        <v>-10714.285714285719</v>
      </c>
      <c r="G44" s="29">
        <v>1.4E-3</v>
      </c>
      <c r="H44" s="14">
        <f>IF(ISNUMBER(G44), (G44 - $B44) / $B44, "")</f>
        <v>0</v>
      </c>
      <c r="I44" s="100">
        <f>IF(ISNUMBER(G44), $B64 * H44, "")</f>
        <v>0</v>
      </c>
      <c r="J44" s="13">
        <v>1.4E-3</v>
      </c>
      <c r="K44" s="14">
        <f>IF(ISNUMBER(J44), (J44 - $B44) / $B44, "")</f>
        <v>0</v>
      </c>
      <c r="L44" s="16">
        <f>IF(ISNUMBER(J44), $B64 * K44, "")</f>
        <v>0</v>
      </c>
      <c r="M44" s="29">
        <v>1.2999999999999999E-3</v>
      </c>
      <c r="N44" s="14">
        <f>IF(ISNUMBER(M44), (M44 - $B44) / $B44, "")</f>
        <v>-7.1428571428571466E-2</v>
      </c>
      <c r="O44" s="16">
        <f>IF(ISNUMBER(M44), $B64 * N44, "")</f>
        <v>-10714.285714285719</v>
      </c>
      <c r="Q44" s="203"/>
      <c r="R44" s="203"/>
      <c r="S44" s="203"/>
    </row>
    <row r="45" spans="1:19" ht="17.25" customHeight="1" thickBot="1">
      <c r="A45" s="125" t="s">
        <v>234</v>
      </c>
      <c r="B45" s="126">
        <v>67.599999999999994</v>
      </c>
      <c r="C45" s="77">
        <v>3.8402457799999998E-2</v>
      </c>
      <c r="D45" s="15">
        <v>67.5</v>
      </c>
      <c r="E45" s="32">
        <f t="shared" ref="E45:E48" si="14">IF(ISNUMBER(D45), (D45 - $B45) / $B45, "")</f>
        <v>-1.4792899408283184E-3</v>
      </c>
      <c r="F45" s="18">
        <f>IF(ISNUMBER(D45), $B64 * E45, "")</f>
        <v>-221.89349112424776</v>
      </c>
      <c r="G45" s="31">
        <v>68.5</v>
      </c>
      <c r="H45" s="32">
        <f t="shared" ref="H45:H48" si="15">IF(ISNUMBER(G45), (G45 - $B45) / $B45, "")</f>
        <v>1.3313609467455707E-2</v>
      </c>
      <c r="I45" s="101">
        <f>IF(ISNUMBER(G45), $B64 * H45, "")</f>
        <v>1997.041420118356</v>
      </c>
      <c r="J45" s="15">
        <v>68.2</v>
      </c>
      <c r="K45" s="32">
        <f t="shared" ref="K45:K48" si="16">IF(ISNUMBER(J45), (J45 - $B45) / $B45, "")</f>
        <v>8.8757396449705411E-3</v>
      </c>
      <c r="L45" s="18">
        <f>IF(ISNUMBER(J45), $B64 * K45, "")</f>
        <v>1331.3609467455813</v>
      </c>
      <c r="M45" s="31">
        <v>65.3</v>
      </c>
      <c r="N45" s="32">
        <f t="shared" ref="N45:N48" si="17">IF(ISNUMBER(M45), (M45 - $B45) / $B45, "")</f>
        <v>-3.4023668639053213E-2</v>
      </c>
      <c r="O45" s="18">
        <f>IF(ISNUMBER(M45), $B64 * N45, "")</f>
        <v>-5103.5502958579818</v>
      </c>
      <c r="Q45" s="203"/>
      <c r="R45" s="203"/>
      <c r="S45" s="203"/>
    </row>
    <row r="46" spans="1:19" ht="17.25" customHeight="1" thickBot="1">
      <c r="A46" s="125" t="s">
        <v>232</v>
      </c>
      <c r="B46" s="126">
        <v>70.599999999999994</v>
      </c>
      <c r="C46" s="77">
        <v>2.3188405799999999E-2</v>
      </c>
      <c r="D46" s="15">
        <v>70.400000000000006</v>
      </c>
      <c r="E46" s="32">
        <f t="shared" si="14"/>
        <v>-2.832861189801539E-3</v>
      </c>
      <c r="F46" s="18">
        <f>IF(ISNUMBER(D46), $B64 * E46, "")</f>
        <v>-424.92917847023085</v>
      </c>
      <c r="G46" s="31">
        <v>67.2</v>
      </c>
      <c r="H46" s="32">
        <f t="shared" si="15"/>
        <v>-4.8158640226628781E-2</v>
      </c>
      <c r="I46" s="101">
        <f>IF(ISNUMBER(G46), $B64 * H46, "")</f>
        <v>-7223.7960339943174</v>
      </c>
      <c r="J46" s="15">
        <v>67.2</v>
      </c>
      <c r="K46" s="32">
        <f t="shared" si="16"/>
        <v>-4.8158640226628781E-2</v>
      </c>
      <c r="L46" s="18">
        <f>IF(ISNUMBER(J46), $B64 * K46, "")</f>
        <v>-7223.7960339943174</v>
      </c>
      <c r="M46" s="31">
        <v>66.099999999999994</v>
      </c>
      <c r="N46" s="32">
        <f t="shared" si="17"/>
        <v>-6.3739376770538245E-2</v>
      </c>
      <c r="O46" s="18">
        <f>IF(ISNUMBER(M46), $B64 * N46, "")</f>
        <v>-9560.9065155807366</v>
      </c>
      <c r="Q46" s="193"/>
      <c r="R46" s="193"/>
      <c r="S46" s="193"/>
    </row>
    <row r="47" spans="1:19" ht="17.25" customHeight="1" thickBot="1">
      <c r="A47" s="125" t="s">
        <v>244</v>
      </c>
      <c r="B47" s="126">
        <v>53.3</v>
      </c>
      <c r="C47" s="77">
        <v>1.5238095199999999E-2</v>
      </c>
      <c r="D47" s="15">
        <v>53.3</v>
      </c>
      <c r="E47" s="32">
        <f t="shared" si="14"/>
        <v>0</v>
      </c>
      <c r="F47" s="18">
        <f>IF(ISNUMBER(D47), $B64 * E47, "")</f>
        <v>0</v>
      </c>
      <c r="G47" s="31">
        <v>53.5</v>
      </c>
      <c r="H47" s="32">
        <f t="shared" si="15"/>
        <v>3.7523452157599032E-3</v>
      </c>
      <c r="I47" s="101">
        <f>IF(ISNUMBER(G47), $B64 * H47, "")</f>
        <v>562.85178236398554</v>
      </c>
      <c r="J47" s="15">
        <v>53.2</v>
      </c>
      <c r="K47" s="32">
        <f t="shared" si="16"/>
        <v>-1.8761726078798185E-3</v>
      </c>
      <c r="L47" s="18">
        <f>IF(ISNUMBER(J47), $B64 * K47, "")</f>
        <v>-281.42589118197276</v>
      </c>
      <c r="M47" s="31">
        <v>50.9</v>
      </c>
      <c r="N47" s="32">
        <f t="shared" si="17"/>
        <v>-4.5028142589118178E-2</v>
      </c>
      <c r="O47" s="18">
        <f>IF(ISNUMBER(M47), $B64 * N47, "")</f>
        <v>-6754.2213883677268</v>
      </c>
      <c r="Q47" s="193"/>
      <c r="R47" s="193"/>
      <c r="S47" s="193"/>
    </row>
    <row r="48" spans="1:19" ht="17.25" customHeight="1" thickBot="1">
      <c r="A48" s="127" t="s">
        <v>124</v>
      </c>
      <c r="B48" s="128">
        <v>41.1</v>
      </c>
      <c r="C48" s="78">
        <v>1.4814814799999999E-2</v>
      </c>
      <c r="D48" s="20">
        <v>40.5</v>
      </c>
      <c r="E48" s="21">
        <f t="shared" si="14"/>
        <v>-1.4598540145985436E-2</v>
      </c>
      <c r="F48" s="22">
        <f>IF(ISNUMBER(D48), $B64 * E48, "")</f>
        <v>-2189.7810218978152</v>
      </c>
      <c r="G48" s="30">
        <v>39.6</v>
      </c>
      <c r="H48" s="21">
        <f t="shared" si="15"/>
        <v>-3.6496350364963501E-2</v>
      </c>
      <c r="I48" s="105">
        <f>IF(ISNUMBER(G48), $B64 * H48, "")</f>
        <v>-5474.4525547445255</v>
      </c>
      <c r="J48" s="20">
        <v>40</v>
      </c>
      <c r="K48" s="21">
        <f t="shared" si="16"/>
        <v>-2.6763990267639936E-2</v>
      </c>
      <c r="L48" s="22">
        <f>IF(ISNUMBER(J48), $B64 * K48, "")</f>
        <v>-4014.5985401459902</v>
      </c>
      <c r="M48" s="30">
        <v>38.799999999999997</v>
      </c>
      <c r="N48" s="21">
        <f t="shared" si="17"/>
        <v>-5.5961070559610811E-2</v>
      </c>
      <c r="O48" s="22">
        <f>IF(ISNUMBER(M48), $B64 * N48, "")</f>
        <v>-8394.1605839416225</v>
      </c>
      <c r="Q48" s="193"/>
      <c r="R48" s="193"/>
      <c r="S48" s="193"/>
    </row>
    <row r="49" spans="1:19" ht="17.25" customHeight="1" thickBot="1">
      <c r="A49" s="125" t="s">
        <v>56</v>
      </c>
      <c r="B49" s="129">
        <v>63.9</v>
      </c>
      <c r="C49" s="80">
        <v>3.1397173999999999E-3</v>
      </c>
      <c r="D49" s="106">
        <v>63.4</v>
      </c>
      <c r="E49" s="107">
        <f>IF(ISNUMBER(D49), (D49 - $B49) / $B49, "")</f>
        <v>-7.8247261345852897E-3</v>
      </c>
      <c r="F49" s="108">
        <f>IF(ISNUMBER(D49), $B64 * E49, "")</f>
        <v>-1173.7089201877934</v>
      </c>
      <c r="G49" s="109">
        <v>62.8</v>
      </c>
      <c r="H49" s="107">
        <f>IF(ISNUMBER(G49), (G49 - $B49) / $B49, "")</f>
        <v>-1.721439749608766E-2</v>
      </c>
      <c r="I49" s="110">
        <f>IF(ISNUMBER(G49), $B64 * H49, "")</f>
        <v>-2582.1596244131488</v>
      </c>
      <c r="J49" s="106">
        <v>62.8</v>
      </c>
      <c r="K49" s="107">
        <f>IF(ISNUMBER(J49), (J49 - $B49) / $B49, "")</f>
        <v>-1.721439749608766E-2</v>
      </c>
      <c r="L49" s="108">
        <f>IF(ISNUMBER(J49), $B64 * K49, "")</f>
        <v>-2582.1596244131488</v>
      </c>
      <c r="M49" s="109">
        <v>60.9</v>
      </c>
      <c r="N49" s="107">
        <f>IF(ISNUMBER(M49), (M49 - $B49) / $B49, "")</f>
        <v>-4.6948356807511735E-2</v>
      </c>
      <c r="O49" s="108">
        <f>IF(ISNUMBER(M49), $B64 * N49, "")</f>
        <v>-7042.2535211267605</v>
      </c>
      <c r="Q49" s="193"/>
      <c r="R49" s="193"/>
      <c r="S49" s="193"/>
    </row>
    <row r="50" spans="1:19" ht="17.25" customHeight="1" thickBot="1">
      <c r="A50" s="125" t="s">
        <v>107</v>
      </c>
      <c r="B50" s="126">
        <v>78.3</v>
      </c>
      <c r="C50" s="77">
        <v>1.2787724E-3</v>
      </c>
      <c r="D50" s="15">
        <v>77.900000000000006</v>
      </c>
      <c r="E50" s="32">
        <f t="shared" ref="E50:E53" si="18">IF(ISNUMBER(D50), (D50 - $B50) / $B50, "")</f>
        <v>-5.1085568326946548E-3</v>
      </c>
      <c r="F50" s="18">
        <f>IF(ISNUMBER(D50), $B64 * E50, "")</f>
        <v>-766.2835249041982</v>
      </c>
      <c r="G50" s="31">
        <v>75</v>
      </c>
      <c r="H50" s="32">
        <f t="shared" ref="H50:H53" si="19">IF(ISNUMBER(G50), (G50 - $B50) / $B50, "")</f>
        <v>-4.2145593869731768E-2</v>
      </c>
      <c r="I50" s="101">
        <f>IF(ISNUMBER(G50), $B64 * H50, "")</f>
        <v>-6321.8390804597648</v>
      </c>
      <c r="J50" s="15">
        <v>75.400000000000006</v>
      </c>
      <c r="K50" s="32">
        <f t="shared" ref="K50:K53" si="20">IF(ISNUMBER(J50), (J50 - $B50) / $B50, "")</f>
        <v>-3.7037037037036931E-2</v>
      </c>
      <c r="L50" s="18">
        <f>IF(ISNUMBER(J50), $B64 * K50, "")</f>
        <v>-5555.5555555555393</v>
      </c>
      <c r="M50" s="31">
        <v>75</v>
      </c>
      <c r="N50" s="32">
        <f t="shared" ref="N50:N53" si="21">IF(ISNUMBER(M50), (M50 - $B50) / $B50, "")</f>
        <v>-4.2145593869731768E-2</v>
      </c>
      <c r="O50" s="18">
        <f>IF(ISNUMBER(M50), $B64 * N50, "")</f>
        <v>-6321.8390804597648</v>
      </c>
      <c r="Q50" s="193"/>
      <c r="R50" s="193"/>
      <c r="S50" s="193"/>
    </row>
    <row r="51" spans="1:19" ht="17.25" customHeight="1" thickBot="1">
      <c r="A51" s="125" t="s">
        <v>196</v>
      </c>
      <c r="B51" s="126">
        <v>35.299999999999997</v>
      </c>
      <c r="C51" s="77">
        <v>0</v>
      </c>
      <c r="D51" s="15">
        <v>35.200000000000003</v>
      </c>
      <c r="E51" s="32">
        <f t="shared" si="18"/>
        <v>-2.832861189801539E-3</v>
      </c>
      <c r="F51" s="18">
        <f>IF(ISNUMBER(D51), $B64 * E51, "")</f>
        <v>-424.92917847023085</v>
      </c>
      <c r="G51" s="31">
        <v>34.299999999999997</v>
      </c>
      <c r="H51" s="32">
        <f t="shared" si="19"/>
        <v>-2.8328611898017001E-2</v>
      </c>
      <c r="I51" s="101">
        <f>IF(ISNUMBER(G51), $B64 * H51, "")</f>
        <v>-4249.2917847025501</v>
      </c>
      <c r="J51" s="15">
        <v>34.5</v>
      </c>
      <c r="K51" s="32">
        <f t="shared" si="20"/>
        <v>-2.2662889518413519E-2</v>
      </c>
      <c r="L51" s="18">
        <f>IF(ISNUMBER(J51), $B64 * K51, "")</f>
        <v>-3399.4334277620278</v>
      </c>
      <c r="M51" s="31">
        <v>33.6</v>
      </c>
      <c r="N51" s="32">
        <f t="shared" si="21"/>
        <v>-4.8158640226628781E-2</v>
      </c>
      <c r="O51" s="18">
        <f>IF(ISNUMBER(M51), $B64 * N51, "")</f>
        <v>-7223.7960339943174</v>
      </c>
      <c r="Q51" s="193"/>
      <c r="R51" s="193"/>
      <c r="S51" s="193"/>
    </row>
    <row r="52" spans="1:19" ht="17.25" customHeight="1" thickBot="1">
      <c r="A52" s="125" t="s">
        <v>118</v>
      </c>
      <c r="B52" s="126">
        <v>12.2</v>
      </c>
      <c r="C52" s="77">
        <v>0</v>
      </c>
      <c r="D52" s="15">
        <v>12.1</v>
      </c>
      <c r="E52" s="32">
        <f t="shared" si="18"/>
        <v>-8.1967213114753808E-3</v>
      </c>
      <c r="F52" s="18">
        <f>IF(ISNUMBER(D52), $B64 * E52, "")</f>
        <v>-1229.5081967213071</v>
      </c>
      <c r="G52" s="31">
        <v>11.9</v>
      </c>
      <c r="H52" s="32">
        <f t="shared" si="19"/>
        <v>-2.4590163934426142E-2</v>
      </c>
      <c r="I52" s="101">
        <f>IF(ISNUMBER(G52), $B64 * H52, "")</f>
        <v>-3688.5245901639214</v>
      </c>
      <c r="J52" s="15">
        <v>12</v>
      </c>
      <c r="K52" s="32">
        <f t="shared" si="20"/>
        <v>-1.6393442622950762E-2</v>
      </c>
      <c r="L52" s="18">
        <f>IF(ISNUMBER(J52), $B64 * K52, "")</f>
        <v>-2459.0163934426141</v>
      </c>
      <c r="M52" s="31">
        <v>11.6</v>
      </c>
      <c r="N52" s="32">
        <f t="shared" si="21"/>
        <v>-4.918032786885243E-2</v>
      </c>
      <c r="O52" s="18">
        <f>IF(ISNUMBER(M52), $B64 * N52, "")</f>
        <v>-7377.0491803278646</v>
      </c>
      <c r="Q52" s="33"/>
      <c r="R52" s="33"/>
    </row>
    <row r="53" spans="1:19" ht="17.25" customHeight="1" thickBot="1">
      <c r="A53" s="130" t="s">
        <v>140</v>
      </c>
      <c r="B53" s="131">
        <v>47.9</v>
      </c>
      <c r="C53" s="79">
        <v>-2.0833332999999998E-3</v>
      </c>
      <c r="D53" s="24">
        <v>47.7</v>
      </c>
      <c r="E53" s="25">
        <f t="shared" si="18"/>
        <v>-4.175365344467552E-3</v>
      </c>
      <c r="F53" s="104">
        <f>IF(ISNUMBER(D53), $B64 * E53, "")</f>
        <v>-626.30480167013286</v>
      </c>
      <c r="G53" s="102">
        <v>47.1</v>
      </c>
      <c r="H53" s="25">
        <f t="shared" si="19"/>
        <v>-1.6701461377870506E-2</v>
      </c>
      <c r="I53" s="103">
        <f>IF(ISNUMBER(G53), $B64 * H53, "")</f>
        <v>-2505.219206680576</v>
      </c>
      <c r="J53" s="24">
        <v>47.4</v>
      </c>
      <c r="K53" s="25">
        <f t="shared" si="20"/>
        <v>-1.0438413361169102E-2</v>
      </c>
      <c r="L53" s="104">
        <f>IF(ISNUMBER(J53), $B64 * K53, "")</f>
        <v>-1565.7620041753653</v>
      </c>
      <c r="M53" s="102">
        <v>45.6</v>
      </c>
      <c r="N53" s="25">
        <f t="shared" si="21"/>
        <v>-4.8016701461377813E-2</v>
      </c>
      <c r="O53" s="104">
        <f>IF(ISNUMBER(M53), $B64 * N53, "")</f>
        <v>-7202.5052192066723</v>
      </c>
      <c r="Q53" s="194"/>
      <c r="R53" s="195"/>
      <c r="S53" s="196"/>
    </row>
    <row r="54" spans="1:19" ht="17.25" customHeight="1">
      <c r="A54" s="123" t="s">
        <v>64</v>
      </c>
      <c r="B54" s="124">
        <v>21.3</v>
      </c>
      <c r="C54" s="76">
        <v>-4.6728971999999997E-3</v>
      </c>
      <c r="D54" s="13">
        <v>21.2</v>
      </c>
      <c r="E54" s="14">
        <f>IF(ISNUMBER(D54), (D54 - $B54) / $B54, "")</f>
        <v>-4.6948356807512406E-3</v>
      </c>
      <c r="F54" s="16">
        <f>IF(ISNUMBER(D54), $B64 * E54, "")</f>
        <v>-704.2253521126861</v>
      </c>
      <c r="G54" s="29">
        <v>21.2</v>
      </c>
      <c r="H54" s="14">
        <f>IF(ISNUMBER(G54), (G54 - $B54) / $B54, "")</f>
        <v>-4.6948356807512406E-3</v>
      </c>
      <c r="I54" s="100">
        <f>IF(ISNUMBER(G54), $B64 * H54, "")</f>
        <v>-704.2253521126861</v>
      </c>
      <c r="J54" s="13">
        <v>21.2</v>
      </c>
      <c r="K54" s="14">
        <f>IF(ISNUMBER(J54), (J54 - $B54) / $B54, "")</f>
        <v>-4.6948356807512406E-3</v>
      </c>
      <c r="L54" s="16">
        <f>IF(ISNUMBER(J54), $B64 * K54, "")</f>
        <v>-704.2253521126861</v>
      </c>
      <c r="M54" s="29">
        <v>20.6</v>
      </c>
      <c r="N54" s="14">
        <f>IF(ISNUMBER(M54), (M54 - $B54) / $B54, "")</f>
        <v>-3.2863849765258184E-2</v>
      </c>
      <c r="O54" s="16">
        <f>IF(ISNUMBER(M54), $B64 * N54, "")</f>
        <v>-4929.5774647887274</v>
      </c>
      <c r="Q54" s="197"/>
      <c r="R54" s="198"/>
      <c r="S54" s="199"/>
    </row>
    <row r="55" spans="1:19" ht="17.25" customHeight="1" thickBot="1">
      <c r="A55" s="125" t="s">
        <v>134</v>
      </c>
      <c r="B55" s="126">
        <v>79.2</v>
      </c>
      <c r="C55" s="77">
        <v>-5.0251256000000003E-3</v>
      </c>
      <c r="D55" s="15">
        <v>78.5</v>
      </c>
      <c r="E55" s="32">
        <f t="shared" ref="E55:E58" si="22">IF(ISNUMBER(D55), (D55 - $B55) / $B55, "")</f>
        <v>-8.8383838383838745E-3</v>
      </c>
      <c r="F55" s="18">
        <f>IF(ISNUMBER(D55), $B64 * E55, "")</f>
        <v>-1325.7575757575812</v>
      </c>
      <c r="G55" s="31">
        <v>76.400000000000006</v>
      </c>
      <c r="H55" s="32">
        <f t="shared" ref="H55:H58" si="23">IF(ISNUMBER(G55), (G55 - $B55) / $B55, "")</f>
        <v>-3.5353535353535318E-2</v>
      </c>
      <c r="I55" s="101">
        <f>IF(ISNUMBER(G55), $B64 * H55, "")</f>
        <v>-5303.0303030302975</v>
      </c>
      <c r="J55" s="15">
        <v>76.900000000000006</v>
      </c>
      <c r="K55" s="32">
        <f t="shared" ref="K55:K58" si="24">IF(ISNUMBER(J55), (J55 - $B55) / $B55, "")</f>
        <v>-2.9040404040404002E-2</v>
      </c>
      <c r="L55" s="18">
        <f>IF(ISNUMBER(J55), $B64 * K55, "")</f>
        <v>-4356.0606060606005</v>
      </c>
      <c r="M55" s="31">
        <v>76</v>
      </c>
      <c r="N55" s="32">
        <f t="shared" ref="N55:N58" si="25">IF(ISNUMBER(M55), (M55 - $B55) / $B55, "")</f>
        <v>-4.0404040404040435E-2</v>
      </c>
      <c r="O55" s="18">
        <f>IF(ISNUMBER(M55), $B64 * N55, "")</f>
        <v>-6060.6060606060655</v>
      </c>
      <c r="Q55" s="200"/>
      <c r="R55" s="201"/>
      <c r="S55" s="202"/>
    </row>
    <row r="56" spans="1:19" ht="17.25" customHeight="1" thickBot="1">
      <c r="A56" s="125" t="s">
        <v>128</v>
      </c>
      <c r="B56" s="126">
        <v>61.9</v>
      </c>
      <c r="C56" s="77">
        <v>-6.4205457000000004E-3</v>
      </c>
      <c r="D56" s="15">
        <v>61.5</v>
      </c>
      <c r="E56" s="32">
        <f t="shared" si="22"/>
        <v>-6.4620355411954536E-3</v>
      </c>
      <c r="F56" s="18">
        <f>IF(ISNUMBER(D56), $B64 * E56, "")</f>
        <v>-969.30533117931805</v>
      </c>
      <c r="G56" s="31">
        <v>60.8</v>
      </c>
      <c r="H56" s="32">
        <f t="shared" si="23"/>
        <v>-1.7770597738287583E-2</v>
      </c>
      <c r="I56" s="101">
        <f>IF(ISNUMBER(G56), $B64 * H56, "")</f>
        <v>-2665.5896607431373</v>
      </c>
      <c r="J56" s="15">
        <v>61.3</v>
      </c>
      <c r="K56" s="32">
        <f t="shared" si="24"/>
        <v>-9.6930533117932389E-3</v>
      </c>
      <c r="L56" s="18">
        <f>IF(ISNUMBER(J56), $B64 * K56, "")</f>
        <v>-1453.9579967689858</v>
      </c>
      <c r="M56" s="31">
        <v>59.7</v>
      </c>
      <c r="N56" s="32">
        <f t="shared" si="25"/>
        <v>-3.5541195476575055E-2</v>
      </c>
      <c r="O56" s="18">
        <f>IF(ISNUMBER(M56), $B64 * N56, "")</f>
        <v>-5331.1793214862582</v>
      </c>
      <c r="Q56" s="193"/>
      <c r="R56" s="193"/>
      <c r="S56" s="193"/>
    </row>
    <row r="57" spans="1:19" ht="17.25" customHeight="1" thickBot="1">
      <c r="A57" s="125" t="s">
        <v>143</v>
      </c>
      <c r="B57" s="126">
        <v>6.8</v>
      </c>
      <c r="C57" s="77">
        <v>-7.2992700999999997E-3</v>
      </c>
      <c r="D57" s="15">
        <v>6.75</v>
      </c>
      <c r="E57" s="32">
        <f t="shared" si="22"/>
        <v>-7.3529411764705621E-3</v>
      </c>
      <c r="F57" s="18">
        <f>IF(ISNUMBER(D57), $B64 * E57, "")</f>
        <v>-1102.9411764705844</v>
      </c>
      <c r="G57" s="31">
        <v>6.72</v>
      </c>
      <c r="H57" s="32">
        <f t="shared" si="23"/>
        <v>-1.1764705882352951E-2</v>
      </c>
      <c r="I57" s="101">
        <f>IF(ISNUMBER(G57), $B64 * H57, "")</f>
        <v>-1764.7058823529428</v>
      </c>
      <c r="J57" s="15">
        <v>6.72</v>
      </c>
      <c r="K57" s="32">
        <f t="shared" si="24"/>
        <v>-1.1764705882352951E-2</v>
      </c>
      <c r="L57" s="18">
        <f>IF(ISNUMBER(J57), $B64 * K57, "")</f>
        <v>-1764.7058823529428</v>
      </c>
      <c r="M57" s="31">
        <v>6.46</v>
      </c>
      <c r="N57" s="32">
        <f t="shared" si="25"/>
        <v>-4.9999999999999982E-2</v>
      </c>
      <c r="O57" s="18">
        <f>IF(ISNUMBER(M57), $B64 * N57, "")</f>
        <v>-7499.9999999999973</v>
      </c>
      <c r="Q57" s="203"/>
      <c r="R57" s="203"/>
      <c r="S57" s="203"/>
    </row>
    <row r="58" spans="1:19" ht="17.25" customHeight="1" thickBot="1">
      <c r="A58" s="127" t="s">
        <v>126</v>
      </c>
      <c r="B58" s="128">
        <v>67.5</v>
      </c>
      <c r="C58" s="78">
        <v>-7.3529412000000001E-3</v>
      </c>
      <c r="D58" s="20">
        <v>67.5</v>
      </c>
      <c r="E58" s="21">
        <f t="shared" si="22"/>
        <v>0</v>
      </c>
      <c r="F58" s="22">
        <f>IF(ISNUMBER(D58), $B64 * E58, "")</f>
        <v>0</v>
      </c>
      <c r="G58" s="30">
        <v>65.8</v>
      </c>
      <c r="H58" s="21">
        <f t="shared" si="23"/>
        <v>-2.5185185185185227E-2</v>
      </c>
      <c r="I58" s="105">
        <f>IF(ISNUMBER(G58), $B64 * H58, "")</f>
        <v>-3777.7777777777842</v>
      </c>
      <c r="J58" s="20">
        <v>65.900000000000006</v>
      </c>
      <c r="K58" s="21">
        <f t="shared" si="24"/>
        <v>-2.3703703703703619E-2</v>
      </c>
      <c r="L58" s="22">
        <f>IF(ISNUMBER(J58), $B64 * K58, "")</f>
        <v>-3555.5555555555429</v>
      </c>
      <c r="M58" s="30">
        <v>65.2</v>
      </c>
      <c r="N58" s="21">
        <f t="shared" si="25"/>
        <v>-3.4074074074074034E-2</v>
      </c>
      <c r="O58" s="22">
        <f>IF(ISNUMBER(M58), $B64 * N58, "")</f>
        <v>-5111.1111111111049</v>
      </c>
      <c r="Q58" s="203"/>
      <c r="R58" s="203"/>
      <c r="S58" s="203"/>
    </row>
    <row r="59" spans="1:19" ht="17.25" customHeight="1" thickBot="1">
      <c r="A59" s="125" t="s">
        <v>228</v>
      </c>
      <c r="B59" s="129">
        <v>37.299999999999997</v>
      </c>
      <c r="C59" s="80">
        <v>-7.9787234000000002E-3</v>
      </c>
      <c r="D59" s="106">
        <v>37.299999999999997</v>
      </c>
      <c r="E59" s="107">
        <f>IF(ISNUMBER(D59), (D59 - $B59) / $B59, "")</f>
        <v>0</v>
      </c>
      <c r="F59" s="108">
        <f>IF(ISNUMBER(D59), $B64 * E59, "")</f>
        <v>0</v>
      </c>
      <c r="G59" s="109">
        <v>36.4</v>
      </c>
      <c r="H59" s="107">
        <f>IF(ISNUMBER(G59), (G59 - $B59) / $B59, "")</f>
        <v>-2.4128686327077712E-2</v>
      </c>
      <c r="I59" s="110">
        <f>IF(ISNUMBER(G59), $B64 * H59, "")</f>
        <v>-3619.3029490616568</v>
      </c>
      <c r="J59" s="106">
        <v>36.5</v>
      </c>
      <c r="K59" s="107">
        <f>IF(ISNUMBER(J59), (J59 - $B59) / $B59, "")</f>
        <v>-2.1447721179624589E-2</v>
      </c>
      <c r="L59" s="108">
        <f>IF(ISNUMBER(J59), $B64 * K59, "")</f>
        <v>-3217.1581769436884</v>
      </c>
      <c r="M59" s="109">
        <v>36.1</v>
      </c>
      <c r="N59" s="107">
        <f>IF(ISNUMBER(M59), (M59 - $B59) / $B59, "")</f>
        <v>-3.2171581769436887E-2</v>
      </c>
      <c r="O59" s="108">
        <f>IF(ISNUMBER(M59), $B64 * N59, "")</f>
        <v>-4825.7372654155333</v>
      </c>
      <c r="Q59" s="193"/>
      <c r="R59" s="193"/>
      <c r="S59" s="193"/>
    </row>
    <row r="60" spans="1:19" ht="17.25" customHeight="1" thickBot="1">
      <c r="A60" s="125" t="s">
        <v>204</v>
      </c>
      <c r="B60" s="126">
        <v>8.91</v>
      </c>
      <c r="C60" s="77">
        <v>-1.1098779099999999E-2</v>
      </c>
      <c r="D60" s="15">
        <v>8.8800000000000008</v>
      </c>
      <c r="E60" s="32">
        <f t="shared" ref="E60:E63" si="26">IF(ISNUMBER(D60), (D60 - $B60) / $B60, "")</f>
        <v>-3.3670033670032953E-3</v>
      </c>
      <c r="F60" s="18">
        <f>IF(ISNUMBER(D60), $B64 * E60, "")</f>
        <v>-505.05050505049428</v>
      </c>
      <c r="G60" s="31">
        <v>8.75</v>
      </c>
      <c r="H60" s="32">
        <f t="shared" ref="H60:H63" si="27">IF(ISNUMBER(G60), (G60 - $B60) / $B60, "")</f>
        <v>-1.7957351290684639E-2</v>
      </c>
      <c r="I60" s="101">
        <f>IF(ISNUMBER(G60), $B64 * H60, "")</f>
        <v>-2693.602693602696</v>
      </c>
      <c r="J60" s="15">
        <v>8.7899999999999991</v>
      </c>
      <c r="K60" s="32">
        <f t="shared" ref="K60:K63" si="28">IF(ISNUMBER(J60), (J60 - $B60) / $B60, "")</f>
        <v>-1.346801346801358E-2</v>
      </c>
      <c r="L60" s="18">
        <f>IF(ISNUMBER(J60), $B64 * K60, "")</f>
        <v>-2020.2020202020369</v>
      </c>
      <c r="M60" s="31">
        <v>8.59</v>
      </c>
      <c r="N60" s="32">
        <f t="shared" ref="N60:N63" si="29">IF(ISNUMBER(M60), (M60 - $B60) / $B60, "")</f>
        <v>-3.5914702581369279E-2</v>
      </c>
      <c r="O60" s="18">
        <f>IF(ISNUMBER(M60), $B64 * N60, "")</f>
        <v>-5387.2053872053921</v>
      </c>
      <c r="Q60" s="193"/>
      <c r="R60" s="193"/>
      <c r="S60" s="193"/>
    </row>
    <row r="61" spans="1:19" ht="17.25" customHeight="1" thickBot="1">
      <c r="A61" s="125" t="s">
        <v>71</v>
      </c>
      <c r="B61" s="126">
        <v>16.600000000000001</v>
      </c>
      <c r="C61" s="77">
        <v>-1.19047619E-2</v>
      </c>
      <c r="D61" s="15">
        <v>16.600000000000001</v>
      </c>
      <c r="E61" s="32">
        <f t="shared" si="26"/>
        <v>0</v>
      </c>
      <c r="F61" s="18">
        <f>IF(ISNUMBER(D61), $B64 * E61, "")</f>
        <v>0</v>
      </c>
      <c r="G61" s="31">
        <v>16.399999999999999</v>
      </c>
      <c r="H61" s="32">
        <f t="shared" si="27"/>
        <v>-1.2048192771084508E-2</v>
      </c>
      <c r="I61" s="101">
        <f>IF(ISNUMBER(G61), $B64 * H61, "")</f>
        <v>-1807.2289156626762</v>
      </c>
      <c r="J61" s="15">
        <v>16.5</v>
      </c>
      <c r="K61" s="32">
        <f t="shared" si="28"/>
        <v>-6.024096385542254E-3</v>
      </c>
      <c r="L61" s="18">
        <f>IF(ISNUMBER(J61), $B64 * K61, "")</f>
        <v>-903.61445783133809</v>
      </c>
      <c r="M61" s="31">
        <v>15.8</v>
      </c>
      <c r="N61" s="32">
        <f t="shared" si="29"/>
        <v>-4.8192771084337387E-2</v>
      </c>
      <c r="O61" s="18">
        <f>IF(ISNUMBER(M61), $B64 * N61, "")</f>
        <v>-7228.9156626506083</v>
      </c>
      <c r="Q61" s="193"/>
      <c r="R61" s="193"/>
      <c r="S61" s="193"/>
    </row>
    <row r="62" spans="1:19" ht="17.25" customHeight="1">
      <c r="A62" s="125" t="s">
        <v>210</v>
      </c>
      <c r="B62" s="126">
        <v>6.11</v>
      </c>
      <c r="C62" s="77">
        <v>-1.4516128999999999E-2</v>
      </c>
      <c r="D62" s="15">
        <v>6.01</v>
      </c>
      <c r="E62" s="32">
        <f t="shared" si="26"/>
        <v>-1.636661211129305E-2</v>
      </c>
      <c r="F62" s="18">
        <f>IF(ISNUMBER(D62), $B64 * E62, "")</f>
        <v>-2454.9918166939574</v>
      </c>
      <c r="G62" s="31">
        <v>5.6</v>
      </c>
      <c r="H62" s="32">
        <f t="shared" si="27"/>
        <v>-8.3469721767594221E-2</v>
      </c>
      <c r="I62" s="101">
        <f>IF(ISNUMBER(G62), $B64 * H62, "")</f>
        <v>-12520.458265139134</v>
      </c>
      <c r="J62" s="15">
        <v>5.59</v>
      </c>
      <c r="K62" s="32">
        <f t="shared" si="28"/>
        <v>-8.5106382978723472E-2</v>
      </c>
      <c r="L62" s="18">
        <f>IF(ISNUMBER(J62), $B64 * K62, "")</f>
        <v>-12765.957446808521</v>
      </c>
      <c r="M62" s="31">
        <v>5.44</v>
      </c>
      <c r="N62" s="32">
        <f t="shared" si="29"/>
        <v>-0.10965630114566283</v>
      </c>
      <c r="O62" s="18">
        <f>IF(ISNUMBER(M62), $B64 * N62, "")</f>
        <v>-16448.445171849424</v>
      </c>
      <c r="Q62" s="182"/>
      <c r="R62" s="183"/>
      <c r="S62" s="184"/>
    </row>
    <row r="63" spans="1:19" ht="17.25" customHeight="1" thickBot="1">
      <c r="A63" s="130" t="s">
        <v>333</v>
      </c>
      <c r="B63" s="131">
        <v>65.3</v>
      </c>
      <c r="C63" s="79">
        <v>-1.6566265100000001E-2</v>
      </c>
      <c r="D63" s="24">
        <v>65</v>
      </c>
      <c r="E63" s="25">
        <f t="shared" si="26"/>
        <v>-4.5941807044409984E-3</v>
      </c>
      <c r="F63" s="104">
        <f>IF(ISNUMBER(D63), $B64 * E63, "")</f>
        <v>-689.12710566614976</v>
      </c>
      <c r="G63" s="102">
        <v>63.8</v>
      </c>
      <c r="H63" s="25">
        <f t="shared" si="27"/>
        <v>-2.2970903522205207E-2</v>
      </c>
      <c r="I63" s="103">
        <f>IF(ISNUMBER(G63), $B64 * H63, "")</f>
        <v>-3445.6355283307812</v>
      </c>
      <c r="J63" s="24">
        <v>64</v>
      </c>
      <c r="K63" s="25">
        <f t="shared" si="28"/>
        <v>-1.9908116385911136E-2</v>
      </c>
      <c r="L63" s="104">
        <f>IF(ISNUMBER(J63), $B64 * K63, "")</f>
        <v>-2986.2174578866707</v>
      </c>
      <c r="M63" s="102">
        <v>62</v>
      </c>
      <c r="N63" s="25">
        <f t="shared" si="29"/>
        <v>-5.0535987748851416E-2</v>
      </c>
      <c r="O63" s="104">
        <f>IF(ISNUMBER(M63), $B64 * N63, "")</f>
        <v>-7580.3981623277123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-8.5076742968874831E-3</v>
      </c>
      <c r="F64" s="28">
        <f>SUM(F44:F63)</f>
        <v>-25523.022890662447</v>
      </c>
      <c r="G64" s="26" t="s">
        <v>265</v>
      </c>
      <c r="H64" s="27">
        <f>IF(COUNT(H44:H63), SUM(H44:H63) / COUNT(H44:H63), 0)</f>
        <v>-2.259564900016342E-2</v>
      </c>
      <c r="I64" s="28">
        <f>SUM(I44:I63)</f>
        <v>-67786.947000490254</v>
      </c>
      <c r="J64" s="26" t="s">
        <v>265</v>
      </c>
      <c r="K64" s="27">
        <f>IF(COUNT(K44:K63), SUM(K44:K63) / COUNT(K44:K63), 0)</f>
        <v>-1.98260138254828E-2</v>
      </c>
      <c r="L64" s="28">
        <f>SUM(L44:L63)</f>
        <v>-59478.041476448401</v>
      </c>
      <c r="M64" s="26" t="s">
        <v>265</v>
      </c>
      <c r="N64" s="27">
        <f>IF(COUNT(N44:N63), SUM(N44:N63) / COUNT(N44:N63), 0)</f>
        <v>-4.869924771353E-2</v>
      </c>
      <c r="O64" s="28">
        <f>SUM(O44:O63)</f>
        <v>-146097.74314059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0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2022-06-10(금) 오전 00:00</v>
      </c>
      <c r="C69" s="245"/>
      <c r="D69" s="217" t="str">
        <f>TEXT($G$1, "[$-ko-KR]yyyy-mm-dd(ddd) ") &amp; "오후 14:00"</f>
        <v>2022-06-10(금) 오후 14:00</v>
      </c>
      <c r="E69" s="218"/>
      <c r="F69" s="219"/>
      <c r="G69" s="217" t="str">
        <f>TEXT($G$1, "[$-ko-KR]yyyy-mm-dd(ddd) ") &amp; "오후 19:00"</f>
        <v>2022-06-10(금) 오후 19:00</v>
      </c>
      <c r="H69" s="218"/>
      <c r="I69" s="219"/>
      <c r="J69" s="217" t="str">
        <f>TEXT($G$1, "[$-ko-KR]yyyy-mm-dd(ddd) ") &amp; "오후 21:00"</f>
        <v>2022-06-10(금) 오후 21:00</v>
      </c>
      <c r="K69" s="218"/>
      <c r="L69" s="219"/>
      <c r="M69" s="217" t="str">
        <f>TEXT($G$1+1, "[$-ko-KR]yyyy-mm-dd(ddd) ") &amp; "오전 00:00"</f>
        <v>2022-06-11(토)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1" t="s">
        <v>57</v>
      </c>
      <c r="H70" s="172" t="s">
        <v>262</v>
      </c>
      <c r="I70" s="173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328</v>
      </c>
      <c r="B71" s="124">
        <v>830</v>
      </c>
      <c r="C71" s="76">
        <v>2.8500619599999999E-2</v>
      </c>
      <c r="D71" s="13">
        <v>830</v>
      </c>
      <c r="E71" s="14">
        <f>IF(ISNUMBER(D71), (D71 - $B71) / $B71, "")</f>
        <v>0</v>
      </c>
      <c r="F71" s="16">
        <f>IF(ISNUMBER(D71), $B91 * E71, "")</f>
        <v>0</v>
      </c>
      <c r="G71" s="29">
        <v>812</v>
      </c>
      <c r="H71" s="14">
        <f>IF(ISNUMBER(G71), (G71 - $B71) / $B71, "")</f>
        <v>-2.1686746987951807E-2</v>
      </c>
      <c r="I71" s="100">
        <f>IF(ISNUMBER(G71), $B91 * H71, "")</f>
        <v>-3253.0120481927711</v>
      </c>
      <c r="J71" s="13">
        <v>818</v>
      </c>
      <c r="K71" s="14">
        <f>IF(ISNUMBER(J71), (J71 - $B71) / $B71, "")</f>
        <v>-1.4457831325301205E-2</v>
      </c>
      <c r="L71" s="16">
        <f>IF(ISNUMBER(J71), $B91 * K71, "")</f>
        <v>-2168.6746987951806</v>
      </c>
      <c r="M71" s="29">
        <v>782</v>
      </c>
      <c r="N71" s="14">
        <f>IF(ISNUMBER(M71), (M71 - $B71) / $B71, "")</f>
        <v>-5.7831325301204821E-2</v>
      </c>
      <c r="O71" s="16">
        <f>IF(ISNUMBER(M71), $B91 * N71, "")</f>
        <v>-8674.6987951807223</v>
      </c>
      <c r="Q71" s="203"/>
      <c r="R71" s="203"/>
      <c r="S71" s="203"/>
    </row>
    <row r="72" spans="1:19" ht="17.25" thickBot="1">
      <c r="A72" s="125" t="s">
        <v>151</v>
      </c>
      <c r="B72" s="126">
        <v>799</v>
      </c>
      <c r="C72" s="77">
        <v>1.26742712E-2</v>
      </c>
      <c r="D72" s="15">
        <v>794</v>
      </c>
      <c r="E72" s="32">
        <f t="shared" ref="E72:E75" si="30">IF(ISNUMBER(D72), (D72 - $B72) / $B72, "")</f>
        <v>-6.2578222778473091E-3</v>
      </c>
      <c r="F72" s="18">
        <f>IF(ISNUMBER(D72), $B91 * E72, "")</f>
        <v>-938.67334167709635</v>
      </c>
      <c r="G72" s="31">
        <v>781</v>
      </c>
      <c r="H72" s="32">
        <f t="shared" ref="H72:H75" si="31">IF(ISNUMBER(G72), (G72 - $B72) / $B72, "")</f>
        <v>-2.2528160200250311E-2</v>
      </c>
      <c r="I72" s="101">
        <f>IF(ISNUMBER(G72), $B91 * H72, "")</f>
        <v>-3379.2240300375465</v>
      </c>
      <c r="J72" s="15">
        <v>786</v>
      </c>
      <c r="K72" s="32">
        <f t="shared" ref="K72:K75" si="32">IF(ISNUMBER(J72), (J72 - $B72) / $B72, "")</f>
        <v>-1.6270337922403004E-2</v>
      </c>
      <c r="L72" s="18">
        <f>IF(ISNUMBER(J72), $B91 * K72, "")</f>
        <v>-2440.5506883604507</v>
      </c>
      <c r="M72" s="31">
        <v>767</v>
      </c>
      <c r="N72" s="32">
        <f t="shared" ref="N72:N75" si="33">IF(ISNUMBER(M72), (M72 - $B72) / $B72, "")</f>
        <v>-4.005006257822278E-2</v>
      </c>
      <c r="O72" s="18">
        <f>IF(ISNUMBER(M72), $B91 * N72, "")</f>
        <v>-6007.5093867334172</v>
      </c>
      <c r="Q72" s="203"/>
      <c r="R72" s="203"/>
      <c r="S72" s="203"/>
    </row>
    <row r="73" spans="1:19" ht="17.25" thickBot="1">
      <c r="A73" s="125" t="s">
        <v>79</v>
      </c>
      <c r="B73" s="126">
        <v>505</v>
      </c>
      <c r="C73" s="77">
        <v>0.01</v>
      </c>
      <c r="D73" s="15">
        <v>501</v>
      </c>
      <c r="E73" s="32">
        <f t="shared" si="30"/>
        <v>-7.9207920792079209E-3</v>
      </c>
      <c r="F73" s="18">
        <f>IF(ISNUMBER(D73), $B91 * E73, "")</f>
        <v>-1188.1188118811881</v>
      </c>
      <c r="G73" s="31">
        <v>495</v>
      </c>
      <c r="H73" s="32">
        <f t="shared" si="31"/>
        <v>-1.9801980198019802E-2</v>
      </c>
      <c r="I73" s="101">
        <f>IF(ISNUMBER(G73), $B91 * H73, "")</f>
        <v>-2970.2970297029701</v>
      </c>
      <c r="J73" s="15">
        <v>497</v>
      </c>
      <c r="K73" s="32">
        <f t="shared" si="32"/>
        <v>-1.5841584158415842E-2</v>
      </c>
      <c r="L73" s="18">
        <f>IF(ISNUMBER(J73), $B91 * K73, "")</f>
        <v>-2376.2376237623762</v>
      </c>
      <c r="M73" s="31">
        <v>477</v>
      </c>
      <c r="N73" s="32">
        <f t="shared" si="33"/>
        <v>-5.5445544554455446E-2</v>
      </c>
      <c r="O73" s="18">
        <f>IF(ISNUMBER(M73), $B91 * N73, "")</f>
        <v>-8316.8316831683169</v>
      </c>
      <c r="Q73" s="193"/>
      <c r="R73" s="193"/>
      <c r="S73" s="193"/>
    </row>
    <row r="74" spans="1:19" ht="17.25" thickBot="1">
      <c r="A74" s="125" t="s">
        <v>147</v>
      </c>
      <c r="B74" s="126">
        <v>104</v>
      </c>
      <c r="C74" s="77">
        <v>9.7087379000000001E-3</v>
      </c>
      <c r="D74" s="15">
        <v>104</v>
      </c>
      <c r="E74" s="32">
        <f t="shared" si="30"/>
        <v>0</v>
      </c>
      <c r="F74" s="18">
        <f>IF(ISNUMBER(D74), $B91 * E74, "")</f>
        <v>0</v>
      </c>
      <c r="G74" s="31">
        <v>103</v>
      </c>
      <c r="H74" s="32">
        <f t="shared" si="31"/>
        <v>-9.6153846153846159E-3</v>
      </c>
      <c r="I74" s="101">
        <f>IF(ISNUMBER(G74), $B91 * H74, "")</f>
        <v>-1442.3076923076924</v>
      </c>
      <c r="J74" s="15">
        <v>103</v>
      </c>
      <c r="K74" s="32">
        <f t="shared" si="32"/>
        <v>-9.6153846153846159E-3</v>
      </c>
      <c r="L74" s="18">
        <f>IF(ISNUMBER(J74), $B91 * K74, "")</f>
        <v>-1442.3076923076924</v>
      </c>
      <c r="M74" s="31">
        <v>102</v>
      </c>
      <c r="N74" s="32">
        <f t="shared" si="33"/>
        <v>-1.9230769230769232E-2</v>
      </c>
      <c r="O74" s="18">
        <f>IF(ISNUMBER(M74), $B91 * N74, "")</f>
        <v>-2884.6153846153848</v>
      </c>
      <c r="Q74" s="193"/>
      <c r="R74" s="193"/>
      <c r="S74" s="193"/>
    </row>
    <row r="75" spans="1:19" ht="17.25" thickBot="1">
      <c r="A75" s="127" t="s">
        <v>89</v>
      </c>
      <c r="B75" s="128">
        <v>511</v>
      </c>
      <c r="C75" s="78">
        <v>5.9055117999999998E-3</v>
      </c>
      <c r="D75" s="20">
        <v>516</v>
      </c>
      <c r="E75" s="21">
        <f t="shared" si="30"/>
        <v>9.7847358121330719E-3</v>
      </c>
      <c r="F75" s="22">
        <f>IF(ISNUMBER(D75), $B91 * E75, "")</f>
        <v>1467.7103718199608</v>
      </c>
      <c r="G75" s="30">
        <v>512</v>
      </c>
      <c r="H75" s="21">
        <f t="shared" si="31"/>
        <v>1.9569471624266144E-3</v>
      </c>
      <c r="I75" s="105">
        <f>IF(ISNUMBER(G75), $B91 * H75, "")</f>
        <v>293.54207436399213</v>
      </c>
      <c r="J75" s="20">
        <v>514</v>
      </c>
      <c r="K75" s="21">
        <f t="shared" si="32"/>
        <v>5.8708414872798431E-3</v>
      </c>
      <c r="L75" s="22">
        <f>IF(ISNUMBER(J75), $B91 * K75, "")</f>
        <v>880.6262230919765</v>
      </c>
      <c r="M75" s="30">
        <v>496</v>
      </c>
      <c r="N75" s="21">
        <f t="shared" si="33"/>
        <v>-2.9354207436399216E-2</v>
      </c>
      <c r="O75" s="22">
        <f>IF(ISNUMBER(M75), $B91 * N75, "")</f>
        <v>-4403.1311154598825</v>
      </c>
      <c r="Q75" s="193"/>
      <c r="R75" s="193"/>
      <c r="S75" s="193"/>
    </row>
    <row r="76" spans="1:19" ht="17.25" thickBot="1">
      <c r="A76" s="125" t="s">
        <v>51</v>
      </c>
      <c r="B76" s="129">
        <v>179</v>
      </c>
      <c r="C76" s="80">
        <v>5.6179775000000003E-3</v>
      </c>
      <c r="D76" s="106">
        <v>179</v>
      </c>
      <c r="E76" s="107">
        <f>IF(ISNUMBER(D76), (D76 - $B76) / $B76, "")</f>
        <v>0</v>
      </c>
      <c r="F76" s="108">
        <f>IF(ISNUMBER(D76), $B91 * E76, "")</f>
        <v>0</v>
      </c>
      <c r="G76" s="109">
        <v>176</v>
      </c>
      <c r="H76" s="107">
        <f>IF(ISNUMBER(G76), (G76 - $B76) / $B76, "")</f>
        <v>-1.6759776536312849E-2</v>
      </c>
      <c r="I76" s="110">
        <f>IF(ISNUMBER(G76), $B91 * H76, "")</f>
        <v>-2513.9664804469271</v>
      </c>
      <c r="J76" s="106">
        <v>178</v>
      </c>
      <c r="K76" s="107">
        <f>IF(ISNUMBER(J76), (J76 - $B76) / $B76, "")</f>
        <v>-5.5865921787709499E-3</v>
      </c>
      <c r="L76" s="108">
        <f>IF(ISNUMBER(J76), $B91 * K76, "")</f>
        <v>-837.98882681564248</v>
      </c>
      <c r="M76" s="109">
        <v>175</v>
      </c>
      <c r="N76" s="107">
        <f>IF(ISNUMBER(M76), (M76 - $B76) / $B76, "")</f>
        <v>-2.23463687150838E-2</v>
      </c>
      <c r="O76" s="108">
        <f>IF(ISNUMBER(M76), $B91 * N76, "")</f>
        <v>-3351.9553072625699</v>
      </c>
      <c r="Q76" s="193"/>
      <c r="R76" s="193"/>
      <c r="S76" s="193"/>
    </row>
    <row r="77" spans="1:19" ht="17.25" thickBot="1">
      <c r="A77" s="125" t="s">
        <v>81</v>
      </c>
      <c r="B77" s="126">
        <v>806</v>
      </c>
      <c r="C77" s="77">
        <v>4.9875312E-3</v>
      </c>
      <c r="D77" s="15">
        <v>799</v>
      </c>
      <c r="E77" s="32">
        <f t="shared" ref="E77:E80" si="34">IF(ISNUMBER(D77), (D77 - $B77) / $B77, "")</f>
        <v>-8.6848635235732014E-3</v>
      </c>
      <c r="F77" s="18">
        <f>IF(ISNUMBER(D77), $B91 * E77, "")</f>
        <v>-1302.7295285359803</v>
      </c>
      <c r="G77" s="31">
        <v>780</v>
      </c>
      <c r="H77" s="32">
        <f t="shared" ref="H77:H80" si="35">IF(ISNUMBER(G77), (G77 - $B77) / $B77, "")</f>
        <v>-3.2258064516129031E-2</v>
      </c>
      <c r="I77" s="101">
        <f>IF(ISNUMBER(G77), $B91 * H77, "")</f>
        <v>-4838.7096774193551</v>
      </c>
      <c r="J77" s="15">
        <v>790</v>
      </c>
      <c r="K77" s="32">
        <f t="shared" ref="K77:K80" si="36">IF(ISNUMBER(J77), (J77 - $B77) / $B77, "")</f>
        <v>-1.9851116625310174E-2</v>
      </c>
      <c r="L77" s="18">
        <f>IF(ISNUMBER(J77), $B91 * K77, "")</f>
        <v>-2977.6674937965258</v>
      </c>
      <c r="M77" s="31">
        <v>759</v>
      </c>
      <c r="N77" s="32">
        <f t="shared" ref="N77:N80" si="37">IF(ISNUMBER(M77), (M77 - $B77) / $B77, "")</f>
        <v>-5.8312655086848637E-2</v>
      </c>
      <c r="O77" s="18">
        <f>IF(ISNUMBER(M77), $B91 * N77, "")</f>
        <v>-8746.8982630272949</v>
      </c>
      <c r="Q77" s="193"/>
      <c r="R77" s="193"/>
      <c r="S77" s="193"/>
    </row>
    <row r="78" spans="1:19" ht="17.25" thickBot="1">
      <c r="A78" s="125" t="s">
        <v>171</v>
      </c>
      <c r="B78" s="126">
        <v>441</v>
      </c>
      <c r="C78" s="77">
        <v>4.5558087000000004E-3</v>
      </c>
      <c r="D78" s="15">
        <v>440</v>
      </c>
      <c r="E78" s="32">
        <f t="shared" si="34"/>
        <v>-2.2675736961451248E-3</v>
      </c>
      <c r="F78" s="18">
        <f>IF(ISNUMBER(D78), $B91 * E78, "")</f>
        <v>-340.13605442176873</v>
      </c>
      <c r="G78" s="31">
        <v>432</v>
      </c>
      <c r="H78" s="32">
        <f t="shared" si="35"/>
        <v>-2.0408163265306121E-2</v>
      </c>
      <c r="I78" s="101">
        <f>IF(ISNUMBER(G78), $B91 * H78, "")</f>
        <v>-3061.2244897959181</v>
      </c>
      <c r="J78" s="15">
        <v>435</v>
      </c>
      <c r="K78" s="32">
        <f t="shared" si="36"/>
        <v>-1.3605442176870748E-2</v>
      </c>
      <c r="L78" s="18">
        <f>IF(ISNUMBER(J78), $B91 * K78, "")</f>
        <v>-2040.8163265306121</v>
      </c>
      <c r="M78" s="31">
        <v>418</v>
      </c>
      <c r="N78" s="32">
        <f t="shared" si="37"/>
        <v>-5.2154195011337869E-2</v>
      </c>
      <c r="O78" s="18">
        <f>IF(ISNUMBER(M78), $B91 * N78, "")</f>
        <v>-7823.1292517006805</v>
      </c>
      <c r="Q78" s="193"/>
      <c r="R78" s="193"/>
      <c r="S78" s="193"/>
    </row>
    <row r="79" spans="1:19" ht="17.25" thickBot="1">
      <c r="A79" s="125" t="s">
        <v>331</v>
      </c>
      <c r="B79" s="126">
        <v>222</v>
      </c>
      <c r="C79" s="77">
        <v>4.5248869000000004E-3</v>
      </c>
      <c r="D79" s="15">
        <v>222</v>
      </c>
      <c r="E79" s="32">
        <f t="shared" si="34"/>
        <v>0</v>
      </c>
      <c r="F79" s="18">
        <f>IF(ISNUMBER(D79), $B91 * E79, "")</f>
        <v>0</v>
      </c>
      <c r="G79" s="31">
        <v>220</v>
      </c>
      <c r="H79" s="32">
        <f t="shared" si="35"/>
        <v>-9.0090090090090089E-3</v>
      </c>
      <c r="I79" s="101">
        <f>IF(ISNUMBER(G79), $B91 * H79, "")</f>
        <v>-1351.3513513513512</v>
      </c>
      <c r="J79" s="15">
        <v>221</v>
      </c>
      <c r="K79" s="32">
        <f t="shared" si="36"/>
        <v>-4.5045045045045045E-3</v>
      </c>
      <c r="L79" s="18">
        <f>IF(ISNUMBER(J79), $B91 * K79, "")</f>
        <v>-675.67567567567562</v>
      </c>
      <c r="M79" s="31">
        <v>217</v>
      </c>
      <c r="N79" s="32">
        <f t="shared" si="37"/>
        <v>-2.2522522522522521E-2</v>
      </c>
      <c r="O79" s="18">
        <f>IF(ISNUMBER(M79), $B91 * N79, "")</f>
        <v>-3378.3783783783783</v>
      </c>
      <c r="Q79" s="33"/>
      <c r="R79" s="33"/>
    </row>
    <row r="80" spans="1:19" ht="17.25" thickBot="1">
      <c r="A80" s="130" t="s">
        <v>105</v>
      </c>
      <c r="B80" s="131">
        <v>487</v>
      </c>
      <c r="C80" s="79">
        <v>4.1237113000000001E-3</v>
      </c>
      <c r="D80" s="24">
        <v>482</v>
      </c>
      <c r="E80" s="25">
        <f t="shared" si="34"/>
        <v>-1.0266940451745379E-2</v>
      </c>
      <c r="F80" s="104">
        <f>IF(ISNUMBER(D80), $B91 * E80, "")</f>
        <v>-1540.041067761807</v>
      </c>
      <c r="G80" s="102">
        <v>474</v>
      </c>
      <c r="H80" s="25">
        <f t="shared" si="35"/>
        <v>-2.6694045174537988E-2</v>
      </c>
      <c r="I80" s="103">
        <f>IF(ISNUMBER(G80), $B91 * H80, "")</f>
        <v>-4004.106776180698</v>
      </c>
      <c r="J80" s="24">
        <v>478</v>
      </c>
      <c r="K80" s="25">
        <f t="shared" si="36"/>
        <v>-1.8480492813141684E-2</v>
      </c>
      <c r="L80" s="104">
        <f>IF(ISNUMBER(J80), $B91 * K80, "")</f>
        <v>-2772.0739219712527</v>
      </c>
      <c r="M80" s="102">
        <v>459</v>
      </c>
      <c r="N80" s="25">
        <f t="shared" si="37"/>
        <v>-5.7494866529774126E-2</v>
      </c>
      <c r="O80" s="104">
        <f>IF(ISNUMBER(M80), $B91 * N80, "")</f>
        <v>-8624.2299794661194</v>
      </c>
      <c r="Q80" s="194"/>
      <c r="R80" s="195"/>
      <c r="S80" s="196"/>
    </row>
    <row r="81" spans="1:19">
      <c r="A81" s="123" t="s">
        <v>101</v>
      </c>
      <c r="B81" s="124">
        <v>380</v>
      </c>
      <c r="C81" s="76">
        <v>2.6385224000000001E-3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-1184.2105263157896</v>
      </c>
      <c r="G81" s="29">
        <v>371</v>
      </c>
      <c r="H81" s="14">
        <f>IF(ISNUMBER(G81), (G81 - $B81) / $B81, "")</f>
        <v>-2.368421052631579E-2</v>
      </c>
      <c r="I81" s="100">
        <f>IF(ISNUMBER(G81), $B91 * H81, "")</f>
        <v>-3552.6315789473683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-2368.4210526315792</v>
      </c>
      <c r="M81" s="29">
        <v>360</v>
      </c>
      <c r="N81" s="14">
        <f>IF(ISNUMBER(M81), (M81 - $B81) / $B81, "")</f>
        <v>-5.2631578947368418E-2</v>
      </c>
      <c r="O81" s="16">
        <f>IF(ISNUMBER(M81), $B91 * N81, "")</f>
        <v>-7894.7368421052624</v>
      </c>
      <c r="Q81" s="197"/>
      <c r="R81" s="198"/>
      <c r="S81" s="199"/>
    </row>
    <row r="82" spans="1:19" ht="17.25" thickBot="1">
      <c r="A82" s="125" t="s">
        <v>214</v>
      </c>
      <c r="B82" s="126">
        <v>104</v>
      </c>
      <c r="C82" s="77">
        <v>0</v>
      </c>
      <c r="D82" s="15">
        <v>103</v>
      </c>
      <c r="E82" s="32">
        <f t="shared" ref="E82:E85" si="38">IF(ISNUMBER(D82), (D82 - $B82) / $B82, "")</f>
        <v>-9.6153846153846159E-3</v>
      </c>
      <c r="F82" s="18">
        <f>IF(ISNUMBER(D82), $B91 * E82, "")</f>
        <v>-1442.3076923076924</v>
      </c>
      <c r="G82" s="31">
        <v>102</v>
      </c>
      <c r="H82" s="32">
        <f t="shared" ref="H82:H85" si="39">IF(ISNUMBER(G82), (G82 - $B82) / $B82, "")</f>
        <v>-1.9230769230769232E-2</v>
      </c>
      <c r="I82" s="101">
        <f>IF(ISNUMBER(G82), $B91 * H82, "")</f>
        <v>-2884.6153846153848</v>
      </c>
      <c r="J82" s="15">
        <v>103</v>
      </c>
      <c r="K82" s="32">
        <f t="shared" ref="K82:K85" si="40">IF(ISNUMBER(J82), (J82 - $B82) / $B82, "")</f>
        <v>-9.6153846153846159E-3</v>
      </c>
      <c r="L82" s="18">
        <f>IF(ISNUMBER(J82), $B91 * K82, "")</f>
        <v>-1442.3076923076924</v>
      </c>
      <c r="M82" s="31">
        <v>98.7</v>
      </c>
      <c r="N82" s="32">
        <f t="shared" ref="N82:N85" si="41">IF(ISNUMBER(M82), (M82 - $B82) / $B82, "")</f>
        <v>-5.0961538461538433E-2</v>
      </c>
      <c r="O82" s="18">
        <f>IF(ISNUMBER(M82), $B91 * N82, "")</f>
        <v>-7644.230769230765</v>
      </c>
      <c r="Q82" s="200"/>
      <c r="R82" s="201"/>
      <c r="S82" s="202"/>
    </row>
    <row r="83" spans="1:19" ht="17.25" thickBot="1">
      <c r="A83" s="125" t="s">
        <v>336</v>
      </c>
      <c r="B83" s="126">
        <v>111</v>
      </c>
      <c r="C83" s="77">
        <v>0</v>
      </c>
      <c r="D83" s="15">
        <v>110</v>
      </c>
      <c r="E83" s="32">
        <f t="shared" si="38"/>
        <v>-9.0090090090090089E-3</v>
      </c>
      <c r="F83" s="18">
        <f>IF(ISNUMBER(D83), $B91 * E83, "")</f>
        <v>-1351.3513513513512</v>
      </c>
      <c r="G83" s="31">
        <v>109</v>
      </c>
      <c r="H83" s="32">
        <f t="shared" si="39"/>
        <v>-1.8018018018018018E-2</v>
      </c>
      <c r="I83" s="101">
        <f>IF(ISNUMBER(G83), $B91 * H83, "")</f>
        <v>-2702.7027027027025</v>
      </c>
      <c r="J83" s="15">
        <v>108</v>
      </c>
      <c r="K83" s="32">
        <f t="shared" si="40"/>
        <v>-2.7027027027027029E-2</v>
      </c>
      <c r="L83" s="18">
        <f>IF(ISNUMBER(J83), $B91 * K83, "")</f>
        <v>-4054.0540540540542</v>
      </c>
      <c r="M83" s="31">
        <v>106</v>
      </c>
      <c r="N83" s="32">
        <f t="shared" si="41"/>
        <v>-4.5045045045045043E-2</v>
      </c>
      <c r="O83" s="18">
        <f>IF(ISNUMBER(M83), $B91 * N83, "")</f>
        <v>-6756.7567567567567</v>
      </c>
      <c r="Q83" s="193"/>
      <c r="R83" s="193"/>
      <c r="S83" s="193"/>
    </row>
    <row r="84" spans="1:19" ht="17.25" thickBot="1">
      <c r="A84" s="125" t="s">
        <v>85</v>
      </c>
      <c r="B84" s="126">
        <v>152</v>
      </c>
      <c r="C84" s="77">
        <v>0</v>
      </c>
      <c r="D84" s="15">
        <v>152</v>
      </c>
      <c r="E84" s="32">
        <f t="shared" si="38"/>
        <v>0</v>
      </c>
      <c r="F84" s="18">
        <f>IF(ISNUMBER(D84), $B91 * E84, "")</f>
        <v>0</v>
      </c>
      <c r="G84" s="31">
        <v>151</v>
      </c>
      <c r="H84" s="32">
        <f t="shared" si="39"/>
        <v>-6.5789473684210523E-3</v>
      </c>
      <c r="I84" s="101">
        <f>IF(ISNUMBER(G84), $B91 * H84, "")</f>
        <v>-986.8421052631578</v>
      </c>
      <c r="J84" s="15">
        <v>151</v>
      </c>
      <c r="K84" s="32">
        <f t="shared" si="40"/>
        <v>-6.5789473684210523E-3</v>
      </c>
      <c r="L84" s="18">
        <f>IF(ISNUMBER(J84), $B91 * K84, "")</f>
        <v>-986.8421052631578</v>
      </c>
      <c r="M84" s="31">
        <v>150</v>
      </c>
      <c r="N84" s="32">
        <f t="shared" si="41"/>
        <v>-1.3157894736842105E-2</v>
      </c>
      <c r="O84" s="18">
        <f>IF(ISNUMBER(M84), $B91 * N84, "")</f>
        <v>-1973.6842105263156</v>
      </c>
      <c r="Q84" s="203"/>
      <c r="R84" s="203"/>
      <c r="S84" s="203"/>
    </row>
    <row r="85" spans="1:19" ht="17.25" thickBot="1">
      <c r="A85" s="127" t="s">
        <v>260</v>
      </c>
      <c r="B85" s="128">
        <v>101</v>
      </c>
      <c r="C85" s="78">
        <v>0</v>
      </c>
      <c r="D85" s="20">
        <v>100</v>
      </c>
      <c r="E85" s="21">
        <f t="shared" si="38"/>
        <v>-9.9009900990099011E-3</v>
      </c>
      <c r="F85" s="22">
        <f>IF(ISNUMBER(D85), $B91 * E85, "")</f>
        <v>-1485.1485148514851</v>
      </c>
      <c r="G85" s="30">
        <v>101</v>
      </c>
      <c r="H85" s="21">
        <f t="shared" si="39"/>
        <v>0</v>
      </c>
      <c r="I85" s="105">
        <f>IF(ISNUMBER(G85), $B91 * H85, "")</f>
        <v>0</v>
      </c>
      <c r="J85" s="20">
        <v>101</v>
      </c>
      <c r="K85" s="21">
        <f t="shared" si="40"/>
        <v>0</v>
      </c>
      <c r="L85" s="22">
        <f>IF(ISNUMBER(J85), $B91 * K85, "")</f>
        <v>0</v>
      </c>
      <c r="M85" s="30">
        <v>98.2</v>
      </c>
      <c r="N85" s="21">
        <f t="shared" si="41"/>
        <v>-2.7722772277227695E-2</v>
      </c>
      <c r="O85" s="22">
        <f>IF(ISNUMBER(M85), $B91 * N85, "")</f>
        <v>-4158.4158415841539</v>
      </c>
      <c r="Q85" s="203"/>
      <c r="R85" s="203"/>
      <c r="S85" s="203"/>
    </row>
    <row r="86" spans="1:19" ht="17.25" thickBot="1">
      <c r="A86" s="125" t="s">
        <v>342</v>
      </c>
      <c r="B86" s="129">
        <v>513</v>
      </c>
      <c r="C86" s="80">
        <v>-1.9455252999999999E-3</v>
      </c>
      <c r="D86" s="106">
        <v>511</v>
      </c>
      <c r="E86" s="107">
        <f>IF(ISNUMBER(D86), (D86 - $B86) / $B86, "")</f>
        <v>-3.8986354775828458E-3</v>
      </c>
      <c r="F86" s="108">
        <f>IF(ISNUMBER(D86), $B91 * E86, "")</f>
        <v>-584.79532163742692</v>
      </c>
      <c r="G86" s="109">
        <v>497</v>
      </c>
      <c r="H86" s="107">
        <f>IF(ISNUMBER(G86), (G86 - $B86) / $B86, "")</f>
        <v>-3.1189083820662766E-2</v>
      </c>
      <c r="I86" s="110">
        <f>IF(ISNUMBER(G86), $B91 * H86, "")</f>
        <v>-4678.3625730994154</v>
      </c>
      <c r="J86" s="106">
        <v>498</v>
      </c>
      <c r="K86" s="107">
        <f>IF(ISNUMBER(J86), (J86 - $B86) / $B86, "")</f>
        <v>-2.9239766081871343E-2</v>
      </c>
      <c r="L86" s="108">
        <f>IF(ISNUMBER(J86), $B91 * K86, "")</f>
        <v>-4385.9649122807014</v>
      </c>
      <c r="M86" s="109">
        <v>489</v>
      </c>
      <c r="N86" s="107">
        <f>IF(ISNUMBER(M86), (M86 - $B86) / $B86, "")</f>
        <v>-4.6783625730994149E-2</v>
      </c>
      <c r="O86" s="108">
        <f>IF(ISNUMBER(M86), $B91 * N86, "")</f>
        <v>-7017.5438596491222</v>
      </c>
      <c r="Q86" s="193"/>
      <c r="R86" s="193"/>
      <c r="S86" s="193"/>
    </row>
    <row r="87" spans="1:19" ht="17.25" thickBot="1">
      <c r="A87" s="125" t="s">
        <v>220</v>
      </c>
      <c r="B87" s="126">
        <v>654</v>
      </c>
      <c r="C87" s="77">
        <v>-3.0487804999999998E-3</v>
      </c>
      <c r="D87" s="15">
        <v>649</v>
      </c>
      <c r="E87" s="32">
        <f t="shared" ref="E87:E90" si="42">IF(ISNUMBER(D87), (D87 - $B87) / $B87, "")</f>
        <v>-7.6452599388379203E-3</v>
      </c>
      <c r="F87" s="18">
        <f>IF(ISNUMBER(D87), $B91 * E87, "")</f>
        <v>-1146.788990825688</v>
      </c>
      <c r="G87" s="31">
        <v>641</v>
      </c>
      <c r="H87" s="32">
        <f t="shared" ref="H87:H90" si="43">IF(ISNUMBER(G87), (G87 - $B87) / $B87, "")</f>
        <v>-1.9877675840978593E-2</v>
      </c>
      <c r="I87" s="101">
        <f>IF(ISNUMBER(G87), $B91 * H87, "")</f>
        <v>-2981.6513761467891</v>
      </c>
      <c r="J87" s="15">
        <v>646</v>
      </c>
      <c r="K87" s="32">
        <f t="shared" ref="K87:K90" si="44">IF(ISNUMBER(J87), (J87 - $B87) / $B87, "")</f>
        <v>-1.2232415902140673E-2</v>
      </c>
      <c r="L87" s="18">
        <f>IF(ISNUMBER(J87), $B91 * K87, "")</f>
        <v>-1834.8623853211009</v>
      </c>
      <c r="M87" s="31">
        <v>631</v>
      </c>
      <c r="N87" s="32">
        <f t="shared" ref="N87:N90" si="45">IF(ISNUMBER(M87), (M87 - $B87) / $B87, "")</f>
        <v>-3.5168195718654434E-2</v>
      </c>
      <c r="O87" s="18">
        <f>IF(ISNUMBER(M87), $B91 * N87, "")</f>
        <v>-5275.2293577981654</v>
      </c>
      <c r="Q87" s="193"/>
      <c r="R87" s="193"/>
      <c r="S87" s="193"/>
    </row>
    <row r="88" spans="1:19" ht="17.25" thickBot="1">
      <c r="A88" s="125" t="s">
        <v>163</v>
      </c>
      <c r="B88" s="126">
        <v>683</v>
      </c>
      <c r="C88" s="77">
        <v>-4.3731778000000001E-3</v>
      </c>
      <c r="D88" s="15">
        <v>675</v>
      </c>
      <c r="E88" s="32">
        <f t="shared" si="42"/>
        <v>-1.171303074670571E-2</v>
      </c>
      <c r="F88" s="18">
        <f>IF(ISNUMBER(D88), $B91 * E88, "")</f>
        <v>-1756.9546120058565</v>
      </c>
      <c r="G88" s="31">
        <v>669</v>
      </c>
      <c r="H88" s="32">
        <f t="shared" si="43"/>
        <v>-2.0497803806734993E-2</v>
      </c>
      <c r="I88" s="101">
        <f>IF(ISNUMBER(G88), $B91 * H88, "")</f>
        <v>-3074.6705710102492</v>
      </c>
      <c r="J88" s="15">
        <v>673</v>
      </c>
      <c r="K88" s="32">
        <f t="shared" si="44"/>
        <v>-1.4641288433382138E-2</v>
      </c>
      <c r="L88" s="18">
        <f>IF(ISNUMBER(J88), $B91 * K88, "")</f>
        <v>-2196.1932650073209</v>
      </c>
      <c r="M88" s="31">
        <v>647</v>
      </c>
      <c r="N88" s="32">
        <f t="shared" si="45"/>
        <v>-5.2708638360175697E-2</v>
      </c>
      <c r="O88" s="18">
        <f>IF(ISNUMBER(M88), $B91 * N88, "")</f>
        <v>-7906.2957540263542</v>
      </c>
      <c r="Q88" s="193"/>
      <c r="R88" s="193"/>
      <c r="S88" s="193"/>
    </row>
    <row r="89" spans="1:19">
      <c r="A89" s="125" t="s">
        <v>155</v>
      </c>
      <c r="B89" s="126">
        <v>710</v>
      </c>
      <c r="C89" s="77">
        <v>-5.6022409000000004E-3</v>
      </c>
      <c r="D89" s="15">
        <v>706</v>
      </c>
      <c r="E89" s="32">
        <f t="shared" si="42"/>
        <v>-5.6338028169014088E-3</v>
      </c>
      <c r="F89" s="18">
        <f>IF(ISNUMBER(D89), $B91 * E89, "")</f>
        <v>-845.07042253521126</v>
      </c>
      <c r="G89" s="31">
        <v>692</v>
      </c>
      <c r="H89" s="32">
        <f t="shared" si="43"/>
        <v>-2.5352112676056339E-2</v>
      </c>
      <c r="I89" s="101">
        <f>IF(ISNUMBER(G89), $B91 * H89, "")</f>
        <v>-3802.816901408451</v>
      </c>
      <c r="J89" s="15">
        <v>694</v>
      </c>
      <c r="K89" s="32">
        <f t="shared" si="44"/>
        <v>-2.2535211267605635E-2</v>
      </c>
      <c r="L89" s="18">
        <f>IF(ISNUMBER(J89), $B91 * K89, "")</f>
        <v>-3380.2816901408451</v>
      </c>
      <c r="M89" s="31">
        <v>675</v>
      </c>
      <c r="N89" s="32">
        <f t="shared" si="45"/>
        <v>-4.9295774647887321E-2</v>
      </c>
      <c r="O89" s="18">
        <f>IF(ISNUMBER(M89), $B91 * N89, "")</f>
        <v>-7394.3661971830979</v>
      </c>
      <c r="Q89" s="182"/>
      <c r="R89" s="183"/>
      <c r="S89" s="184"/>
    </row>
    <row r="90" spans="1:19" ht="17.25" thickBot="1">
      <c r="A90" s="130" t="s">
        <v>224</v>
      </c>
      <c r="B90" s="131">
        <v>155</v>
      </c>
      <c r="C90" s="79">
        <v>-6.4102563999999997E-3</v>
      </c>
      <c r="D90" s="24">
        <v>154</v>
      </c>
      <c r="E90" s="25">
        <f t="shared" si="42"/>
        <v>-6.4516129032258064E-3</v>
      </c>
      <c r="F90" s="104">
        <f>IF(ISNUMBER(D90), $B91 * E90, "")</f>
        <v>-967.74193548387098</v>
      </c>
      <c r="G90" s="102">
        <v>152</v>
      </c>
      <c r="H90" s="25">
        <f t="shared" si="43"/>
        <v>-1.935483870967742E-2</v>
      </c>
      <c r="I90" s="103">
        <f>IF(ISNUMBER(G90), $B91 * H90, "")</f>
        <v>-2903.2258064516132</v>
      </c>
      <c r="J90" s="24">
        <v>153</v>
      </c>
      <c r="K90" s="25">
        <f t="shared" si="44"/>
        <v>-1.2903225806451613E-2</v>
      </c>
      <c r="L90" s="104">
        <f>IF(ISNUMBER(J90), $B91 * K90, "")</f>
        <v>-1935.483870967742</v>
      </c>
      <c r="M90" s="102">
        <v>146</v>
      </c>
      <c r="N90" s="25">
        <f t="shared" si="45"/>
        <v>-5.8064516129032261E-2</v>
      </c>
      <c r="O90" s="104">
        <f>IF(ISNUMBER(M90), $B91 * N90, "")</f>
        <v>-8709.677419354839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-4.868785933257418E-3</v>
      </c>
      <c r="F91" s="28">
        <f>SUM(F71:F90)</f>
        <v>-14606.357799772251</v>
      </c>
      <c r="G91" s="26" t="s">
        <v>265</v>
      </c>
      <c r="H91" s="27">
        <f>IF(COUNT(H71:H90), SUM(H71:H90) / COUNT(H71:H90), 0)</f>
        <v>-1.802939216690546E-2</v>
      </c>
      <c r="I91" s="28">
        <f>SUM(I71:I90)</f>
        <v>-54088.176500716363</v>
      </c>
      <c r="J91" s="26" t="s">
        <v>265</v>
      </c>
      <c r="K91" s="27">
        <f>IF(COUNT(K71:K90), SUM(K71:K90) / COUNT(K71:K90), 0)</f>
        <v>-1.3145259250965874E-2</v>
      </c>
      <c r="L91" s="28">
        <f>SUM(L71:L90)</f>
        <v>-39435.777752897622</v>
      </c>
      <c r="M91" s="26" t="s">
        <v>265</v>
      </c>
      <c r="N91" s="27">
        <f>IF(COUNT(N71:N90), SUM(N71:N90) / COUNT(N71:N90), 0)</f>
        <v>-4.2314104851069213E-2</v>
      </c>
      <c r="O91" s="28">
        <f>SUM(O71:O90)</f>
        <v>-126942.31455320762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0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2022-06-10(금) 오전 00:00</v>
      </c>
      <c r="C96" s="245"/>
      <c r="D96" s="217" t="str">
        <f>TEXT($G$1, "[$-ko-KR]yyyy-mm-dd(ddd) ") &amp; "오후 14:00"</f>
        <v>2022-06-10(금) 오후 14:00</v>
      </c>
      <c r="E96" s="218"/>
      <c r="F96" s="219"/>
      <c r="G96" s="217" t="str">
        <f>TEXT($G$1, "[$-ko-KR]yyyy-mm-dd(ddd) ") &amp; "오후 19:00"</f>
        <v>2022-06-10(금) 오후 19:00</v>
      </c>
      <c r="H96" s="218"/>
      <c r="I96" s="219"/>
      <c r="J96" s="217" t="str">
        <f>TEXT($G$1, "[$-ko-KR]yyyy-mm-dd(ddd) ") &amp; "오후 21:00"</f>
        <v>2022-06-10(금) 오후 21:00</v>
      </c>
      <c r="K96" s="218"/>
      <c r="L96" s="219"/>
      <c r="M96" s="217" t="str">
        <f>TEXT($G$1+1, "[$-ko-KR]yyyy-mm-dd(ddd) ") &amp; "오전 00:00"</f>
        <v>2022-06-11(토)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1" t="s">
        <v>57</v>
      </c>
      <c r="H97" s="172" t="s">
        <v>262</v>
      </c>
      <c r="I97" s="173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352</v>
      </c>
      <c r="B98" s="124">
        <v>4250</v>
      </c>
      <c r="C98" s="76">
        <v>7.7313054500000006E-2</v>
      </c>
      <c r="D98" s="13">
        <v>4295</v>
      </c>
      <c r="E98" s="14">
        <f>IF(ISNUMBER(D98), (D98 - $B98) / $B98, "")</f>
        <v>1.0588235294117647E-2</v>
      </c>
      <c r="F98" s="16">
        <f>IF(ISNUMBER(D98), $B118 * E98, "")</f>
        <v>1588.2352941176471</v>
      </c>
      <c r="G98" s="29">
        <v>4380</v>
      </c>
      <c r="H98" s="14">
        <f>IF(ISNUMBER(G98), (G98 - $B98) / $B98, "")</f>
        <v>3.0588235294117649E-2</v>
      </c>
      <c r="I98" s="100">
        <f>IF(ISNUMBER(G98), $B118 * H98, "")</f>
        <v>4588.2352941176478</v>
      </c>
      <c r="J98" s="13">
        <v>4505</v>
      </c>
      <c r="K98" s="14">
        <f>IF(ISNUMBER(J98), (J98 - $B98) / $B98, "")</f>
        <v>0.06</v>
      </c>
      <c r="L98" s="16">
        <f>IF(ISNUMBER(J98), $B118 * K98, "")</f>
        <v>9000</v>
      </c>
      <c r="M98" s="29">
        <v>4795</v>
      </c>
      <c r="N98" s="14">
        <f>IF(ISNUMBER(M98), (M98 - $B98) / $B98, "")</f>
        <v>0.12823529411764706</v>
      </c>
      <c r="O98" s="16">
        <f>IF(ISNUMBER(M98), $B118 * N98, "")</f>
        <v>19235.294117647059</v>
      </c>
      <c r="Q98" s="203"/>
      <c r="R98" s="203"/>
      <c r="S98" s="203"/>
    </row>
    <row r="99" spans="1:19" ht="17.25" thickBot="1">
      <c r="A99" s="125" t="s">
        <v>97</v>
      </c>
      <c r="B99" s="126">
        <v>1.4E-3</v>
      </c>
      <c r="C99" s="77">
        <v>7.6923076899999998E-2</v>
      </c>
      <c r="D99" s="15">
        <v>1.2999999999999999E-3</v>
      </c>
      <c r="E99" s="32">
        <f t="shared" ref="E99:E102" si="46">IF(ISNUMBER(D99), (D99 - $B99) / $B99, "")</f>
        <v>-7.1428571428571466E-2</v>
      </c>
      <c r="F99" s="18">
        <f>IF(ISNUMBER(D99), $B118 * E99, "")</f>
        <v>-10714.285714285719</v>
      </c>
      <c r="G99" s="31">
        <v>1.4E-3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1.4E-3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1.2999999999999999E-3</v>
      </c>
      <c r="N99" s="32">
        <f t="shared" ref="N99:N102" si="49">IF(ISNUMBER(M99), (M99 - $B99) / $B99, "")</f>
        <v>-7.1428571428571466E-2</v>
      </c>
      <c r="O99" s="18">
        <f>IF(ISNUMBER(M99), $B118 * N99, "")</f>
        <v>-10714.285714285719</v>
      </c>
      <c r="Q99" s="203"/>
      <c r="R99" s="203"/>
      <c r="S99" s="203"/>
    </row>
    <row r="100" spans="1:19" ht="17.25" thickBot="1">
      <c r="A100" s="125" t="s">
        <v>234</v>
      </c>
      <c r="B100" s="126">
        <v>67.599999999999994</v>
      </c>
      <c r="C100" s="77">
        <v>3.8402457799999998E-2</v>
      </c>
      <c r="D100" s="15">
        <v>67.5</v>
      </c>
      <c r="E100" s="32">
        <f t="shared" si="46"/>
        <v>-1.4792899408283184E-3</v>
      </c>
      <c r="F100" s="18">
        <f>IF(ISNUMBER(D100), $B118 * E100, "")</f>
        <v>-221.89349112424776</v>
      </c>
      <c r="G100" s="31">
        <v>68.5</v>
      </c>
      <c r="H100" s="32">
        <f t="shared" si="47"/>
        <v>1.3313609467455707E-2</v>
      </c>
      <c r="I100" s="101">
        <f>IF(ISNUMBER(G100), $B118 * H100, "")</f>
        <v>1997.041420118356</v>
      </c>
      <c r="J100" s="15">
        <v>68.2</v>
      </c>
      <c r="K100" s="32">
        <f t="shared" si="48"/>
        <v>8.8757396449705411E-3</v>
      </c>
      <c r="L100" s="18">
        <f>IF(ISNUMBER(J100), $B118 * K100, "")</f>
        <v>1331.3609467455813</v>
      </c>
      <c r="M100" s="31">
        <v>65.3</v>
      </c>
      <c r="N100" s="32">
        <f t="shared" si="49"/>
        <v>-3.4023668639053213E-2</v>
      </c>
      <c r="O100" s="18">
        <f>IF(ISNUMBER(M100), $B118 * N100, "")</f>
        <v>-5103.5502958579818</v>
      </c>
      <c r="Q100" s="193"/>
      <c r="R100" s="193"/>
      <c r="S100" s="193"/>
    </row>
    <row r="101" spans="1:19" ht="17.25" thickBot="1">
      <c r="A101" s="125" t="s">
        <v>95</v>
      </c>
      <c r="B101" s="126">
        <v>2935</v>
      </c>
      <c r="C101" s="77">
        <v>3.52733686E-2</v>
      </c>
      <c r="D101" s="15">
        <v>2930</v>
      </c>
      <c r="E101" s="32">
        <f t="shared" si="46"/>
        <v>-1.7035775127768314E-3</v>
      </c>
      <c r="F101" s="18">
        <f>IF(ISNUMBER(D101), $B118 * E101, "")</f>
        <v>-255.53662691652471</v>
      </c>
      <c r="G101" s="31">
        <v>2755</v>
      </c>
      <c r="H101" s="32">
        <f t="shared" si="47"/>
        <v>-6.1328790459965928E-2</v>
      </c>
      <c r="I101" s="101">
        <f>IF(ISNUMBER(G101), $B118 * H101, "")</f>
        <v>-9199.3185689948896</v>
      </c>
      <c r="J101" s="15">
        <v>2785</v>
      </c>
      <c r="K101" s="32">
        <f t="shared" si="48"/>
        <v>-5.1107325383304938E-2</v>
      </c>
      <c r="L101" s="18">
        <f>IF(ISNUMBER(J101), $B118 * K101, "")</f>
        <v>-7666.0988074957404</v>
      </c>
      <c r="M101" s="31">
        <v>2660</v>
      </c>
      <c r="N101" s="32">
        <f t="shared" si="49"/>
        <v>-9.3696763202725727E-2</v>
      </c>
      <c r="O101" s="18">
        <f>IF(ISNUMBER(M101), $B118 * N101, "")</f>
        <v>-14054.51448040886</v>
      </c>
      <c r="Q101" s="193"/>
      <c r="R101" s="193"/>
      <c r="S101" s="193"/>
    </row>
    <row r="102" spans="1:19" ht="17.25" thickBot="1">
      <c r="A102" s="127" t="s">
        <v>87</v>
      </c>
      <c r="B102" s="128">
        <v>72660</v>
      </c>
      <c r="C102" s="78">
        <v>3.5042734999999998E-2</v>
      </c>
      <c r="D102" s="20">
        <v>72000</v>
      </c>
      <c r="E102" s="21">
        <f t="shared" si="46"/>
        <v>-9.0834021469859624E-3</v>
      </c>
      <c r="F102" s="22">
        <f>IF(ISNUMBER(D102), $B118 * E102, "")</f>
        <v>-1362.5103220478943</v>
      </c>
      <c r="G102" s="30">
        <v>77930</v>
      </c>
      <c r="H102" s="21">
        <f t="shared" si="47"/>
        <v>7.2529589870630337E-2</v>
      </c>
      <c r="I102" s="105">
        <f>IF(ISNUMBER(G102), $B118 * H102, "")</f>
        <v>10879.43848059455</v>
      </c>
      <c r="J102" s="20">
        <v>77170</v>
      </c>
      <c r="K102" s="21">
        <f t="shared" si="48"/>
        <v>6.2069914671070738E-2</v>
      </c>
      <c r="L102" s="22">
        <f>IF(ISNUMBER(J102), $B118 * K102, "")</f>
        <v>9310.4872006606111</v>
      </c>
      <c r="M102" s="30">
        <v>72330</v>
      </c>
      <c r="N102" s="21">
        <f t="shared" si="49"/>
        <v>-4.5417010734929812E-3</v>
      </c>
      <c r="O102" s="22">
        <f>IF(ISNUMBER(M102), $B118 * N102, "")</f>
        <v>-681.25516102394715</v>
      </c>
      <c r="Q102" s="193"/>
      <c r="R102" s="193"/>
      <c r="S102" s="193"/>
    </row>
    <row r="103" spans="1:19" ht="17.25" thickBot="1">
      <c r="A103" s="125" t="s">
        <v>167</v>
      </c>
      <c r="B103" s="129">
        <v>2495</v>
      </c>
      <c r="C103" s="80">
        <v>3.0991735499999999E-2</v>
      </c>
      <c r="D103" s="106">
        <v>2515</v>
      </c>
      <c r="E103" s="107">
        <f>IF(ISNUMBER(D103), (D103 - $B103) / $B103, "")</f>
        <v>8.0160320641282558E-3</v>
      </c>
      <c r="F103" s="108">
        <f>IF(ISNUMBER(D103), $B118 * E103, "")</f>
        <v>1202.4048096192384</v>
      </c>
      <c r="G103" s="109">
        <v>2360</v>
      </c>
      <c r="H103" s="107">
        <f>IF(ISNUMBER(G103), (G103 - $B103) / $B103, "")</f>
        <v>-5.410821643286573E-2</v>
      </c>
      <c r="I103" s="110">
        <f>IF(ISNUMBER(G103), $B118 * H103, "")</f>
        <v>-8116.2324649298598</v>
      </c>
      <c r="J103" s="106">
        <v>2380</v>
      </c>
      <c r="K103" s="107">
        <f>IF(ISNUMBER(J103), (J103 - $B103) / $B103, "")</f>
        <v>-4.6092184368737472E-2</v>
      </c>
      <c r="L103" s="108">
        <f>IF(ISNUMBER(J103), $B118 * K103, "")</f>
        <v>-6913.8276553106207</v>
      </c>
      <c r="M103" s="109">
        <v>2355</v>
      </c>
      <c r="N103" s="107">
        <f>IF(ISNUMBER(M103), (M103 - $B103) / $B103, "")</f>
        <v>-5.6112224448897796E-2</v>
      </c>
      <c r="O103" s="108">
        <f>IF(ISNUMBER(M103), $B118 * N103, "")</f>
        <v>-8416.8336673346694</v>
      </c>
      <c r="Q103" s="193"/>
      <c r="R103" s="193"/>
      <c r="S103" s="193"/>
    </row>
    <row r="104" spans="1:19" ht="17.25" thickBot="1">
      <c r="A104" s="125" t="s">
        <v>109</v>
      </c>
      <c r="B104" s="126">
        <v>1865</v>
      </c>
      <c r="C104" s="77">
        <v>3.0386740299999999E-2</v>
      </c>
      <c r="D104" s="15">
        <v>1860</v>
      </c>
      <c r="E104" s="32">
        <f t="shared" ref="E104:E107" si="50">IF(ISNUMBER(D104), (D104 - $B104) / $B104, "")</f>
        <v>-2.6809651474530832E-3</v>
      </c>
      <c r="F104" s="18">
        <f>IF(ISNUMBER(D104), $B118 * E104, "")</f>
        <v>-402.14477211796248</v>
      </c>
      <c r="G104" s="31">
        <v>1775</v>
      </c>
      <c r="H104" s="32">
        <f t="shared" ref="H104:H107" si="51">IF(ISNUMBER(G104), (G104 - $B104) / $B104, "")</f>
        <v>-4.8257372654155493E-2</v>
      </c>
      <c r="I104" s="101">
        <f>IF(ISNUMBER(G104), $B118 * H104, "")</f>
        <v>-7238.6058981233236</v>
      </c>
      <c r="J104" s="15">
        <v>1785</v>
      </c>
      <c r="K104" s="32">
        <f t="shared" ref="K104:K107" si="52">IF(ISNUMBER(J104), (J104 - $B104) / $B104, "")</f>
        <v>-4.2895442359249331E-2</v>
      </c>
      <c r="L104" s="18">
        <f>IF(ISNUMBER(J104), $B118 * K104, "")</f>
        <v>-6434.3163538873996</v>
      </c>
      <c r="M104" s="31">
        <v>1810</v>
      </c>
      <c r="N104" s="32">
        <f t="shared" ref="N104:N107" si="53">IF(ISNUMBER(M104), (M104 - $B104) / $B104, "")</f>
        <v>-2.9490616621983913E-2</v>
      </c>
      <c r="O104" s="18">
        <f>IF(ISNUMBER(M104), $B118 * N104, "")</f>
        <v>-4423.5924932975868</v>
      </c>
      <c r="Q104" s="193"/>
      <c r="R104" s="193"/>
      <c r="S104" s="193"/>
    </row>
    <row r="105" spans="1:19" ht="17.25" thickBot="1">
      <c r="A105" s="125" t="s">
        <v>328</v>
      </c>
      <c r="B105" s="126">
        <v>830</v>
      </c>
      <c r="C105" s="77">
        <v>2.8500619599999999E-2</v>
      </c>
      <c r="D105" s="15">
        <v>830</v>
      </c>
      <c r="E105" s="32">
        <f t="shared" si="50"/>
        <v>0</v>
      </c>
      <c r="F105" s="18">
        <f>IF(ISNUMBER(D105), $B118 * E105, "")</f>
        <v>0</v>
      </c>
      <c r="G105" s="31">
        <v>812</v>
      </c>
      <c r="H105" s="32">
        <f t="shared" si="51"/>
        <v>-2.1686746987951807E-2</v>
      </c>
      <c r="I105" s="101">
        <f>IF(ISNUMBER(G105), $B118 * H105, "")</f>
        <v>-3253.0120481927711</v>
      </c>
      <c r="J105" s="15">
        <v>818</v>
      </c>
      <c r="K105" s="32">
        <f t="shared" si="52"/>
        <v>-1.4457831325301205E-2</v>
      </c>
      <c r="L105" s="18">
        <f>IF(ISNUMBER(J105), $B118 * K105, "")</f>
        <v>-2168.6746987951806</v>
      </c>
      <c r="M105" s="31">
        <v>782</v>
      </c>
      <c r="N105" s="32">
        <f t="shared" si="53"/>
        <v>-5.7831325301204821E-2</v>
      </c>
      <c r="O105" s="18">
        <f>IF(ISNUMBER(M105), $B118 * N105, "")</f>
        <v>-8674.6987951807223</v>
      </c>
      <c r="Q105" s="193"/>
      <c r="R105" s="193"/>
      <c r="S105" s="193"/>
    </row>
    <row r="106" spans="1:19" ht="17.25" thickBot="1">
      <c r="A106" s="125" t="s">
        <v>232</v>
      </c>
      <c r="B106" s="126">
        <v>70.599999999999994</v>
      </c>
      <c r="C106" s="77">
        <v>2.3188405799999999E-2</v>
      </c>
      <c r="D106" s="15">
        <v>70.400000000000006</v>
      </c>
      <c r="E106" s="32">
        <f t="shared" si="50"/>
        <v>-2.832861189801539E-3</v>
      </c>
      <c r="F106" s="18">
        <f>IF(ISNUMBER(D106), $B118 * E106, "")</f>
        <v>-424.92917847023085</v>
      </c>
      <c r="G106" s="31">
        <v>67.2</v>
      </c>
      <c r="H106" s="32">
        <f t="shared" si="51"/>
        <v>-4.8158640226628781E-2</v>
      </c>
      <c r="I106" s="101">
        <f>IF(ISNUMBER(G106), $B118 * H106, "")</f>
        <v>-7223.7960339943174</v>
      </c>
      <c r="J106" s="15">
        <v>67.2</v>
      </c>
      <c r="K106" s="32">
        <f t="shared" si="52"/>
        <v>-4.8158640226628781E-2</v>
      </c>
      <c r="L106" s="18">
        <f>IF(ISNUMBER(J106), $B118 * K106, "")</f>
        <v>-7223.7960339943174</v>
      </c>
      <c r="M106" s="31">
        <v>66.099999999999994</v>
      </c>
      <c r="N106" s="32">
        <f t="shared" si="53"/>
        <v>-6.3739376770538245E-2</v>
      </c>
      <c r="O106" s="18">
        <f>IF(ISNUMBER(M106), $B118 * N106, "")</f>
        <v>-9560.9065155807366</v>
      </c>
      <c r="Q106" s="33"/>
      <c r="R106" s="33"/>
    </row>
    <row r="107" spans="1:19" ht="17.25" thickBot="1">
      <c r="A107" s="130" t="s">
        <v>345</v>
      </c>
      <c r="B107" s="131">
        <v>51870</v>
      </c>
      <c r="C107" s="79">
        <v>2.1666338399999999E-2</v>
      </c>
      <c r="D107" s="24">
        <v>51480</v>
      </c>
      <c r="E107" s="25">
        <f t="shared" si="50"/>
        <v>-7.5187969924812026E-3</v>
      </c>
      <c r="F107" s="104">
        <f>IF(ISNUMBER(D107), $B118 * E107, "")</f>
        <v>-1127.8195488721803</v>
      </c>
      <c r="G107" s="102">
        <v>50280</v>
      </c>
      <c r="H107" s="25">
        <f t="shared" si="51"/>
        <v>-3.0653556969346442E-2</v>
      </c>
      <c r="I107" s="103">
        <f>IF(ISNUMBER(G107), $B118 * H107, "")</f>
        <v>-4598.033545401966</v>
      </c>
      <c r="J107" s="24">
        <v>50510</v>
      </c>
      <c r="K107" s="25">
        <f t="shared" si="52"/>
        <v>-2.6219394640447272E-2</v>
      </c>
      <c r="L107" s="104">
        <f>IF(ISNUMBER(J107), $B118 * K107, "")</f>
        <v>-3932.9091960670908</v>
      </c>
      <c r="M107" s="102">
        <v>48680</v>
      </c>
      <c r="N107" s="25">
        <f t="shared" si="53"/>
        <v>-6.1499903605166766E-2</v>
      </c>
      <c r="O107" s="104">
        <f>IF(ISNUMBER(M107), $B118 * N107, "")</f>
        <v>-9224.9855407750147</v>
      </c>
      <c r="Q107" s="194"/>
      <c r="R107" s="195"/>
      <c r="S107" s="196"/>
    </row>
    <row r="108" spans="1:19">
      <c r="A108" s="123" t="s">
        <v>73</v>
      </c>
      <c r="B108" s="124">
        <v>11390</v>
      </c>
      <c r="C108" s="76">
        <v>2.1524663699999998E-2</v>
      </c>
      <c r="D108" s="13">
        <v>11390</v>
      </c>
      <c r="E108" s="14">
        <f>IF(ISNUMBER(D108), (D108 - $B108) / $B108, "")</f>
        <v>0</v>
      </c>
      <c r="F108" s="16">
        <f>IF(ISNUMBER(D108), $B118 * E108, "")</f>
        <v>0</v>
      </c>
      <c r="G108" s="29">
        <v>11200</v>
      </c>
      <c r="H108" s="14">
        <f>IF(ISNUMBER(G108), (G108 - $B108) / $B108, "")</f>
        <v>-1.6681299385425813E-2</v>
      </c>
      <c r="I108" s="100">
        <f>IF(ISNUMBER(G108), $B118 * H108, "")</f>
        <v>-2502.1949078138719</v>
      </c>
      <c r="J108" s="13">
        <v>11350</v>
      </c>
      <c r="K108" s="14">
        <f>IF(ISNUMBER(J108), (J108 - $B108) / $B108, "")</f>
        <v>-3.5118525021949078E-3</v>
      </c>
      <c r="L108" s="16">
        <f>IF(ISNUMBER(J108), $B118 * K108, "")</f>
        <v>-526.77787532923617</v>
      </c>
      <c r="M108" s="29">
        <v>10710</v>
      </c>
      <c r="N108" s="14">
        <f>IF(ISNUMBER(M108), (M108 - $B108) / $B108, "")</f>
        <v>-5.9701492537313432E-2</v>
      </c>
      <c r="O108" s="16">
        <f>IF(ISNUMBER(M108), $B118 * N108, "")</f>
        <v>-8955.2238805970155</v>
      </c>
      <c r="Q108" s="197"/>
      <c r="R108" s="198"/>
      <c r="S108" s="199"/>
    </row>
    <row r="109" spans="1:19" ht="17.25" thickBot="1">
      <c r="A109" s="125" t="s">
        <v>348</v>
      </c>
      <c r="B109" s="126">
        <v>31530</v>
      </c>
      <c r="C109" s="77">
        <v>1.7424975799999999E-2</v>
      </c>
      <c r="D109" s="15">
        <v>31340</v>
      </c>
      <c r="E109" s="32">
        <f t="shared" ref="E109:E112" si="54">IF(ISNUMBER(D109), (D109 - $B109) / $B109, "")</f>
        <v>-6.0260069774817635E-3</v>
      </c>
      <c r="F109" s="18">
        <f>IF(ISNUMBER(D109), $B118 * E109, "")</f>
        <v>-903.90104662226452</v>
      </c>
      <c r="G109" s="31">
        <v>30650</v>
      </c>
      <c r="H109" s="32">
        <f t="shared" ref="H109:H112" si="55">IF(ISNUMBER(G109), (G109 - $B109) / $B109, "")</f>
        <v>-2.7909927053599747E-2</v>
      </c>
      <c r="I109" s="101">
        <f>IF(ISNUMBER(G109), $B118 * H109, "")</f>
        <v>-4186.4890580399624</v>
      </c>
      <c r="J109" s="15">
        <v>30840</v>
      </c>
      <c r="K109" s="32">
        <f t="shared" ref="K109:K112" si="56">IF(ISNUMBER(J109), (J109 - $B109) / $B109, "")</f>
        <v>-2.1883920076117985E-2</v>
      </c>
      <c r="L109" s="18">
        <f>IF(ISNUMBER(J109), $B118 * K109, "")</f>
        <v>-3282.5880114176975</v>
      </c>
      <c r="M109" s="31">
        <v>29110</v>
      </c>
      <c r="N109" s="32">
        <f t="shared" ref="N109:N112" si="57">IF(ISNUMBER(M109), (M109 - $B109) / $B109, "")</f>
        <v>-7.6752299397399304E-2</v>
      </c>
      <c r="O109" s="18">
        <f>IF(ISNUMBER(M109), $B118 * N109, "")</f>
        <v>-11512.844909609896</v>
      </c>
      <c r="Q109" s="200"/>
      <c r="R109" s="201"/>
      <c r="S109" s="202"/>
    </row>
    <row r="110" spans="1:19" ht="17.25" thickBot="1">
      <c r="A110" s="125" t="s">
        <v>130</v>
      </c>
      <c r="B110" s="126">
        <v>11890</v>
      </c>
      <c r="C110" s="77">
        <v>1.53714774E-2</v>
      </c>
      <c r="D110" s="15">
        <v>11880</v>
      </c>
      <c r="E110" s="32">
        <f t="shared" si="54"/>
        <v>-8.4104289318755253E-4</v>
      </c>
      <c r="F110" s="18">
        <f>IF(ISNUMBER(D110), $B118 * E110, "")</f>
        <v>-126.15643397813288</v>
      </c>
      <c r="G110" s="31">
        <v>11620</v>
      </c>
      <c r="H110" s="32">
        <f t="shared" si="55"/>
        <v>-2.2708158116063918E-2</v>
      </c>
      <c r="I110" s="101">
        <f>IF(ISNUMBER(G110), $B118 * H110, "")</f>
        <v>-3406.2237174095876</v>
      </c>
      <c r="J110" s="15">
        <v>11710</v>
      </c>
      <c r="K110" s="32">
        <f t="shared" si="56"/>
        <v>-1.5138772077375946E-2</v>
      </c>
      <c r="L110" s="18">
        <f>IF(ISNUMBER(J110), $B118 * K110, "")</f>
        <v>-2270.8158116063919</v>
      </c>
      <c r="M110" s="31">
        <v>11310</v>
      </c>
      <c r="N110" s="32">
        <f t="shared" si="57"/>
        <v>-4.878048780487805E-2</v>
      </c>
      <c r="O110" s="18">
        <f>IF(ISNUMBER(M110), $B118 * N110, "")</f>
        <v>-7317.0731707317073</v>
      </c>
      <c r="Q110" s="193"/>
      <c r="R110" s="193"/>
      <c r="S110" s="193"/>
    </row>
    <row r="111" spans="1:19" ht="17.25" thickBot="1">
      <c r="A111" s="125" t="s">
        <v>75</v>
      </c>
      <c r="B111" s="126">
        <v>11950</v>
      </c>
      <c r="C111" s="77">
        <v>1.5293118099999999E-2</v>
      </c>
      <c r="D111" s="15">
        <v>11800</v>
      </c>
      <c r="E111" s="32">
        <f t="shared" si="54"/>
        <v>-1.2552301255230125E-2</v>
      </c>
      <c r="F111" s="18">
        <f>IF(ISNUMBER(D111), $B118 * E111, "")</f>
        <v>-1882.8451882845188</v>
      </c>
      <c r="G111" s="31">
        <v>11340</v>
      </c>
      <c r="H111" s="32">
        <f t="shared" si="55"/>
        <v>-5.1046025104602509E-2</v>
      </c>
      <c r="I111" s="101">
        <f>IF(ISNUMBER(G111), $B118 * H111, "")</f>
        <v>-7656.9037656903765</v>
      </c>
      <c r="J111" s="15">
        <v>11510</v>
      </c>
      <c r="K111" s="32">
        <f t="shared" si="56"/>
        <v>-3.682008368200837E-2</v>
      </c>
      <c r="L111" s="18">
        <f>IF(ISNUMBER(J111), $B118 * K111, "")</f>
        <v>-5523.0125523012557</v>
      </c>
      <c r="M111" s="31">
        <v>10770</v>
      </c>
      <c r="N111" s="32">
        <f t="shared" si="57"/>
        <v>-9.8744769874476987E-2</v>
      </c>
      <c r="O111" s="18">
        <f>IF(ISNUMBER(M111), $B118 * N111, "")</f>
        <v>-14811.715481171548</v>
      </c>
      <c r="Q111" s="203"/>
      <c r="R111" s="203"/>
      <c r="S111" s="203"/>
    </row>
    <row r="112" spans="1:19" ht="17.25" thickBot="1">
      <c r="A112" s="127" t="s">
        <v>244</v>
      </c>
      <c r="B112" s="128">
        <v>53.3</v>
      </c>
      <c r="C112" s="78">
        <v>1.5238095199999999E-2</v>
      </c>
      <c r="D112" s="20">
        <v>53.3</v>
      </c>
      <c r="E112" s="21">
        <f t="shared" si="54"/>
        <v>0</v>
      </c>
      <c r="F112" s="22">
        <f>IF(ISNUMBER(D112), $B118 * E112, "")</f>
        <v>0</v>
      </c>
      <c r="G112" s="30">
        <v>53.5</v>
      </c>
      <c r="H112" s="21">
        <f t="shared" si="55"/>
        <v>3.7523452157599032E-3</v>
      </c>
      <c r="I112" s="105">
        <f>IF(ISNUMBER(G112), $B118 * H112, "")</f>
        <v>562.85178236398554</v>
      </c>
      <c r="J112" s="20">
        <v>53.2</v>
      </c>
      <c r="K112" s="21">
        <f t="shared" si="56"/>
        <v>-1.8761726078798185E-3</v>
      </c>
      <c r="L112" s="22">
        <f>IF(ISNUMBER(J112), $B118 * K112, "")</f>
        <v>-281.42589118197276</v>
      </c>
      <c r="M112" s="30">
        <v>50.9</v>
      </c>
      <c r="N112" s="21">
        <f t="shared" si="57"/>
        <v>-4.5028142589118178E-2</v>
      </c>
      <c r="O112" s="22">
        <f>IF(ISNUMBER(M112), $B118 * N112, "")</f>
        <v>-6754.2213883677268</v>
      </c>
      <c r="Q112" s="203"/>
      <c r="R112" s="203"/>
      <c r="S112" s="203"/>
    </row>
    <row r="113" spans="1:19" ht="17.25" thickBot="1">
      <c r="A113" s="125" t="s">
        <v>192</v>
      </c>
      <c r="B113" s="129">
        <v>3080</v>
      </c>
      <c r="C113" s="80">
        <v>1.48270181E-2</v>
      </c>
      <c r="D113" s="106">
        <v>3085</v>
      </c>
      <c r="E113" s="107">
        <f>IF(ISNUMBER(D113), (D113 - $B113) / $B113, "")</f>
        <v>1.6233766233766235E-3</v>
      </c>
      <c r="F113" s="108">
        <f>IF(ISNUMBER(D113), $B118 * E113, "")</f>
        <v>243.50649350649351</v>
      </c>
      <c r="G113" s="109">
        <v>3080</v>
      </c>
      <c r="H113" s="107">
        <f>IF(ISNUMBER(G113), (G113 - $B113) / $B113, "")</f>
        <v>0</v>
      </c>
      <c r="I113" s="110">
        <f>IF(ISNUMBER(G113), $B118 * H113, "")</f>
        <v>0</v>
      </c>
      <c r="J113" s="106">
        <v>3095</v>
      </c>
      <c r="K113" s="107">
        <f>IF(ISNUMBER(J113), (J113 - $B113) / $B113, "")</f>
        <v>4.87012987012987E-3</v>
      </c>
      <c r="L113" s="108">
        <f>IF(ISNUMBER(J113), $B118 * K113, "")</f>
        <v>730.51948051948045</v>
      </c>
      <c r="M113" s="109">
        <v>3005</v>
      </c>
      <c r="N113" s="107">
        <f>IF(ISNUMBER(M113), (M113 - $B113) / $B113, "")</f>
        <v>-2.4350649350649352E-2</v>
      </c>
      <c r="O113" s="108">
        <f>IF(ISNUMBER(M113), $B118 * N113, "")</f>
        <v>-3652.5974025974028</v>
      </c>
      <c r="Q113" s="193"/>
      <c r="R113" s="193"/>
      <c r="S113" s="193"/>
    </row>
    <row r="114" spans="1:19" ht="17.25" thickBot="1">
      <c r="A114" s="125" t="s">
        <v>124</v>
      </c>
      <c r="B114" s="126">
        <v>41.1</v>
      </c>
      <c r="C114" s="77">
        <v>1.4814814799999999E-2</v>
      </c>
      <c r="D114" s="15">
        <v>40.5</v>
      </c>
      <c r="E114" s="32">
        <f t="shared" ref="E114:E117" si="58">IF(ISNUMBER(D114), (D114 - $B114) / $B114, "")</f>
        <v>-1.4598540145985436E-2</v>
      </c>
      <c r="F114" s="18">
        <f>IF(ISNUMBER(D114), $B118 * E114, "")</f>
        <v>-2189.7810218978152</v>
      </c>
      <c r="G114" s="31">
        <v>39.6</v>
      </c>
      <c r="H114" s="32">
        <f t="shared" ref="H114:H117" si="59">IF(ISNUMBER(G114), (G114 - $B114) / $B114, "")</f>
        <v>-3.6496350364963501E-2</v>
      </c>
      <c r="I114" s="101">
        <f>IF(ISNUMBER(G114), $B118 * H114, "")</f>
        <v>-5474.4525547445255</v>
      </c>
      <c r="J114" s="15">
        <v>40</v>
      </c>
      <c r="K114" s="32">
        <f t="shared" ref="K114:K117" si="60">IF(ISNUMBER(J114), (J114 - $B114) / $B114, "")</f>
        <v>-2.6763990267639936E-2</v>
      </c>
      <c r="L114" s="18">
        <f>IF(ISNUMBER(J114), $B118 * K114, "")</f>
        <v>-4014.5985401459902</v>
      </c>
      <c r="M114" s="31">
        <v>38.799999999999997</v>
      </c>
      <c r="N114" s="32">
        <f t="shared" ref="N114:N117" si="61">IF(ISNUMBER(M114), (M114 - $B114) / $B114, "")</f>
        <v>-5.5961070559610811E-2</v>
      </c>
      <c r="O114" s="18">
        <f>IF(ISNUMBER(M114), $B118 * N114, "")</f>
        <v>-8394.1605839416225</v>
      </c>
      <c r="Q114" s="193"/>
      <c r="R114" s="193"/>
      <c r="S114" s="193"/>
    </row>
    <row r="115" spans="1:19" ht="17.25" thickBot="1">
      <c r="A115" s="125" t="s">
        <v>151</v>
      </c>
      <c r="B115" s="126">
        <v>799</v>
      </c>
      <c r="C115" s="77">
        <v>1.26742712E-2</v>
      </c>
      <c r="D115" s="15">
        <v>794</v>
      </c>
      <c r="E115" s="32">
        <f t="shared" si="58"/>
        <v>-6.2578222778473091E-3</v>
      </c>
      <c r="F115" s="18">
        <f>IF(ISNUMBER(D115), $B118 * E115, "")</f>
        <v>-938.67334167709635</v>
      </c>
      <c r="G115" s="31">
        <v>781</v>
      </c>
      <c r="H115" s="32">
        <f t="shared" si="59"/>
        <v>-2.2528160200250311E-2</v>
      </c>
      <c r="I115" s="101">
        <f>IF(ISNUMBER(G115), $B118 * H115, "")</f>
        <v>-3379.2240300375465</v>
      </c>
      <c r="J115" s="15">
        <v>786</v>
      </c>
      <c r="K115" s="32">
        <f t="shared" si="60"/>
        <v>-1.6270337922403004E-2</v>
      </c>
      <c r="L115" s="18">
        <f>IF(ISNUMBER(J115), $B118 * K115, "")</f>
        <v>-2440.5506883604507</v>
      </c>
      <c r="M115" s="31">
        <v>767</v>
      </c>
      <c r="N115" s="32">
        <f t="shared" si="61"/>
        <v>-4.005006257822278E-2</v>
      </c>
      <c r="O115" s="18">
        <f>IF(ISNUMBER(M115), $B118 * N115, "")</f>
        <v>-6007.5093867334172</v>
      </c>
      <c r="Q115" s="193"/>
      <c r="R115" s="193"/>
      <c r="S115" s="193"/>
    </row>
    <row r="116" spans="1:19">
      <c r="A116" s="125" t="s">
        <v>330</v>
      </c>
      <c r="B116" s="126">
        <v>123000</v>
      </c>
      <c r="C116" s="77">
        <v>1.10974106E-2</v>
      </c>
      <c r="D116" s="15">
        <v>122850</v>
      </c>
      <c r="E116" s="32">
        <f t="shared" si="58"/>
        <v>-1.2195121951219512E-3</v>
      </c>
      <c r="F116" s="18">
        <f>IF(ISNUMBER(D116), $B118 * E116, "")</f>
        <v>-182.92682926829269</v>
      </c>
      <c r="G116" s="31">
        <v>119750</v>
      </c>
      <c r="H116" s="32">
        <f t="shared" si="59"/>
        <v>-2.6422764227642278E-2</v>
      </c>
      <c r="I116" s="101">
        <f>IF(ISNUMBER(G116), $B118 * H116, "")</f>
        <v>-3963.4146341463415</v>
      </c>
      <c r="J116" s="15">
        <v>120350</v>
      </c>
      <c r="K116" s="32">
        <f t="shared" si="60"/>
        <v>-2.1544715447154472E-2</v>
      </c>
      <c r="L116" s="18">
        <f>IF(ISNUMBER(J116), $B118 * K116, "")</f>
        <v>-3231.707317073171</v>
      </c>
      <c r="M116" s="31">
        <v>114200</v>
      </c>
      <c r="N116" s="32">
        <f t="shared" si="61"/>
        <v>-7.1544715447154475E-2</v>
      </c>
      <c r="O116" s="18">
        <f>IF(ISNUMBER(M116), $B118 * N116, "")</f>
        <v>-10731.707317073171</v>
      </c>
      <c r="Q116" s="182"/>
      <c r="R116" s="183"/>
      <c r="S116" s="184"/>
    </row>
    <row r="117" spans="1:19" ht="17.25" thickBot="1">
      <c r="A117" s="130" t="s">
        <v>79</v>
      </c>
      <c r="B117" s="131">
        <v>505</v>
      </c>
      <c r="C117" s="79">
        <v>0.01</v>
      </c>
      <c r="D117" s="24">
        <v>501</v>
      </c>
      <c r="E117" s="25">
        <f t="shared" si="58"/>
        <v>-7.9207920792079209E-3</v>
      </c>
      <c r="F117" s="104">
        <f>IF(ISNUMBER(D117), $B118 * E117, "")</f>
        <v>-1188.1188118811881</v>
      </c>
      <c r="G117" s="102">
        <v>495</v>
      </c>
      <c r="H117" s="25">
        <f t="shared" si="59"/>
        <v>-1.9801980198019802E-2</v>
      </c>
      <c r="I117" s="103">
        <f>IF(ISNUMBER(G117), $B118 * H117, "")</f>
        <v>-2970.2970297029701</v>
      </c>
      <c r="J117" s="24">
        <v>497</v>
      </c>
      <c r="K117" s="25">
        <f t="shared" si="60"/>
        <v>-1.5841584158415842E-2</v>
      </c>
      <c r="L117" s="104">
        <f>IF(ISNUMBER(J117), $B118 * K117, "")</f>
        <v>-2376.2376237623762</v>
      </c>
      <c r="M117" s="102">
        <v>477</v>
      </c>
      <c r="N117" s="25">
        <f t="shared" si="61"/>
        <v>-5.5445544554455446E-2</v>
      </c>
      <c r="O117" s="104">
        <f>IF(ISNUMBER(M117), $B118 * N117, "")</f>
        <v>-8316.8316831683169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-6.2957919100668971E-3</v>
      </c>
      <c r="F118" s="28">
        <f>SUM(F98:F117)</f>
        <v>-18887.375730200689</v>
      </c>
      <c r="G118" s="26" t="s">
        <v>265</v>
      </c>
      <c r="H118" s="27">
        <f>IF(COUNT(H98:H117), SUM(H98:H117) / COUNT(H98:H117), 0)</f>
        <v>-1.8380210426675925E-2</v>
      </c>
      <c r="I118" s="28">
        <f>SUM(I98:I117)</f>
        <v>-55140.631280027766</v>
      </c>
      <c r="J118" s="26" t="s">
        <v>265</v>
      </c>
      <c r="K118" s="27">
        <f>IF(COUNT(K98:K117), SUM(K98:K117) / COUNT(K98:K117), 0)</f>
        <v>-1.2638323142934407E-2</v>
      </c>
      <c r="L118" s="28">
        <f>SUM(L98:L117)</f>
        <v>-37914.969428803219</v>
      </c>
      <c r="M118" s="26" t="s">
        <v>265</v>
      </c>
      <c r="N118" s="27">
        <f>IF(COUNT(N98:N117), SUM(N98:N117) / COUNT(N98:N117), 0)</f>
        <v>-4.6024404583363335E-2</v>
      </c>
      <c r="O118" s="28">
        <f>SUM(O98:O117)</f>
        <v>-138073.21375008998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0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2022-06-10(금) 오전 00:00</v>
      </c>
      <c r="C123" s="245"/>
      <c r="D123" s="217" t="str">
        <f>TEXT($G$1, "[$-ko-KR]yyyy-mm-dd(ddd) ") &amp; "오후 14:00"</f>
        <v>2022-06-10(금) 오후 14:00</v>
      </c>
      <c r="E123" s="218"/>
      <c r="F123" s="219"/>
      <c r="G123" s="217" t="str">
        <f>TEXT($G$1, "[$-ko-KR]yyyy-mm-dd(ddd) ") &amp; "오후 19:00"</f>
        <v>2022-06-10(금) 오후 19:00</v>
      </c>
      <c r="H123" s="218"/>
      <c r="I123" s="219"/>
      <c r="J123" s="217" t="str">
        <f>TEXT($G$1, "[$-ko-KR]yyyy-mm-dd(ddd) ") &amp; "오후 21:00"</f>
        <v>2022-06-10(금) 오후 21:00</v>
      </c>
      <c r="K123" s="218"/>
      <c r="L123" s="219"/>
      <c r="M123" s="217" t="str">
        <f>TEXT($G$1+1, "[$-ko-KR]yyyy-mm-dd(ddd) ") &amp; "오전 00:00"</f>
        <v>2022-06-11(토)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1" t="s">
        <v>57</v>
      </c>
      <c r="H124" s="172" t="s">
        <v>262</v>
      </c>
      <c r="I124" s="173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64</v>
      </c>
      <c r="B125" s="124">
        <v>21.3</v>
      </c>
      <c r="C125" s="76">
        <v>-4.6728971999999997E-3</v>
      </c>
      <c r="D125" s="13">
        <v>21.2</v>
      </c>
      <c r="E125" s="14">
        <f>IF(ISNUMBER(D125), (D125 - $B125) / $B125, "")</f>
        <v>-4.6948356807512406E-3</v>
      </c>
      <c r="F125" s="16">
        <f>IF(ISNUMBER(D125), $B145 * E125, "")</f>
        <v>-704.2253521126861</v>
      </c>
      <c r="G125" s="29">
        <v>21.2</v>
      </c>
      <c r="H125" s="14">
        <f>IF(ISNUMBER(G125), (G125 - $B125) / $B125, "")</f>
        <v>-4.6948356807512406E-3</v>
      </c>
      <c r="I125" s="100">
        <f>IF(ISNUMBER(G125), $B145 * H125, "")</f>
        <v>-704.2253521126861</v>
      </c>
      <c r="J125" s="13">
        <v>21.2</v>
      </c>
      <c r="K125" s="14">
        <f>IF(ISNUMBER(J125), (J125 - $B125) / $B125, "")</f>
        <v>-4.6948356807512406E-3</v>
      </c>
      <c r="L125" s="16">
        <f>IF(ISNUMBER(J125), $B145 * K125, "")</f>
        <v>-704.2253521126861</v>
      </c>
      <c r="M125" s="29">
        <v>20.6</v>
      </c>
      <c r="N125" s="14">
        <f>IF(ISNUMBER(M125), (M125 - $B125) / $B125, "")</f>
        <v>-3.2863849765258184E-2</v>
      </c>
      <c r="O125" s="16">
        <f>IF(ISNUMBER(M125), $B145 * N125, "")</f>
        <v>-4929.5774647887274</v>
      </c>
      <c r="Q125" s="203"/>
      <c r="R125" s="203"/>
      <c r="S125" s="203"/>
    </row>
    <row r="126" spans="1:19" ht="17.25" thickBot="1">
      <c r="A126" s="125" t="s">
        <v>134</v>
      </c>
      <c r="B126" s="126">
        <v>79.2</v>
      </c>
      <c r="C126" s="77">
        <v>-5.0251256000000003E-3</v>
      </c>
      <c r="D126" s="15">
        <v>78.5</v>
      </c>
      <c r="E126" s="32">
        <f t="shared" ref="E126:E129" si="62">IF(ISNUMBER(D126), (D126 - $B126) / $B126, "")</f>
        <v>-8.8383838383838745E-3</v>
      </c>
      <c r="F126" s="18">
        <f>IF(ISNUMBER(D126), $B145 * E126, "")</f>
        <v>-1325.7575757575812</v>
      </c>
      <c r="G126" s="31">
        <v>76.400000000000006</v>
      </c>
      <c r="H126" s="32">
        <f t="shared" ref="H126:H129" si="63">IF(ISNUMBER(G126), (G126 - $B126) / $B126, "")</f>
        <v>-3.5353535353535318E-2</v>
      </c>
      <c r="I126" s="101">
        <f>IF(ISNUMBER(G126), $B145 * H126, "")</f>
        <v>-5303.0303030302975</v>
      </c>
      <c r="J126" s="15">
        <v>76.900000000000006</v>
      </c>
      <c r="K126" s="32">
        <f t="shared" ref="K126:K129" si="64">IF(ISNUMBER(J126), (J126 - $B126) / $B126, "")</f>
        <v>-2.9040404040404002E-2</v>
      </c>
      <c r="L126" s="18">
        <f>IF(ISNUMBER(J126), $B145 * K126, "")</f>
        <v>-4356.0606060606005</v>
      </c>
      <c r="M126" s="31">
        <v>76</v>
      </c>
      <c r="N126" s="32">
        <f t="shared" ref="N126:N129" si="65">IF(ISNUMBER(M126), (M126 - $B126) / $B126, "")</f>
        <v>-4.0404040404040435E-2</v>
      </c>
      <c r="O126" s="18">
        <f>IF(ISNUMBER(M126), $B145 * N126, "")</f>
        <v>-6060.6060606060655</v>
      </c>
      <c r="Q126" s="203"/>
      <c r="R126" s="203"/>
      <c r="S126" s="203"/>
    </row>
    <row r="127" spans="1:19" ht="17.25" thickBot="1">
      <c r="A127" s="125" t="s">
        <v>128</v>
      </c>
      <c r="B127" s="126">
        <v>61.9</v>
      </c>
      <c r="C127" s="77">
        <v>-6.4205457000000004E-3</v>
      </c>
      <c r="D127" s="15">
        <v>61.5</v>
      </c>
      <c r="E127" s="32">
        <f t="shared" si="62"/>
        <v>-6.4620355411954536E-3</v>
      </c>
      <c r="F127" s="18">
        <f>IF(ISNUMBER(D127), $B145 * E127, "")</f>
        <v>-969.30533117931805</v>
      </c>
      <c r="G127" s="31">
        <v>60.8</v>
      </c>
      <c r="H127" s="32">
        <f t="shared" si="63"/>
        <v>-1.7770597738287583E-2</v>
      </c>
      <c r="I127" s="101">
        <f>IF(ISNUMBER(G127), $B145 * H127, "")</f>
        <v>-2665.5896607431373</v>
      </c>
      <c r="J127" s="15">
        <v>61.3</v>
      </c>
      <c r="K127" s="32">
        <f t="shared" si="64"/>
        <v>-9.6930533117932389E-3</v>
      </c>
      <c r="L127" s="18">
        <f>IF(ISNUMBER(J127), $B145 * K127, "")</f>
        <v>-1453.9579967689858</v>
      </c>
      <c r="M127" s="31">
        <v>59.7</v>
      </c>
      <c r="N127" s="32">
        <f t="shared" si="65"/>
        <v>-3.5541195476575055E-2</v>
      </c>
      <c r="O127" s="18">
        <f>IF(ISNUMBER(M127), $B145 * N127, "")</f>
        <v>-5331.1793214862582</v>
      </c>
      <c r="Q127" s="193"/>
      <c r="R127" s="193"/>
      <c r="S127" s="193"/>
    </row>
    <row r="128" spans="1:19" ht="17.25" thickBot="1">
      <c r="A128" s="125" t="s">
        <v>143</v>
      </c>
      <c r="B128" s="126">
        <v>6.8</v>
      </c>
      <c r="C128" s="77">
        <v>-7.2992700999999997E-3</v>
      </c>
      <c r="D128" s="15">
        <v>6.75</v>
      </c>
      <c r="E128" s="32">
        <f t="shared" si="62"/>
        <v>-7.3529411764705621E-3</v>
      </c>
      <c r="F128" s="18">
        <f>IF(ISNUMBER(D128), $B145 * E128, "")</f>
        <v>-1102.9411764705844</v>
      </c>
      <c r="G128" s="31">
        <v>6.72</v>
      </c>
      <c r="H128" s="32">
        <f t="shared" si="63"/>
        <v>-1.1764705882352951E-2</v>
      </c>
      <c r="I128" s="101">
        <f>IF(ISNUMBER(G128), $B145 * H128, "")</f>
        <v>-1764.7058823529428</v>
      </c>
      <c r="J128" s="15">
        <v>6.72</v>
      </c>
      <c r="K128" s="32">
        <f t="shared" si="64"/>
        <v>-1.1764705882352951E-2</v>
      </c>
      <c r="L128" s="18">
        <f>IF(ISNUMBER(J128), $B145 * K128, "")</f>
        <v>-1764.7058823529428</v>
      </c>
      <c r="M128" s="31">
        <v>6.46</v>
      </c>
      <c r="N128" s="32">
        <f t="shared" si="65"/>
        <v>-4.9999999999999982E-2</v>
      </c>
      <c r="O128" s="18">
        <f>IF(ISNUMBER(M128), $B145 * N128, "")</f>
        <v>-7499.9999999999973</v>
      </c>
      <c r="Q128" s="193"/>
      <c r="R128" s="193"/>
      <c r="S128" s="193"/>
    </row>
    <row r="129" spans="1:19" ht="17.25" thickBot="1">
      <c r="A129" s="127" t="s">
        <v>126</v>
      </c>
      <c r="B129" s="128">
        <v>67.5</v>
      </c>
      <c r="C129" s="78">
        <v>-7.3529412000000001E-3</v>
      </c>
      <c r="D129" s="20">
        <v>67.5</v>
      </c>
      <c r="E129" s="21">
        <f t="shared" si="62"/>
        <v>0</v>
      </c>
      <c r="F129" s="22">
        <f>IF(ISNUMBER(D129), $B145 * E129, "")</f>
        <v>0</v>
      </c>
      <c r="G129" s="30">
        <v>65.8</v>
      </c>
      <c r="H129" s="21">
        <f t="shared" si="63"/>
        <v>-2.5185185185185227E-2</v>
      </c>
      <c r="I129" s="105">
        <f>IF(ISNUMBER(G129), $B145 * H129, "")</f>
        <v>-3777.7777777777842</v>
      </c>
      <c r="J129" s="20">
        <v>65.900000000000006</v>
      </c>
      <c r="K129" s="21">
        <f t="shared" si="64"/>
        <v>-2.3703703703703619E-2</v>
      </c>
      <c r="L129" s="22">
        <f>IF(ISNUMBER(J129), $B145 * K129, "")</f>
        <v>-3555.5555555555429</v>
      </c>
      <c r="M129" s="30">
        <v>65.2</v>
      </c>
      <c r="N129" s="21">
        <f t="shared" si="65"/>
        <v>-3.4074074074074034E-2</v>
      </c>
      <c r="O129" s="22">
        <f>IF(ISNUMBER(M129), $B145 * N129, "")</f>
        <v>-5111.1111111111049</v>
      </c>
      <c r="Q129" s="193"/>
      <c r="R129" s="193"/>
      <c r="S129" s="193"/>
    </row>
    <row r="130" spans="1:19" ht="17.25" thickBot="1">
      <c r="A130" s="125" t="s">
        <v>228</v>
      </c>
      <c r="B130" s="129">
        <v>37.299999999999997</v>
      </c>
      <c r="C130" s="80">
        <v>-7.9787234000000002E-3</v>
      </c>
      <c r="D130" s="106">
        <v>37.299999999999997</v>
      </c>
      <c r="E130" s="107">
        <f>IF(ISNUMBER(D130), (D130 - $B130) / $B130, "")</f>
        <v>0</v>
      </c>
      <c r="F130" s="108">
        <f>IF(ISNUMBER(D130), $B145 * E130, "")</f>
        <v>0</v>
      </c>
      <c r="G130" s="109">
        <v>36.4</v>
      </c>
      <c r="H130" s="107">
        <f>IF(ISNUMBER(G130), (G130 - $B130) / $B130, "")</f>
        <v>-2.4128686327077712E-2</v>
      </c>
      <c r="I130" s="110">
        <f>IF(ISNUMBER(G130), $B145 * H130, "")</f>
        <v>-3619.3029490616568</v>
      </c>
      <c r="J130" s="106">
        <v>36.5</v>
      </c>
      <c r="K130" s="107">
        <f>IF(ISNUMBER(J130), (J130 - $B130) / $B130, "")</f>
        <v>-2.1447721179624589E-2</v>
      </c>
      <c r="L130" s="108">
        <f>IF(ISNUMBER(J130), $B145 * K130, "")</f>
        <v>-3217.1581769436884</v>
      </c>
      <c r="M130" s="109">
        <v>36.1</v>
      </c>
      <c r="N130" s="107">
        <f>IF(ISNUMBER(M130), (M130 - $B130) / $B130, "")</f>
        <v>-3.2171581769436887E-2</v>
      </c>
      <c r="O130" s="108">
        <f>IF(ISNUMBER(M130), $B145 * N130, "")</f>
        <v>-4825.7372654155333</v>
      </c>
      <c r="Q130" s="193"/>
      <c r="R130" s="193"/>
      <c r="S130" s="193"/>
    </row>
    <row r="131" spans="1:19" ht="17.25" thickBot="1">
      <c r="A131" s="125" t="s">
        <v>204</v>
      </c>
      <c r="B131" s="126">
        <v>8.91</v>
      </c>
      <c r="C131" s="77">
        <v>-1.1098779099999999E-2</v>
      </c>
      <c r="D131" s="15">
        <v>8.8800000000000008</v>
      </c>
      <c r="E131" s="32">
        <f t="shared" ref="E131:E134" si="66">IF(ISNUMBER(D131), (D131 - $B131) / $B131, "")</f>
        <v>-3.3670033670032953E-3</v>
      </c>
      <c r="F131" s="18">
        <f>IF(ISNUMBER(D131), $B145 * E131, "")</f>
        <v>-505.05050505049428</v>
      </c>
      <c r="G131" s="31">
        <v>8.75</v>
      </c>
      <c r="H131" s="32">
        <f t="shared" ref="H131:H134" si="67">IF(ISNUMBER(G131), (G131 - $B131) / $B131, "")</f>
        <v>-1.7957351290684639E-2</v>
      </c>
      <c r="I131" s="101">
        <f>IF(ISNUMBER(G131), $B145 * H131, "")</f>
        <v>-2693.602693602696</v>
      </c>
      <c r="J131" s="15">
        <v>8.7899999999999991</v>
      </c>
      <c r="K131" s="32">
        <f t="shared" ref="K131:K134" si="68">IF(ISNUMBER(J131), (J131 - $B131) / $B131, "")</f>
        <v>-1.346801346801358E-2</v>
      </c>
      <c r="L131" s="18">
        <f>IF(ISNUMBER(J131), $B145 * K131, "")</f>
        <v>-2020.2020202020369</v>
      </c>
      <c r="M131" s="31">
        <v>8.59</v>
      </c>
      <c r="N131" s="32">
        <f t="shared" ref="N131:N134" si="69">IF(ISNUMBER(M131), (M131 - $B131) / $B131, "")</f>
        <v>-3.5914702581369279E-2</v>
      </c>
      <c r="O131" s="18">
        <f>IF(ISNUMBER(M131), $B145 * N131, "")</f>
        <v>-5387.2053872053921</v>
      </c>
      <c r="Q131" s="193"/>
      <c r="R131" s="193"/>
      <c r="S131" s="193"/>
    </row>
    <row r="132" spans="1:19" ht="17.25" thickBot="1">
      <c r="A132" s="125" t="s">
        <v>71</v>
      </c>
      <c r="B132" s="126">
        <v>16.600000000000001</v>
      </c>
      <c r="C132" s="77">
        <v>-1.19047619E-2</v>
      </c>
      <c r="D132" s="15">
        <v>16.600000000000001</v>
      </c>
      <c r="E132" s="32">
        <f t="shared" si="66"/>
        <v>0</v>
      </c>
      <c r="F132" s="18">
        <f>IF(ISNUMBER(D132), $B145 * E132, "")</f>
        <v>0</v>
      </c>
      <c r="G132" s="31">
        <v>16.399999999999999</v>
      </c>
      <c r="H132" s="32">
        <f t="shared" si="67"/>
        <v>-1.2048192771084508E-2</v>
      </c>
      <c r="I132" s="101">
        <f>IF(ISNUMBER(G132), $B145 * H132, "")</f>
        <v>-1807.2289156626762</v>
      </c>
      <c r="J132" s="15">
        <v>16.5</v>
      </c>
      <c r="K132" s="32">
        <f t="shared" si="68"/>
        <v>-6.024096385542254E-3</v>
      </c>
      <c r="L132" s="18">
        <f>IF(ISNUMBER(J132), $B145 * K132, "")</f>
        <v>-903.61445783133809</v>
      </c>
      <c r="M132" s="31">
        <v>15.8</v>
      </c>
      <c r="N132" s="32">
        <f t="shared" si="69"/>
        <v>-4.8192771084337387E-2</v>
      </c>
      <c r="O132" s="18">
        <f>IF(ISNUMBER(M132), $B145 * N132, "")</f>
        <v>-7228.9156626506083</v>
      </c>
      <c r="Q132" s="193"/>
      <c r="R132" s="193"/>
      <c r="S132" s="193"/>
    </row>
    <row r="133" spans="1:19" ht="17.25" thickBot="1">
      <c r="A133" s="125" t="s">
        <v>210</v>
      </c>
      <c r="B133" s="126">
        <v>6.11</v>
      </c>
      <c r="C133" s="77">
        <v>-1.4516128999999999E-2</v>
      </c>
      <c r="D133" s="15">
        <v>6.01</v>
      </c>
      <c r="E133" s="32">
        <f t="shared" si="66"/>
        <v>-1.636661211129305E-2</v>
      </c>
      <c r="F133" s="18">
        <f>IF(ISNUMBER(D133), $B145 * E133, "")</f>
        <v>-2454.9918166939574</v>
      </c>
      <c r="G133" s="31">
        <v>5.6</v>
      </c>
      <c r="H133" s="32">
        <f t="shared" si="67"/>
        <v>-8.3469721767594221E-2</v>
      </c>
      <c r="I133" s="101">
        <f>IF(ISNUMBER(G133), $B145 * H133, "")</f>
        <v>-12520.458265139134</v>
      </c>
      <c r="J133" s="15">
        <v>5.59</v>
      </c>
      <c r="K133" s="32">
        <f t="shared" si="68"/>
        <v>-8.5106382978723472E-2</v>
      </c>
      <c r="L133" s="18">
        <f>IF(ISNUMBER(J133), $B145 * K133, "")</f>
        <v>-12765.957446808521</v>
      </c>
      <c r="M133" s="31">
        <v>5.44</v>
      </c>
      <c r="N133" s="32">
        <f t="shared" si="69"/>
        <v>-0.10965630114566283</v>
      </c>
      <c r="O133" s="18">
        <f>IF(ISNUMBER(M133), $B145 * N133, "")</f>
        <v>-16448.445171849424</v>
      </c>
      <c r="Q133" s="33"/>
      <c r="R133" s="33"/>
    </row>
    <row r="134" spans="1:19" ht="17.25" thickBot="1">
      <c r="A134" s="130" t="s">
        <v>333</v>
      </c>
      <c r="B134" s="131">
        <v>65.3</v>
      </c>
      <c r="C134" s="79">
        <v>-1.6566265100000001E-2</v>
      </c>
      <c r="D134" s="24">
        <v>65</v>
      </c>
      <c r="E134" s="25">
        <f t="shared" si="66"/>
        <v>-4.5941807044409984E-3</v>
      </c>
      <c r="F134" s="104">
        <f>IF(ISNUMBER(D134), $B145 * E134, "")</f>
        <v>-689.12710566614976</v>
      </c>
      <c r="G134" s="102">
        <v>63.8</v>
      </c>
      <c r="H134" s="25">
        <f t="shared" si="67"/>
        <v>-2.2970903522205207E-2</v>
      </c>
      <c r="I134" s="103">
        <f>IF(ISNUMBER(G134), $B145 * H134, "")</f>
        <v>-3445.6355283307812</v>
      </c>
      <c r="J134" s="24">
        <v>64</v>
      </c>
      <c r="K134" s="25">
        <f t="shared" si="68"/>
        <v>-1.9908116385911136E-2</v>
      </c>
      <c r="L134" s="104">
        <f>IF(ISNUMBER(J134), $B145 * K134, "")</f>
        <v>-2986.2174578866707</v>
      </c>
      <c r="M134" s="102">
        <v>62</v>
      </c>
      <c r="N134" s="25">
        <f t="shared" si="69"/>
        <v>-5.0535987748851416E-2</v>
      </c>
      <c r="O134" s="104">
        <f>IF(ISNUMBER(M134), $B145 * N134, "")</f>
        <v>-7580.3981623277123</v>
      </c>
      <c r="Q134" s="194"/>
      <c r="R134" s="195"/>
      <c r="S134" s="196"/>
    </row>
    <row r="135" spans="1:19">
      <c r="A135" s="123" t="s">
        <v>346</v>
      </c>
      <c r="B135" s="124">
        <v>8.08</v>
      </c>
      <c r="C135" s="76">
        <v>-1.7031630200000002E-2</v>
      </c>
      <c r="D135" s="13">
        <v>8.08</v>
      </c>
      <c r="E135" s="14">
        <f>IF(ISNUMBER(D135), (D135 - $B135) / $B135, "")</f>
        <v>0</v>
      </c>
      <c r="F135" s="16">
        <f>IF(ISNUMBER(D135), $B145 * E135, "")</f>
        <v>0</v>
      </c>
      <c r="G135" s="29">
        <v>8.0299999999999994</v>
      </c>
      <c r="H135" s="14">
        <f>IF(ISNUMBER(G135), (G135 - $B135) / $B135, "")</f>
        <v>-6.188118811881276E-3</v>
      </c>
      <c r="I135" s="100">
        <f>IF(ISNUMBER(G135), $B145 * H135, "")</f>
        <v>-928.21782178219144</v>
      </c>
      <c r="J135" s="13">
        <v>8.0500000000000007</v>
      </c>
      <c r="K135" s="14">
        <f>IF(ISNUMBER(J135), (J135 - $B135) / $B135, "")</f>
        <v>-3.7128712871286338E-3</v>
      </c>
      <c r="L135" s="16">
        <f>IF(ISNUMBER(J135), $B145 * K135, "")</f>
        <v>-556.9306930692951</v>
      </c>
      <c r="M135" s="29">
        <v>7.71</v>
      </c>
      <c r="N135" s="14">
        <f>IF(ISNUMBER(M135), (M135 - $B135) / $B135, "")</f>
        <v>-4.5792079207920805E-2</v>
      </c>
      <c r="O135" s="16">
        <f>IF(ISNUMBER(M135), $B145 * N135, "")</f>
        <v>-6868.8118811881204</v>
      </c>
      <c r="Q135" s="197"/>
      <c r="R135" s="198"/>
      <c r="S135" s="199"/>
    </row>
    <row r="136" spans="1:19" ht="17.25" thickBot="1">
      <c r="A136" s="125" t="s">
        <v>157</v>
      </c>
      <c r="B136" s="126">
        <v>49</v>
      </c>
      <c r="C136" s="77">
        <v>-1.8036072100000002E-2</v>
      </c>
      <c r="D136" s="15">
        <v>49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48.7</v>
      </c>
      <c r="H136" s="32">
        <f t="shared" ref="H136:H139" si="71">IF(ISNUMBER(G136), (G136 - $B136) / $B136, "")</f>
        <v>-6.1224489795917783E-3</v>
      </c>
      <c r="I136" s="101">
        <f>IF(ISNUMBER(G136), $B145 * H136, "")</f>
        <v>-918.36734693876679</v>
      </c>
      <c r="J136" s="15">
        <v>48.9</v>
      </c>
      <c r="K136" s="32">
        <f t="shared" ref="K136:K139" si="72">IF(ISNUMBER(J136), (J136 - $B136) / $B136, "")</f>
        <v>-2.0408163265306411E-3</v>
      </c>
      <c r="L136" s="18">
        <f>IF(ISNUMBER(J136), $B145 * K136, "")</f>
        <v>-306.12244897959619</v>
      </c>
      <c r="M136" s="31">
        <v>47.7</v>
      </c>
      <c r="N136" s="32">
        <f t="shared" ref="N136:N139" si="73">IF(ISNUMBER(M136), (M136 - $B136) / $B136, "")</f>
        <v>-2.6530612244897903E-2</v>
      </c>
      <c r="O136" s="18">
        <f>IF(ISNUMBER(M136), $B145 * N136, "")</f>
        <v>-3979.5918367346853</v>
      </c>
      <c r="Q136" s="200"/>
      <c r="R136" s="201"/>
      <c r="S136" s="202"/>
    </row>
    <row r="137" spans="1:19" ht="17.25" thickBot="1">
      <c r="A137" s="125" t="s">
        <v>340</v>
      </c>
      <c r="B137" s="126">
        <v>6.4100000000000004E-2</v>
      </c>
      <c r="C137" s="77">
        <v>-1.9877675800000001E-2</v>
      </c>
      <c r="D137" s="15">
        <v>6.3899999999999998E-2</v>
      </c>
      <c r="E137" s="32">
        <f t="shared" si="70"/>
        <v>-3.1201248049922887E-3</v>
      </c>
      <c r="F137" s="18">
        <f>IF(ISNUMBER(D137), $B145 * E137, "")</f>
        <v>-468.01872074884329</v>
      </c>
      <c r="G137" s="31">
        <v>6.4199999999999993E-2</v>
      </c>
      <c r="H137" s="32">
        <f t="shared" si="71"/>
        <v>1.5600624024959279E-3</v>
      </c>
      <c r="I137" s="101">
        <f>IF(ISNUMBER(G137), $B145 * H137, "")</f>
        <v>234.00936037438919</v>
      </c>
      <c r="J137" s="15">
        <v>6.4100000000000004E-2</v>
      </c>
      <c r="K137" s="32">
        <f t="shared" si="72"/>
        <v>0</v>
      </c>
      <c r="L137" s="18">
        <f>IF(ISNUMBER(J137), $B145 * K137, "")</f>
        <v>0</v>
      </c>
      <c r="M137" s="31">
        <v>6.2700000000000006E-2</v>
      </c>
      <c r="N137" s="32">
        <f t="shared" si="73"/>
        <v>-2.1840873634945371E-2</v>
      </c>
      <c r="O137" s="18">
        <f>IF(ISNUMBER(M137), $B145 * N137, "")</f>
        <v>-3276.1310452418056</v>
      </c>
      <c r="Q137" s="193"/>
      <c r="R137" s="193"/>
      <c r="S137" s="193"/>
    </row>
    <row r="138" spans="1:19" ht="17.25" thickBot="1">
      <c r="A138" s="125" t="s">
        <v>145</v>
      </c>
      <c r="B138" s="126">
        <v>6.77</v>
      </c>
      <c r="C138" s="77">
        <v>-2.0260492000000001E-2</v>
      </c>
      <c r="D138" s="15">
        <v>6.74</v>
      </c>
      <c r="E138" s="32">
        <f t="shared" si="70"/>
        <v>-4.4313146233381628E-3</v>
      </c>
      <c r="F138" s="18">
        <f>IF(ISNUMBER(D138), $B145 * E138, "")</f>
        <v>-664.69719350072444</v>
      </c>
      <c r="G138" s="31">
        <v>6.7</v>
      </c>
      <c r="H138" s="32">
        <f t="shared" si="71"/>
        <v>-1.0339734121122511E-2</v>
      </c>
      <c r="I138" s="101">
        <f>IF(ISNUMBER(G138), $B145 * H138, "")</f>
        <v>-1550.9601181683768</v>
      </c>
      <c r="J138" s="15">
        <v>6.7</v>
      </c>
      <c r="K138" s="32">
        <f t="shared" si="72"/>
        <v>-1.0339734121122511E-2</v>
      </c>
      <c r="L138" s="18">
        <f>IF(ISNUMBER(J138), $B145 * K138, "")</f>
        <v>-1550.9601181683768</v>
      </c>
      <c r="M138" s="31">
        <v>6.56</v>
      </c>
      <c r="N138" s="32">
        <f t="shared" si="73"/>
        <v>-3.1019202363367797E-2</v>
      </c>
      <c r="O138" s="18">
        <f>IF(ISNUMBER(M138), $B145 * N138, "")</f>
        <v>-4652.8803545051696</v>
      </c>
      <c r="Q138" s="203"/>
      <c r="R138" s="203"/>
      <c r="S138" s="203"/>
    </row>
    <row r="139" spans="1:19" ht="17.25" thickBot="1">
      <c r="A139" s="127" t="s">
        <v>184</v>
      </c>
      <c r="B139" s="128">
        <v>8.01</v>
      </c>
      <c r="C139" s="78">
        <v>-2.0782396099999999E-2</v>
      </c>
      <c r="D139" s="20">
        <v>7.97</v>
      </c>
      <c r="E139" s="21">
        <f t="shared" si="70"/>
        <v>-4.9937578027465712E-3</v>
      </c>
      <c r="F139" s="22">
        <f>IF(ISNUMBER(D139), $B145 * E139, "")</f>
        <v>-749.06367041198564</v>
      </c>
      <c r="G139" s="30">
        <v>7.87</v>
      </c>
      <c r="H139" s="21">
        <f t="shared" si="71"/>
        <v>-1.7478152309612943E-2</v>
      </c>
      <c r="I139" s="105">
        <f>IF(ISNUMBER(G139), $B145 * H139, "")</f>
        <v>-2621.7228464419413</v>
      </c>
      <c r="J139" s="20">
        <v>7.9</v>
      </c>
      <c r="K139" s="21">
        <f t="shared" si="72"/>
        <v>-1.3732833957552988E-2</v>
      </c>
      <c r="L139" s="22">
        <f>IF(ISNUMBER(J139), $B145 * K139, "")</f>
        <v>-2059.9250936329481</v>
      </c>
      <c r="M139" s="30">
        <v>7.72</v>
      </c>
      <c r="N139" s="21">
        <f t="shared" si="73"/>
        <v>-3.6204744069912614E-2</v>
      </c>
      <c r="O139" s="22">
        <f>IF(ISNUMBER(M139), $B145 * N139, "")</f>
        <v>-5430.7116104868919</v>
      </c>
      <c r="Q139" s="203"/>
      <c r="R139" s="203"/>
      <c r="S139" s="203"/>
    </row>
    <row r="140" spans="1:19" ht="17.25" thickBot="1">
      <c r="A140" s="125" t="s">
        <v>173</v>
      </c>
      <c r="B140" s="129">
        <v>7.53</v>
      </c>
      <c r="C140" s="80">
        <v>-2.0806241900000001E-2</v>
      </c>
      <c r="D140" s="106">
        <v>7.51</v>
      </c>
      <c r="E140" s="107">
        <f>IF(ISNUMBER(D140), (D140 - $B140) / $B140, "")</f>
        <v>-2.6560424966800083E-3</v>
      </c>
      <c r="F140" s="108">
        <f>IF(ISNUMBER(D140), $B145 * E140, "")</f>
        <v>-398.40637450200126</v>
      </c>
      <c r="G140" s="109">
        <v>7.47</v>
      </c>
      <c r="H140" s="107">
        <f>IF(ISNUMBER(G140), (G140 - $B140) / $B140, "")</f>
        <v>-7.9681274900399064E-3</v>
      </c>
      <c r="I140" s="110">
        <f>IF(ISNUMBER(G140), $B145 * H140, "")</f>
        <v>-1195.2191235059859</v>
      </c>
      <c r="J140" s="106">
        <v>7.49</v>
      </c>
      <c r="K140" s="107">
        <f>IF(ISNUMBER(J140), (J140 - $B140) / $B140, "")</f>
        <v>-5.3120849933598986E-3</v>
      </c>
      <c r="L140" s="108">
        <f>IF(ISNUMBER(J140), $B145 * K140, "")</f>
        <v>-796.81274900398478</v>
      </c>
      <c r="M140" s="109">
        <v>7.25</v>
      </c>
      <c r="N140" s="107">
        <f>IF(ISNUMBER(M140), (M140 - $B140) / $B140, "")</f>
        <v>-3.7184594953519286E-2</v>
      </c>
      <c r="O140" s="108">
        <f>IF(ISNUMBER(M140), $B145 * N140, "")</f>
        <v>-5577.6892430278931</v>
      </c>
      <c r="Q140" s="193"/>
      <c r="R140" s="193"/>
      <c r="S140" s="193"/>
    </row>
    <row r="141" spans="1:19" ht="17.25" thickBot="1">
      <c r="A141" s="125" t="s">
        <v>198</v>
      </c>
      <c r="B141" s="126">
        <v>9.19</v>
      </c>
      <c r="C141" s="77">
        <v>-2.12992545E-2</v>
      </c>
      <c r="D141" s="15">
        <v>9.2200000000000006</v>
      </c>
      <c r="E141" s="32">
        <f t="shared" ref="E141:E144" si="74">IF(ISNUMBER(D141), (D141 - $B141) / $B141, "")</f>
        <v>3.2644178454843457E-3</v>
      </c>
      <c r="F141" s="18">
        <f>IF(ISNUMBER(D141), $B145 * E141, "")</f>
        <v>489.66267682265186</v>
      </c>
      <c r="G141" s="31">
        <v>9.14</v>
      </c>
      <c r="H141" s="32">
        <f t="shared" ref="H141:H144" si="75">IF(ISNUMBER(G141), (G141 - $B141) / $B141, "")</f>
        <v>-5.4406964091402539E-3</v>
      </c>
      <c r="I141" s="101">
        <f>IF(ISNUMBER(G141), $B145 * H141, "")</f>
        <v>-816.10446137103804</v>
      </c>
      <c r="J141" s="15">
        <v>9.16</v>
      </c>
      <c r="K141" s="32">
        <f t="shared" ref="K141:K144" si="76">IF(ISNUMBER(J141), (J141 - $B141) / $B141, "")</f>
        <v>-3.2644178454841527E-3</v>
      </c>
      <c r="L141" s="18">
        <f>IF(ISNUMBER(J141), $B145 * K141, "")</f>
        <v>-489.66267682262293</v>
      </c>
      <c r="M141" s="31">
        <v>8.98</v>
      </c>
      <c r="N141" s="32">
        <f t="shared" ref="N141:N144" si="77">IF(ISNUMBER(M141), (M141 - $B141) / $B141, "")</f>
        <v>-2.2850924918389453E-2</v>
      </c>
      <c r="O141" s="18">
        <f>IF(ISNUMBER(M141), $B145 * N141, "")</f>
        <v>-3427.6387377584178</v>
      </c>
      <c r="Q141" s="193"/>
      <c r="R141" s="193"/>
      <c r="S141" s="193"/>
    </row>
    <row r="142" spans="1:19" ht="17.25" thickBot="1">
      <c r="A142" s="125" t="s">
        <v>188</v>
      </c>
      <c r="B142" s="126">
        <v>61.4</v>
      </c>
      <c r="C142" s="77">
        <v>-2.2292993600000002E-2</v>
      </c>
      <c r="D142" s="15">
        <v>61.1</v>
      </c>
      <c r="E142" s="32">
        <f t="shared" si="74"/>
        <v>-4.8859934853419731E-3</v>
      </c>
      <c r="F142" s="18">
        <f>IF(ISNUMBER(D142), $B145 * E142, "")</f>
        <v>-732.89902280129593</v>
      </c>
      <c r="G142" s="31">
        <v>60.8</v>
      </c>
      <c r="H142" s="32">
        <f t="shared" si="75"/>
        <v>-9.7719869706840625E-3</v>
      </c>
      <c r="I142" s="101">
        <f>IF(ISNUMBER(G142), $B145 * H142, "")</f>
        <v>-1465.7980456026094</v>
      </c>
      <c r="J142" s="15">
        <v>60.8</v>
      </c>
      <c r="K142" s="32">
        <f t="shared" si="76"/>
        <v>-9.7719869706840625E-3</v>
      </c>
      <c r="L142" s="18">
        <f>IF(ISNUMBER(J142), $B145 * K142, "")</f>
        <v>-1465.7980456026094</v>
      </c>
      <c r="M142" s="31">
        <v>59.5</v>
      </c>
      <c r="N142" s="32">
        <f t="shared" si="77"/>
        <v>-3.0944625407166103E-2</v>
      </c>
      <c r="O142" s="18">
        <f>IF(ISNUMBER(M142), $B145 * N142, "")</f>
        <v>-4641.6938110749152</v>
      </c>
      <c r="Q142" s="193"/>
      <c r="R142" s="193"/>
      <c r="S142" s="193"/>
    </row>
    <row r="143" spans="1:19">
      <c r="A143" s="125" t="s">
        <v>194</v>
      </c>
      <c r="B143" s="126">
        <v>98.7</v>
      </c>
      <c r="C143" s="77">
        <v>-2.27722772E-2</v>
      </c>
      <c r="D143" s="15">
        <v>97.8</v>
      </c>
      <c r="E143" s="32">
        <f t="shared" si="74"/>
        <v>-9.1185410334347072E-3</v>
      </c>
      <c r="F143" s="18">
        <f>IF(ISNUMBER(D143), $B145 * E143, "")</f>
        <v>-1367.7811550152062</v>
      </c>
      <c r="G143" s="31">
        <v>95.3</v>
      </c>
      <c r="H143" s="32">
        <f t="shared" si="75"/>
        <v>-3.4447821681864291E-2</v>
      </c>
      <c r="I143" s="101">
        <f>IF(ISNUMBER(G143), $B145 * H143, "")</f>
        <v>-5167.1732522796437</v>
      </c>
      <c r="J143" s="15">
        <v>95.9</v>
      </c>
      <c r="K143" s="32">
        <f t="shared" si="76"/>
        <v>-2.8368794326241106E-2</v>
      </c>
      <c r="L143" s="18">
        <f>IF(ISNUMBER(J143), $B145 * K143, "")</f>
        <v>-4255.3191489361661</v>
      </c>
      <c r="M143" s="31">
        <v>95.9</v>
      </c>
      <c r="N143" s="32">
        <f t="shared" si="77"/>
        <v>-2.8368794326241106E-2</v>
      </c>
      <c r="O143" s="18">
        <f>IF(ISNUMBER(M143), $B145 * N143, "")</f>
        <v>-4255.3191489361661</v>
      </c>
      <c r="Q143" s="182"/>
      <c r="R143" s="183"/>
      <c r="S143" s="184"/>
    </row>
    <row r="144" spans="1:19" ht="17.25" thickBot="1">
      <c r="A144" s="130" t="s">
        <v>202</v>
      </c>
      <c r="B144" s="131">
        <v>6.26</v>
      </c>
      <c r="C144" s="79">
        <v>-3.6923076899999997E-2</v>
      </c>
      <c r="D144" s="24">
        <v>6.25</v>
      </c>
      <c r="E144" s="25">
        <f t="shared" si="74"/>
        <v>-1.5974440894568351E-3</v>
      </c>
      <c r="F144" s="104">
        <f>IF(ISNUMBER(D144), $B145 * E144, "")</f>
        <v>-239.61661341852528</v>
      </c>
      <c r="G144" s="102">
        <v>6.16</v>
      </c>
      <c r="H144" s="25">
        <f t="shared" si="75"/>
        <v>-1.5974440894568634E-2</v>
      </c>
      <c r="I144" s="103">
        <f>IF(ISNUMBER(G144), $B145 * H144, "")</f>
        <v>-2396.166134185295</v>
      </c>
      <c r="J144" s="24">
        <v>6.19</v>
      </c>
      <c r="K144" s="25">
        <f t="shared" si="76"/>
        <v>-1.1182108626197987E-2</v>
      </c>
      <c r="L144" s="104">
        <f>IF(ISNUMBER(J144), $B145 * K144, "")</f>
        <v>-1677.3162939296981</v>
      </c>
      <c r="M144" s="102">
        <v>6.07</v>
      </c>
      <c r="N144" s="25">
        <f t="shared" si="77"/>
        <v>-3.0351437699680434E-2</v>
      </c>
      <c r="O144" s="104">
        <f>IF(ISNUMBER(M144), $B145 * N144, "")</f>
        <v>-4552.7156549520651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-3.9607396455022346E-3</v>
      </c>
      <c r="F145" s="28">
        <f>SUM(F125:F144)</f>
        <v>-11882.218936506701</v>
      </c>
      <c r="G145" s="26" t="s">
        <v>265</v>
      </c>
      <c r="H145" s="27">
        <f>IF(COUNT(H125:H144), SUM(H125:H144) / COUNT(H125:H144), 0)</f>
        <v>-1.8375759039238413E-2</v>
      </c>
      <c r="I145" s="28">
        <f>SUM(I125:I144)</f>
        <v>-55127.277117715254</v>
      </c>
      <c r="J145" s="26" t="s">
        <v>265</v>
      </c>
      <c r="K145" s="27">
        <f>IF(COUNT(K125:K144), SUM(K125:K144) / COUNT(K125:K144), 0)</f>
        <v>-1.5628834073556103E-2</v>
      </c>
      <c r="L145" s="28">
        <f>SUM(L125:L144)</f>
        <v>-46886.502220668306</v>
      </c>
      <c r="M145" s="26" t="s">
        <v>265</v>
      </c>
      <c r="N145" s="27">
        <f>IF(COUNT(N125:N144), SUM(N125:N144) / COUNT(N125:N144), 0)</f>
        <v>-3.9022119643782313E-2</v>
      </c>
      <c r="O145" s="28">
        <f>SUM(O125:O144)</f>
        <v>-117066.35893134696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0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2022-06-10(금) 오전 00:00</v>
      </c>
      <c r="C150" s="245"/>
      <c r="D150" s="217" t="str">
        <f>TEXT($G$1, "[$-ko-KR]yyyy-mm-dd(ddd) ") &amp; "오후 14:00"</f>
        <v>2022-06-10(금) 오후 14:00</v>
      </c>
      <c r="E150" s="218"/>
      <c r="F150" s="219"/>
      <c r="G150" s="217" t="str">
        <f>TEXT($G$1, "[$-ko-KR]yyyy-mm-dd(ddd) ") &amp; "오후 19:00"</f>
        <v>2022-06-10(금) 오후 19:00</v>
      </c>
      <c r="H150" s="218"/>
      <c r="I150" s="219"/>
      <c r="J150" s="217" t="str">
        <f>TEXT($G$1, "[$-ko-KR]yyyy-mm-dd(ddd) ") &amp; "오후 21:00"</f>
        <v>2022-06-10(금) 오후 21:00</v>
      </c>
      <c r="K150" s="218"/>
      <c r="L150" s="219"/>
      <c r="M150" s="217" t="str">
        <f>TEXT($G$1+1, "[$-ko-KR]yyyy-mm-dd(ddd) ") &amp; "오전 00:00"</f>
        <v>2022-06-11(토)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1" t="s">
        <v>57</v>
      </c>
      <c r="H151" s="172" t="s">
        <v>262</v>
      </c>
      <c r="I151" s="173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161</v>
      </c>
      <c r="B152" s="124">
        <v>497</v>
      </c>
      <c r="C152" s="76">
        <v>-1.1928429399999999E-2</v>
      </c>
      <c r="D152" s="13">
        <v>493</v>
      </c>
      <c r="E152" s="14">
        <f>IF(ISNUMBER(D152), (D152 - $B152) / $B152, "")</f>
        <v>-8.0482897384305842E-3</v>
      </c>
      <c r="F152" s="16">
        <f>IF(ISNUMBER(D152), $B172 * E152, "")</f>
        <v>-1207.2434607645876</v>
      </c>
      <c r="G152" s="29">
        <v>496</v>
      </c>
      <c r="H152" s="14">
        <f>IF(ISNUMBER(G152), (G152 - $B152) / $B152, "")</f>
        <v>-2.012072434607646E-3</v>
      </c>
      <c r="I152" s="100">
        <f>IF(ISNUMBER(G152), $B172 * H152, "")</f>
        <v>-301.81086519114689</v>
      </c>
      <c r="J152" s="13">
        <v>500</v>
      </c>
      <c r="K152" s="14">
        <f>IF(ISNUMBER(J152), (J152 - $B152) / $B152, "")</f>
        <v>6.0362173038229373E-3</v>
      </c>
      <c r="L152" s="16">
        <f>IF(ISNUMBER(J152), $B172 * K152, "")</f>
        <v>905.43259557344061</v>
      </c>
      <c r="M152" s="29">
        <v>498</v>
      </c>
      <c r="N152" s="14">
        <f>IF(ISNUMBER(M152), (M152 - $B152) / $B152, "")</f>
        <v>2.012072434607646E-3</v>
      </c>
      <c r="O152" s="16">
        <f>IF(ISNUMBER(M152), $B172 * N152, "")</f>
        <v>301.81086519114689</v>
      </c>
      <c r="Q152" s="203"/>
      <c r="R152" s="203"/>
      <c r="S152" s="203"/>
    </row>
    <row r="153" spans="1:19" ht="17.25" thickBot="1">
      <c r="A153" s="125" t="s">
        <v>343</v>
      </c>
      <c r="B153" s="126">
        <v>672</v>
      </c>
      <c r="C153" s="77">
        <v>-1.3215859E-2</v>
      </c>
      <c r="D153" s="15">
        <v>670</v>
      </c>
      <c r="E153" s="32">
        <f t="shared" ref="E153:E156" si="78">IF(ISNUMBER(D153), (D153 - $B153) / $B153, "")</f>
        <v>-2.976190476190476E-3</v>
      </c>
      <c r="F153" s="18">
        <f>IF(ISNUMBER(D153), $B172 * E153, "")</f>
        <v>-446.42857142857139</v>
      </c>
      <c r="G153" s="31">
        <v>646</v>
      </c>
      <c r="H153" s="32">
        <f t="shared" ref="H153:H156" si="79">IF(ISNUMBER(G153), (G153 - $B153) / $B153, "")</f>
        <v>-3.8690476190476192E-2</v>
      </c>
      <c r="I153" s="101">
        <f>IF(ISNUMBER(G153), $B172 * H153, "")</f>
        <v>-5803.5714285714284</v>
      </c>
      <c r="J153" s="15">
        <v>651</v>
      </c>
      <c r="K153" s="32">
        <f t="shared" ref="K153:K156" si="80">IF(ISNUMBER(J153), (J153 - $B153) / $B153, "")</f>
        <v>-3.125E-2</v>
      </c>
      <c r="L153" s="18">
        <f>IF(ISNUMBER(J153), $B172 * K153, "")</f>
        <v>-4687.5</v>
      </c>
      <c r="M153" s="31">
        <v>621</v>
      </c>
      <c r="N153" s="32">
        <f t="shared" ref="N153:N156" si="81">IF(ISNUMBER(M153), (M153 - $B153) / $B153, "")</f>
        <v>-7.5892857142857137E-2</v>
      </c>
      <c r="O153" s="18">
        <f>IF(ISNUMBER(M153), $B172 * N153, "")</f>
        <v>-11383.928571428571</v>
      </c>
      <c r="Q153" s="203"/>
      <c r="R153" s="203"/>
      <c r="S153" s="203"/>
    </row>
    <row r="154" spans="1:19" ht="17.25" thickBot="1">
      <c r="A154" s="125" t="s">
        <v>169</v>
      </c>
      <c r="B154" s="126">
        <v>355</v>
      </c>
      <c r="C154" s="77">
        <v>-1.38888889E-2</v>
      </c>
      <c r="D154" s="15">
        <v>354</v>
      </c>
      <c r="E154" s="32">
        <f t="shared" si="78"/>
        <v>-2.8169014084507044E-3</v>
      </c>
      <c r="F154" s="18">
        <f>IF(ISNUMBER(D154), $B172 * E154, "")</f>
        <v>-422.53521126760563</v>
      </c>
      <c r="G154" s="31">
        <v>370</v>
      </c>
      <c r="H154" s="32">
        <f t="shared" si="79"/>
        <v>4.2253521126760563E-2</v>
      </c>
      <c r="I154" s="101">
        <f>IF(ISNUMBER(G154), $B172 * H154, "")</f>
        <v>6338.0281690140846</v>
      </c>
      <c r="J154" s="15">
        <v>371</v>
      </c>
      <c r="K154" s="32">
        <f t="shared" si="80"/>
        <v>4.507042253521127E-2</v>
      </c>
      <c r="L154" s="18">
        <f>IF(ISNUMBER(J154), $B172 * K154, "")</f>
        <v>6760.5633802816901</v>
      </c>
      <c r="M154" s="31">
        <v>363</v>
      </c>
      <c r="N154" s="32">
        <f t="shared" si="81"/>
        <v>2.2535211267605635E-2</v>
      </c>
      <c r="O154" s="18">
        <f>IF(ISNUMBER(M154), $B172 * N154, "")</f>
        <v>3380.2816901408451</v>
      </c>
      <c r="Q154" s="193"/>
      <c r="R154" s="193"/>
      <c r="S154" s="193"/>
    </row>
    <row r="155" spans="1:19" ht="17.25" thickBot="1">
      <c r="A155" s="125" t="s">
        <v>246</v>
      </c>
      <c r="B155" s="126">
        <v>560</v>
      </c>
      <c r="C155" s="77">
        <v>-1.4084507E-2</v>
      </c>
      <c r="D155" s="15">
        <v>560</v>
      </c>
      <c r="E155" s="32">
        <f t="shared" si="78"/>
        <v>0</v>
      </c>
      <c r="F155" s="18">
        <f>IF(ISNUMBER(D155), $B172 * E155, "")</f>
        <v>0</v>
      </c>
      <c r="G155" s="31">
        <v>563</v>
      </c>
      <c r="H155" s="32">
        <f t="shared" si="79"/>
        <v>5.3571428571428572E-3</v>
      </c>
      <c r="I155" s="101">
        <f>IF(ISNUMBER(G155), $B172 * H155, "")</f>
        <v>803.57142857142856</v>
      </c>
      <c r="J155" s="15">
        <v>566</v>
      </c>
      <c r="K155" s="32">
        <f t="shared" si="80"/>
        <v>1.0714285714285714E-2</v>
      </c>
      <c r="L155" s="18">
        <f>IF(ISNUMBER(J155), $B172 * K155, "")</f>
        <v>1607.1428571428571</v>
      </c>
      <c r="M155" s="31">
        <v>541</v>
      </c>
      <c r="N155" s="32">
        <f t="shared" si="81"/>
        <v>-3.3928571428571426E-2</v>
      </c>
      <c r="O155" s="18">
        <f>IF(ISNUMBER(M155), $B172 * N155, "")</f>
        <v>-5089.2857142857138</v>
      </c>
      <c r="Q155" s="193"/>
      <c r="R155" s="193"/>
      <c r="S155" s="193"/>
    </row>
    <row r="156" spans="1:19" ht="17.25" thickBot="1">
      <c r="A156" s="127" t="s">
        <v>212</v>
      </c>
      <c r="B156" s="128">
        <v>286</v>
      </c>
      <c r="C156" s="78">
        <v>-1.7182130600000001E-2</v>
      </c>
      <c r="D156" s="20">
        <v>284</v>
      </c>
      <c r="E156" s="21">
        <f t="shared" si="78"/>
        <v>-6.993006993006993E-3</v>
      </c>
      <c r="F156" s="22">
        <f>IF(ISNUMBER(D156), $B172 * E156, "")</f>
        <v>-1048.951048951049</v>
      </c>
      <c r="G156" s="30">
        <v>282</v>
      </c>
      <c r="H156" s="21">
        <f t="shared" si="79"/>
        <v>-1.3986013986013986E-2</v>
      </c>
      <c r="I156" s="105">
        <f>IF(ISNUMBER(G156), $B172 * H156, "")</f>
        <v>-2097.9020979020979</v>
      </c>
      <c r="J156" s="20">
        <v>283</v>
      </c>
      <c r="K156" s="21">
        <f t="shared" si="80"/>
        <v>-1.048951048951049E-2</v>
      </c>
      <c r="L156" s="22">
        <f>IF(ISNUMBER(J156), $B172 * K156, "")</f>
        <v>-1573.4265734265734</v>
      </c>
      <c r="M156" s="30">
        <v>280</v>
      </c>
      <c r="N156" s="21">
        <f t="shared" si="81"/>
        <v>-2.097902097902098E-2</v>
      </c>
      <c r="O156" s="22">
        <f>IF(ISNUMBER(M156), $B172 * N156, "")</f>
        <v>-3146.8531468531469</v>
      </c>
      <c r="Q156" s="193"/>
      <c r="R156" s="193"/>
      <c r="S156" s="193"/>
    </row>
    <row r="157" spans="1:19" ht="17.25" thickBot="1">
      <c r="A157" s="125" t="s">
        <v>248</v>
      </c>
      <c r="B157" s="129">
        <v>157</v>
      </c>
      <c r="C157" s="80">
        <v>-1.8749999999999999E-2</v>
      </c>
      <c r="D157" s="106">
        <v>156</v>
      </c>
      <c r="E157" s="107">
        <f>IF(ISNUMBER(D157), (D157 - $B157) / $B157, "")</f>
        <v>-6.369426751592357E-3</v>
      </c>
      <c r="F157" s="108">
        <f>IF(ISNUMBER(D157), $B172 * E157, "")</f>
        <v>-955.41401273885356</v>
      </c>
      <c r="G157" s="109">
        <v>155</v>
      </c>
      <c r="H157" s="107">
        <f>IF(ISNUMBER(G157), (G157 - $B157) / $B157, "")</f>
        <v>-1.2738853503184714E-2</v>
      </c>
      <c r="I157" s="110">
        <f>IF(ISNUMBER(G157), $B172 * H157, "")</f>
        <v>-1910.8280254777071</v>
      </c>
      <c r="J157" s="106">
        <v>155</v>
      </c>
      <c r="K157" s="107">
        <f>IF(ISNUMBER(J157), (J157 - $B157) / $B157, "")</f>
        <v>-1.2738853503184714E-2</v>
      </c>
      <c r="L157" s="108">
        <f>IF(ISNUMBER(J157), $B172 * K157, "")</f>
        <v>-1910.8280254777071</v>
      </c>
      <c r="M157" s="109">
        <v>153</v>
      </c>
      <c r="N157" s="107">
        <f>IF(ISNUMBER(M157), (M157 - $B157) / $B157, "")</f>
        <v>-2.5477707006369428E-2</v>
      </c>
      <c r="O157" s="108">
        <f>IF(ISNUMBER(M157), $B172 * N157, "")</f>
        <v>-3821.6560509554142</v>
      </c>
      <c r="Q157" s="193"/>
      <c r="R157" s="193"/>
      <c r="S157" s="193"/>
    </row>
    <row r="158" spans="1:19" ht="17.25" thickBot="1">
      <c r="A158" s="125" t="s">
        <v>242</v>
      </c>
      <c r="B158" s="126">
        <v>782</v>
      </c>
      <c r="C158" s="77">
        <v>-1.8820577200000001E-2</v>
      </c>
      <c r="D158" s="15">
        <v>780</v>
      </c>
      <c r="E158" s="32">
        <f t="shared" ref="E158:E161" si="82">IF(ISNUMBER(D158), (D158 - $B158) / $B158, "")</f>
        <v>-2.5575447570332483E-3</v>
      </c>
      <c r="F158" s="18">
        <f>IF(ISNUMBER(D158), $B172 * E158, "")</f>
        <v>-383.63171355498724</v>
      </c>
      <c r="G158" s="31">
        <v>772</v>
      </c>
      <c r="H158" s="32">
        <f t="shared" ref="H158:H161" si="83">IF(ISNUMBER(G158), (G158 - $B158) / $B158, "")</f>
        <v>-1.278772378516624E-2</v>
      </c>
      <c r="I158" s="101">
        <f>IF(ISNUMBER(G158), $B172 * H158, "")</f>
        <v>-1918.158567774936</v>
      </c>
      <c r="J158" s="15">
        <v>773</v>
      </c>
      <c r="K158" s="32">
        <f t="shared" ref="K158:K161" si="84">IF(ISNUMBER(J158), (J158 - $B158) / $B158, "")</f>
        <v>-1.1508951406649617E-2</v>
      </c>
      <c r="L158" s="18">
        <f>IF(ISNUMBER(J158), $B172 * K158, "")</f>
        <v>-1726.3427109974425</v>
      </c>
      <c r="M158" s="31">
        <v>746</v>
      </c>
      <c r="N158" s="32">
        <f t="shared" ref="N158:N161" si="85">IF(ISNUMBER(M158), (M158 - $B158) / $B158, "")</f>
        <v>-4.6035805626598467E-2</v>
      </c>
      <c r="O158" s="18">
        <f>IF(ISNUMBER(M158), $B172 * N158, "")</f>
        <v>-6905.37084398977</v>
      </c>
      <c r="Q158" s="193"/>
      <c r="R158" s="193"/>
      <c r="S158" s="193"/>
    </row>
    <row r="159" spans="1:19" ht="17.25" thickBot="1">
      <c r="A159" s="125" t="s">
        <v>208</v>
      </c>
      <c r="B159" s="126">
        <v>673</v>
      </c>
      <c r="C159" s="77">
        <v>-1.8950437300000001E-2</v>
      </c>
      <c r="D159" s="15">
        <v>670</v>
      </c>
      <c r="E159" s="32">
        <f t="shared" si="82"/>
        <v>-4.4576523031203564E-3</v>
      </c>
      <c r="F159" s="18">
        <f>IF(ISNUMBER(D159), $B172 * E159, "")</f>
        <v>-668.64784546805345</v>
      </c>
      <c r="G159" s="31">
        <v>656</v>
      </c>
      <c r="H159" s="32">
        <f t="shared" si="83"/>
        <v>-2.5260029717682021E-2</v>
      </c>
      <c r="I159" s="101">
        <f>IF(ISNUMBER(G159), $B172 * H159, "")</f>
        <v>-3789.0044576523032</v>
      </c>
      <c r="J159" s="15">
        <v>660</v>
      </c>
      <c r="K159" s="32">
        <f t="shared" si="84"/>
        <v>-1.9316493313521546E-2</v>
      </c>
      <c r="L159" s="18">
        <f>IF(ISNUMBER(J159), $B172 * K159, "")</f>
        <v>-2897.4739970282321</v>
      </c>
      <c r="M159" s="31">
        <v>635</v>
      </c>
      <c r="N159" s="32">
        <f t="shared" si="85"/>
        <v>-5.6463595839524518E-2</v>
      </c>
      <c r="O159" s="18">
        <f>IF(ISNUMBER(M159), $B172 * N159, "")</f>
        <v>-8469.5393759286781</v>
      </c>
      <c r="Q159" s="193"/>
      <c r="R159" s="193"/>
      <c r="S159" s="193"/>
    </row>
    <row r="160" spans="1:19" ht="17.25" thickBot="1">
      <c r="A160" s="125" t="s">
        <v>230</v>
      </c>
      <c r="B160" s="126">
        <v>342</v>
      </c>
      <c r="C160" s="77">
        <v>-2.0057306600000002E-2</v>
      </c>
      <c r="D160" s="15">
        <v>341</v>
      </c>
      <c r="E160" s="32">
        <f t="shared" si="82"/>
        <v>-2.9239766081871343E-3</v>
      </c>
      <c r="F160" s="18">
        <f>IF(ISNUMBER(D160), $B172 * E160, "")</f>
        <v>-438.59649122807014</v>
      </c>
      <c r="G160" s="31">
        <v>334</v>
      </c>
      <c r="H160" s="32">
        <f t="shared" si="83"/>
        <v>-2.3391812865497075E-2</v>
      </c>
      <c r="I160" s="101">
        <f>IF(ISNUMBER(G160), $B172 * H160, "")</f>
        <v>-3508.7719298245611</v>
      </c>
      <c r="J160" s="15">
        <v>337</v>
      </c>
      <c r="K160" s="32">
        <f t="shared" si="84"/>
        <v>-1.4619883040935672E-2</v>
      </c>
      <c r="L160" s="18">
        <f>IF(ISNUMBER(J160), $B172 * K160, "")</f>
        <v>-2192.9824561403507</v>
      </c>
      <c r="M160" s="31">
        <v>333</v>
      </c>
      <c r="N160" s="32">
        <f t="shared" si="85"/>
        <v>-2.6315789473684209E-2</v>
      </c>
      <c r="O160" s="18">
        <f>IF(ISNUMBER(M160), $B172 * N160, "")</f>
        <v>-3947.3684210526312</v>
      </c>
      <c r="Q160" s="33"/>
      <c r="R160" s="33"/>
    </row>
    <row r="161" spans="1:19" ht="17.25" thickBot="1">
      <c r="A161" s="130" t="s">
        <v>186</v>
      </c>
      <c r="B161" s="131">
        <v>194</v>
      </c>
      <c r="C161" s="79">
        <v>-2.02020202E-2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186</v>
      </c>
      <c r="H161" s="25">
        <f t="shared" si="83"/>
        <v>-4.1237113402061855E-2</v>
      </c>
      <c r="I161" s="103">
        <f>IF(ISNUMBER(G161), $B172 * H161, "")</f>
        <v>-6185.567010309278</v>
      </c>
      <c r="J161" s="24">
        <v>188</v>
      </c>
      <c r="K161" s="25">
        <f t="shared" si="84"/>
        <v>-3.0927835051546393E-2</v>
      </c>
      <c r="L161" s="104">
        <f>IF(ISNUMBER(J161), $B172 * K161, "")</f>
        <v>-4639.1752577319585</v>
      </c>
      <c r="M161" s="102">
        <v>184</v>
      </c>
      <c r="N161" s="25">
        <f t="shared" si="85"/>
        <v>-5.1546391752577317E-2</v>
      </c>
      <c r="O161" s="104">
        <f>IF(ISNUMBER(M161), $B172 * N161, "")</f>
        <v>-7731.9587628865975</v>
      </c>
      <c r="Q161" s="194"/>
      <c r="R161" s="195"/>
      <c r="S161" s="196"/>
    </row>
    <row r="162" spans="1:19">
      <c r="A162" s="123" t="s">
        <v>200</v>
      </c>
      <c r="B162" s="124">
        <v>317</v>
      </c>
      <c r="C162" s="76">
        <v>-2.1604938300000001E-2</v>
      </c>
      <c r="D162" s="13">
        <v>315</v>
      </c>
      <c r="E162" s="14">
        <f>IF(ISNUMBER(D162), (D162 - $B162) / $B162, "")</f>
        <v>-6.3091482649842269E-3</v>
      </c>
      <c r="F162" s="16">
        <f>IF(ISNUMBER(D162), $B172 * E162, "")</f>
        <v>-946.37223974763401</v>
      </c>
      <c r="G162" s="29">
        <v>312</v>
      </c>
      <c r="H162" s="14">
        <f>IF(ISNUMBER(G162), (G162 - $B162) / $B162, "")</f>
        <v>-1.5772870662460567E-2</v>
      </c>
      <c r="I162" s="100">
        <f>IF(ISNUMBER(G162), $B172 * H162, "")</f>
        <v>-2365.930599369085</v>
      </c>
      <c r="J162" s="13">
        <v>313</v>
      </c>
      <c r="K162" s="14">
        <f>IF(ISNUMBER(J162), (J162 - $B162) / $B162, "")</f>
        <v>-1.2618296529968454E-2</v>
      </c>
      <c r="L162" s="16">
        <f>IF(ISNUMBER(J162), $B172 * K162, "")</f>
        <v>-1892.744479495268</v>
      </c>
      <c r="M162" s="29">
        <v>306</v>
      </c>
      <c r="N162" s="14">
        <f>IF(ISNUMBER(M162), (M162 - $B162) / $B162, "")</f>
        <v>-3.4700315457413249E-2</v>
      </c>
      <c r="O162" s="16">
        <f>IF(ISNUMBER(M162), $B172 * N162, "")</f>
        <v>-5205.0473186119871</v>
      </c>
      <c r="Q162" s="197"/>
      <c r="R162" s="198"/>
      <c r="S162" s="199"/>
    </row>
    <row r="163" spans="1:19" ht="17.25" thickBot="1">
      <c r="A163" s="125" t="s">
        <v>159</v>
      </c>
      <c r="B163" s="126">
        <v>216</v>
      </c>
      <c r="C163" s="77">
        <v>-2.2624434400000001E-2</v>
      </c>
      <c r="D163" s="15">
        <v>214</v>
      </c>
      <c r="E163" s="32">
        <f t="shared" ref="E163:E166" si="86">IF(ISNUMBER(D163), (D163 - $B163) / $B163, "")</f>
        <v>-9.2592592592592587E-3</v>
      </c>
      <c r="F163" s="18">
        <f>IF(ISNUMBER(D163), $B172 * E163, "")</f>
        <v>-1388.8888888888889</v>
      </c>
      <c r="G163" s="31">
        <v>211</v>
      </c>
      <c r="H163" s="32">
        <f t="shared" ref="H163:H166" si="87">IF(ISNUMBER(G163), (G163 - $B163) / $B163, "")</f>
        <v>-2.3148148148148147E-2</v>
      </c>
      <c r="I163" s="101">
        <f>IF(ISNUMBER(G163), $B172 * H163, "")</f>
        <v>-3472.2222222222222</v>
      </c>
      <c r="J163" s="15">
        <v>212</v>
      </c>
      <c r="K163" s="32">
        <f t="shared" ref="K163:K166" si="88">IF(ISNUMBER(J163), (J163 - $B163) / $B163, "")</f>
        <v>-1.8518518518518517E-2</v>
      </c>
      <c r="L163" s="18">
        <f>IF(ISNUMBER(J163), $B172 * K163, "")</f>
        <v>-2777.7777777777778</v>
      </c>
      <c r="M163" s="31">
        <v>207</v>
      </c>
      <c r="N163" s="32">
        <f t="shared" ref="N163:N166" si="89">IF(ISNUMBER(M163), (M163 - $B163) / $B163, "")</f>
        <v>-4.1666666666666664E-2</v>
      </c>
      <c r="O163" s="18">
        <f>IF(ISNUMBER(M163), $B172 * N163, "")</f>
        <v>-6250</v>
      </c>
      <c r="Q163" s="200"/>
      <c r="R163" s="201"/>
      <c r="S163" s="202"/>
    </row>
    <row r="164" spans="1:19" ht="17.25" thickBot="1">
      <c r="A164" s="125" t="s">
        <v>222</v>
      </c>
      <c r="B164" s="126">
        <v>675</v>
      </c>
      <c r="C164" s="77">
        <v>-2.3154847999999999E-2</v>
      </c>
      <c r="D164" s="15">
        <v>670</v>
      </c>
      <c r="E164" s="32">
        <f t="shared" si="86"/>
        <v>-7.4074074074074077E-3</v>
      </c>
      <c r="F164" s="18">
        <f>IF(ISNUMBER(D164), $B172 * E164, "")</f>
        <v>-1111.1111111111111</v>
      </c>
      <c r="G164" s="31">
        <v>668</v>
      </c>
      <c r="H164" s="32">
        <f t="shared" si="87"/>
        <v>-1.037037037037037E-2</v>
      </c>
      <c r="I164" s="101">
        <f>IF(ISNUMBER(G164), $B172 * H164, "")</f>
        <v>-1555.5555555555554</v>
      </c>
      <c r="J164" s="15">
        <v>671</v>
      </c>
      <c r="K164" s="32">
        <f t="shared" si="88"/>
        <v>-5.9259259259259256E-3</v>
      </c>
      <c r="L164" s="18">
        <f>IF(ISNUMBER(J164), $B172 * K164, "")</f>
        <v>-888.8888888888888</v>
      </c>
      <c r="M164" s="31">
        <v>642</v>
      </c>
      <c r="N164" s="32">
        <f t="shared" si="89"/>
        <v>-4.8888888888888891E-2</v>
      </c>
      <c r="O164" s="18">
        <f>IF(ISNUMBER(M164), $B172 * N164, "")</f>
        <v>-7333.3333333333339</v>
      </c>
      <c r="Q164" s="193"/>
      <c r="R164" s="193"/>
      <c r="S164" s="193"/>
    </row>
    <row r="165" spans="1:19" ht="17.25" thickBot="1">
      <c r="A165" s="125" t="s">
        <v>179</v>
      </c>
      <c r="B165" s="126">
        <v>558</v>
      </c>
      <c r="C165" s="77">
        <v>-2.4475524500000002E-2</v>
      </c>
      <c r="D165" s="15">
        <v>557</v>
      </c>
      <c r="E165" s="32">
        <f t="shared" si="86"/>
        <v>-1.7921146953405018E-3</v>
      </c>
      <c r="F165" s="18">
        <f>IF(ISNUMBER(D165), $B172 * E165, "")</f>
        <v>-268.81720430107526</v>
      </c>
      <c r="G165" s="31">
        <v>548</v>
      </c>
      <c r="H165" s="32">
        <f t="shared" si="87"/>
        <v>-1.7921146953405017E-2</v>
      </c>
      <c r="I165" s="101">
        <f>IF(ISNUMBER(G165), $B172 * H165, "")</f>
        <v>-2688.1720430107525</v>
      </c>
      <c r="J165" s="15">
        <v>553</v>
      </c>
      <c r="K165" s="32">
        <f t="shared" si="88"/>
        <v>-8.9605734767025085E-3</v>
      </c>
      <c r="L165" s="18">
        <f>IF(ISNUMBER(J165), $B172 * K165, "")</f>
        <v>-1344.0860215053763</v>
      </c>
      <c r="M165" s="31">
        <v>547</v>
      </c>
      <c r="N165" s="32">
        <f t="shared" si="89"/>
        <v>-1.9713261648745518E-2</v>
      </c>
      <c r="O165" s="18">
        <f>IF(ISNUMBER(M165), $B172 * N165, "")</f>
        <v>-2956.989247311828</v>
      </c>
      <c r="Q165" s="203"/>
      <c r="R165" s="203"/>
      <c r="S165" s="203"/>
    </row>
    <row r="166" spans="1:19" ht="17.25" thickBot="1">
      <c r="A166" s="127" t="s">
        <v>226</v>
      </c>
      <c r="B166" s="128">
        <v>676</v>
      </c>
      <c r="C166" s="78">
        <v>-2.4531024500000002E-2</v>
      </c>
      <c r="D166" s="20">
        <v>674</v>
      </c>
      <c r="E166" s="21">
        <f t="shared" si="86"/>
        <v>-2.9585798816568047E-3</v>
      </c>
      <c r="F166" s="22">
        <f>IF(ISNUMBER(D166), $B172 * E166, "")</f>
        <v>-443.7869822485207</v>
      </c>
      <c r="G166" s="30">
        <v>662</v>
      </c>
      <c r="H166" s="21">
        <f t="shared" si="87"/>
        <v>-2.0710059171597635E-2</v>
      </c>
      <c r="I166" s="105">
        <f>IF(ISNUMBER(G166), $B172 * H166, "")</f>
        <v>-3106.5088757396452</v>
      </c>
      <c r="J166" s="20">
        <v>666</v>
      </c>
      <c r="K166" s="21">
        <f t="shared" si="88"/>
        <v>-1.4792899408284023E-2</v>
      </c>
      <c r="L166" s="22">
        <f>IF(ISNUMBER(J166), $B172 * K166, "")</f>
        <v>-2218.9349112426034</v>
      </c>
      <c r="M166" s="30">
        <v>649</v>
      </c>
      <c r="N166" s="21">
        <f t="shared" si="89"/>
        <v>-3.9940828402366867E-2</v>
      </c>
      <c r="O166" s="22">
        <f>IF(ISNUMBER(M166), $B172 * N166, "")</f>
        <v>-5991.1242603550299</v>
      </c>
      <c r="Q166" s="203"/>
      <c r="R166" s="203"/>
      <c r="S166" s="203"/>
    </row>
    <row r="167" spans="1:19" ht="17.25" thickBot="1">
      <c r="A167" s="125" t="s">
        <v>206</v>
      </c>
      <c r="B167" s="129">
        <v>659</v>
      </c>
      <c r="C167" s="80">
        <v>-2.5147928999999999E-2</v>
      </c>
      <c r="D167" s="106">
        <v>657</v>
      </c>
      <c r="E167" s="107">
        <f>IF(ISNUMBER(D167), (D167 - $B167) / $B167, "")</f>
        <v>-3.0349013657056147E-3</v>
      </c>
      <c r="F167" s="108">
        <f>IF(ISNUMBER(D167), $B172 * E167, "")</f>
        <v>-455.2352048558422</v>
      </c>
      <c r="G167" s="109">
        <v>651</v>
      </c>
      <c r="H167" s="107">
        <f>IF(ISNUMBER(G167), (G167 - $B167) / $B167, "")</f>
        <v>-1.2139605462822459E-2</v>
      </c>
      <c r="I167" s="110">
        <f>IF(ISNUMBER(G167), $B172 * H167, "")</f>
        <v>-1820.9408194233688</v>
      </c>
      <c r="J167" s="106">
        <v>652</v>
      </c>
      <c r="K167" s="107">
        <f>IF(ISNUMBER(J167), (J167 - $B167) / $B167, "")</f>
        <v>-1.0622154779969651E-2</v>
      </c>
      <c r="L167" s="108">
        <f>IF(ISNUMBER(J167), $B172 * K167, "")</f>
        <v>-1593.3232169954476</v>
      </c>
      <c r="M167" s="109">
        <v>638</v>
      </c>
      <c r="N167" s="107">
        <f>IF(ISNUMBER(M167), (M167 - $B167) / $B167, "")</f>
        <v>-3.1866464339908952E-2</v>
      </c>
      <c r="O167" s="108">
        <f>IF(ISNUMBER(M167), $B172 * N167, "")</f>
        <v>-4779.9696509863425</v>
      </c>
      <c r="Q167" s="193"/>
      <c r="R167" s="193"/>
      <c r="S167" s="193"/>
    </row>
    <row r="168" spans="1:19" ht="17.25" thickBot="1">
      <c r="A168" s="125" t="s">
        <v>338</v>
      </c>
      <c r="B168" s="126">
        <v>274</v>
      </c>
      <c r="C168" s="77">
        <v>-3.1802120099999998E-2</v>
      </c>
      <c r="D168" s="15">
        <v>272</v>
      </c>
      <c r="E168" s="32">
        <f t="shared" ref="E168:E171" si="90">IF(ISNUMBER(D168), (D168 - $B168) / $B168, "")</f>
        <v>-7.2992700729927005E-3</v>
      </c>
      <c r="F168" s="18">
        <f>IF(ISNUMBER(D168), $B172 * E168, "")</f>
        <v>-1094.8905109489051</v>
      </c>
      <c r="G168" s="31">
        <v>269</v>
      </c>
      <c r="H168" s="32">
        <f t="shared" ref="H168:H171" si="91">IF(ISNUMBER(G168), (G168 - $B168) / $B168, "")</f>
        <v>-1.824817518248175E-2</v>
      </c>
      <c r="I168" s="101">
        <f>IF(ISNUMBER(G168), $B172 * H168, "")</f>
        <v>-2737.2262773722628</v>
      </c>
      <c r="J168" s="15">
        <v>271</v>
      </c>
      <c r="K168" s="32">
        <f t="shared" ref="K168:K171" si="92">IF(ISNUMBER(J168), (J168 - $B168) / $B168, "")</f>
        <v>-1.0948905109489052E-2</v>
      </c>
      <c r="L168" s="18">
        <f>IF(ISNUMBER(J168), $B172 * K168, "")</f>
        <v>-1642.3357664233577</v>
      </c>
      <c r="M168" s="31">
        <v>267</v>
      </c>
      <c r="N168" s="32">
        <f t="shared" ref="N168:N171" si="93">IF(ISNUMBER(M168), (M168 - $B168) / $B168, "")</f>
        <v>-2.5547445255474453E-2</v>
      </c>
      <c r="O168" s="18">
        <f>IF(ISNUMBER(M168), $B172 * N168, "")</f>
        <v>-3832.1167883211679</v>
      </c>
      <c r="Q168" s="193"/>
      <c r="R168" s="193"/>
      <c r="S168" s="193"/>
    </row>
    <row r="169" spans="1:19" ht="17.25" thickBot="1">
      <c r="A169" s="125" t="s">
        <v>216</v>
      </c>
      <c r="B169" s="126">
        <v>146</v>
      </c>
      <c r="C169" s="77">
        <v>-3.3112582799999998E-2</v>
      </c>
      <c r="D169" s="15">
        <v>144</v>
      </c>
      <c r="E169" s="32">
        <f t="shared" si="90"/>
        <v>-1.3698630136986301E-2</v>
      </c>
      <c r="F169" s="18">
        <f>IF(ISNUMBER(D169), $B172 * E169, "")</f>
        <v>-2054.794520547945</v>
      </c>
      <c r="G169" s="31">
        <v>141</v>
      </c>
      <c r="H169" s="32">
        <f t="shared" si="91"/>
        <v>-3.4246575342465752E-2</v>
      </c>
      <c r="I169" s="101">
        <f>IF(ISNUMBER(G169), $B172 * H169, "")</f>
        <v>-5136.9863013698623</v>
      </c>
      <c r="J169" s="15">
        <v>142</v>
      </c>
      <c r="K169" s="32">
        <f t="shared" si="92"/>
        <v>-2.7397260273972601E-2</v>
      </c>
      <c r="L169" s="18">
        <f>IF(ISNUMBER(J169), $B172 * K169, "")</f>
        <v>-4109.58904109589</v>
      </c>
      <c r="M169" s="31">
        <v>142</v>
      </c>
      <c r="N169" s="32">
        <f t="shared" si="93"/>
        <v>-2.7397260273972601E-2</v>
      </c>
      <c r="O169" s="18">
        <f>IF(ISNUMBER(M169), $B172 * N169, "")</f>
        <v>-4109.58904109589</v>
      </c>
      <c r="Q169" s="193"/>
      <c r="R169" s="193"/>
      <c r="S169" s="193"/>
    </row>
    <row r="170" spans="1:19">
      <c r="A170" s="125" t="s">
        <v>238</v>
      </c>
      <c r="B170" s="126">
        <v>711</v>
      </c>
      <c r="C170" s="77">
        <v>-3.3967391299999997E-2</v>
      </c>
      <c r="D170" s="15">
        <v>710</v>
      </c>
      <c r="E170" s="32">
        <f t="shared" si="90"/>
        <v>-1.4064697609001407E-3</v>
      </c>
      <c r="F170" s="18">
        <f>IF(ISNUMBER(D170), $B172 * E170, "")</f>
        <v>-210.9704641350211</v>
      </c>
      <c r="G170" s="31">
        <v>696</v>
      </c>
      <c r="H170" s="32">
        <f t="shared" si="91"/>
        <v>-2.1097046413502109E-2</v>
      </c>
      <c r="I170" s="101">
        <f>IF(ISNUMBER(G170), $B172 * H170, "")</f>
        <v>-3164.5569620253164</v>
      </c>
      <c r="J170" s="15">
        <v>701</v>
      </c>
      <c r="K170" s="32">
        <f t="shared" si="92"/>
        <v>-1.4064697609001406E-2</v>
      </c>
      <c r="L170" s="18">
        <f>IF(ISNUMBER(J170), $B172 * K170, "")</f>
        <v>-2109.7046413502107</v>
      </c>
      <c r="M170" s="31">
        <v>682</v>
      </c>
      <c r="N170" s="32">
        <f t="shared" si="93"/>
        <v>-4.0787623066104076E-2</v>
      </c>
      <c r="O170" s="18">
        <f>IF(ISNUMBER(M170), $B172 * N170, "")</f>
        <v>-6118.1434599156109</v>
      </c>
      <c r="Q170" s="182"/>
      <c r="R170" s="183"/>
      <c r="S170" s="184"/>
    </row>
    <row r="171" spans="1:19" ht="17.25" thickBot="1">
      <c r="A171" s="130" t="s">
        <v>236</v>
      </c>
      <c r="B171" s="131">
        <v>366</v>
      </c>
      <c r="C171" s="79">
        <v>-3.6842105299999997E-2</v>
      </c>
      <c r="D171" s="24">
        <v>366</v>
      </c>
      <c r="E171" s="25">
        <f t="shared" si="90"/>
        <v>0</v>
      </c>
      <c r="F171" s="104">
        <f>IF(ISNUMBER(D171), $B172 * E171, "")</f>
        <v>0</v>
      </c>
      <c r="G171" s="102">
        <v>358</v>
      </c>
      <c r="H171" s="25">
        <f t="shared" si="91"/>
        <v>-2.185792349726776E-2</v>
      </c>
      <c r="I171" s="103">
        <f>IF(ISNUMBER(G171), $B172 * H171, "")</f>
        <v>-3278.688524590164</v>
      </c>
      <c r="J171" s="24">
        <v>361</v>
      </c>
      <c r="K171" s="25">
        <f t="shared" si="92"/>
        <v>-1.3661202185792349E-2</v>
      </c>
      <c r="L171" s="104">
        <f>IF(ISNUMBER(J171), $B172 * K171, "")</f>
        <v>-2049.1803278688526</v>
      </c>
      <c r="M171" s="102">
        <v>350</v>
      </c>
      <c r="N171" s="25">
        <f t="shared" si="93"/>
        <v>-4.3715846994535519E-2</v>
      </c>
      <c r="O171" s="104">
        <f>IF(ISNUMBER(M171), $B172 * N171, "")</f>
        <v>-6557.377049180328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-4.7731704528251274E-3</v>
      </c>
      <c r="F172" s="28">
        <f>SUM(F152:F171)</f>
        <v>-14319.511358475382</v>
      </c>
      <c r="G172" s="26" t="s">
        <v>265</v>
      </c>
      <c r="H172" s="27">
        <f>IF(COUNT(H152:H171), SUM(H152:H171) / COUNT(H152:H171), 0)</f>
        <v>-1.5900267655265393E-2</v>
      </c>
      <c r="I172" s="28">
        <f>SUM(I152:I171)</f>
        <v>-47700.802965796174</v>
      </c>
      <c r="J172" s="26" t="s">
        <v>265</v>
      </c>
      <c r="K172" s="27">
        <f>IF(COUNT(K152:K171), SUM(K152:K171) / COUNT(K152:K171), 0)</f>
        <v>-1.0327051753482652E-2</v>
      </c>
      <c r="L172" s="28">
        <f>SUM(L152:L171)</f>
        <v>-30981.155260447948</v>
      </c>
      <c r="M172" s="26" t="s">
        <v>265</v>
      </c>
      <c r="N172" s="27">
        <f>IF(COUNT(N152:N171), SUM(N152:N171) / COUNT(N152:N171), 0)</f>
        <v>-3.3315852827053349E-2</v>
      </c>
      <c r="O172" s="28">
        <f>SUM(O152:O171)</f>
        <v>-99947.558481160057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0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2022-06-10(금) 오전 00:00</v>
      </c>
      <c r="C177" s="245"/>
      <c r="D177" s="217" t="str">
        <f>TEXT($G$1, "[$-ko-KR]yyyy-mm-dd(ddd) ") &amp; "오후 14:00"</f>
        <v>2022-06-10(금) 오후 14:00</v>
      </c>
      <c r="E177" s="218"/>
      <c r="F177" s="219"/>
      <c r="G177" s="217" t="str">
        <f>TEXT($G$1, "[$-ko-KR]yyyy-mm-dd(ddd) ") &amp; "오후 19:00"</f>
        <v>2022-06-10(금) 오후 19:00</v>
      </c>
      <c r="H177" s="218"/>
      <c r="I177" s="219"/>
      <c r="J177" s="217" t="str">
        <f>TEXT($G$1, "[$-ko-KR]yyyy-mm-dd(ddd) ") &amp; "오후 21:00"</f>
        <v>2022-06-10(금) 오후 21:00</v>
      </c>
      <c r="K177" s="218"/>
      <c r="L177" s="219"/>
      <c r="M177" s="217" t="str">
        <f>TEXT($G$1+1, "[$-ko-KR]yyyy-mm-dd(ddd) ") &amp; "오전 00:00"</f>
        <v>2022-06-11(토)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1" t="s">
        <v>57</v>
      </c>
      <c r="H178" s="172" t="s">
        <v>262</v>
      </c>
      <c r="I178" s="173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184</v>
      </c>
      <c r="B179" s="124">
        <v>8.01</v>
      </c>
      <c r="C179" s="76">
        <v>-2.0782396099999999E-2</v>
      </c>
      <c r="D179" s="13">
        <v>7.97</v>
      </c>
      <c r="E179" s="14">
        <f>IF(ISNUMBER(D179), (D179 - $B179) / $B179, "")</f>
        <v>-4.9937578027465712E-3</v>
      </c>
      <c r="F179" s="16">
        <f>IF(ISNUMBER(D179), $B199 * E179, "")</f>
        <v>-749.06367041198564</v>
      </c>
      <c r="G179" s="29">
        <v>7.87</v>
      </c>
      <c r="H179" s="14">
        <f>IF(ISNUMBER(G179), (G179 - $B179) / $B179, "")</f>
        <v>-1.7478152309612943E-2</v>
      </c>
      <c r="I179" s="100">
        <f>IF(ISNUMBER(G179), $B199 * H179, "")</f>
        <v>-2621.7228464419413</v>
      </c>
      <c r="J179" s="13">
        <v>7.9</v>
      </c>
      <c r="K179" s="14">
        <f>IF(ISNUMBER(J179), (J179 - $B179) / $B179, "")</f>
        <v>-1.3732833957552988E-2</v>
      </c>
      <c r="L179" s="16">
        <f>IF(ISNUMBER(J179), $B199 * K179, "")</f>
        <v>-2059.9250936329481</v>
      </c>
      <c r="M179" s="29">
        <v>7.72</v>
      </c>
      <c r="N179" s="14">
        <f>IF(ISNUMBER(M179), (M179 - $B179) / $B179, "")</f>
        <v>-3.6204744069912614E-2</v>
      </c>
      <c r="O179" s="16">
        <f>IF(ISNUMBER(M179), $B199 * N179, "")</f>
        <v>-5430.7116104868919</v>
      </c>
      <c r="Q179" s="203"/>
      <c r="R179" s="203"/>
      <c r="S179" s="203"/>
    </row>
    <row r="180" spans="1:19" ht="17.25" thickBot="1">
      <c r="A180" s="125" t="s">
        <v>173</v>
      </c>
      <c r="B180" s="126">
        <v>7.53</v>
      </c>
      <c r="C180" s="77">
        <v>-2.0806241900000001E-2</v>
      </c>
      <c r="D180" s="15">
        <v>7.51</v>
      </c>
      <c r="E180" s="32">
        <f t="shared" ref="E180:E183" si="94">IF(ISNUMBER(D180), (D180 - $B180) / $B180, "")</f>
        <v>-2.6560424966800083E-3</v>
      </c>
      <c r="F180" s="18">
        <f>IF(ISNUMBER(D180), $B199 * E180, "")</f>
        <v>-398.40637450200126</v>
      </c>
      <c r="G180" s="31">
        <v>7.47</v>
      </c>
      <c r="H180" s="32">
        <f t="shared" ref="H180:H183" si="95">IF(ISNUMBER(G180), (G180 - $B180) / $B180, "")</f>
        <v>-7.9681274900399064E-3</v>
      </c>
      <c r="I180" s="101">
        <f>IF(ISNUMBER(G180), $B199 * H180, "")</f>
        <v>-1195.2191235059859</v>
      </c>
      <c r="J180" s="15">
        <v>7.49</v>
      </c>
      <c r="K180" s="32">
        <f t="shared" ref="K180:K183" si="96">IF(ISNUMBER(J180), (J180 - $B180) / $B180, "")</f>
        <v>-5.3120849933598986E-3</v>
      </c>
      <c r="L180" s="18">
        <f>IF(ISNUMBER(J180), $B199 * K180, "")</f>
        <v>-796.81274900398478</v>
      </c>
      <c r="M180" s="31">
        <v>7.25</v>
      </c>
      <c r="N180" s="32">
        <f t="shared" ref="N180:N183" si="97">IF(ISNUMBER(M180), (M180 - $B180) / $B180, "")</f>
        <v>-3.7184594953519286E-2</v>
      </c>
      <c r="O180" s="18">
        <f>IF(ISNUMBER(M180), $B199 * N180, "")</f>
        <v>-5577.6892430278931</v>
      </c>
      <c r="Q180" s="203"/>
      <c r="R180" s="203"/>
      <c r="S180" s="203"/>
    </row>
    <row r="181" spans="1:19" ht="17.25" thickBot="1">
      <c r="A181" s="125" t="s">
        <v>198</v>
      </c>
      <c r="B181" s="126">
        <v>9.19</v>
      </c>
      <c r="C181" s="77">
        <v>-2.12992545E-2</v>
      </c>
      <c r="D181" s="15">
        <v>9.2200000000000006</v>
      </c>
      <c r="E181" s="32">
        <f t="shared" si="94"/>
        <v>3.2644178454843457E-3</v>
      </c>
      <c r="F181" s="18">
        <f>IF(ISNUMBER(D181), $B199 * E181, "")</f>
        <v>489.66267682265186</v>
      </c>
      <c r="G181" s="31">
        <v>9.14</v>
      </c>
      <c r="H181" s="32">
        <f t="shared" si="95"/>
        <v>-5.4406964091402539E-3</v>
      </c>
      <c r="I181" s="101">
        <f>IF(ISNUMBER(G181), $B199 * H181, "")</f>
        <v>-816.10446137103804</v>
      </c>
      <c r="J181" s="15">
        <v>9.16</v>
      </c>
      <c r="K181" s="32">
        <f t="shared" si="96"/>
        <v>-3.2644178454841527E-3</v>
      </c>
      <c r="L181" s="18">
        <f>IF(ISNUMBER(J181), $B199 * K181, "")</f>
        <v>-489.66267682262293</v>
      </c>
      <c r="M181" s="31">
        <v>8.98</v>
      </c>
      <c r="N181" s="32">
        <f t="shared" si="97"/>
        <v>-2.2850924918389453E-2</v>
      </c>
      <c r="O181" s="18">
        <f>IF(ISNUMBER(M181), $B199 * N181, "")</f>
        <v>-3427.6387377584178</v>
      </c>
      <c r="Q181" s="193"/>
      <c r="R181" s="193"/>
      <c r="S181" s="193"/>
    </row>
    <row r="182" spans="1:19" ht="17.25" thickBot="1">
      <c r="A182" s="125" t="s">
        <v>200</v>
      </c>
      <c r="B182" s="126">
        <v>317</v>
      </c>
      <c r="C182" s="77">
        <v>-2.1604938300000001E-2</v>
      </c>
      <c r="D182" s="15">
        <v>315</v>
      </c>
      <c r="E182" s="32">
        <f t="shared" si="94"/>
        <v>-6.3091482649842269E-3</v>
      </c>
      <c r="F182" s="18">
        <f>IF(ISNUMBER(D182), $B199 * E182, "")</f>
        <v>-946.37223974763401</v>
      </c>
      <c r="G182" s="31">
        <v>312</v>
      </c>
      <c r="H182" s="32">
        <f t="shared" si="95"/>
        <v>-1.5772870662460567E-2</v>
      </c>
      <c r="I182" s="101">
        <f>IF(ISNUMBER(G182), $B199 * H182, "")</f>
        <v>-2365.930599369085</v>
      </c>
      <c r="J182" s="15">
        <v>313</v>
      </c>
      <c r="K182" s="32">
        <f t="shared" si="96"/>
        <v>-1.2618296529968454E-2</v>
      </c>
      <c r="L182" s="18">
        <f>IF(ISNUMBER(J182), $B199 * K182, "")</f>
        <v>-1892.744479495268</v>
      </c>
      <c r="M182" s="31">
        <v>306</v>
      </c>
      <c r="N182" s="32">
        <f t="shared" si="97"/>
        <v>-3.4700315457413249E-2</v>
      </c>
      <c r="O182" s="18">
        <f>IF(ISNUMBER(M182), $B199 * N182, "")</f>
        <v>-5205.0473186119871</v>
      </c>
      <c r="Q182" s="193"/>
      <c r="R182" s="193"/>
      <c r="S182" s="193"/>
    </row>
    <row r="183" spans="1:19" ht="17.25" thickBot="1">
      <c r="A183" s="127" t="s">
        <v>188</v>
      </c>
      <c r="B183" s="128">
        <v>61.4</v>
      </c>
      <c r="C183" s="78">
        <v>-2.2292993600000002E-2</v>
      </c>
      <c r="D183" s="20">
        <v>61.1</v>
      </c>
      <c r="E183" s="21">
        <f t="shared" si="94"/>
        <v>-4.8859934853419731E-3</v>
      </c>
      <c r="F183" s="22">
        <f>IF(ISNUMBER(D183), $B199 * E183, "")</f>
        <v>-732.89902280129593</v>
      </c>
      <c r="G183" s="30">
        <v>60.8</v>
      </c>
      <c r="H183" s="21">
        <f t="shared" si="95"/>
        <v>-9.7719869706840625E-3</v>
      </c>
      <c r="I183" s="105">
        <f>IF(ISNUMBER(G183), $B199 * H183, "")</f>
        <v>-1465.7980456026094</v>
      </c>
      <c r="J183" s="20">
        <v>60.8</v>
      </c>
      <c r="K183" s="21">
        <f t="shared" si="96"/>
        <v>-9.7719869706840625E-3</v>
      </c>
      <c r="L183" s="22">
        <f>IF(ISNUMBER(J183), $B199 * K183, "")</f>
        <v>-1465.7980456026094</v>
      </c>
      <c r="M183" s="30">
        <v>59.5</v>
      </c>
      <c r="N183" s="21">
        <f t="shared" si="97"/>
        <v>-3.0944625407166103E-2</v>
      </c>
      <c r="O183" s="22">
        <f>IF(ISNUMBER(M183), $B199 * N183, "")</f>
        <v>-4641.6938110749152</v>
      </c>
      <c r="Q183" s="193"/>
      <c r="R183" s="193"/>
      <c r="S183" s="193"/>
    </row>
    <row r="184" spans="1:19" ht="17.25" thickBot="1">
      <c r="A184" s="125" t="s">
        <v>159</v>
      </c>
      <c r="B184" s="129">
        <v>216</v>
      </c>
      <c r="C184" s="80">
        <v>-2.2624434400000001E-2</v>
      </c>
      <c r="D184" s="106">
        <v>214</v>
      </c>
      <c r="E184" s="107">
        <f>IF(ISNUMBER(D184), (D184 - $B184) / $B184, "")</f>
        <v>-9.2592592592592587E-3</v>
      </c>
      <c r="F184" s="108">
        <f>IF(ISNUMBER(D184), $B199 * E184, "")</f>
        <v>-1388.8888888888889</v>
      </c>
      <c r="G184" s="109">
        <v>211</v>
      </c>
      <c r="H184" s="107">
        <f>IF(ISNUMBER(G184), (G184 - $B184) / $B184, "")</f>
        <v>-2.3148148148148147E-2</v>
      </c>
      <c r="I184" s="110">
        <f>IF(ISNUMBER(G184), $B199 * H184, "")</f>
        <v>-3472.2222222222222</v>
      </c>
      <c r="J184" s="106">
        <v>212</v>
      </c>
      <c r="K184" s="107">
        <f>IF(ISNUMBER(J184), (J184 - $B184) / $B184, "")</f>
        <v>-1.8518518518518517E-2</v>
      </c>
      <c r="L184" s="108">
        <f>IF(ISNUMBER(J184), $B199 * K184, "")</f>
        <v>-2777.7777777777778</v>
      </c>
      <c r="M184" s="109">
        <v>207</v>
      </c>
      <c r="N184" s="107">
        <f>IF(ISNUMBER(M184), (M184 - $B184) / $B184, "")</f>
        <v>-4.1666666666666664E-2</v>
      </c>
      <c r="O184" s="108">
        <f>IF(ISNUMBER(M184), $B199 * N184, "")</f>
        <v>-6250</v>
      </c>
      <c r="Q184" s="193"/>
      <c r="R184" s="193"/>
      <c r="S184" s="193"/>
    </row>
    <row r="185" spans="1:19" ht="17.25" thickBot="1">
      <c r="A185" s="125" t="s">
        <v>194</v>
      </c>
      <c r="B185" s="126">
        <v>98.7</v>
      </c>
      <c r="C185" s="77">
        <v>-2.27722772E-2</v>
      </c>
      <c r="D185" s="15">
        <v>97.8</v>
      </c>
      <c r="E185" s="32">
        <f t="shared" ref="E185:E188" si="98">IF(ISNUMBER(D185), (D185 - $B185) / $B185, "")</f>
        <v>-9.1185410334347072E-3</v>
      </c>
      <c r="F185" s="18">
        <f>IF(ISNUMBER(D185), $B199 * E185, "")</f>
        <v>-1367.7811550152062</v>
      </c>
      <c r="G185" s="31">
        <v>95.3</v>
      </c>
      <c r="H185" s="32">
        <f t="shared" ref="H185:H188" si="99">IF(ISNUMBER(G185), (G185 - $B185) / $B185, "")</f>
        <v>-3.4447821681864291E-2</v>
      </c>
      <c r="I185" s="101">
        <f>IF(ISNUMBER(G185), $B199 * H185, "")</f>
        <v>-5167.1732522796437</v>
      </c>
      <c r="J185" s="15">
        <v>95.9</v>
      </c>
      <c r="K185" s="32">
        <f t="shared" ref="K185:K188" si="100">IF(ISNUMBER(J185), (J185 - $B185) / $B185, "")</f>
        <v>-2.8368794326241106E-2</v>
      </c>
      <c r="L185" s="18">
        <f>IF(ISNUMBER(J185), $B199 * K185, "")</f>
        <v>-4255.3191489361661</v>
      </c>
      <c r="M185" s="31">
        <v>95.9</v>
      </c>
      <c r="N185" s="32">
        <f t="shared" ref="N185:N188" si="101">IF(ISNUMBER(M185), (M185 - $B185) / $B185, "")</f>
        <v>-2.8368794326241106E-2</v>
      </c>
      <c r="O185" s="18">
        <f>IF(ISNUMBER(M185), $B199 * N185, "")</f>
        <v>-4255.3191489361661</v>
      </c>
      <c r="Q185" s="193"/>
      <c r="R185" s="193"/>
      <c r="S185" s="193"/>
    </row>
    <row r="186" spans="1:19" ht="17.25" thickBot="1">
      <c r="A186" s="125" t="s">
        <v>222</v>
      </c>
      <c r="B186" s="126">
        <v>675</v>
      </c>
      <c r="C186" s="77">
        <v>-2.3154847999999999E-2</v>
      </c>
      <c r="D186" s="15">
        <v>670</v>
      </c>
      <c r="E186" s="32">
        <f t="shared" si="98"/>
        <v>-7.4074074074074077E-3</v>
      </c>
      <c r="F186" s="18">
        <f>IF(ISNUMBER(D186), $B199 * E186, "")</f>
        <v>-1111.1111111111111</v>
      </c>
      <c r="G186" s="31">
        <v>668</v>
      </c>
      <c r="H186" s="32">
        <f t="shared" si="99"/>
        <v>-1.037037037037037E-2</v>
      </c>
      <c r="I186" s="101">
        <f>IF(ISNUMBER(G186), $B199 * H186, "")</f>
        <v>-1555.5555555555554</v>
      </c>
      <c r="J186" s="15">
        <v>671</v>
      </c>
      <c r="K186" s="32">
        <f t="shared" si="100"/>
        <v>-5.9259259259259256E-3</v>
      </c>
      <c r="L186" s="18">
        <f>IF(ISNUMBER(J186), $B199 * K186, "")</f>
        <v>-888.8888888888888</v>
      </c>
      <c r="M186" s="31">
        <v>642</v>
      </c>
      <c r="N186" s="32">
        <f t="shared" si="101"/>
        <v>-4.8888888888888891E-2</v>
      </c>
      <c r="O186" s="18">
        <f>IF(ISNUMBER(M186), $B199 * N186, "")</f>
        <v>-7333.3333333333339</v>
      </c>
      <c r="Q186" s="193"/>
      <c r="R186" s="193"/>
      <c r="S186" s="193"/>
    </row>
    <row r="187" spans="1:19" ht="17.25" thickBot="1">
      <c r="A187" s="125" t="s">
        <v>218</v>
      </c>
      <c r="B187" s="126">
        <v>1675</v>
      </c>
      <c r="C187" s="77">
        <v>-2.3323615200000002E-2</v>
      </c>
      <c r="D187" s="15">
        <v>1665</v>
      </c>
      <c r="E187" s="32">
        <f t="shared" si="98"/>
        <v>-5.9701492537313433E-3</v>
      </c>
      <c r="F187" s="18">
        <f>IF(ISNUMBER(D187), $B199 * E187, "")</f>
        <v>-895.52238805970148</v>
      </c>
      <c r="G187" s="31">
        <v>1665</v>
      </c>
      <c r="H187" s="32">
        <f t="shared" si="99"/>
        <v>-5.9701492537313433E-3</v>
      </c>
      <c r="I187" s="101">
        <f>IF(ISNUMBER(G187), $B199 * H187, "")</f>
        <v>-895.52238805970148</v>
      </c>
      <c r="J187" s="15">
        <v>1675</v>
      </c>
      <c r="K187" s="32">
        <f t="shared" si="100"/>
        <v>0</v>
      </c>
      <c r="L187" s="18">
        <f>IF(ISNUMBER(J187), $B199 * K187, "")</f>
        <v>0</v>
      </c>
      <c r="M187" s="31">
        <v>1590</v>
      </c>
      <c r="N187" s="32">
        <f t="shared" si="101"/>
        <v>-5.0746268656716415E-2</v>
      </c>
      <c r="O187" s="18">
        <f>IF(ISNUMBER(M187), $B199 * N187, "")</f>
        <v>-7611.9402985074621</v>
      </c>
      <c r="Q187" s="33"/>
      <c r="R187" s="33"/>
    </row>
    <row r="188" spans="1:19" ht="17.25" thickBot="1">
      <c r="A188" s="130" t="s">
        <v>179</v>
      </c>
      <c r="B188" s="131">
        <v>558</v>
      </c>
      <c r="C188" s="79">
        <v>-2.4475524500000002E-2</v>
      </c>
      <c r="D188" s="24">
        <v>557</v>
      </c>
      <c r="E188" s="25">
        <f t="shared" si="98"/>
        <v>-1.7921146953405018E-3</v>
      </c>
      <c r="F188" s="104">
        <f>IF(ISNUMBER(D188), $B199 * E188, "")</f>
        <v>-268.81720430107526</v>
      </c>
      <c r="G188" s="102">
        <v>548</v>
      </c>
      <c r="H188" s="25">
        <f t="shared" si="99"/>
        <v>-1.7921146953405017E-2</v>
      </c>
      <c r="I188" s="103">
        <f>IF(ISNUMBER(G188), $B199 * H188, "")</f>
        <v>-2688.1720430107525</v>
      </c>
      <c r="J188" s="24">
        <v>553</v>
      </c>
      <c r="K188" s="25">
        <f t="shared" si="100"/>
        <v>-8.9605734767025085E-3</v>
      </c>
      <c r="L188" s="104">
        <f>IF(ISNUMBER(J188), $B199 * K188, "")</f>
        <v>-1344.0860215053763</v>
      </c>
      <c r="M188" s="102">
        <v>547</v>
      </c>
      <c r="N188" s="25">
        <f t="shared" si="101"/>
        <v>-1.9713261648745518E-2</v>
      </c>
      <c r="O188" s="104">
        <f>IF(ISNUMBER(M188), $B199 * N188, "")</f>
        <v>-2956.989247311828</v>
      </c>
      <c r="Q188" s="194"/>
      <c r="R188" s="195"/>
      <c r="S188" s="196"/>
    </row>
    <row r="189" spans="1:19">
      <c r="A189" s="123" t="s">
        <v>226</v>
      </c>
      <c r="B189" s="124">
        <v>676</v>
      </c>
      <c r="C189" s="76">
        <v>-2.4531024500000002E-2</v>
      </c>
      <c r="D189" s="13">
        <v>674</v>
      </c>
      <c r="E189" s="14">
        <f>IF(ISNUMBER(D189), (D189 - $B189) / $B189, "")</f>
        <v>-2.9585798816568047E-3</v>
      </c>
      <c r="F189" s="16">
        <f>IF(ISNUMBER(D189), $B199 * E189, "")</f>
        <v>-443.7869822485207</v>
      </c>
      <c r="G189" s="29">
        <v>662</v>
      </c>
      <c r="H189" s="14">
        <f>IF(ISNUMBER(G189), (G189 - $B189) / $B189, "")</f>
        <v>-2.0710059171597635E-2</v>
      </c>
      <c r="I189" s="100">
        <f>IF(ISNUMBER(G189), $B199 * H189, "")</f>
        <v>-3106.5088757396452</v>
      </c>
      <c r="J189" s="13">
        <v>666</v>
      </c>
      <c r="K189" s="14">
        <f>IF(ISNUMBER(J189), (J189 - $B189) / $B189, "")</f>
        <v>-1.4792899408284023E-2</v>
      </c>
      <c r="L189" s="16">
        <f>IF(ISNUMBER(J189), $B199 * K189, "")</f>
        <v>-2218.9349112426034</v>
      </c>
      <c r="M189" s="29">
        <v>649</v>
      </c>
      <c r="N189" s="14">
        <f>IF(ISNUMBER(M189), (M189 - $B189) / $B189, "")</f>
        <v>-3.9940828402366867E-2</v>
      </c>
      <c r="O189" s="16">
        <f>IF(ISNUMBER(M189), $B199 * N189, "")</f>
        <v>-5991.1242603550299</v>
      </c>
      <c r="Q189" s="197"/>
      <c r="R189" s="198"/>
      <c r="S189" s="199"/>
    </row>
    <row r="190" spans="1:19" ht="17.25" thickBot="1">
      <c r="A190" s="125" t="s">
        <v>66</v>
      </c>
      <c r="B190" s="126">
        <v>1575</v>
      </c>
      <c r="C190" s="77">
        <v>-2.4767801900000001E-2</v>
      </c>
      <c r="D190" s="15">
        <v>1565</v>
      </c>
      <c r="E190" s="32">
        <f t="shared" ref="E190:E193" si="102">IF(ISNUMBER(D190), (D190 - $B190) / $B190, "")</f>
        <v>-6.3492063492063492E-3</v>
      </c>
      <c r="F190" s="18">
        <f>IF(ISNUMBER(D190), $B199 * E190, "")</f>
        <v>-952.38095238095241</v>
      </c>
      <c r="G190" s="31">
        <v>1540</v>
      </c>
      <c r="H190" s="32">
        <f t="shared" ref="H190:H193" si="103">IF(ISNUMBER(G190), (G190 - $B190) / $B190, "")</f>
        <v>-2.2222222222222223E-2</v>
      </c>
      <c r="I190" s="101">
        <f>IF(ISNUMBER(G190), $B199 * H190, "")</f>
        <v>-3333.3333333333335</v>
      </c>
      <c r="J190" s="15">
        <v>1545</v>
      </c>
      <c r="K190" s="32">
        <f t="shared" ref="K190:K193" si="104">IF(ISNUMBER(J190), (J190 - $B190) / $B190, "")</f>
        <v>-1.9047619047619049E-2</v>
      </c>
      <c r="L190" s="18">
        <f>IF(ISNUMBER(J190), $B199 * K190, "")</f>
        <v>-2857.1428571428573</v>
      </c>
      <c r="M190" s="31">
        <v>1510</v>
      </c>
      <c r="N190" s="32">
        <f t="shared" ref="N190:N193" si="105">IF(ISNUMBER(M190), (M190 - $B190) / $B190, "")</f>
        <v>-4.1269841269841269E-2</v>
      </c>
      <c r="O190" s="18">
        <f>IF(ISNUMBER(M190), $B199 * N190, "")</f>
        <v>-6190.4761904761899</v>
      </c>
      <c r="Q190" s="200"/>
      <c r="R190" s="201"/>
      <c r="S190" s="202"/>
    </row>
    <row r="191" spans="1:19" ht="17.25" thickBot="1">
      <c r="A191" s="125" t="s">
        <v>206</v>
      </c>
      <c r="B191" s="126">
        <v>659</v>
      </c>
      <c r="C191" s="77">
        <v>-2.5147928999999999E-2</v>
      </c>
      <c r="D191" s="15">
        <v>657</v>
      </c>
      <c r="E191" s="32">
        <f t="shared" si="102"/>
        <v>-3.0349013657056147E-3</v>
      </c>
      <c r="F191" s="18">
        <f>IF(ISNUMBER(D191), $B199 * E191, "")</f>
        <v>-455.2352048558422</v>
      </c>
      <c r="G191" s="31">
        <v>651</v>
      </c>
      <c r="H191" s="32">
        <f t="shared" si="103"/>
        <v>-1.2139605462822459E-2</v>
      </c>
      <c r="I191" s="101">
        <f>IF(ISNUMBER(G191), $B199 * H191, "")</f>
        <v>-1820.9408194233688</v>
      </c>
      <c r="J191" s="15">
        <v>652</v>
      </c>
      <c r="K191" s="32">
        <f t="shared" si="104"/>
        <v>-1.0622154779969651E-2</v>
      </c>
      <c r="L191" s="18">
        <f>IF(ISNUMBER(J191), $B199 * K191, "")</f>
        <v>-1593.3232169954476</v>
      </c>
      <c r="M191" s="31">
        <v>638</v>
      </c>
      <c r="N191" s="32">
        <f t="shared" si="105"/>
        <v>-3.1866464339908952E-2</v>
      </c>
      <c r="O191" s="18">
        <f>IF(ISNUMBER(M191), $B199 * N191, "")</f>
        <v>-4779.9696509863425</v>
      </c>
      <c r="Q191" s="193"/>
      <c r="R191" s="193"/>
      <c r="S191" s="193"/>
    </row>
    <row r="192" spans="1:19" ht="17.25" thickBot="1">
      <c r="A192" s="125" t="s">
        <v>116</v>
      </c>
      <c r="B192" s="126">
        <v>2090</v>
      </c>
      <c r="C192" s="77">
        <v>-2.5641025599999999E-2</v>
      </c>
      <c r="D192" s="15">
        <v>2080</v>
      </c>
      <c r="E192" s="32">
        <f t="shared" si="102"/>
        <v>-4.7846889952153108E-3</v>
      </c>
      <c r="F192" s="18">
        <f>IF(ISNUMBER(D192), $B199 * E192, "")</f>
        <v>-717.70334928229659</v>
      </c>
      <c r="G192" s="31">
        <v>2055</v>
      </c>
      <c r="H192" s="32">
        <f t="shared" si="103"/>
        <v>-1.6746411483253589E-2</v>
      </c>
      <c r="I192" s="101">
        <f>IF(ISNUMBER(G192), $B199 * H192, "")</f>
        <v>-2511.9617224880385</v>
      </c>
      <c r="J192" s="15">
        <v>2065</v>
      </c>
      <c r="K192" s="32">
        <f t="shared" si="104"/>
        <v>-1.1961722488038277E-2</v>
      </c>
      <c r="L192" s="18">
        <f>IF(ISNUMBER(J192), $B199 * K192, "")</f>
        <v>-1794.2583732057417</v>
      </c>
      <c r="M192" s="31">
        <v>2050</v>
      </c>
      <c r="N192" s="32">
        <f t="shared" si="105"/>
        <v>-1.9138755980861243E-2</v>
      </c>
      <c r="O192" s="18">
        <f>IF(ISNUMBER(M192), $B199 * N192, "")</f>
        <v>-2870.8133971291863</v>
      </c>
      <c r="Q192" s="203"/>
      <c r="R192" s="203"/>
      <c r="S192" s="203"/>
    </row>
    <row r="193" spans="1:19" ht="17.25" thickBot="1">
      <c r="A193" s="127" t="s">
        <v>338</v>
      </c>
      <c r="B193" s="128">
        <v>274</v>
      </c>
      <c r="C193" s="78">
        <v>-3.1802120099999998E-2</v>
      </c>
      <c r="D193" s="20">
        <v>272</v>
      </c>
      <c r="E193" s="21">
        <f t="shared" si="102"/>
        <v>-7.2992700729927005E-3</v>
      </c>
      <c r="F193" s="22">
        <f>IF(ISNUMBER(D193), $B199 * E193, "")</f>
        <v>-1094.8905109489051</v>
      </c>
      <c r="G193" s="30">
        <v>269</v>
      </c>
      <c r="H193" s="21">
        <f t="shared" si="103"/>
        <v>-1.824817518248175E-2</v>
      </c>
      <c r="I193" s="105">
        <f>IF(ISNUMBER(G193), $B199 * H193, "")</f>
        <v>-2737.2262773722628</v>
      </c>
      <c r="J193" s="20">
        <v>271</v>
      </c>
      <c r="K193" s="21">
        <f t="shared" si="104"/>
        <v>-1.0948905109489052E-2</v>
      </c>
      <c r="L193" s="22">
        <f>IF(ISNUMBER(J193), $B199 * K193, "")</f>
        <v>-1642.3357664233577</v>
      </c>
      <c r="M193" s="30">
        <v>267</v>
      </c>
      <c r="N193" s="21">
        <f t="shared" si="105"/>
        <v>-2.5547445255474453E-2</v>
      </c>
      <c r="O193" s="22">
        <f>IF(ISNUMBER(M193), $B199 * N193, "")</f>
        <v>-3832.1167883211679</v>
      </c>
      <c r="Q193" s="203"/>
      <c r="R193" s="203"/>
      <c r="S193" s="203"/>
    </row>
    <row r="194" spans="1:19" ht="17.25" thickBot="1">
      <c r="A194" s="125" t="s">
        <v>216</v>
      </c>
      <c r="B194" s="129">
        <v>146</v>
      </c>
      <c r="C194" s="80">
        <v>-3.3112582799999998E-2</v>
      </c>
      <c r="D194" s="106">
        <v>144</v>
      </c>
      <c r="E194" s="107">
        <f>IF(ISNUMBER(D194), (D194 - $B194) / $B194, "")</f>
        <v>-1.3698630136986301E-2</v>
      </c>
      <c r="F194" s="108">
        <f>IF(ISNUMBER(D194), $B199 * E194, "")</f>
        <v>-2054.794520547945</v>
      </c>
      <c r="G194" s="109">
        <v>141</v>
      </c>
      <c r="H194" s="107">
        <f>IF(ISNUMBER(G194), (G194 - $B194) / $B194, "")</f>
        <v>-3.4246575342465752E-2</v>
      </c>
      <c r="I194" s="110">
        <f>IF(ISNUMBER(G194), $B199 * H194, "")</f>
        <v>-5136.9863013698623</v>
      </c>
      <c r="J194" s="106">
        <v>142</v>
      </c>
      <c r="K194" s="107">
        <f>IF(ISNUMBER(J194), (J194 - $B194) / $B194, "")</f>
        <v>-2.7397260273972601E-2</v>
      </c>
      <c r="L194" s="108">
        <f>IF(ISNUMBER(J194), $B199 * K194, "")</f>
        <v>-4109.58904109589</v>
      </c>
      <c r="M194" s="109">
        <v>142</v>
      </c>
      <c r="N194" s="107">
        <f>IF(ISNUMBER(M194), (M194 - $B194) / $B194, "")</f>
        <v>-2.7397260273972601E-2</v>
      </c>
      <c r="O194" s="108">
        <f>IF(ISNUMBER(M194), $B199 * N194, "")</f>
        <v>-4109.58904109589</v>
      </c>
      <c r="Q194" s="193"/>
      <c r="R194" s="193"/>
      <c r="S194" s="193"/>
    </row>
    <row r="195" spans="1:19" ht="17.25" thickBot="1">
      <c r="A195" s="125" t="s">
        <v>238</v>
      </c>
      <c r="B195" s="126">
        <v>711</v>
      </c>
      <c r="C195" s="77">
        <v>-3.3967391299999997E-2</v>
      </c>
      <c r="D195" s="15">
        <v>710</v>
      </c>
      <c r="E195" s="32">
        <f t="shared" ref="E195:E198" si="106">IF(ISNUMBER(D195), (D195 - $B195) / $B195, "")</f>
        <v>-1.4064697609001407E-3</v>
      </c>
      <c r="F195" s="18">
        <f>IF(ISNUMBER(D195), $B199 * E195, "")</f>
        <v>-210.9704641350211</v>
      </c>
      <c r="G195" s="31">
        <v>696</v>
      </c>
      <c r="H195" s="32">
        <f t="shared" ref="H195:H198" si="107">IF(ISNUMBER(G195), (G195 - $B195) / $B195, "")</f>
        <v>-2.1097046413502109E-2</v>
      </c>
      <c r="I195" s="101">
        <f>IF(ISNUMBER(G195), $B199 * H195, "")</f>
        <v>-3164.5569620253164</v>
      </c>
      <c r="J195" s="15">
        <v>701</v>
      </c>
      <c r="K195" s="32">
        <f t="shared" ref="K195:K198" si="108">IF(ISNUMBER(J195), (J195 - $B195) / $B195, "")</f>
        <v>-1.4064697609001406E-2</v>
      </c>
      <c r="L195" s="18">
        <f>IF(ISNUMBER(J195), $B199 * K195, "")</f>
        <v>-2109.7046413502107</v>
      </c>
      <c r="M195" s="31">
        <v>682</v>
      </c>
      <c r="N195" s="32">
        <f t="shared" ref="N195:N198" si="109">IF(ISNUMBER(M195), (M195 - $B195) / $B195, "")</f>
        <v>-4.0787623066104076E-2</v>
      </c>
      <c r="O195" s="18">
        <f>IF(ISNUMBER(M195), $B199 * N195, "")</f>
        <v>-6118.1434599156109</v>
      </c>
      <c r="Q195" s="193"/>
      <c r="R195" s="193"/>
      <c r="S195" s="193"/>
    </row>
    <row r="196" spans="1:19" ht="17.25" thickBot="1">
      <c r="A196" s="125" t="s">
        <v>240</v>
      </c>
      <c r="B196" s="126">
        <v>4230</v>
      </c>
      <c r="C196" s="77">
        <v>-3.5347776499999997E-2</v>
      </c>
      <c r="D196" s="15">
        <v>4215</v>
      </c>
      <c r="E196" s="32">
        <f t="shared" si="106"/>
        <v>-3.5460992907801418E-3</v>
      </c>
      <c r="F196" s="18">
        <f>IF(ISNUMBER(D196), $B199 * E196, "")</f>
        <v>-531.91489361702122</v>
      </c>
      <c r="G196" s="31">
        <v>4115</v>
      </c>
      <c r="H196" s="32">
        <f t="shared" si="107"/>
        <v>-2.7186761229314422E-2</v>
      </c>
      <c r="I196" s="101">
        <f>IF(ISNUMBER(G196), $B199 * H196, "")</f>
        <v>-4078.0141843971633</v>
      </c>
      <c r="J196" s="15">
        <v>4120</v>
      </c>
      <c r="K196" s="32">
        <f t="shared" si="108"/>
        <v>-2.6004728132387706E-2</v>
      </c>
      <c r="L196" s="18">
        <f>IF(ISNUMBER(J196), $B199 * K196, "")</f>
        <v>-3900.7092198581558</v>
      </c>
      <c r="M196" s="31">
        <v>4190</v>
      </c>
      <c r="N196" s="32">
        <f t="shared" si="109"/>
        <v>-9.4562647754137114E-3</v>
      </c>
      <c r="O196" s="18">
        <f>IF(ISNUMBER(M196), $B199 * N196, "")</f>
        <v>-1418.4397163120568</v>
      </c>
      <c r="Q196" s="193"/>
      <c r="R196" s="193"/>
      <c r="S196" s="193"/>
    </row>
    <row r="197" spans="1:19">
      <c r="A197" s="125" t="s">
        <v>236</v>
      </c>
      <c r="B197" s="126">
        <v>366</v>
      </c>
      <c r="C197" s="77">
        <v>-3.6842105299999997E-2</v>
      </c>
      <c r="D197" s="15">
        <v>366</v>
      </c>
      <c r="E197" s="32">
        <f t="shared" si="106"/>
        <v>0</v>
      </c>
      <c r="F197" s="18">
        <f>IF(ISNUMBER(D197), $B199 * E197, "")</f>
        <v>0</v>
      </c>
      <c r="G197" s="31">
        <v>358</v>
      </c>
      <c r="H197" s="32">
        <f t="shared" si="107"/>
        <v>-2.185792349726776E-2</v>
      </c>
      <c r="I197" s="101">
        <f>IF(ISNUMBER(G197), $B199 * H197, "")</f>
        <v>-3278.688524590164</v>
      </c>
      <c r="J197" s="15">
        <v>361</v>
      </c>
      <c r="K197" s="32">
        <f t="shared" si="108"/>
        <v>-1.3661202185792349E-2</v>
      </c>
      <c r="L197" s="18">
        <f>IF(ISNUMBER(J197), $B199 * K197, "")</f>
        <v>-2049.1803278688526</v>
      </c>
      <c r="M197" s="31">
        <v>350</v>
      </c>
      <c r="N197" s="32">
        <f t="shared" si="109"/>
        <v>-4.3715846994535519E-2</v>
      </c>
      <c r="O197" s="18">
        <f>IF(ISNUMBER(M197), $B199 * N197, "")</f>
        <v>-6557.377049180328</v>
      </c>
      <c r="Q197" s="182"/>
      <c r="R197" s="183"/>
      <c r="S197" s="184"/>
    </row>
    <row r="198" spans="1:19" ht="17.25" thickBot="1">
      <c r="A198" s="130" t="s">
        <v>202</v>
      </c>
      <c r="B198" s="131">
        <v>6.26</v>
      </c>
      <c r="C198" s="79">
        <v>-3.6923076899999997E-2</v>
      </c>
      <c r="D198" s="24">
        <v>6.25</v>
      </c>
      <c r="E198" s="25">
        <f t="shared" si="106"/>
        <v>-1.5974440894568351E-3</v>
      </c>
      <c r="F198" s="104">
        <f>IF(ISNUMBER(D198), $B199 * E198, "")</f>
        <v>-239.61661341852528</v>
      </c>
      <c r="G198" s="102">
        <v>6.16</v>
      </c>
      <c r="H198" s="25">
        <f t="shared" si="107"/>
        <v>-1.5974440894568634E-2</v>
      </c>
      <c r="I198" s="103">
        <f>IF(ISNUMBER(G198), $B199 * H198, "")</f>
        <v>-2396.166134185295</v>
      </c>
      <c r="J198" s="24">
        <v>6.19</v>
      </c>
      <c r="K198" s="25">
        <f t="shared" si="108"/>
        <v>-1.1182108626197987E-2</v>
      </c>
      <c r="L198" s="104">
        <f>IF(ISNUMBER(J198), $B199 * K198, "")</f>
        <v>-1677.3162939296981</v>
      </c>
      <c r="M198" s="102">
        <v>6.07</v>
      </c>
      <c r="N198" s="25">
        <f t="shared" si="109"/>
        <v>-3.0351437699680434E-2</v>
      </c>
      <c r="O198" s="104">
        <f>IF(ISNUMBER(M198), $B199 * N198, "")</f>
        <v>-4552.7156549520651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-4.6901642898170923E-3</v>
      </c>
      <c r="F199" s="28">
        <f>SUM(F179:F198)</f>
        <v>-14070.492869451278</v>
      </c>
      <c r="G199" s="26" t="s">
        <v>265</v>
      </c>
      <c r="H199" s="27">
        <f>IF(COUNT(H179:H198), SUM(H179:H198) / COUNT(H179:H198), 0)</f>
        <v>-1.7935934557447665E-2</v>
      </c>
      <c r="I199" s="28">
        <f>SUM(I179:I198)</f>
        <v>-53807.803672342983</v>
      </c>
      <c r="J199" s="26" t="s">
        <v>265</v>
      </c>
      <c r="K199" s="27">
        <f>IF(COUNT(K179:K198), SUM(K179:K198) / COUNT(K179:K198), 0)</f>
        <v>-1.3307836510259487E-2</v>
      </c>
      <c r="L199" s="28">
        <f>SUM(L179:L198)</f>
        <v>-39923.509530778458</v>
      </c>
      <c r="M199" s="26" t="s">
        <v>265</v>
      </c>
      <c r="N199" s="27">
        <f>IF(COUNT(N179:N198), SUM(N179:N198) / COUNT(N179:N198), 0)</f>
        <v>-3.3037042652590921E-2</v>
      </c>
      <c r="O199" s="28">
        <f>SUM(O179:O198)</f>
        <v>-99111.127957772769</v>
      </c>
      <c r="Q199" s="188"/>
      <c r="R199" s="189"/>
      <c r="S199" s="19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3D09F-A8C3-4517-AE70-DD8FB01F308C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44723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-166,690 KRW (-5.56%)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-71,807 KRW (-2.39%)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-136,684 KRW (-4.56%)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-94,998 KRW (-3.17%)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2022-06-11(토) 오전 00:00</v>
      </c>
      <c r="C15" s="243"/>
      <c r="D15" s="217" t="str">
        <f>TEXT($G$1, "[$-ko-KR]yyyy-mm-dd(ddd) ") &amp; "오후 14:00"</f>
        <v>2022-06-11(토) 오후 14:00</v>
      </c>
      <c r="E15" s="218"/>
      <c r="F15" s="219"/>
      <c r="G15" s="217" t="str">
        <f>TEXT($G$1, "[$-ko-KR]yyyy-mm-dd(ddd) ") &amp; "오후 19:00"</f>
        <v>2022-06-11(토) 오후 19:00</v>
      </c>
      <c r="H15" s="218"/>
      <c r="I15" s="219"/>
      <c r="J15" s="217" t="str">
        <f>TEXT($G$1, "[$-ko-KR]yyyy-mm-dd(ddd) ") &amp; "오후 21:00"</f>
        <v>2022-06-11(토) 오후 21:00</v>
      </c>
      <c r="K15" s="218"/>
      <c r="L15" s="219"/>
      <c r="M15" s="217" t="str">
        <f>TEXT($G$1+1, "[$-ko-KR]yyyy-mm-dd(ddd) ") &amp; "오전 00:00"</f>
        <v>2022-06-12(일)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2022-06-11(토) 오전 00:00</v>
      </c>
      <c r="C42" s="245"/>
      <c r="D42" s="217" t="str">
        <f>TEXT($G$1, "[$-ko-KR]yyyy-mm-dd(ddd) ") &amp; "오후 14:00"</f>
        <v>2022-06-11(토) 오후 14:00</v>
      </c>
      <c r="E42" s="218"/>
      <c r="F42" s="219"/>
      <c r="G42" s="217" t="str">
        <f>TEXT($G$1, "[$-ko-KR]yyyy-mm-dd(ddd) ") &amp; "오후 19:00"</f>
        <v>2022-06-11(토) 오후 19:00</v>
      </c>
      <c r="H42" s="218"/>
      <c r="I42" s="219"/>
      <c r="J42" s="217" t="str">
        <f>TEXT($G$1, "[$-ko-KR]yyyy-mm-dd(ddd) ") &amp; "오후 21:00"</f>
        <v>2022-06-11(토) 오후 21:00</v>
      </c>
      <c r="K42" s="218"/>
      <c r="L42" s="219"/>
      <c r="M42" s="217" t="str">
        <f>TEXT($G$1+1, "[$-ko-KR]yyyy-mm-dd(ddd) ") &amp; "오전 00:00"</f>
        <v>2022-06-12(일)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5" t="s">
        <v>57</v>
      </c>
      <c r="H43" s="176" t="s">
        <v>262</v>
      </c>
      <c r="I43" s="177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134</v>
      </c>
      <c r="B44" s="124">
        <v>76</v>
      </c>
      <c r="C44" s="76">
        <v>2.98102981E-2</v>
      </c>
      <c r="D44" s="13">
        <v>75.5</v>
      </c>
      <c r="E44" s="14">
        <f>IF(ISNUMBER(D44), (D44 - $B44) / $B44, "")</f>
        <v>-6.5789473684210523E-3</v>
      </c>
      <c r="F44" s="16">
        <f>IF(ISNUMBER(D44), $B64 * E44, "")</f>
        <v>-986.8421052631578</v>
      </c>
      <c r="G44" s="29">
        <v>72.099999999999994</v>
      </c>
      <c r="H44" s="14">
        <f>IF(ISNUMBER(G44), (G44 - $B44) / $B44, "")</f>
        <v>-5.1315789473684287E-2</v>
      </c>
      <c r="I44" s="100">
        <f>IF(ISNUMBER(G44), $B64 * H44, "")</f>
        <v>-7697.3684210526426</v>
      </c>
      <c r="J44" s="13">
        <v>71.7</v>
      </c>
      <c r="K44" s="14">
        <f>IF(ISNUMBER(J44), (J44 - $B44) / $B44, "")</f>
        <v>-5.6578947368421013E-2</v>
      </c>
      <c r="L44" s="16">
        <f>IF(ISNUMBER(J44), $B64 * K44, "")</f>
        <v>-8486.8421052631529</v>
      </c>
      <c r="M44" s="29">
        <v>71.7</v>
      </c>
      <c r="N44" s="14">
        <f>IF(ISNUMBER(M44), (M44 - $B44) / $B44, "")</f>
        <v>-5.6578947368421013E-2</v>
      </c>
      <c r="O44" s="16">
        <f>IF(ISNUMBER(M44), $B64 * N44, "")</f>
        <v>-8486.8421052631529</v>
      </c>
      <c r="Q44" s="203"/>
      <c r="R44" s="203"/>
      <c r="S44" s="203"/>
    </row>
    <row r="45" spans="1:19" ht="17.25" customHeight="1" thickBot="1">
      <c r="A45" s="125" t="s">
        <v>194</v>
      </c>
      <c r="B45" s="126">
        <v>95.9</v>
      </c>
      <c r="C45" s="77">
        <v>2.2388059700000001E-2</v>
      </c>
      <c r="D45" s="15">
        <v>95.5</v>
      </c>
      <c r="E45" s="32">
        <f t="shared" ref="E45:E48" si="14">IF(ISNUMBER(D45), (D45 - $B45) / $B45, "")</f>
        <v>-4.1710114702816024E-3</v>
      </c>
      <c r="F45" s="18">
        <f>IF(ISNUMBER(D45), $B64 * E45, "")</f>
        <v>-625.65172054224035</v>
      </c>
      <c r="G45" s="31">
        <v>95.8</v>
      </c>
      <c r="H45" s="32">
        <f t="shared" ref="H45:H48" si="15">IF(ISNUMBER(G45), (G45 - $B45) / $B45, "")</f>
        <v>-1.0427528675704748E-3</v>
      </c>
      <c r="I45" s="101">
        <f>IF(ISNUMBER(G45), $B64 * H45, "")</f>
        <v>-156.4129301355712</v>
      </c>
      <c r="J45" s="15">
        <v>93.5</v>
      </c>
      <c r="K45" s="32">
        <f t="shared" ref="K45:K48" si="16">IF(ISNUMBER(J45), (J45 - $B45) / $B45, "")</f>
        <v>-2.5026068821689316E-2</v>
      </c>
      <c r="L45" s="18">
        <f>IF(ISNUMBER(J45), $B64 * K45, "")</f>
        <v>-3753.9103232533976</v>
      </c>
      <c r="M45" s="31">
        <v>93.5</v>
      </c>
      <c r="N45" s="32">
        <f t="shared" ref="N45:N48" si="17">IF(ISNUMBER(M45), (M45 - $B45) / $B45, "")</f>
        <v>-2.5026068821689316E-2</v>
      </c>
      <c r="O45" s="18">
        <f>IF(ISNUMBER(M45), $B64 * N45, "")</f>
        <v>-3753.9103232533976</v>
      </c>
      <c r="Q45" s="203"/>
      <c r="R45" s="203"/>
      <c r="S45" s="203"/>
    </row>
    <row r="46" spans="1:19" ht="17.25" customHeight="1" thickBot="1">
      <c r="A46" s="125" t="s">
        <v>107</v>
      </c>
      <c r="B46" s="126">
        <v>75</v>
      </c>
      <c r="C46" s="77">
        <v>1.9021739100000001E-2</v>
      </c>
      <c r="D46" s="15">
        <v>75.3</v>
      </c>
      <c r="E46" s="32">
        <f t="shared" si="14"/>
        <v>3.9999999999999619E-3</v>
      </c>
      <c r="F46" s="18">
        <f>IF(ISNUMBER(D46), $B64 * E46, "")</f>
        <v>599.99999999999432</v>
      </c>
      <c r="G46" s="31">
        <v>71.5</v>
      </c>
      <c r="H46" s="32">
        <f t="shared" si="15"/>
        <v>-4.6666666666666669E-2</v>
      </c>
      <c r="I46" s="101">
        <f>IF(ISNUMBER(G46), $B64 * H46, "")</f>
        <v>-7000</v>
      </c>
      <c r="J46" s="15">
        <v>70.8</v>
      </c>
      <c r="K46" s="32">
        <f t="shared" si="16"/>
        <v>-5.6000000000000036E-2</v>
      </c>
      <c r="L46" s="18">
        <f>IF(ISNUMBER(J46), $B64 * K46, "")</f>
        <v>-8400.0000000000055</v>
      </c>
      <c r="M46" s="31">
        <v>70.8</v>
      </c>
      <c r="N46" s="32">
        <f t="shared" si="17"/>
        <v>-5.6000000000000036E-2</v>
      </c>
      <c r="O46" s="18">
        <f>IF(ISNUMBER(M46), $B64 * N46, "")</f>
        <v>-8400.0000000000055</v>
      </c>
      <c r="Q46" s="193"/>
      <c r="R46" s="193"/>
      <c r="S46" s="193"/>
    </row>
    <row r="47" spans="1:19" ht="17.25" customHeight="1" thickBot="1">
      <c r="A47" s="125" t="s">
        <v>118</v>
      </c>
      <c r="B47" s="126">
        <v>11.6</v>
      </c>
      <c r="C47" s="77">
        <v>1.75438596E-2</v>
      </c>
      <c r="D47" s="15">
        <v>11.6</v>
      </c>
      <c r="E47" s="32">
        <f t="shared" si="14"/>
        <v>0</v>
      </c>
      <c r="F47" s="18">
        <f>IF(ISNUMBER(D47), $B64 * E47, "")</f>
        <v>0</v>
      </c>
      <c r="G47" s="31">
        <v>11.1</v>
      </c>
      <c r="H47" s="32">
        <f t="shared" si="15"/>
        <v>-4.3103448275862072E-2</v>
      </c>
      <c r="I47" s="101">
        <f>IF(ISNUMBER(G47), $B64 * H47, "")</f>
        <v>-6465.5172413793107</v>
      </c>
      <c r="J47" s="15">
        <v>11</v>
      </c>
      <c r="K47" s="32">
        <f t="shared" si="16"/>
        <v>-5.1724137931034454E-2</v>
      </c>
      <c r="L47" s="18">
        <f>IF(ISNUMBER(J47), $B64 * K47, "")</f>
        <v>-7758.6206896551685</v>
      </c>
      <c r="M47" s="31">
        <v>11</v>
      </c>
      <c r="N47" s="32">
        <f t="shared" si="17"/>
        <v>-5.1724137931034454E-2</v>
      </c>
      <c r="O47" s="18">
        <f>IF(ISNUMBER(M47), $B64 * N47, "")</f>
        <v>-7758.6206896551685</v>
      </c>
      <c r="Q47" s="193"/>
      <c r="R47" s="193"/>
      <c r="S47" s="193"/>
    </row>
    <row r="48" spans="1:19" ht="17.25" customHeight="1" thickBot="1">
      <c r="A48" s="127" t="s">
        <v>124</v>
      </c>
      <c r="B48" s="128">
        <v>38.799999999999997</v>
      </c>
      <c r="C48" s="78">
        <v>1.5706806300000001E-2</v>
      </c>
      <c r="D48" s="20">
        <v>38.9</v>
      </c>
      <c r="E48" s="21">
        <f t="shared" si="14"/>
        <v>2.5773195876289028E-3</v>
      </c>
      <c r="F48" s="22">
        <f>IF(ISNUMBER(D48), $B64 * E48, "")</f>
        <v>386.59793814433544</v>
      </c>
      <c r="G48" s="30">
        <v>37.1</v>
      </c>
      <c r="H48" s="21">
        <f t="shared" si="15"/>
        <v>-4.3814432989690615E-2</v>
      </c>
      <c r="I48" s="105">
        <f>IF(ISNUMBER(G48), $B64 * H48, "")</f>
        <v>-6572.1649484535919</v>
      </c>
      <c r="J48" s="20">
        <v>37</v>
      </c>
      <c r="K48" s="21">
        <f t="shared" si="16"/>
        <v>-4.639175257731952E-2</v>
      </c>
      <c r="L48" s="22">
        <f>IF(ISNUMBER(J48), $B64 * K48, "")</f>
        <v>-6958.7628865979277</v>
      </c>
      <c r="M48" s="30">
        <v>37</v>
      </c>
      <c r="N48" s="21">
        <f t="shared" si="17"/>
        <v>-4.639175257731952E-2</v>
      </c>
      <c r="O48" s="22">
        <f>IF(ISNUMBER(M48), $B64 * N48, "")</f>
        <v>-6958.7628865979277</v>
      </c>
      <c r="Q48" s="193"/>
      <c r="R48" s="193"/>
      <c r="S48" s="193"/>
    </row>
    <row r="49" spans="1:19" ht="17.25" customHeight="1" thickBot="1">
      <c r="A49" s="125" t="s">
        <v>204</v>
      </c>
      <c r="B49" s="129">
        <v>8.59</v>
      </c>
      <c r="C49" s="80">
        <v>1.5366430299999999E-2</v>
      </c>
      <c r="D49" s="106">
        <v>8.58</v>
      </c>
      <c r="E49" s="107">
        <f>IF(ISNUMBER(D49), (D49 - $B49) / $B49, "")</f>
        <v>-1.1641443538998588E-3</v>
      </c>
      <c r="F49" s="108">
        <f>IF(ISNUMBER(D49), $B64 * E49, "")</f>
        <v>-174.62165308497882</v>
      </c>
      <c r="G49" s="109">
        <v>9.8699999999999992</v>
      </c>
      <c r="H49" s="107">
        <f>IF(ISNUMBER(G49), (G49 - $B49) / $B49, "")</f>
        <v>0.14901047729918504</v>
      </c>
      <c r="I49" s="110">
        <f>IF(ISNUMBER(G49), $B64 * H49, "")</f>
        <v>22351.571594877754</v>
      </c>
      <c r="J49" s="106">
        <v>10.1</v>
      </c>
      <c r="K49" s="107">
        <f>IF(ISNUMBER(J49), (J49 - $B49) / $B49, "")</f>
        <v>0.1757857974388824</v>
      </c>
      <c r="L49" s="108">
        <f>IF(ISNUMBER(J49), $B64 * K49, "")</f>
        <v>26367.869615832358</v>
      </c>
      <c r="M49" s="109">
        <v>10.1</v>
      </c>
      <c r="N49" s="107">
        <f>IF(ISNUMBER(M49), (M49 - $B49) / $B49, "")</f>
        <v>0.1757857974388824</v>
      </c>
      <c r="O49" s="108">
        <f>IF(ISNUMBER(M49), $B64 * N49, "")</f>
        <v>26367.869615832358</v>
      </c>
      <c r="Q49" s="193"/>
      <c r="R49" s="193"/>
      <c r="S49" s="193"/>
    </row>
    <row r="50" spans="1:19" ht="17.25" customHeight="1" thickBot="1">
      <c r="A50" s="125" t="s">
        <v>56</v>
      </c>
      <c r="B50" s="126">
        <v>60.9</v>
      </c>
      <c r="C50" s="77">
        <v>1.4999999999999999E-2</v>
      </c>
      <c r="D50" s="15">
        <v>61.2</v>
      </c>
      <c r="E50" s="32">
        <f t="shared" ref="E50:E53" si="18">IF(ISNUMBER(D50), (D50 - $B50) / $B50, "")</f>
        <v>4.9261083743843068E-3</v>
      </c>
      <c r="F50" s="18">
        <f>IF(ISNUMBER(D50), $B64 * E50, "")</f>
        <v>738.91625615764599</v>
      </c>
      <c r="G50" s="31">
        <v>58.8</v>
      </c>
      <c r="H50" s="32">
        <f t="shared" ref="H50:H53" si="19">IF(ISNUMBER(G50), (G50 - $B50) / $B50, "")</f>
        <v>-3.4482758620689682E-2</v>
      </c>
      <c r="I50" s="101">
        <f>IF(ISNUMBER(G50), $B64 * H50, "")</f>
        <v>-5172.413793103452</v>
      </c>
      <c r="J50" s="15">
        <v>58.6</v>
      </c>
      <c r="K50" s="32">
        <f t="shared" ref="K50:K53" si="20">IF(ISNUMBER(J50), (J50 - $B50) / $B50, "")</f>
        <v>-3.77668308702791E-2</v>
      </c>
      <c r="L50" s="18">
        <f>IF(ISNUMBER(J50), $B64 * K50, "")</f>
        <v>-5665.024630541865</v>
      </c>
      <c r="M50" s="31">
        <v>58.6</v>
      </c>
      <c r="N50" s="32">
        <f t="shared" ref="N50:N53" si="21">IF(ISNUMBER(M50), (M50 - $B50) / $B50, "")</f>
        <v>-3.77668308702791E-2</v>
      </c>
      <c r="O50" s="18">
        <f>IF(ISNUMBER(M50), $B64 * N50, "")</f>
        <v>-5665.024630541865</v>
      </c>
      <c r="Q50" s="193"/>
      <c r="R50" s="193"/>
      <c r="S50" s="193"/>
    </row>
    <row r="51" spans="1:19" ht="17.25" customHeight="1" thickBot="1">
      <c r="A51" s="125" t="s">
        <v>143</v>
      </c>
      <c r="B51" s="126">
        <v>6.46</v>
      </c>
      <c r="C51" s="77">
        <v>1.2539185E-2</v>
      </c>
      <c r="D51" s="15">
        <v>6.48</v>
      </c>
      <c r="E51" s="32">
        <f t="shared" si="18"/>
        <v>3.0959752321982137E-3</v>
      </c>
      <c r="F51" s="18">
        <f>IF(ISNUMBER(D51), $B64 * E51, "")</f>
        <v>464.39628482973205</v>
      </c>
      <c r="G51" s="31">
        <v>6.13</v>
      </c>
      <c r="H51" s="32">
        <f t="shared" si="19"/>
        <v>-5.1083591331269364E-2</v>
      </c>
      <c r="I51" s="101">
        <f>IF(ISNUMBER(G51), $B64 * H51, "")</f>
        <v>-7662.5386996904044</v>
      </c>
      <c r="J51" s="15">
        <v>6.09</v>
      </c>
      <c r="K51" s="32">
        <f t="shared" si="20"/>
        <v>-5.7275541795665651E-2</v>
      </c>
      <c r="L51" s="18">
        <f>IF(ISNUMBER(J51), $B64 * K51, "")</f>
        <v>-8591.3312693498483</v>
      </c>
      <c r="M51" s="31">
        <v>6.09</v>
      </c>
      <c r="N51" s="32">
        <f t="shared" si="21"/>
        <v>-5.7275541795665651E-2</v>
      </c>
      <c r="O51" s="18">
        <f>IF(ISNUMBER(M51), $B64 * N51, "")</f>
        <v>-8591.3312693498483</v>
      </c>
      <c r="Q51" s="193"/>
      <c r="R51" s="193"/>
      <c r="S51" s="193"/>
    </row>
    <row r="52" spans="1:19" ht="17.25" customHeight="1" thickBot="1">
      <c r="A52" s="125" t="s">
        <v>340</v>
      </c>
      <c r="B52" s="126">
        <v>6.2700000000000006E-2</v>
      </c>
      <c r="C52" s="77">
        <v>1.12903226E-2</v>
      </c>
      <c r="D52" s="15">
        <v>6.2799999999999995E-2</v>
      </c>
      <c r="E52" s="32">
        <f t="shared" si="18"/>
        <v>1.5948963317382612E-3</v>
      </c>
      <c r="F52" s="18">
        <f>IF(ISNUMBER(D52), $B64 * E52, "")</f>
        <v>239.23444976073918</v>
      </c>
      <c r="G52" s="31">
        <v>6.0400000000000002E-2</v>
      </c>
      <c r="H52" s="32">
        <f t="shared" si="19"/>
        <v>-3.6682615629984101E-2</v>
      </c>
      <c r="I52" s="101">
        <f>IF(ISNUMBER(G52), $B64 * H52, "")</f>
        <v>-5502.3923444976153</v>
      </c>
      <c r="J52" s="15">
        <v>6.0199999999999997E-2</v>
      </c>
      <c r="K52" s="32">
        <f t="shared" si="20"/>
        <v>-3.9872408293461066E-2</v>
      </c>
      <c r="L52" s="18">
        <f>IF(ISNUMBER(J52), $B64 * K52, "")</f>
        <v>-5980.86124401916</v>
      </c>
      <c r="M52" s="31">
        <v>6.0199999999999997E-2</v>
      </c>
      <c r="N52" s="32">
        <f t="shared" si="21"/>
        <v>-3.9872408293461066E-2</v>
      </c>
      <c r="O52" s="18">
        <f>IF(ISNUMBER(M52), $B64 * N52, "")</f>
        <v>-5980.86124401916</v>
      </c>
      <c r="Q52" s="33"/>
      <c r="R52" s="33"/>
    </row>
    <row r="53" spans="1:19" ht="17.25" customHeight="1" thickBot="1">
      <c r="A53" s="130" t="s">
        <v>228</v>
      </c>
      <c r="B53" s="131">
        <v>36.1</v>
      </c>
      <c r="C53" s="79">
        <v>1.1204481800000001E-2</v>
      </c>
      <c r="D53" s="24">
        <v>36.1</v>
      </c>
      <c r="E53" s="25">
        <f t="shared" si="18"/>
        <v>0</v>
      </c>
      <c r="F53" s="104">
        <f>IF(ISNUMBER(D53), $B64 * E53, "")</f>
        <v>0</v>
      </c>
      <c r="G53" s="102">
        <v>34.799999999999997</v>
      </c>
      <c r="H53" s="25">
        <f t="shared" si="19"/>
        <v>-3.6011080332410086E-2</v>
      </c>
      <c r="I53" s="103">
        <f>IF(ISNUMBER(G53), $B64 * H53, "")</f>
        <v>-5401.662049861513</v>
      </c>
      <c r="J53" s="24">
        <v>34.799999999999997</v>
      </c>
      <c r="K53" s="25">
        <f t="shared" si="20"/>
        <v>-3.6011080332410086E-2</v>
      </c>
      <c r="L53" s="104">
        <f>IF(ISNUMBER(J53), $B64 * K53, "")</f>
        <v>-5401.662049861513</v>
      </c>
      <c r="M53" s="102">
        <v>34.799999999999997</v>
      </c>
      <c r="N53" s="25">
        <f t="shared" si="21"/>
        <v>-3.6011080332410086E-2</v>
      </c>
      <c r="O53" s="104">
        <f>IF(ISNUMBER(M53), $B64 * N53, "")</f>
        <v>-5401.662049861513</v>
      </c>
      <c r="Q53" s="194"/>
      <c r="R53" s="195"/>
      <c r="S53" s="196"/>
    </row>
    <row r="54" spans="1:19" ht="17.25" customHeight="1">
      <c r="A54" s="123" t="s">
        <v>140</v>
      </c>
      <c r="B54" s="124">
        <v>45.6</v>
      </c>
      <c r="C54" s="76">
        <v>1.10864745E-2</v>
      </c>
      <c r="D54" s="13">
        <v>45.7</v>
      </c>
      <c r="E54" s="14">
        <f>IF(ISNUMBER(D54), (D54 - $B54) / $B54, "")</f>
        <v>2.192982456140382E-3</v>
      </c>
      <c r="F54" s="16">
        <f>IF(ISNUMBER(D54), $B64 * E54, "")</f>
        <v>328.94736842105732</v>
      </c>
      <c r="G54" s="29">
        <v>43.6</v>
      </c>
      <c r="H54" s="14">
        <f>IF(ISNUMBER(G54), (G54 - $B54) / $B54, "")</f>
        <v>-4.3859649122807015E-2</v>
      </c>
      <c r="I54" s="100">
        <f>IF(ISNUMBER(G54), $B64 * H54, "")</f>
        <v>-6578.9473684210525</v>
      </c>
      <c r="J54" s="13">
        <v>43.4</v>
      </c>
      <c r="K54" s="14">
        <f>IF(ISNUMBER(J54), (J54 - $B54) / $B54, "")</f>
        <v>-4.8245614035087779E-2</v>
      </c>
      <c r="L54" s="16">
        <f>IF(ISNUMBER(J54), $B64 * K54, "")</f>
        <v>-7236.8421052631666</v>
      </c>
      <c r="M54" s="29">
        <v>43.4</v>
      </c>
      <c r="N54" s="14">
        <f>IF(ISNUMBER(M54), (M54 - $B54) / $B54, "")</f>
        <v>-4.8245614035087779E-2</v>
      </c>
      <c r="O54" s="16">
        <f>IF(ISNUMBER(M54), $B64 * N54, "")</f>
        <v>-7236.8421052631666</v>
      </c>
      <c r="Q54" s="197"/>
      <c r="R54" s="198"/>
      <c r="S54" s="199"/>
    </row>
    <row r="55" spans="1:19" ht="17.25" customHeight="1" thickBot="1">
      <c r="A55" s="125" t="s">
        <v>126</v>
      </c>
      <c r="B55" s="126">
        <v>65.2</v>
      </c>
      <c r="C55" s="77">
        <v>1.0852713199999999E-2</v>
      </c>
      <c r="D55" s="15">
        <v>65.5</v>
      </c>
      <c r="E55" s="32">
        <f t="shared" ref="E55:E58" si="22">IF(ISNUMBER(D55), (D55 - $B55) / $B55, "")</f>
        <v>4.6012269938649868E-3</v>
      </c>
      <c r="F55" s="18">
        <f>IF(ISNUMBER(D55), $B64 * E55, "")</f>
        <v>690.18404907974798</v>
      </c>
      <c r="G55" s="31">
        <v>62.9</v>
      </c>
      <c r="H55" s="32">
        <f t="shared" ref="H55:H58" si="23">IF(ISNUMBER(G55), (G55 - $B55) / $B55, "")</f>
        <v>-3.5276073619631969E-2</v>
      </c>
      <c r="I55" s="101">
        <f>IF(ISNUMBER(G55), $B64 * H55, "")</f>
        <v>-5291.4110429447956</v>
      </c>
      <c r="J55" s="15">
        <v>62.3</v>
      </c>
      <c r="K55" s="32">
        <f t="shared" ref="K55:K58" si="24">IF(ISNUMBER(J55), (J55 - $B55) / $B55, "")</f>
        <v>-4.4478527607362046E-2</v>
      </c>
      <c r="L55" s="18">
        <f>IF(ISNUMBER(J55), $B64 * K55, "")</f>
        <v>-6671.7791411043072</v>
      </c>
      <c r="M55" s="31">
        <v>62.3</v>
      </c>
      <c r="N55" s="32">
        <f t="shared" ref="N55:N58" si="25">IF(ISNUMBER(M55), (M55 - $B55) / $B55, "")</f>
        <v>-4.4478527607362046E-2</v>
      </c>
      <c r="O55" s="18">
        <f>IF(ISNUMBER(M55), $B64 * N55, "")</f>
        <v>-6671.7791411043072</v>
      </c>
      <c r="Q55" s="200"/>
      <c r="R55" s="201"/>
      <c r="S55" s="202"/>
    </row>
    <row r="56" spans="1:19" ht="17.25" customHeight="1" thickBot="1">
      <c r="A56" s="125" t="s">
        <v>188</v>
      </c>
      <c r="B56" s="126">
        <v>59.5</v>
      </c>
      <c r="C56" s="77">
        <v>8.4745762999999998E-3</v>
      </c>
      <c r="D56" s="15">
        <v>59.3</v>
      </c>
      <c r="E56" s="32">
        <f t="shared" si="22"/>
        <v>-3.361344537815174E-3</v>
      </c>
      <c r="F56" s="18">
        <f>IF(ISNUMBER(D56), $B64 * E56, "")</f>
        <v>-504.2016806722761</v>
      </c>
      <c r="G56" s="31">
        <v>57.6</v>
      </c>
      <c r="H56" s="32">
        <f t="shared" si="23"/>
        <v>-3.1932773109243674E-2</v>
      </c>
      <c r="I56" s="101">
        <f>IF(ISNUMBER(G56), $B64 * H56, "")</f>
        <v>-4789.9159663865512</v>
      </c>
      <c r="J56" s="15">
        <v>57.3</v>
      </c>
      <c r="K56" s="32">
        <f t="shared" si="24"/>
        <v>-3.6974789915966436E-2</v>
      </c>
      <c r="L56" s="18">
        <f>IF(ISNUMBER(J56), $B64 * K56, "")</f>
        <v>-5546.2184873949655</v>
      </c>
      <c r="M56" s="31">
        <v>57.3</v>
      </c>
      <c r="N56" s="32">
        <f t="shared" si="25"/>
        <v>-3.6974789915966436E-2</v>
      </c>
      <c r="O56" s="18">
        <f>IF(ISNUMBER(M56), $B64 * N56, "")</f>
        <v>-5546.2184873949655</v>
      </c>
      <c r="Q56" s="193"/>
      <c r="R56" s="193"/>
      <c r="S56" s="193"/>
    </row>
    <row r="57" spans="1:19" ht="17.25" customHeight="1" thickBot="1">
      <c r="A57" s="125" t="s">
        <v>128</v>
      </c>
      <c r="B57" s="126">
        <v>59.7</v>
      </c>
      <c r="C57" s="77">
        <v>8.4459458999999997E-3</v>
      </c>
      <c r="D57" s="15">
        <v>59.8</v>
      </c>
      <c r="E57" s="32">
        <f t="shared" si="22"/>
        <v>1.6750418760468058E-3</v>
      </c>
      <c r="F57" s="18">
        <f>IF(ISNUMBER(D57), $B64 * E57, "")</f>
        <v>251.25628140702088</v>
      </c>
      <c r="G57" s="31">
        <v>55.6</v>
      </c>
      <c r="H57" s="32">
        <f t="shared" si="23"/>
        <v>-6.8676716917922973E-2</v>
      </c>
      <c r="I57" s="101">
        <f>IF(ISNUMBER(G57), $B64 * H57, "")</f>
        <v>-10301.507537688445</v>
      </c>
      <c r="J57" s="15">
        <v>55.7</v>
      </c>
      <c r="K57" s="32">
        <f t="shared" si="24"/>
        <v>-6.7001675041876041E-2</v>
      </c>
      <c r="L57" s="18">
        <f>IF(ISNUMBER(J57), $B64 * K57, "")</f>
        <v>-10050.251256281406</v>
      </c>
      <c r="M57" s="31">
        <v>55.7</v>
      </c>
      <c r="N57" s="32">
        <f t="shared" si="25"/>
        <v>-6.7001675041876041E-2</v>
      </c>
      <c r="O57" s="18">
        <f>IF(ISNUMBER(M57), $B64 * N57, "")</f>
        <v>-10050.251256281406</v>
      </c>
      <c r="Q57" s="203"/>
      <c r="R57" s="203"/>
      <c r="S57" s="203"/>
    </row>
    <row r="58" spans="1:19" ht="17.25" customHeight="1" thickBot="1">
      <c r="A58" s="127" t="s">
        <v>202</v>
      </c>
      <c r="B58" s="128">
        <v>6.07</v>
      </c>
      <c r="C58" s="78">
        <v>8.3056477999999996E-3</v>
      </c>
      <c r="D58" s="20">
        <v>6.04</v>
      </c>
      <c r="E58" s="21">
        <f t="shared" si="22"/>
        <v>-4.9423393739703864E-3</v>
      </c>
      <c r="F58" s="22">
        <f>IF(ISNUMBER(D58), $B64 * E58, "")</f>
        <v>-741.350906095558</v>
      </c>
      <c r="G58" s="30">
        <v>6.01</v>
      </c>
      <c r="H58" s="21">
        <f t="shared" si="23"/>
        <v>-9.8846787479407727E-3</v>
      </c>
      <c r="I58" s="105">
        <f>IF(ISNUMBER(G58), $B64 * H58, "")</f>
        <v>-1482.701812191116</v>
      </c>
      <c r="J58" s="20">
        <v>6</v>
      </c>
      <c r="K58" s="21">
        <f t="shared" si="24"/>
        <v>-1.1532125205930853E-2</v>
      </c>
      <c r="L58" s="22">
        <f>IF(ISNUMBER(J58), $B64 * K58, "")</f>
        <v>-1729.818780889628</v>
      </c>
      <c r="M58" s="30">
        <v>6</v>
      </c>
      <c r="N58" s="21">
        <f t="shared" si="25"/>
        <v>-1.1532125205930853E-2</v>
      </c>
      <c r="O58" s="22">
        <f>IF(ISNUMBER(M58), $B64 * N58, "")</f>
        <v>-1729.818780889628</v>
      </c>
      <c r="Q58" s="203"/>
      <c r="R58" s="203"/>
      <c r="S58" s="203"/>
    </row>
    <row r="59" spans="1:19" ht="17.25" customHeight="1" thickBot="1">
      <c r="A59" s="125" t="s">
        <v>214</v>
      </c>
      <c r="B59" s="129">
        <v>98.7</v>
      </c>
      <c r="C59" s="80">
        <v>8.1716037000000002E-3</v>
      </c>
      <c r="D59" s="106">
        <v>98.8</v>
      </c>
      <c r="E59" s="107">
        <f>IF(ISNUMBER(D59), (D59 - $B59) / $B59, "")</f>
        <v>1.0131712259371258E-3</v>
      </c>
      <c r="F59" s="108">
        <f>IF(ISNUMBER(D59), $B64 * E59, "")</f>
        <v>151.97568389056886</v>
      </c>
      <c r="G59" s="109">
        <v>101</v>
      </c>
      <c r="H59" s="107">
        <f>IF(ISNUMBER(G59), (G59 - $B59) / $B59, "")</f>
        <v>2.3302938196555188E-2</v>
      </c>
      <c r="I59" s="110">
        <f>IF(ISNUMBER(G59), $B64 * H59, "")</f>
        <v>3495.4407294832781</v>
      </c>
      <c r="J59" s="106">
        <v>99.4</v>
      </c>
      <c r="K59" s="107">
        <f>IF(ISNUMBER(J59), (J59 - $B59) / $B59, "")</f>
        <v>7.0921985815603121E-3</v>
      </c>
      <c r="L59" s="108">
        <f>IF(ISNUMBER(J59), $B64 * K59, "")</f>
        <v>1063.8297872340468</v>
      </c>
      <c r="M59" s="109">
        <v>99.4</v>
      </c>
      <c r="N59" s="107">
        <f>IF(ISNUMBER(M59), (M59 - $B59) / $B59, "")</f>
        <v>7.0921985815603121E-3</v>
      </c>
      <c r="O59" s="108">
        <f>IF(ISNUMBER(M59), $B64 * N59, "")</f>
        <v>1063.8297872340468</v>
      </c>
      <c r="Q59" s="193"/>
      <c r="R59" s="193"/>
      <c r="S59" s="193"/>
    </row>
    <row r="60" spans="1:19" ht="17.25" customHeight="1" thickBot="1">
      <c r="A60" s="125" t="s">
        <v>198</v>
      </c>
      <c r="B60" s="126">
        <v>8.98</v>
      </c>
      <c r="C60" s="77">
        <v>7.8563412000000003E-3</v>
      </c>
      <c r="D60" s="15">
        <v>9.02</v>
      </c>
      <c r="E60" s="32">
        <f t="shared" ref="E60:E63" si="26">IF(ISNUMBER(D60), (D60 - $B60) / $B60, "")</f>
        <v>4.4543429844097048E-3</v>
      </c>
      <c r="F60" s="18">
        <f>IF(ISNUMBER(D60), $B64 * E60, "")</f>
        <v>668.15144766145568</v>
      </c>
      <c r="G60" s="31">
        <v>9.3000000000000007</v>
      </c>
      <c r="H60" s="32">
        <f t="shared" ref="H60:H63" si="27">IF(ISNUMBER(G60), (G60 - $B60) / $B60, "")</f>
        <v>3.563474387527843E-2</v>
      </c>
      <c r="I60" s="101">
        <f>IF(ISNUMBER(G60), $B64 * H60, "")</f>
        <v>5345.2115812917646</v>
      </c>
      <c r="J60" s="15">
        <v>9.43</v>
      </c>
      <c r="K60" s="32">
        <f t="shared" ref="K60:K63" si="28">IF(ISNUMBER(J60), (J60 - $B60) / $B60, "")</f>
        <v>5.0111358574610167E-2</v>
      </c>
      <c r="L60" s="18">
        <f>IF(ISNUMBER(J60), $B64 * K60, "")</f>
        <v>7516.7037861915251</v>
      </c>
      <c r="M60" s="31">
        <v>9.43</v>
      </c>
      <c r="N60" s="32">
        <f t="shared" ref="N60:N63" si="29">IF(ISNUMBER(M60), (M60 - $B60) / $B60, "")</f>
        <v>5.0111358574610167E-2</v>
      </c>
      <c r="O60" s="18">
        <f>IF(ISNUMBER(M60), $B64 * N60, "")</f>
        <v>7516.7037861915251</v>
      </c>
      <c r="Q60" s="193"/>
      <c r="R60" s="193"/>
      <c r="S60" s="193"/>
    </row>
    <row r="61" spans="1:19" ht="17.25" customHeight="1" thickBot="1">
      <c r="A61" s="125" t="s">
        <v>145</v>
      </c>
      <c r="B61" s="126">
        <v>6.56</v>
      </c>
      <c r="C61" s="77">
        <v>7.6804916000000004E-3</v>
      </c>
      <c r="D61" s="15">
        <v>6.51</v>
      </c>
      <c r="E61" s="32">
        <f t="shared" si="26"/>
        <v>-7.6219512195121681E-3</v>
      </c>
      <c r="F61" s="18">
        <f>IF(ISNUMBER(D61), $B64 * E61, "")</f>
        <v>-1143.2926829268251</v>
      </c>
      <c r="G61" s="31">
        <v>6.52</v>
      </c>
      <c r="H61" s="32">
        <f t="shared" si="27"/>
        <v>-6.0975609756097615E-3</v>
      </c>
      <c r="I61" s="101">
        <f>IF(ISNUMBER(G61), $B64 * H61, "")</f>
        <v>-914.6341463414642</v>
      </c>
      <c r="J61" s="15">
        <v>6.55</v>
      </c>
      <c r="K61" s="32">
        <f t="shared" si="28"/>
        <v>-1.5243902439024066E-3</v>
      </c>
      <c r="L61" s="18">
        <f>IF(ISNUMBER(J61), $B64 * K61, "")</f>
        <v>-228.65853658536099</v>
      </c>
      <c r="M61" s="31">
        <v>6.55</v>
      </c>
      <c r="N61" s="32">
        <f t="shared" si="29"/>
        <v>-1.5243902439024066E-3</v>
      </c>
      <c r="O61" s="18">
        <f>IF(ISNUMBER(M61), $B64 * N61, "")</f>
        <v>-228.65853658536099</v>
      </c>
      <c r="Q61" s="193"/>
      <c r="R61" s="193"/>
      <c r="S61" s="193"/>
    </row>
    <row r="62" spans="1:19" ht="17.25" customHeight="1">
      <c r="A62" s="125" t="s">
        <v>260</v>
      </c>
      <c r="B62" s="126">
        <v>98.2</v>
      </c>
      <c r="C62" s="77">
        <v>6.1475410000000003E-3</v>
      </c>
      <c r="D62" s="15">
        <v>98.4</v>
      </c>
      <c r="E62" s="32">
        <f t="shared" si="26"/>
        <v>2.0366598778004362E-3</v>
      </c>
      <c r="F62" s="18">
        <f>IF(ISNUMBER(D62), $B64 * E62, "")</f>
        <v>305.4989816700654</v>
      </c>
      <c r="G62" s="31">
        <v>95.1</v>
      </c>
      <c r="H62" s="32">
        <f t="shared" si="27"/>
        <v>-3.1568228105906398E-2</v>
      </c>
      <c r="I62" s="101">
        <f>IF(ISNUMBER(G62), $B64 * H62, "")</f>
        <v>-4735.2342158859601</v>
      </c>
      <c r="J62" s="15">
        <v>92.7</v>
      </c>
      <c r="K62" s="32">
        <f t="shared" si="28"/>
        <v>-5.6008146639511203E-2</v>
      </c>
      <c r="L62" s="18">
        <f>IF(ISNUMBER(J62), $B64 * K62, "")</f>
        <v>-8401.2219959266804</v>
      </c>
      <c r="M62" s="31">
        <v>92.7</v>
      </c>
      <c r="N62" s="32">
        <f t="shared" si="29"/>
        <v>-5.6008146639511203E-2</v>
      </c>
      <c r="O62" s="18">
        <f>IF(ISNUMBER(M62), $B64 * N62, "")</f>
        <v>-8401.2219959266804</v>
      </c>
      <c r="Q62" s="182"/>
      <c r="R62" s="183"/>
      <c r="S62" s="184"/>
    </row>
    <row r="63" spans="1:19" ht="17.25" customHeight="1" thickBot="1">
      <c r="A63" s="130" t="s">
        <v>244</v>
      </c>
      <c r="B63" s="131">
        <v>50.9</v>
      </c>
      <c r="C63" s="79">
        <v>5.9288537999999998E-3</v>
      </c>
      <c r="D63" s="24">
        <v>51</v>
      </c>
      <c r="E63" s="25">
        <f t="shared" si="26"/>
        <v>1.9646365422397137E-3</v>
      </c>
      <c r="F63" s="104">
        <f>IF(ISNUMBER(D63), $B64 * E63, "")</f>
        <v>294.69548133595708</v>
      </c>
      <c r="G63" s="102">
        <v>49.2</v>
      </c>
      <c r="H63" s="25">
        <f t="shared" si="27"/>
        <v>-3.3398821218074574E-2</v>
      </c>
      <c r="I63" s="103">
        <f>IF(ISNUMBER(G63), $B64 * H63, "")</f>
        <v>-5009.8231827111858</v>
      </c>
      <c r="J63" s="24">
        <v>48.9</v>
      </c>
      <c r="K63" s="25">
        <f t="shared" si="28"/>
        <v>-3.9292730844793712E-2</v>
      </c>
      <c r="L63" s="104">
        <f>IF(ISNUMBER(J63), $B64 * K63, "")</f>
        <v>-5893.9096267190571</v>
      </c>
      <c r="M63" s="102">
        <v>48.9</v>
      </c>
      <c r="N63" s="25">
        <f t="shared" si="29"/>
        <v>-3.9292730844793712E-2</v>
      </c>
      <c r="O63" s="104">
        <f>IF(ISNUMBER(M63), $B64 * N63, "")</f>
        <v>-5893.9096267190571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3.1463115792442793E-4</v>
      </c>
      <c r="F64" s="28">
        <f>SUM(F44:F63)</f>
        <v>943.89347377328431</v>
      </c>
      <c r="G64" s="26" t="s">
        <v>265</v>
      </c>
      <c r="H64" s="27">
        <f>IF(COUNT(H44:H63), SUM(H44:H63) / COUNT(H44:H63), 0)</f>
        <v>-1.984747393169729E-2</v>
      </c>
      <c r="I64" s="28">
        <f>SUM(I44:I63)</f>
        <v>-59542.421795091876</v>
      </c>
      <c r="J64" s="26" t="s">
        <v>265</v>
      </c>
      <c r="K64" s="27">
        <f>IF(COUNT(K44:K63), SUM(K44:K63) / COUNT(K44:K63), 0)</f>
        <v>-2.393577064648289E-2</v>
      </c>
      <c r="L64" s="28">
        <f>SUM(L44:L63)</f>
        <v>-71807.311939448686</v>
      </c>
      <c r="M64" s="26" t="s">
        <v>265</v>
      </c>
      <c r="N64" s="27">
        <f>IF(COUNT(N44:N63), SUM(N44:N63) / COUNT(N44:N63), 0)</f>
        <v>-2.393577064648289E-2</v>
      </c>
      <c r="O64" s="28">
        <f>SUM(O44:O63)</f>
        <v>-71807.311939448686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2022-06-11(토) 오전 00:00</v>
      </c>
      <c r="C69" s="245"/>
      <c r="D69" s="217" t="str">
        <f>TEXT($G$1, "[$-ko-KR]yyyy-mm-dd(ddd) ") &amp; "오후 14:00"</f>
        <v>2022-06-11(토) 오후 14:00</v>
      </c>
      <c r="E69" s="218"/>
      <c r="F69" s="219"/>
      <c r="G69" s="217" t="str">
        <f>TEXT($G$1, "[$-ko-KR]yyyy-mm-dd(ddd) ") &amp; "오후 19:00"</f>
        <v>2022-06-11(토) 오후 19:00</v>
      </c>
      <c r="H69" s="218"/>
      <c r="I69" s="219"/>
      <c r="J69" s="217" t="str">
        <f>TEXT($G$1, "[$-ko-KR]yyyy-mm-dd(ddd) ") &amp; "오후 21:00"</f>
        <v>2022-06-11(토) 오후 21:00</v>
      </c>
      <c r="K69" s="218"/>
      <c r="L69" s="219"/>
      <c r="M69" s="217" t="str">
        <f>TEXT($G$1+1, "[$-ko-KR]yyyy-mm-dd(ddd) ") &amp; "오전 00:00"</f>
        <v>2022-06-12(일)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5" t="s">
        <v>57</v>
      </c>
      <c r="H70" s="176" t="s">
        <v>262</v>
      </c>
      <c r="I70" s="177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161</v>
      </c>
      <c r="B71" s="124">
        <v>498</v>
      </c>
      <c r="C71" s="76">
        <v>4.1841004199999997E-2</v>
      </c>
      <c r="D71" s="13">
        <v>491</v>
      </c>
      <c r="E71" s="14">
        <f>IF(ISNUMBER(D71), (D71 - $B71) / $B71, "")</f>
        <v>-1.4056224899598393E-2</v>
      </c>
      <c r="F71" s="16">
        <f>IF(ISNUMBER(D71), $B91 * E71, "")</f>
        <v>-2108.4337349397588</v>
      </c>
      <c r="G71" s="29">
        <v>477</v>
      </c>
      <c r="H71" s="14">
        <f>IF(ISNUMBER(G71), (G71 - $B71) / $B71, "")</f>
        <v>-4.2168674698795178E-2</v>
      </c>
      <c r="I71" s="100">
        <f>IF(ISNUMBER(G71), $B91 * H71, "")</f>
        <v>-6325.3012048192768</v>
      </c>
      <c r="J71" s="13">
        <v>477</v>
      </c>
      <c r="K71" s="14">
        <f>IF(ISNUMBER(J71), (J71 - $B71) / $B71, "")</f>
        <v>-4.2168674698795178E-2</v>
      </c>
      <c r="L71" s="16">
        <f>IF(ISNUMBER(J71), $B91 * K71, "")</f>
        <v>-6325.3012048192768</v>
      </c>
      <c r="M71" s="29">
        <v>477</v>
      </c>
      <c r="N71" s="14">
        <f>IF(ISNUMBER(M71), (M71 - $B71) / $B71, "")</f>
        <v>-4.2168674698795178E-2</v>
      </c>
      <c r="O71" s="16">
        <f>IF(ISNUMBER(M71), $B91 * N71, "")</f>
        <v>-6325.3012048192768</v>
      </c>
      <c r="Q71" s="203"/>
      <c r="R71" s="203"/>
      <c r="S71" s="203"/>
    </row>
    <row r="72" spans="1:19" ht="17.25" thickBot="1">
      <c r="A72" s="125" t="s">
        <v>342</v>
      </c>
      <c r="B72" s="126">
        <v>489</v>
      </c>
      <c r="C72" s="77">
        <v>2.3012552299999999E-2</v>
      </c>
      <c r="D72" s="15">
        <v>487</v>
      </c>
      <c r="E72" s="32">
        <f t="shared" ref="E72:E75" si="30">IF(ISNUMBER(D72), (D72 - $B72) / $B72, "")</f>
        <v>-4.0899795501022499E-3</v>
      </c>
      <c r="F72" s="18">
        <f>IF(ISNUMBER(D72), $B91 * E72, "")</f>
        <v>-613.49693251533745</v>
      </c>
      <c r="G72" s="31">
        <v>464</v>
      </c>
      <c r="H72" s="32">
        <f t="shared" ref="H72:H75" si="31">IF(ISNUMBER(G72), (G72 - $B72) / $B72, "")</f>
        <v>-5.112474437627812E-2</v>
      </c>
      <c r="I72" s="101">
        <f>IF(ISNUMBER(G72), $B91 * H72, "")</f>
        <v>-7668.7116564417183</v>
      </c>
      <c r="J72" s="15">
        <v>464</v>
      </c>
      <c r="K72" s="32">
        <f t="shared" ref="K72:K75" si="32">IF(ISNUMBER(J72), (J72 - $B72) / $B72, "")</f>
        <v>-5.112474437627812E-2</v>
      </c>
      <c r="L72" s="18">
        <f>IF(ISNUMBER(J72), $B91 * K72, "")</f>
        <v>-7668.7116564417183</v>
      </c>
      <c r="M72" s="31">
        <v>464</v>
      </c>
      <c r="N72" s="32">
        <f t="shared" ref="N72:N75" si="33">IF(ISNUMBER(M72), (M72 - $B72) / $B72, "")</f>
        <v>-5.112474437627812E-2</v>
      </c>
      <c r="O72" s="18">
        <f>IF(ISNUMBER(M72), $B91 * N72, "")</f>
        <v>-7668.7116564417183</v>
      </c>
      <c r="Q72" s="203"/>
      <c r="R72" s="203"/>
      <c r="S72" s="203"/>
    </row>
    <row r="73" spans="1:19" ht="17.25" thickBot="1">
      <c r="A73" s="125" t="s">
        <v>212</v>
      </c>
      <c r="B73" s="126">
        <v>280</v>
      </c>
      <c r="C73" s="77">
        <v>2.1897810199999999E-2</v>
      </c>
      <c r="D73" s="15">
        <v>280</v>
      </c>
      <c r="E73" s="32">
        <f t="shared" si="30"/>
        <v>0</v>
      </c>
      <c r="F73" s="18">
        <f>IF(ISNUMBER(D73), $B91 * E73, "")</f>
        <v>0</v>
      </c>
      <c r="G73" s="31">
        <v>273</v>
      </c>
      <c r="H73" s="32">
        <f t="shared" si="31"/>
        <v>-2.5000000000000001E-2</v>
      </c>
      <c r="I73" s="101">
        <f>IF(ISNUMBER(G73), $B91 * H73, "")</f>
        <v>-3750</v>
      </c>
      <c r="J73" s="15">
        <v>273</v>
      </c>
      <c r="K73" s="32">
        <f t="shared" si="32"/>
        <v>-2.5000000000000001E-2</v>
      </c>
      <c r="L73" s="18">
        <f>IF(ISNUMBER(J73), $B91 * K73, "")</f>
        <v>-3750</v>
      </c>
      <c r="M73" s="31">
        <v>273</v>
      </c>
      <c r="N73" s="32">
        <f t="shared" si="33"/>
        <v>-2.5000000000000001E-2</v>
      </c>
      <c r="O73" s="18">
        <f>IF(ISNUMBER(M73), $B91 * N73, "")</f>
        <v>-3750</v>
      </c>
      <c r="Q73" s="193"/>
      <c r="R73" s="193"/>
      <c r="S73" s="193"/>
    </row>
    <row r="74" spans="1:19" ht="17.25" thickBot="1">
      <c r="A74" s="125" t="s">
        <v>216</v>
      </c>
      <c r="B74" s="126">
        <v>142</v>
      </c>
      <c r="C74" s="77">
        <v>2.15827338E-2</v>
      </c>
      <c r="D74" s="15">
        <v>142</v>
      </c>
      <c r="E74" s="32">
        <f t="shared" si="30"/>
        <v>0</v>
      </c>
      <c r="F74" s="18">
        <f>IF(ISNUMBER(D74), $B91 * E74, "")</f>
        <v>0</v>
      </c>
      <c r="G74" s="31">
        <v>140</v>
      </c>
      <c r="H74" s="32">
        <f t="shared" si="31"/>
        <v>-1.4084507042253521E-2</v>
      </c>
      <c r="I74" s="101">
        <f>IF(ISNUMBER(G74), $B91 * H74, "")</f>
        <v>-2112.676056338028</v>
      </c>
      <c r="J74" s="15">
        <v>140</v>
      </c>
      <c r="K74" s="32">
        <f t="shared" si="32"/>
        <v>-1.4084507042253521E-2</v>
      </c>
      <c r="L74" s="18">
        <f>IF(ISNUMBER(J74), $B91 * K74, "")</f>
        <v>-2112.676056338028</v>
      </c>
      <c r="M74" s="31">
        <v>140</v>
      </c>
      <c r="N74" s="32">
        <f t="shared" si="33"/>
        <v>-1.4084507042253521E-2</v>
      </c>
      <c r="O74" s="18">
        <f>IF(ISNUMBER(M74), $B91 * N74, "")</f>
        <v>-2112.676056338028</v>
      </c>
      <c r="Q74" s="193"/>
      <c r="R74" s="193"/>
      <c r="S74" s="193"/>
    </row>
    <row r="75" spans="1:19" ht="17.25" thickBot="1">
      <c r="A75" s="127" t="s">
        <v>85</v>
      </c>
      <c r="B75" s="128">
        <v>150</v>
      </c>
      <c r="C75" s="78">
        <v>2.0408163300000001E-2</v>
      </c>
      <c r="D75" s="20">
        <v>150</v>
      </c>
      <c r="E75" s="21">
        <f t="shared" si="30"/>
        <v>0</v>
      </c>
      <c r="F75" s="22">
        <f>IF(ISNUMBER(D75), $B91 * E75, "")</f>
        <v>0</v>
      </c>
      <c r="G75" s="30">
        <v>142</v>
      </c>
      <c r="H75" s="21">
        <f t="shared" si="31"/>
        <v>-5.3333333333333337E-2</v>
      </c>
      <c r="I75" s="105">
        <f>IF(ISNUMBER(G75), $B91 * H75, "")</f>
        <v>-8000.0000000000009</v>
      </c>
      <c r="J75" s="20">
        <v>142</v>
      </c>
      <c r="K75" s="21">
        <f t="shared" si="32"/>
        <v>-5.3333333333333337E-2</v>
      </c>
      <c r="L75" s="22">
        <f>IF(ISNUMBER(J75), $B91 * K75, "")</f>
        <v>-8000.0000000000009</v>
      </c>
      <c r="M75" s="30">
        <v>142</v>
      </c>
      <c r="N75" s="21">
        <f t="shared" si="33"/>
        <v>-5.3333333333333337E-2</v>
      </c>
      <c r="O75" s="22">
        <f>IF(ISNUMBER(M75), $B91 * N75, "")</f>
        <v>-8000.0000000000009</v>
      </c>
      <c r="Q75" s="193"/>
      <c r="R75" s="193"/>
      <c r="S75" s="193"/>
    </row>
    <row r="76" spans="1:19" ht="17.25" thickBot="1">
      <c r="A76" s="125" t="s">
        <v>151</v>
      </c>
      <c r="B76" s="129">
        <v>767</v>
      </c>
      <c r="C76" s="80">
        <v>1.99468085E-2</v>
      </c>
      <c r="D76" s="106">
        <v>764</v>
      </c>
      <c r="E76" s="107">
        <f>IF(ISNUMBER(D76), (D76 - $B76) / $B76, "")</f>
        <v>-3.9113428943937422E-3</v>
      </c>
      <c r="F76" s="108">
        <f>IF(ISNUMBER(D76), $B91 * E76, "")</f>
        <v>-586.70143415906136</v>
      </c>
      <c r="G76" s="109">
        <v>725</v>
      </c>
      <c r="H76" s="107">
        <f>IF(ISNUMBER(G76), (G76 - $B76) / $B76, "")</f>
        <v>-5.4758800521512385E-2</v>
      </c>
      <c r="I76" s="110">
        <f>IF(ISNUMBER(G76), $B91 * H76, "")</f>
        <v>-8213.8200782268577</v>
      </c>
      <c r="J76" s="106">
        <v>722</v>
      </c>
      <c r="K76" s="107">
        <f>IF(ISNUMBER(J76), (J76 - $B76) / $B76, "")</f>
        <v>-5.867014341590613E-2</v>
      </c>
      <c r="L76" s="108">
        <f>IF(ISNUMBER(J76), $B91 * K76, "")</f>
        <v>-8800.5215123859198</v>
      </c>
      <c r="M76" s="109">
        <v>722</v>
      </c>
      <c r="N76" s="107">
        <f>IF(ISNUMBER(M76), (M76 - $B76) / $B76, "")</f>
        <v>-5.867014341590613E-2</v>
      </c>
      <c r="O76" s="108">
        <f>IF(ISNUMBER(M76), $B91 * N76, "")</f>
        <v>-8800.5215123859198</v>
      </c>
      <c r="Q76" s="193"/>
      <c r="R76" s="193"/>
      <c r="S76" s="193"/>
    </row>
    <row r="77" spans="1:19" ht="17.25" thickBot="1">
      <c r="A77" s="125" t="s">
        <v>81</v>
      </c>
      <c r="B77" s="126">
        <v>759</v>
      </c>
      <c r="C77" s="77">
        <v>1.8791946300000001E-2</v>
      </c>
      <c r="D77" s="15">
        <v>767</v>
      </c>
      <c r="E77" s="32">
        <f t="shared" ref="E77:E80" si="34">IF(ISNUMBER(D77), (D77 - $B77) / $B77, "")</f>
        <v>1.0540184453227932E-2</v>
      </c>
      <c r="F77" s="18">
        <f>IF(ISNUMBER(D77), $B91 * E77, "")</f>
        <v>1581.0276679841897</v>
      </c>
      <c r="G77" s="31">
        <v>754</v>
      </c>
      <c r="H77" s="32">
        <f t="shared" ref="H77:H80" si="35">IF(ISNUMBER(G77), (G77 - $B77) / $B77, "")</f>
        <v>-6.587615283267457E-3</v>
      </c>
      <c r="I77" s="101">
        <f>IF(ISNUMBER(G77), $B91 * H77, "")</f>
        <v>-988.14229249011851</v>
      </c>
      <c r="J77" s="15">
        <v>746</v>
      </c>
      <c r="K77" s="32">
        <f t="shared" ref="K77:K80" si="36">IF(ISNUMBER(J77), (J77 - $B77) / $B77, "")</f>
        <v>-1.7127799736495388E-2</v>
      </c>
      <c r="L77" s="18">
        <f>IF(ISNUMBER(J77), $B91 * K77, "")</f>
        <v>-2569.169960474308</v>
      </c>
      <c r="M77" s="31">
        <v>746</v>
      </c>
      <c r="N77" s="32">
        <f t="shared" ref="N77:N80" si="37">IF(ISNUMBER(M77), (M77 - $B77) / $B77, "")</f>
        <v>-1.7127799736495388E-2</v>
      </c>
      <c r="O77" s="18">
        <f>IF(ISNUMBER(M77), $B91 * N77, "")</f>
        <v>-2569.169960474308</v>
      </c>
      <c r="Q77" s="193"/>
      <c r="R77" s="193"/>
      <c r="S77" s="193"/>
    </row>
    <row r="78" spans="1:19" ht="17.25" thickBot="1">
      <c r="A78" s="125" t="s">
        <v>155</v>
      </c>
      <c r="B78" s="126">
        <v>675</v>
      </c>
      <c r="C78" s="77">
        <v>1.6566265100000001E-2</v>
      </c>
      <c r="D78" s="15">
        <v>676</v>
      </c>
      <c r="E78" s="32">
        <f t="shared" si="34"/>
        <v>1.4814814814814814E-3</v>
      </c>
      <c r="F78" s="18">
        <f>IF(ISNUMBER(D78), $B91 * E78, "")</f>
        <v>222.2222222222222</v>
      </c>
      <c r="G78" s="31">
        <v>640</v>
      </c>
      <c r="H78" s="32">
        <f t="shared" si="35"/>
        <v>-5.185185185185185E-2</v>
      </c>
      <c r="I78" s="101">
        <f>IF(ISNUMBER(G78), $B91 * H78, "")</f>
        <v>-7777.7777777777774</v>
      </c>
      <c r="J78" s="15">
        <v>636</v>
      </c>
      <c r="K78" s="32">
        <f t="shared" si="36"/>
        <v>-5.7777777777777775E-2</v>
      </c>
      <c r="L78" s="18">
        <f>IF(ISNUMBER(J78), $B91 * K78, "")</f>
        <v>-8666.6666666666661</v>
      </c>
      <c r="M78" s="31">
        <v>636</v>
      </c>
      <c r="N78" s="32">
        <f t="shared" si="37"/>
        <v>-5.7777777777777775E-2</v>
      </c>
      <c r="O78" s="18">
        <f>IF(ISNUMBER(M78), $B91 * N78, "")</f>
        <v>-8666.6666666666661</v>
      </c>
      <c r="Q78" s="193"/>
      <c r="R78" s="193"/>
      <c r="S78" s="193"/>
    </row>
    <row r="79" spans="1:19" ht="17.25" thickBot="1">
      <c r="A79" s="125" t="s">
        <v>331</v>
      </c>
      <c r="B79" s="126">
        <v>217</v>
      </c>
      <c r="C79" s="77">
        <v>1.4018691600000001E-2</v>
      </c>
      <c r="D79" s="15">
        <v>216</v>
      </c>
      <c r="E79" s="32">
        <f t="shared" si="34"/>
        <v>-4.608294930875576E-3</v>
      </c>
      <c r="F79" s="18">
        <f>IF(ISNUMBER(D79), $B91 * E79, "")</f>
        <v>-691.24423963133643</v>
      </c>
      <c r="G79" s="31">
        <v>206</v>
      </c>
      <c r="H79" s="32">
        <f t="shared" si="35"/>
        <v>-5.0691244239631339E-2</v>
      </c>
      <c r="I79" s="101">
        <f>IF(ISNUMBER(G79), $B91 * H79, "")</f>
        <v>-7603.6866359447013</v>
      </c>
      <c r="J79" s="15">
        <v>206</v>
      </c>
      <c r="K79" s="32">
        <f t="shared" si="36"/>
        <v>-5.0691244239631339E-2</v>
      </c>
      <c r="L79" s="18">
        <f>IF(ISNUMBER(J79), $B91 * K79, "")</f>
        <v>-7603.6866359447013</v>
      </c>
      <c r="M79" s="31">
        <v>206</v>
      </c>
      <c r="N79" s="32">
        <f t="shared" si="37"/>
        <v>-5.0691244239631339E-2</v>
      </c>
      <c r="O79" s="18">
        <f>IF(ISNUMBER(M79), $B91 * N79, "")</f>
        <v>-7603.6866359447013</v>
      </c>
      <c r="Q79" s="33"/>
      <c r="R79" s="33"/>
    </row>
    <row r="80" spans="1:19" ht="17.25" thickBot="1">
      <c r="A80" s="130" t="s">
        <v>105</v>
      </c>
      <c r="B80" s="131">
        <v>459</v>
      </c>
      <c r="C80" s="79">
        <v>1.3245033099999999E-2</v>
      </c>
      <c r="D80" s="24">
        <v>459</v>
      </c>
      <c r="E80" s="25">
        <f t="shared" si="34"/>
        <v>0</v>
      </c>
      <c r="F80" s="104">
        <f>IF(ISNUMBER(D80), $B91 * E80, "")</f>
        <v>0</v>
      </c>
      <c r="G80" s="102">
        <v>437</v>
      </c>
      <c r="H80" s="25">
        <f t="shared" si="35"/>
        <v>-4.793028322440087E-2</v>
      </c>
      <c r="I80" s="103">
        <f>IF(ISNUMBER(G80), $B91 * H80, "")</f>
        <v>-7189.5424836601305</v>
      </c>
      <c r="J80" s="24">
        <v>433</v>
      </c>
      <c r="K80" s="25">
        <f t="shared" si="36"/>
        <v>-5.6644880174291937E-2</v>
      </c>
      <c r="L80" s="104">
        <f>IF(ISNUMBER(J80), $B91 * K80, "")</f>
        <v>-8496.7320261437908</v>
      </c>
      <c r="M80" s="102">
        <v>433</v>
      </c>
      <c r="N80" s="25">
        <f t="shared" si="37"/>
        <v>-5.6644880174291937E-2</v>
      </c>
      <c r="O80" s="104">
        <f>IF(ISNUMBER(M80), $B91 * N80, "")</f>
        <v>-8496.7320261437908</v>
      </c>
      <c r="Q80" s="194"/>
      <c r="R80" s="195"/>
      <c r="S80" s="196"/>
    </row>
    <row r="81" spans="1:19">
      <c r="A81" s="123" t="s">
        <v>79</v>
      </c>
      <c r="B81" s="124">
        <v>477</v>
      </c>
      <c r="C81" s="76">
        <v>1.2738853499999999E-2</v>
      </c>
      <c r="D81" s="13">
        <v>478</v>
      </c>
      <c r="E81" s="14">
        <f>IF(ISNUMBER(D81), (D81 - $B81) / $B81, "")</f>
        <v>2.0964360587002098E-3</v>
      </c>
      <c r="F81" s="16">
        <f>IF(ISNUMBER(D81), $B91 * E81, "")</f>
        <v>314.46540880503147</v>
      </c>
      <c r="G81" s="29">
        <v>451</v>
      </c>
      <c r="H81" s="14">
        <f>IF(ISNUMBER(G81), (G81 - $B81) / $B81, "")</f>
        <v>-5.450733752620545E-2</v>
      </c>
      <c r="I81" s="100">
        <f>IF(ISNUMBER(G81), $B91 * H81, "")</f>
        <v>-8176.1006289308179</v>
      </c>
      <c r="J81" s="13">
        <v>451</v>
      </c>
      <c r="K81" s="14">
        <f>IF(ISNUMBER(J81), (J81 - $B81) / $B81, "")</f>
        <v>-5.450733752620545E-2</v>
      </c>
      <c r="L81" s="16">
        <f>IF(ISNUMBER(J81), $B91 * K81, "")</f>
        <v>-8176.1006289308179</v>
      </c>
      <c r="M81" s="29">
        <v>451</v>
      </c>
      <c r="N81" s="14">
        <f>IF(ISNUMBER(M81), (M81 - $B81) / $B81, "")</f>
        <v>-5.450733752620545E-2</v>
      </c>
      <c r="O81" s="16">
        <f>IF(ISNUMBER(M81), $B91 * N81, "")</f>
        <v>-8176.1006289308179</v>
      </c>
      <c r="Q81" s="197"/>
      <c r="R81" s="198"/>
      <c r="S81" s="199"/>
    </row>
    <row r="82" spans="1:19" ht="17.25" thickBot="1">
      <c r="A82" s="125" t="s">
        <v>328</v>
      </c>
      <c r="B82" s="126">
        <v>782</v>
      </c>
      <c r="C82" s="77">
        <v>1.1642949499999999E-2</v>
      </c>
      <c r="D82" s="15">
        <v>782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739</v>
      </c>
      <c r="H82" s="32">
        <f t="shared" ref="H82:H85" si="39">IF(ISNUMBER(G82), (G82 - $B82) / $B82, "")</f>
        <v>-5.4987212276214836E-2</v>
      </c>
      <c r="I82" s="101">
        <f>IF(ISNUMBER(G82), $B91 * H82, "")</f>
        <v>-8248.0818414322257</v>
      </c>
      <c r="J82" s="15">
        <v>731</v>
      </c>
      <c r="K82" s="32">
        <f t="shared" ref="K82:K85" si="40">IF(ISNUMBER(J82), (J82 - $B82) / $B82, "")</f>
        <v>-6.5217391304347824E-2</v>
      </c>
      <c r="L82" s="18">
        <f>IF(ISNUMBER(J82), $B91 * K82, "")</f>
        <v>-9782.608695652174</v>
      </c>
      <c r="M82" s="31">
        <v>731</v>
      </c>
      <c r="N82" s="32">
        <f t="shared" ref="N82:N85" si="41">IF(ISNUMBER(M82), (M82 - $B82) / $B82, "")</f>
        <v>-6.5217391304347824E-2</v>
      </c>
      <c r="O82" s="18">
        <f>IF(ISNUMBER(M82), $B91 * N82, "")</f>
        <v>-9782.608695652174</v>
      </c>
      <c r="Q82" s="200"/>
      <c r="R82" s="201"/>
      <c r="S82" s="202"/>
    </row>
    <row r="83" spans="1:19" ht="17.25" thickBot="1">
      <c r="A83" s="125" t="s">
        <v>51</v>
      </c>
      <c r="B83" s="126">
        <v>175</v>
      </c>
      <c r="C83" s="77">
        <v>1.15606936E-2</v>
      </c>
      <c r="D83" s="15">
        <v>177</v>
      </c>
      <c r="E83" s="32">
        <f t="shared" si="38"/>
        <v>1.1428571428571429E-2</v>
      </c>
      <c r="F83" s="18">
        <f>IF(ISNUMBER(D83), $B91 * E83, "")</f>
        <v>1714.2857142857142</v>
      </c>
      <c r="G83" s="31">
        <v>170</v>
      </c>
      <c r="H83" s="32">
        <f t="shared" si="39"/>
        <v>-2.8571428571428571E-2</v>
      </c>
      <c r="I83" s="101">
        <f>IF(ISNUMBER(G83), $B91 * H83, "")</f>
        <v>-4285.7142857142853</v>
      </c>
      <c r="J83" s="15">
        <v>167</v>
      </c>
      <c r="K83" s="32">
        <f t="shared" si="40"/>
        <v>-4.5714285714285714E-2</v>
      </c>
      <c r="L83" s="18">
        <f>IF(ISNUMBER(J83), $B91 * K83, "")</f>
        <v>-6857.1428571428569</v>
      </c>
      <c r="M83" s="31">
        <v>167</v>
      </c>
      <c r="N83" s="32">
        <f t="shared" si="41"/>
        <v>-4.5714285714285714E-2</v>
      </c>
      <c r="O83" s="18">
        <f>IF(ISNUMBER(M83), $B91 * N83, "")</f>
        <v>-6857.1428571428569</v>
      </c>
      <c r="Q83" s="193"/>
      <c r="R83" s="193"/>
      <c r="S83" s="193"/>
    </row>
    <row r="84" spans="1:19" ht="17.25" thickBot="1">
      <c r="A84" s="125" t="s">
        <v>101</v>
      </c>
      <c r="B84" s="126">
        <v>360</v>
      </c>
      <c r="C84" s="77">
        <v>1.12359551E-2</v>
      </c>
      <c r="D84" s="15">
        <v>361</v>
      </c>
      <c r="E84" s="32">
        <f t="shared" si="38"/>
        <v>2.7777777777777779E-3</v>
      </c>
      <c r="F84" s="18">
        <f>IF(ISNUMBER(D84), $B91 * E84, "")</f>
        <v>416.66666666666669</v>
      </c>
      <c r="G84" s="31">
        <v>341</v>
      </c>
      <c r="H84" s="32">
        <f t="shared" si="39"/>
        <v>-5.2777777777777778E-2</v>
      </c>
      <c r="I84" s="101">
        <f>IF(ISNUMBER(G84), $B91 * H84, "")</f>
        <v>-7916.666666666667</v>
      </c>
      <c r="J84" s="15">
        <v>338</v>
      </c>
      <c r="K84" s="32">
        <f t="shared" si="40"/>
        <v>-6.1111111111111109E-2</v>
      </c>
      <c r="L84" s="18">
        <f>IF(ISNUMBER(J84), $B91 * K84, "")</f>
        <v>-9166.6666666666661</v>
      </c>
      <c r="M84" s="31">
        <v>338</v>
      </c>
      <c r="N84" s="32">
        <f t="shared" si="41"/>
        <v>-6.1111111111111109E-2</v>
      </c>
      <c r="O84" s="18">
        <f>IF(ISNUMBER(M84), $B91 * N84, "")</f>
        <v>-9166.6666666666661</v>
      </c>
      <c r="Q84" s="203"/>
      <c r="R84" s="203"/>
      <c r="S84" s="203"/>
    </row>
    <row r="85" spans="1:19" ht="17.25" thickBot="1">
      <c r="A85" s="127" t="s">
        <v>220</v>
      </c>
      <c r="B85" s="128">
        <v>631</v>
      </c>
      <c r="C85" s="78">
        <v>9.5999999999999992E-3</v>
      </c>
      <c r="D85" s="20">
        <v>633</v>
      </c>
      <c r="E85" s="21">
        <f t="shared" si="38"/>
        <v>3.1695721077654518E-3</v>
      </c>
      <c r="F85" s="22">
        <f>IF(ISNUMBER(D85), $B91 * E85, "")</f>
        <v>475.43581616481777</v>
      </c>
      <c r="G85" s="30">
        <v>618</v>
      </c>
      <c r="H85" s="21">
        <f t="shared" si="39"/>
        <v>-2.0602218700475437E-2</v>
      </c>
      <c r="I85" s="105">
        <f>IF(ISNUMBER(G85), $B91 * H85, "")</f>
        <v>-3090.3328050713153</v>
      </c>
      <c r="J85" s="20">
        <v>610</v>
      </c>
      <c r="K85" s="21">
        <f t="shared" si="40"/>
        <v>-3.328050713153724E-2</v>
      </c>
      <c r="L85" s="22">
        <f>IF(ISNUMBER(J85), $B91 * K85, "")</f>
        <v>-4992.0760697305859</v>
      </c>
      <c r="M85" s="30">
        <v>610</v>
      </c>
      <c r="N85" s="21">
        <f t="shared" si="41"/>
        <v>-3.328050713153724E-2</v>
      </c>
      <c r="O85" s="22">
        <f>IF(ISNUMBER(M85), $B91 * N85, "")</f>
        <v>-4992.0760697305859</v>
      </c>
      <c r="Q85" s="203"/>
      <c r="R85" s="203"/>
      <c r="S85" s="203"/>
    </row>
    <row r="86" spans="1:19" ht="17.25" thickBot="1">
      <c r="A86" s="125" t="s">
        <v>336</v>
      </c>
      <c r="B86" s="129">
        <v>106</v>
      </c>
      <c r="C86" s="80">
        <v>9.5238094999999991E-3</v>
      </c>
      <c r="D86" s="106">
        <v>106</v>
      </c>
      <c r="E86" s="107">
        <f>IF(ISNUMBER(D86), (D86 - $B86) / $B86, "")</f>
        <v>0</v>
      </c>
      <c r="F86" s="108">
        <f>IF(ISNUMBER(D86), $B91 * E86, "")</f>
        <v>0</v>
      </c>
      <c r="G86" s="109">
        <v>102</v>
      </c>
      <c r="H86" s="107">
        <f>IF(ISNUMBER(G86), (G86 - $B86) / $B86, "")</f>
        <v>-3.7735849056603772E-2</v>
      </c>
      <c r="I86" s="110">
        <f>IF(ISNUMBER(G86), $B91 * H86, "")</f>
        <v>-5660.3773584905657</v>
      </c>
      <c r="J86" s="106">
        <v>102</v>
      </c>
      <c r="K86" s="107">
        <f>IF(ISNUMBER(J86), (J86 - $B86) / $B86, "")</f>
        <v>-3.7735849056603772E-2</v>
      </c>
      <c r="L86" s="108">
        <f>IF(ISNUMBER(J86), $B91 * K86, "")</f>
        <v>-5660.3773584905657</v>
      </c>
      <c r="M86" s="109">
        <v>102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193"/>
      <c r="R86" s="193"/>
      <c r="S86" s="193"/>
    </row>
    <row r="87" spans="1:19" ht="17.25" thickBot="1">
      <c r="A87" s="125" t="s">
        <v>103</v>
      </c>
      <c r="B87" s="126">
        <v>473</v>
      </c>
      <c r="C87" s="77">
        <v>8.5287846000000004E-3</v>
      </c>
      <c r="D87" s="15">
        <v>474</v>
      </c>
      <c r="E87" s="32">
        <f t="shared" ref="E87:E90" si="42">IF(ISNUMBER(D87), (D87 - $B87) / $B87, "")</f>
        <v>2.1141649048625794E-3</v>
      </c>
      <c r="F87" s="18">
        <f>IF(ISNUMBER(D87), $B91 * E87, "")</f>
        <v>317.12473572938688</v>
      </c>
      <c r="G87" s="31">
        <v>449</v>
      </c>
      <c r="H87" s="32">
        <f t="shared" ref="H87:H90" si="43">IF(ISNUMBER(G87), (G87 - $B87) / $B87, "")</f>
        <v>-5.0739957716701901E-2</v>
      </c>
      <c r="I87" s="101">
        <f>IF(ISNUMBER(G87), $B91 * H87, "")</f>
        <v>-7610.9936575052852</v>
      </c>
      <c r="J87" s="15">
        <v>444</v>
      </c>
      <c r="K87" s="32">
        <f t="shared" ref="K87:K90" si="44">IF(ISNUMBER(J87), (J87 - $B87) / $B87, "")</f>
        <v>-6.13107822410148E-2</v>
      </c>
      <c r="L87" s="18">
        <f>IF(ISNUMBER(J87), $B91 * K87, "")</f>
        <v>-9196.6173361522197</v>
      </c>
      <c r="M87" s="31">
        <v>444</v>
      </c>
      <c r="N87" s="32">
        <f t="shared" ref="N87:N90" si="45">IF(ISNUMBER(M87), (M87 - $B87) / $B87, "")</f>
        <v>-6.13107822410148E-2</v>
      </c>
      <c r="O87" s="18">
        <f>IF(ISNUMBER(M87), $B91 * N87, "")</f>
        <v>-9196.6173361522197</v>
      </c>
      <c r="Q87" s="193"/>
      <c r="R87" s="193"/>
      <c r="S87" s="193"/>
    </row>
    <row r="88" spans="1:19" ht="17.25" thickBot="1">
      <c r="A88" s="125" t="s">
        <v>208</v>
      </c>
      <c r="B88" s="126">
        <v>635</v>
      </c>
      <c r="C88" s="77">
        <v>7.9365079000000005E-3</v>
      </c>
      <c r="D88" s="15">
        <v>636</v>
      </c>
      <c r="E88" s="32">
        <f t="shared" si="42"/>
        <v>1.5748031496062992E-3</v>
      </c>
      <c r="F88" s="18">
        <f>IF(ISNUMBER(D88), $B91 * E88, "")</f>
        <v>236.22047244094489</v>
      </c>
      <c r="G88" s="31">
        <v>597</v>
      </c>
      <c r="H88" s="32">
        <f t="shared" si="43"/>
        <v>-5.9842519685039369E-2</v>
      </c>
      <c r="I88" s="101">
        <f>IF(ISNUMBER(G88), $B91 * H88, "")</f>
        <v>-8976.3779527559054</v>
      </c>
      <c r="J88" s="15">
        <v>595</v>
      </c>
      <c r="K88" s="32">
        <f t="shared" si="44"/>
        <v>-6.2992125984251968E-2</v>
      </c>
      <c r="L88" s="18">
        <f>IF(ISNUMBER(J88), $B91 * K88, "")</f>
        <v>-9448.8188976377951</v>
      </c>
      <c r="M88" s="31">
        <v>595</v>
      </c>
      <c r="N88" s="32">
        <f t="shared" si="45"/>
        <v>-6.2992125984251968E-2</v>
      </c>
      <c r="O88" s="18">
        <f>IF(ISNUMBER(M88), $B91 * N88, "")</f>
        <v>-9448.8188976377951</v>
      </c>
      <c r="Q88" s="193"/>
      <c r="R88" s="193"/>
      <c r="S88" s="193"/>
    </row>
    <row r="89" spans="1:19">
      <c r="A89" s="125" t="s">
        <v>246</v>
      </c>
      <c r="B89" s="126">
        <v>541</v>
      </c>
      <c r="C89" s="77">
        <v>7.4487896000000001E-3</v>
      </c>
      <c r="D89" s="15">
        <v>542</v>
      </c>
      <c r="E89" s="32">
        <f t="shared" si="42"/>
        <v>1.8484288354898336E-3</v>
      </c>
      <c r="F89" s="18">
        <f>IF(ISNUMBER(D89), $B91 * E89, "")</f>
        <v>277.26432532347502</v>
      </c>
      <c r="G89" s="31">
        <v>535</v>
      </c>
      <c r="H89" s="32">
        <f t="shared" si="43"/>
        <v>-1.1090573012939002E-2</v>
      </c>
      <c r="I89" s="101">
        <f>IF(ISNUMBER(G89), $B91 * H89, "")</f>
        <v>-1663.5859519408502</v>
      </c>
      <c r="J89" s="15">
        <v>533</v>
      </c>
      <c r="K89" s="32">
        <f t="shared" si="44"/>
        <v>-1.4787430683918669E-2</v>
      </c>
      <c r="L89" s="18">
        <f>IF(ISNUMBER(J89), $B91 * K89, "")</f>
        <v>-2218.1146025878002</v>
      </c>
      <c r="M89" s="31">
        <v>533</v>
      </c>
      <c r="N89" s="32">
        <f t="shared" si="45"/>
        <v>-1.4787430683918669E-2</v>
      </c>
      <c r="O89" s="18">
        <f>IF(ISNUMBER(M89), $B91 * N89, "")</f>
        <v>-2218.1146025878002</v>
      </c>
      <c r="Q89" s="182"/>
      <c r="R89" s="183"/>
      <c r="S89" s="184"/>
    </row>
    <row r="90" spans="1:19" ht="17.25" thickBot="1">
      <c r="A90" s="130" t="s">
        <v>224</v>
      </c>
      <c r="B90" s="131">
        <v>146</v>
      </c>
      <c r="C90" s="79">
        <v>6.8965516999999997E-3</v>
      </c>
      <c r="D90" s="24">
        <v>146</v>
      </c>
      <c r="E90" s="25">
        <f t="shared" si="42"/>
        <v>0</v>
      </c>
      <c r="F90" s="104">
        <f>IF(ISNUMBER(D90), $B91 * E90, "")</f>
        <v>0</v>
      </c>
      <c r="G90" s="102">
        <v>139</v>
      </c>
      <c r="H90" s="25">
        <f t="shared" si="43"/>
        <v>-4.7945205479452052E-2</v>
      </c>
      <c r="I90" s="103">
        <f>IF(ISNUMBER(G90), $B91 * H90, "")</f>
        <v>-7191.7808219178078</v>
      </c>
      <c r="J90" s="24">
        <v>139</v>
      </c>
      <c r="K90" s="25">
        <f t="shared" si="44"/>
        <v>-4.7945205479452052E-2</v>
      </c>
      <c r="L90" s="104">
        <f>IF(ISNUMBER(J90), $B91 * K90, "")</f>
        <v>-7191.7808219178078</v>
      </c>
      <c r="M90" s="102">
        <v>139</v>
      </c>
      <c r="N90" s="25">
        <f t="shared" si="45"/>
        <v>-4.7945205479452052E-2</v>
      </c>
      <c r="O90" s="104">
        <f>IF(ISNUMBER(M90), $B91 * N90, "")</f>
        <v>-7191.7808219178078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5.182788961256516E-4</v>
      </c>
      <c r="F91" s="28">
        <f>SUM(F71:F90)</f>
        <v>1554.836688376955</v>
      </c>
      <c r="G91" s="26" t="s">
        <v>265</v>
      </c>
      <c r="H91" s="27">
        <f>IF(COUNT(H71:H90), SUM(H71:H90) / COUNT(H71:H90), 0)</f>
        <v>-4.0816556718708111E-2</v>
      </c>
      <c r="I91" s="28">
        <f>SUM(I71:I90)</f>
        <v>-122449.67015612435</v>
      </c>
      <c r="J91" s="26" t="s">
        <v>265</v>
      </c>
      <c r="K91" s="27">
        <f>IF(COUNT(K71:K90), SUM(K71:K90) / COUNT(K71:K90), 0)</f>
        <v>-4.5561256551374558E-2</v>
      </c>
      <c r="L91" s="28">
        <f>SUM(L71:L90)</f>
        <v>-136683.76965412369</v>
      </c>
      <c r="M91" s="26" t="s">
        <v>265</v>
      </c>
      <c r="N91" s="27">
        <f>IF(COUNT(N71:N90), SUM(N71:N90) / COUNT(N71:N90), 0)</f>
        <v>-4.5561256551374558E-2</v>
      </c>
      <c r="O91" s="28">
        <f>SUM(O71:O90)</f>
        <v>-136683.76965412369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2022-06-11(토) 오전 00:00</v>
      </c>
      <c r="C96" s="245"/>
      <c r="D96" s="217" t="str">
        <f>TEXT($G$1, "[$-ko-KR]yyyy-mm-dd(ddd) ") &amp; "오후 14:00"</f>
        <v>2022-06-11(토) 오후 14:00</v>
      </c>
      <c r="E96" s="218"/>
      <c r="F96" s="219"/>
      <c r="G96" s="217" t="str">
        <f>TEXT($G$1, "[$-ko-KR]yyyy-mm-dd(ddd) ") &amp; "오후 19:00"</f>
        <v>2022-06-11(토) 오후 19:00</v>
      </c>
      <c r="H96" s="218"/>
      <c r="I96" s="219"/>
      <c r="J96" s="217" t="str">
        <f>TEXT($G$1, "[$-ko-KR]yyyy-mm-dd(ddd) ") &amp; "오후 21:00"</f>
        <v>2022-06-11(토) 오후 21:00</v>
      </c>
      <c r="K96" s="218"/>
      <c r="L96" s="219"/>
      <c r="M96" s="217" t="str">
        <f>TEXT($G$1+1, "[$-ko-KR]yyyy-mm-dd(ddd) ") &amp; "오전 00:00"</f>
        <v>2022-06-12(일)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5" t="s">
        <v>57</v>
      </c>
      <c r="H97" s="176" t="s">
        <v>262</v>
      </c>
      <c r="I97" s="177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167</v>
      </c>
      <c r="B98" s="124">
        <v>2355</v>
      </c>
      <c r="C98" s="76">
        <v>8.2758620699999993E-2</v>
      </c>
      <c r="D98" s="13">
        <v>2380</v>
      </c>
      <c r="E98" s="14">
        <f>IF(ISNUMBER(D98), (D98 - $B98) / $B98, "")</f>
        <v>1.0615711252653927E-2</v>
      </c>
      <c r="F98" s="16">
        <f>IF(ISNUMBER(D98), $B118 * E98, "")</f>
        <v>1592.3566878980891</v>
      </c>
      <c r="G98" s="29">
        <v>2220</v>
      </c>
      <c r="H98" s="14">
        <f>IF(ISNUMBER(G98), (G98 - $B98) / $B98, "")</f>
        <v>-5.7324840764331211E-2</v>
      </c>
      <c r="I98" s="100">
        <f>IF(ISNUMBER(G98), $B118 * H98, "")</f>
        <v>-8598.7261146496821</v>
      </c>
      <c r="J98" s="13">
        <v>2215</v>
      </c>
      <c r="K98" s="14">
        <f>IF(ISNUMBER(J98), (J98 - $B98) / $B98, "")</f>
        <v>-5.9447983014861996E-2</v>
      </c>
      <c r="L98" s="16">
        <f>IF(ISNUMBER(J98), $B118 * K98, "")</f>
        <v>-8917.1974522293003</v>
      </c>
      <c r="M98" s="29">
        <v>2215</v>
      </c>
      <c r="N98" s="14">
        <f>IF(ISNUMBER(M98), (M98 - $B98) / $B98, "")</f>
        <v>-5.9447983014861996E-2</v>
      </c>
      <c r="O98" s="16">
        <f>IF(ISNUMBER(M98), $B118 * N98, "")</f>
        <v>-8917.1974522293003</v>
      </c>
      <c r="Q98" s="203"/>
      <c r="R98" s="203"/>
      <c r="S98" s="203"/>
    </row>
    <row r="99" spans="1:19" ht="17.25" thickBot="1">
      <c r="A99" s="125" t="s">
        <v>109</v>
      </c>
      <c r="B99" s="126">
        <v>1810</v>
      </c>
      <c r="C99" s="77">
        <v>6.7846607700000006E-2</v>
      </c>
      <c r="D99" s="15">
        <v>1795</v>
      </c>
      <c r="E99" s="32">
        <f t="shared" ref="E99:E102" si="46">IF(ISNUMBER(D99), (D99 - $B99) / $B99, "")</f>
        <v>-8.2872928176795577E-3</v>
      </c>
      <c r="F99" s="18">
        <f>IF(ISNUMBER(D99), $B118 * E99, "")</f>
        <v>-1243.0939226519336</v>
      </c>
      <c r="G99" s="31">
        <v>1695</v>
      </c>
      <c r="H99" s="32">
        <f t="shared" ref="H99:H102" si="47">IF(ISNUMBER(G99), (G99 - $B99) / $B99, "")</f>
        <v>-6.3535911602209949E-2</v>
      </c>
      <c r="I99" s="101">
        <f>IF(ISNUMBER(G99), $B118 * H99, "")</f>
        <v>-9530.3867403314925</v>
      </c>
      <c r="J99" s="15">
        <v>1675</v>
      </c>
      <c r="K99" s="32">
        <f t="shared" ref="K99:K102" si="48">IF(ISNUMBER(J99), (J99 - $B99) / $B99, "")</f>
        <v>-7.4585635359116026E-2</v>
      </c>
      <c r="L99" s="18">
        <f>IF(ISNUMBER(J99), $B118 * K99, "")</f>
        <v>-11187.845303867403</v>
      </c>
      <c r="M99" s="31">
        <v>1675</v>
      </c>
      <c r="N99" s="32">
        <f t="shared" ref="N99:N102" si="49">IF(ISNUMBER(M99), (M99 - $B99) / $B99, "")</f>
        <v>-7.4585635359116026E-2</v>
      </c>
      <c r="O99" s="18">
        <f>IF(ISNUMBER(M99), $B118 * N99, "")</f>
        <v>-11187.845303867403</v>
      </c>
      <c r="Q99" s="203"/>
      <c r="R99" s="203"/>
      <c r="S99" s="203"/>
    </row>
    <row r="100" spans="1:19" ht="17.25" thickBot="1">
      <c r="A100" s="125" t="s">
        <v>352</v>
      </c>
      <c r="B100" s="126">
        <v>4795</v>
      </c>
      <c r="C100" s="77">
        <v>5.8498896199999997E-2</v>
      </c>
      <c r="D100" s="15">
        <v>4690</v>
      </c>
      <c r="E100" s="32">
        <f t="shared" si="46"/>
        <v>-2.1897810218978103E-2</v>
      </c>
      <c r="F100" s="18">
        <f>IF(ISNUMBER(D100), $B118 * E100, "")</f>
        <v>-3284.6715328467153</v>
      </c>
      <c r="G100" s="31">
        <v>4540</v>
      </c>
      <c r="H100" s="32">
        <f t="shared" si="47"/>
        <v>-5.3180396246089674E-2</v>
      </c>
      <c r="I100" s="101">
        <f>IF(ISNUMBER(G100), $B118 * H100, "")</f>
        <v>-7977.0594369134515</v>
      </c>
      <c r="J100" s="15">
        <v>4590</v>
      </c>
      <c r="K100" s="32">
        <f t="shared" si="48"/>
        <v>-4.2752867570385822E-2</v>
      </c>
      <c r="L100" s="18">
        <f>IF(ISNUMBER(J100), $B118 * K100, "")</f>
        <v>-6412.9301355578737</v>
      </c>
      <c r="M100" s="31">
        <v>4590</v>
      </c>
      <c r="N100" s="32">
        <f t="shared" si="49"/>
        <v>-4.2752867570385822E-2</v>
      </c>
      <c r="O100" s="18">
        <f>IF(ISNUMBER(M100), $B118 * N100, "")</f>
        <v>-6412.9301355578737</v>
      </c>
      <c r="Q100" s="193"/>
      <c r="R100" s="193"/>
      <c r="S100" s="193"/>
    </row>
    <row r="101" spans="1:19" ht="17.25" thickBot="1">
      <c r="A101" s="125" t="s">
        <v>161</v>
      </c>
      <c r="B101" s="126">
        <v>498</v>
      </c>
      <c r="C101" s="77">
        <v>4.1841004199999997E-2</v>
      </c>
      <c r="D101" s="15">
        <v>491</v>
      </c>
      <c r="E101" s="32">
        <f t="shared" si="46"/>
        <v>-1.4056224899598393E-2</v>
      </c>
      <c r="F101" s="18">
        <f>IF(ISNUMBER(D101), $B118 * E101, "")</f>
        <v>-2108.4337349397588</v>
      </c>
      <c r="G101" s="31">
        <v>477</v>
      </c>
      <c r="H101" s="32">
        <f t="shared" si="47"/>
        <v>-4.2168674698795178E-2</v>
      </c>
      <c r="I101" s="101">
        <f>IF(ISNUMBER(G101), $B118 * H101, "")</f>
        <v>-6325.3012048192768</v>
      </c>
      <c r="J101" s="15">
        <v>477</v>
      </c>
      <c r="K101" s="32">
        <f t="shared" si="48"/>
        <v>-4.2168674698795178E-2</v>
      </c>
      <c r="L101" s="18">
        <f>IF(ISNUMBER(J101), $B118 * K101, "")</f>
        <v>-6325.3012048192768</v>
      </c>
      <c r="M101" s="31">
        <v>477</v>
      </c>
      <c r="N101" s="32">
        <f t="shared" si="49"/>
        <v>-4.2168674698795178E-2</v>
      </c>
      <c r="O101" s="18">
        <f>IF(ISNUMBER(M101), $B118 * N101, "")</f>
        <v>-6325.3012048192768</v>
      </c>
      <c r="Q101" s="193"/>
      <c r="R101" s="193"/>
      <c r="S101" s="193"/>
    </row>
    <row r="102" spans="1:19" ht="17.25" thickBot="1">
      <c r="A102" s="127" t="s">
        <v>95</v>
      </c>
      <c r="B102" s="128">
        <v>2660</v>
      </c>
      <c r="C102" s="78">
        <v>4.1095890400000001E-2</v>
      </c>
      <c r="D102" s="20">
        <v>2650</v>
      </c>
      <c r="E102" s="21">
        <f t="shared" si="46"/>
        <v>-3.7593984962406013E-3</v>
      </c>
      <c r="F102" s="22">
        <f>IF(ISNUMBER(D102), $B118 * E102, "")</f>
        <v>-563.90977443609017</v>
      </c>
      <c r="G102" s="30">
        <v>2510</v>
      </c>
      <c r="H102" s="21">
        <f t="shared" si="47"/>
        <v>-5.6390977443609019E-2</v>
      </c>
      <c r="I102" s="105">
        <f>IF(ISNUMBER(G102), $B118 * H102, "")</f>
        <v>-8458.6466165413531</v>
      </c>
      <c r="J102" s="20">
        <v>2450</v>
      </c>
      <c r="K102" s="21">
        <f t="shared" si="48"/>
        <v>-7.8947368421052627E-2</v>
      </c>
      <c r="L102" s="22">
        <f>IF(ISNUMBER(J102), $B118 * K102, "")</f>
        <v>-11842.105263157893</v>
      </c>
      <c r="M102" s="30">
        <v>2450</v>
      </c>
      <c r="N102" s="21">
        <f t="shared" si="49"/>
        <v>-7.8947368421052627E-2</v>
      </c>
      <c r="O102" s="22">
        <f>IF(ISNUMBER(M102), $B118 * N102, "")</f>
        <v>-11842.105263157893</v>
      </c>
      <c r="Q102" s="193"/>
      <c r="R102" s="193"/>
      <c r="S102" s="193"/>
    </row>
    <row r="103" spans="1:19" ht="17.25" thickBot="1">
      <c r="A103" s="125" t="s">
        <v>75</v>
      </c>
      <c r="B103" s="129">
        <v>10770</v>
      </c>
      <c r="C103" s="80">
        <v>3.5576923099999998E-2</v>
      </c>
      <c r="D103" s="106">
        <v>10830</v>
      </c>
      <c r="E103" s="107">
        <f>IF(ISNUMBER(D103), (D103 - $B103) / $B103, "")</f>
        <v>5.5710306406685237E-3</v>
      </c>
      <c r="F103" s="108">
        <f>IF(ISNUMBER(D103), $B118 * E103, "")</f>
        <v>835.65459610027858</v>
      </c>
      <c r="G103" s="109">
        <v>9755</v>
      </c>
      <c r="H103" s="107">
        <f>IF(ISNUMBER(G103), (G103 - $B103) / $B103, "")</f>
        <v>-9.4243268337975861E-2</v>
      </c>
      <c r="I103" s="110">
        <f>IF(ISNUMBER(G103), $B118 * H103, "")</f>
        <v>-14136.490250696379</v>
      </c>
      <c r="J103" s="106">
        <v>9675</v>
      </c>
      <c r="K103" s="107">
        <f>IF(ISNUMBER(J103), (J103 - $B103) / $B103, "")</f>
        <v>-0.10167130919220056</v>
      </c>
      <c r="L103" s="108">
        <f>IF(ISNUMBER(J103), $B118 * K103, "")</f>
        <v>-15250.696378830084</v>
      </c>
      <c r="M103" s="109">
        <v>9675</v>
      </c>
      <c r="N103" s="107">
        <f>IF(ISNUMBER(M103), (M103 - $B103) / $B103, "")</f>
        <v>-0.10167130919220056</v>
      </c>
      <c r="O103" s="108">
        <f>IF(ISNUMBER(M103), $B118 * N103, "")</f>
        <v>-15250.696378830084</v>
      </c>
      <c r="Q103" s="193"/>
      <c r="R103" s="193"/>
      <c r="S103" s="193"/>
    </row>
    <row r="104" spans="1:19" ht="17.25" thickBot="1">
      <c r="A104" s="125" t="s">
        <v>324</v>
      </c>
      <c r="B104" s="126">
        <v>6020</v>
      </c>
      <c r="C104" s="77">
        <v>2.9940119800000001E-2</v>
      </c>
      <c r="D104" s="15">
        <v>6000</v>
      </c>
      <c r="E104" s="32">
        <f t="shared" ref="E104:E107" si="50">IF(ISNUMBER(D104), (D104 - $B104) / $B104, "")</f>
        <v>-3.3222591362126247E-3</v>
      </c>
      <c r="F104" s="18">
        <f>IF(ISNUMBER(D104), $B118 * E104, "")</f>
        <v>-498.33887043189372</v>
      </c>
      <c r="G104" s="31">
        <v>5675</v>
      </c>
      <c r="H104" s="32">
        <f t="shared" ref="H104:H107" si="51">IF(ISNUMBER(G104), (G104 - $B104) / $B104, "")</f>
        <v>-5.7308970099667775E-2</v>
      </c>
      <c r="I104" s="101">
        <f>IF(ISNUMBER(G104), $B118 * H104, "")</f>
        <v>-8596.345514950166</v>
      </c>
      <c r="J104" s="15">
        <v>5615</v>
      </c>
      <c r="K104" s="32">
        <f t="shared" ref="K104:K107" si="52">IF(ISNUMBER(J104), (J104 - $B104) / $B104, "")</f>
        <v>-6.7275747508305644E-2</v>
      </c>
      <c r="L104" s="18">
        <f>IF(ISNUMBER(J104), $B118 * K104, "")</f>
        <v>-10091.362126245847</v>
      </c>
      <c r="M104" s="31">
        <v>5615</v>
      </c>
      <c r="N104" s="32">
        <f t="shared" ref="N104:N107" si="53">IF(ISNUMBER(M104), (M104 - $B104) / $B104, "")</f>
        <v>-6.7275747508305644E-2</v>
      </c>
      <c r="O104" s="18">
        <f>IF(ISNUMBER(M104), $B118 * N104, "")</f>
        <v>-10091.362126245847</v>
      </c>
      <c r="Q104" s="193"/>
      <c r="R104" s="193"/>
      <c r="S104" s="193"/>
    </row>
    <row r="105" spans="1:19" ht="17.25" thickBot="1">
      <c r="A105" s="125" t="s">
        <v>153</v>
      </c>
      <c r="B105" s="126">
        <v>9300</v>
      </c>
      <c r="C105" s="77">
        <v>2.9900332200000001E-2</v>
      </c>
      <c r="D105" s="15">
        <v>9255</v>
      </c>
      <c r="E105" s="32">
        <f t="shared" si="50"/>
        <v>-4.8387096774193551E-3</v>
      </c>
      <c r="F105" s="18">
        <f>IF(ISNUMBER(D105), $B118 * E105, "")</f>
        <v>-725.80645161290329</v>
      </c>
      <c r="G105" s="31">
        <v>8210</v>
      </c>
      <c r="H105" s="32">
        <f t="shared" si="51"/>
        <v>-0.11720430107526882</v>
      </c>
      <c r="I105" s="101">
        <f>IF(ISNUMBER(G105), $B118 * H105, "")</f>
        <v>-17580.645161290322</v>
      </c>
      <c r="J105" s="15">
        <v>8190</v>
      </c>
      <c r="K105" s="32">
        <f t="shared" si="52"/>
        <v>-0.11935483870967742</v>
      </c>
      <c r="L105" s="18">
        <f>IF(ISNUMBER(J105), $B118 * K105, "")</f>
        <v>-17903.225806451614</v>
      </c>
      <c r="M105" s="31">
        <v>8190</v>
      </c>
      <c r="N105" s="32">
        <f t="shared" si="53"/>
        <v>-0.11935483870967742</v>
      </c>
      <c r="O105" s="18">
        <f>IF(ISNUMBER(M105), $B118 * N105, "")</f>
        <v>-17903.225806451614</v>
      </c>
      <c r="Q105" s="193"/>
      <c r="R105" s="193"/>
      <c r="S105" s="193"/>
    </row>
    <row r="106" spans="1:19" ht="17.25" thickBot="1">
      <c r="A106" s="125" t="s">
        <v>134</v>
      </c>
      <c r="B106" s="126">
        <v>76</v>
      </c>
      <c r="C106" s="77">
        <v>2.98102981E-2</v>
      </c>
      <c r="D106" s="15">
        <v>75.5</v>
      </c>
      <c r="E106" s="32">
        <f t="shared" si="50"/>
        <v>-6.5789473684210523E-3</v>
      </c>
      <c r="F106" s="18">
        <f>IF(ISNUMBER(D106), $B118 * E106, "")</f>
        <v>-986.8421052631578</v>
      </c>
      <c r="G106" s="31">
        <v>72.099999999999994</v>
      </c>
      <c r="H106" s="32">
        <f t="shared" si="51"/>
        <v>-5.1315789473684287E-2</v>
      </c>
      <c r="I106" s="101">
        <f>IF(ISNUMBER(G106), $B118 * H106, "")</f>
        <v>-7697.3684210526426</v>
      </c>
      <c r="J106" s="15">
        <v>71.7</v>
      </c>
      <c r="K106" s="32">
        <f t="shared" si="52"/>
        <v>-5.6578947368421013E-2</v>
      </c>
      <c r="L106" s="18">
        <f>IF(ISNUMBER(J106), $B118 * K106, "")</f>
        <v>-8486.8421052631529</v>
      </c>
      <c r="M106" s="31">
        <v>71.7</v>
      </c>
      <c r="N106" s="32">
        <f t="shared" si="53"/>
        <v>-5.6578947368421013E-2</v>
      </c>
      <c r="O106" s="18">
        <f>IF(ISNUMBER(M106), $B118 * N106, "")</f>
        <v>-8486.8421052631529</v>
      </c>
      <c r="Q106" s="33"/>
      <c r="R106" s="33"/>
    </row>
    <row r="107" spans="1:19" ht="17.25" thickBot="1">
      <c r="A107" s="130" t="s">
        <v>342</v>
      </c>
      <c r="B107" s="131">
        <v>489</v>
      </c>
      <c r="C107" s="79">
        <v>2.3012552299999999E-2</v>
      </c>
      <c r="D107" s="24">
        <v>487</v>
      </c>
      <c r="E107" s="25">
        <f t="shared" si="50"/>
        <v>-4.0899795501022499E-3</v>
      </c>
      <c r="F107" s="104">
        <f>IF(ISNUMBER(D107), $B118 * E107, "")</f>
        <v>-613.49693251533745</v>
      </c>
      <c r="G107" s="102">
        <v>464</v>
      </c>
      <c r="H107" s="25">
        <f t="shared" si="51"/>
        <v>-5.112474437627812E-2</v>
      </c>
      <c r="I107" s="103">
        <f>IF(ISNUMBER(G107), $B118 * H107, "")</f>
        <v>-7668.7116564417183</v>
      </c>
      <c r="J107" s="24">
        <v>464</v>
      </c>
      <c r="K107" s="25">
        <f t="shared" si="52"/>
        <v>-5.112474437627812E-2</v>
      </c>
      <c r="L107" s="104">
        <f>IF(ISNUMBER(J107), $B118 * K107, "")</f>
        <v>-7668.7116564417183</v>
      </c>
      <c r="M107" s="102">
        <v>464</v>
      </c>
      <c r="N107" s="25">
        <f t="shared" si="53"/>
        <v>-5.112474437627812E-2</v>
      </c>
      <c r="O107" s="104">
        <f>IF(ISNUMBER(M107), $B118 * N107, "")</f>
        <v>-7668.7116564417183</v>
      </c>
      <c r="Q107" s="194"/>
      <c r="R107" s="195"/>
      <c r="S107" s="196"/>
    </row>
    <row r="108" spans="1:19">
      <c r="A108" s="123" t="s">
        <v>113</v>
      </c>
      <c r="B108" s="124">
        <v>3125</v>
      </c>
      <c r="C108" s="76">
        <v>2.2913256999999999E-2</v>
      </c>
      <c r="D108" s="13">
        <v>3130</v>
      </c>
      <c r="E108" s="14">
        <f>IF(ISNUMBER(D108), (D108 - $B108) / $B108, "")</f>
        <v>1.6000000000000001E-3</v>
      </c>
      <c r="F108" s="16">
        <f>IF(ISNUMBER(D108), $B118 * E108, "")</f>
        <v>240</v>
      </c>
      <c r="G108" s="29">
        <v>2960</v>
      </c>
      <c r="H108" s="14">
        <f>IF(ISNUMBER(G108), (G108 - $B108) / $B108, "")</f>
        <v>-5.28E-2</v>
      </c>
      <c r="I108" s="100">
        <f>IF(ISNUMBER(G108), $B118 * H108, "")</f>
        <v>-7920</v>
      </c>
      <c r="J108" s="13">
        <v>2955</v>
      </c>
      <c r="K108" s="14">
        <f>IF(ISNUMBER(J108), (J108 - $B108) / $B108, "")</f>
        <v>-5.4399999999999997E-2</v>
      </c>
      <c r="L108" s="16">
        <f>IF(ISNUMBER(J108), $B118 * K108, "")</f>
        <v>-8160</v>
      </c>
      <c r="M108" s="29">
        <v>2955</v>
      </c>
      <c r="N108" s="14">
        <f>IF(ISNUMBER(M108), (M108 - $B108) / $B108, "")</f>
        <v>-5.4399999999999997E-2</v>
      </c>
      <c r="O108" s="16">
        <f>IF(ISNUMBER(M108), $B118 * N108, "")</f>
        <v>-8160</v>
      </c>
      <c r="Q108" s="197"/>
      <c r="R108" s="198"/>
      <c r="S108" s="199"/>
    </row>
    <row r="109" spans="1:19" ht="17.25" thickBot="1">
      <c r="A109" s="125" t="s">
        <v>116</v>
      </c>
      <c r="B109" s="126">
        <v>2050</v>
      </c>
      <c r="C109" s="77">
        <v>2.2443890300000002E-2</v>
      </c>
      <c r="D109" s="15">
        <v>2040</v>
      </c>
      <c r="E109" s="32">
        <f t="shared" ref="E109:E112" si="54">IF(ISNUMBER(D109), (D109 - $B109) / $B109, "")</f>
        <v>-4.8780487804878049E-3</v>
      </c>
      <c r="F109" s="18">
        <f>IF(ISNUMBER(D109), $B118 * E109, "")</f>
        <v>-731.70731707317077</v>
      </c>
      <c r="G109" s="31">
        <v>1965</v>
      </c>
      <c r="H109" s="32">
        <f t="shared" ref="H109:H112" si="55">IF(ISNUMBER(G109), (G109 - $B109) / $B109, "")</f>
        <v>-4.1463414634146344E-2</v>
      </c>
      <c r="I109" s="101">
        <f>IF(ISNUMBER(G109), $B118 * H109, "")</f>
        <v>-6219.5121951219517</v>
      </c>
      <c r="J109" s="15">
        <v>1945</v>
      </c>
      <c r="K109" s="32">
        <f t="shared" ref="K109:K112" si="56">IF(ISNUMBER(J109), (J109 - $B109) / $B109, "")</f>
        <v>-5.1219512195121948E-2</v>
      </c>
      <c r="L109" s="18">
        <f>IF(ISNUMBER(J109), $B118 * K109, "")</f>
        <v>-7682.9268292682918</v>
      </c>
      <c r="M109" s="31">
        <v>1945</v>
      </c>
      <c r="N109" s="32">
        <f t="shared" ref="N109:N112" si="57">IF(ISNUMBER(M109), (M109 - $B109) / $B109, "")</f>
        <v>-5.1219512195121948E-2</v>
      </c>
      <c r="O109" s="18">
        <f>IF(ISNUMBER(M109), $B118 * N109, "")</f>
        <v>-7682.9268292682918</v>
      </c>
      <c r="Q109" s="200"/>
      <c r="R109" s="201"/>
      <c r="S109" s="202"/>
    </row>
    <row r="110" spans="1:19" ht="17.25" thickBot="1">
      <c r="A110" s="125" t="s">
        <v>194</v>
      </c>
      <c r="B110" s="126">
        <v>95.9</v>
      </c>
      <c r="C110" s="77">
        <v>2.2388059700000001E-2</v>
      </c>
      <c r="D110" s="15">
        <v>95.5</v>
      </c>
      <c r="E110" s="32">
        <f t="shared" si="54"/>
        <v>-4.1710114702816024E-3</v>
      </c>
      <c r="F110" s="18">
        <f>IF(ISNUMBER(D110), $B118 * E110, "")</f>
        <v>-625.65172054224035</v>
      </c>
      <c r="G110" s="31">
        <v>95.8</v>
      </c>
      <c r="H110" s="32">
        <f t="shared" si="55"/>
        <v>-1.0427528675704748E-3</v>
      </c>
      <c r="I110" s="101">
        <f>IF(ISNUMBER(G110), $B118 * H110, "")</f>
        <v>-156.4129301355712</v>
      </c>
      <c r="J110" s="15">
        <v>93.5</v>
      </c>
      <c r="K110" s="32">
        <f t="shared" si="56"/>
        <v>-2.5026068821689316E-2</v>
      </c>
      <c r="L110" s="18">
        <f>IF(ISNUMBER(J110), $B118 * K110, "")</f>
        <v>-3753.9103232533976</v>
      </c>
      <c r="M110" s="31">
        <v>93.5</v>
      </c>
      <c r="N110" s="32">
        <f t="shared" si="57"/>
        <v>-2.5026068821689316E-2</v>
      </c>
      <c r="O110" s="18">
        <f>IF(ISNUMBER(M110), $B118 * N110, "")</f>
        <v>-3753.9103232533976</v>
      </c>
      <c r="Q110" s="193"/>
      <c r="R110" s="193"/>
      <c r="S110" s="193"/>
    </row>
    <row r="111" spans="1:19" ht="17.25" thickBot="1">
      <c r="A111" s="125" t="s">
        <v>212</v>
      </c>
      <c r="B111" s="126">
        <v>280</v>
      </c>
      <c r="C111" s="77">
        <v>2.1897810199999999E-2</v>
      </c>
      <c r="D111" s="15">
        <v>280</v>
      </c>
      <c r="E111" s="32">
        <f t="shared" si="54"/>
        <v>0</v>
      </c>
      <c r="F111" s="18">
        <f>IF(ISNUMBER(D111), $B118 * E111, "")</f>
        <v>0</v>
      </c>
      <c r="G111" s="31">
        <v>273</v>
      </c>
      <c r="H111" s="32">
        <f t="shared" si="55"/>
        <v>-2.5000000000000001E-2</v>
      </c>
      <c r="I111" s="101">
        <f>IF(ISNUMBER(G111), $B118 * H111, "")</f>
        <v>-3750</v>
      </c>
      <c r="J111" s="15">
        <v>273</v>
      </c>
      <c r="K111" s="32">
        <f t="shared" si="56"/>
        <v>-2.5000000000000001E-2</v>
      </c>
      <c r="L111" s="18">
        <f>IF(ISNUMBER(J111), $B118 * K111, "")</f>
        <v>-3750</v>
      </c>
      <c r="M111" s="31">
        <v>273</v>
      </c>
      <c r="N111" s="32">
        <f t="shared" si="57"/>
        <v>-2.5000000000000001E-2</v>
      </c>
      <c r="O111" s="18">
        <f>IF(ISNUMBER(M111), $B118 * N111, "")</f>
        <v>-3750</v>
      </c>
      <c r="Q111" s="203"/>
      <c r="R111" s="203"/>
      <c r="S111" s="203"/>
    </row>
    <row r="112" spans="1:19" ht="17.25" thickBot="1">
      <c r="A112" s="127" t="s">
        <v>216</v>
      </c>
      <c r="B112" s="128">
        <v>142</v>
      </c>
      <c r="C112" s="78">
        <v>2.15827338E-2</v>
      </c>
      <c r="D112" s="20">
        <v>142</v>
      </c>
      <c r="E112" s="21">
        <f t="shared" si="54"/>
        <v>0</v>
      </c>
      <c r="F112" s="22">
        <f>IF(ISNUMBER(D112), $B118 * E112, "")</f>
        <v>0</v>
      </c>
      <c r="G112" s="30">
        <v>140</v>
      </c>
      <c r="H112" s="21">
        <f t="shared" si="55"/>
        <v>-1.4084507042253521E-2</v>
      </c>
      <c r="I112" s="105">
        <f>IF(ISNUMBER(G112), $B118 * H112, "")</f>
        <v>-2112.676056338028</v>
      </c>
      <c r="J112" s="20">
        <v>140</v>
      </c>
      <c r="K112" s="21">
        <f t="shared" si="56"/>
        <v>-1.4084507042253521E-2</v>
      </c>
      <c r="L112" s="22">
        <f>IF(ISNUMBER(J112), $B118 * K112, "")</f>
        <v>-2112.676056338028</v>
      </c>
      <c r="M112" s="30">
        <v>140</v>
      </c>
      <c r="N112" s="21">
        <f t="shared" si="57"/>
        <v>-1.4084507042253521E-2</v>
      </c>
      <c r="O112" s="22">
        <f>IF(ISNUMBER(M112), $B118 * N112, "")</f>
        <v>-2112.676056338028</v>
      </c>
      <c r="Q112" s="203"/>
      <c r="R112" s="203"/>
      <c r="S112" s="203"/>
    </row>
    <row r="113" spans="1:19" ht="17.25" thickBot="1">
      <c r="A113" s="125" t="s">
        <v>85</v>
      </c>
      <c r="B113" s="129">
        <v>150</v>
      </c>
      <c r="C113" s="80">
        <v>2.0408163300000001E-2</v>
      </c>
      <c r="D113" s="106">
        <v>150</v>
      </c>
      <c r="E113" s="107">
        <f>IF(ISNUMBER(D113), (D113 - $B113) / $B113, "")</f>
        <v>0</v>
      </c>
      <c r="F113" s="108">
        <f>IF(ISNUMBER(D113), $B118 * E113, "")</f>
        <v>0</v>
      </c>
      <c r="G113" s="109">
        <v>142</v>
      </c>
      <c r="H113" s="107">
        <f>IF(ISNUMBER(G113), (G113 - $B113) / $B113, "")</f>
        <v>-5.3333333333333337E-2</v>
      </c>
      <c r="I113" s="110">
        <f>IF(ISNUMBER(G113), $B118 * H113, "")</f>
        <v>-8000.0000000000009</v>
      </c>
      <c r="J113" s="106">
        <v>142</v>
      </c>
      <c r="K113" s="107">
        <f>IF(ISNUMBER(J113), (J113 - $B113) / $B113, "")</f>
        <v>-5.3333333333333337E-2</v>
      </c>
      <c r="L113" s="108">
        <f>IF(ISNUMBER(J113), $B118 * K113, "")</f>
        <v>-8000.0000000000009</v>
      </c>
      <c r="M113" s="109">
        <v>142</v>
      </c>
      <c r="N113" s="107">
        <f>IF(ISNUMBER(M113), (M113 - $B113) / $B113, "")</f>
        <v>-5.3333333333333337E-2</v>
      </c>
      <c r="O113" s="108">
        <f>IF(ISNUMBER(M113), $B118 * N113, "")</f>
        <v>-8000.0000000000009</v>
      </c>
      <c r="Q113" s="193"/>
      <c r="R113" s="193"/>
      <c r="S113" s="193"/>
    </row>
    <row r="114" spans="1:19" ht="17.25" thickBot="1">
      <c r="A114" s="125" t="s">
        <v>151</v>
      </c>
      <c r="B114" s="126">
        <v>767</v>
      </c>
      <c r="C114" s="77">
        <v>1.99468085E-2</v>
      </c>
      <c r="D114" s="15">
        <v>764</v>
      </c>
      <c r="E114" s="32">
        <f t="shared" ref="E114:E117" si="58">IF(ISNUMBER(D114), (D114 - $B114) / $B114, "")</f>
        <v>-3.9113428943937422E-3</v>
      </c>
      <c r="F114" s="18">
        <f>IF(ISNUMBER(D114), $B118 * E114, "")</f>
        <v>-586.70143415906136</v>
      </c>
      <c r="G114" s="31">
        <v>725</v>
      </c>
      <c r="H114" s="32">
        <f t="shared" ref="H114:H117" si="59">IF(ISNUMBER(G114), (G114 - $B114) / $B114, "")</f>
        <v>-5.4758800521512385E-2</v>
      </c>
      <c r="I114" s="101">
        <f>IF(ISNUMBER(G114), $B118 * H114, "")</f>
        <v>-8213.8200782268577</v>
      </c>
      <c r="J114" s="15">
        <v>722</v>
      </c>
      <c r="K114" s="32">
        <f t="shared" ref="K114:K117" si="60">IF(ISNUMBER(J114), (J114 - $B114) / $B114, "")</f>
        <v>-5.867014341590613E-2</v>
      </c>
      <c r="L114" s="18">
        <f>IF(ISNUMBER(J114), $B118 * K114, "")</f>
        <v>-8800.5215123859198</v>
      </c>
      <c r="M114" s="31">
        <v>722</v>
      </c>
      <c r="N114" s="32">
        <f t="shared" ref="N114:N117" si="61">IF(ISNUMBER(M114), (M114 - $B114) / $B114, "")</f>
        <v>-5.867014341590613E-2</v>
      </c>
      <c r="O114" s="18">
        <f>IF(ISNUMBER(M114), $B118 * N114, "")</f>
        <v>-8800.5215123859198</v>
      </c>
      <c r="Q114" s="193"/>
      <c r="R114" s="193"/>
      <c r="S114" s="193"/>
    </row>
    <row r="115" spans="1:19" ht="17.25" thickBot="1">
      <c r="A115" s="125" t="s">
        <v>107</v>
      </c>
      <c r="B115" s="126">
        <v>75</v>
      </c>
      <c r="C115" s="77">
        <v>1.9021739100000001E-2</v>
      </c>
      <c r="D115" s="15">
        <v>75.3</v>
      </c>
      <c r="E115" s="32">
        <f t="shared" si="58"/>
        <v>3.9999999999999619E-3</v>
      </c>
      <c r="F115" s="18">
        <f>IF(ISNUMBER(D115), $B118 * E115, "")</f>
        <v>599.99999999999432</v>
      </c>
      <c r="G115" s="31">
        <v>71.5</v>
      </c>
      <c r="H115" s="32">
        <f t="shared" si="59"/>
        <v>-4.6666666666666669E-2</v>
      </c>
      <c r="I115" s="101">
        <f>IF(ISNUMBER(G115), $B118 * H115, "")</f>
        <v>-7000</v>
      </c>
      <c r="J115" s="15">
        <v>70.8</v>
      </c>
      <c r="K115" s="32">
        <f t="shared" si="60"/>
        <v>-5.6000000000000036E-2</v>
      </c>
      <c r="L115" s="18">
        <f>IF(ISNUMBER(J115), $B118 * K115, "")</f>
        <v>-8400.0000000000055</v>
      </c>
      <c r="M115" s="31">
        <v>70.8</v>
      </c>
      <c r="N115" s="32">
        <f t="shared" si="61"/>
        <v>-5.6000000000000036E-2</v>
      </c>
      <c r="O115" s="18">
        <f>IF(ISNUMBER(M115), $B118 * N115, "")</f>
        <v>-8400.0000000000055</v>
      </c>
      <c r="Q115" s="193"/>
      <c r="R115" s="193"/>
      <c r="S115" s="193"/>
    </row>
    <row r="116" spans="1:19">
      <c r="A116" s="125" t="s">
        <v>81</v>
      </c>
      <c r="B116" s="126">
        <v>759</v>
      </c>
      <c r="C116" s="77">
        <v>1.8791946300000001E-2</v>
      </c>
      <c r="D116" s="15">
        <v>767</v>
      </c>
      <c r="E116" s="32">
        <f t="shared" si="58"/>
        <v>1.0540184453227932E-2</v>
      </c>
      <c r="F116" s="18">
        <f>IF(ISNUMBER(D116), $B118 * E116, "")</f>
        <v>1581.0276679841897</v>
      </c>
      <c r="G116" s="31">
        <v>754</v>
      </c>
      <c r="H116" s="32">
        <f t="shared" si="59"/>
        <v>-6.587615283267457E-3</v>
      </c>
      <c r="I116" s="101">
        <f>IF(ISNUMBER(G116), $B118 * H116, "")</f>
        <v>-988.14229249011851</v>
      </c>
      <c r="J116" s="15">
        <v>746</v>
      </c>
      <c r="K116" s="32">
        <f t="shared" si="60"/>
        <v>-1.7127799736495388E-2</v>
      </c>
      <c r="L116" s="18">
        <f>IF(ISNUMBER(J116), $B118 * K116, "")</f>
        <v>-2569.169960474308</v>
      </c>
      <c r="M116" s="31">
        <v>746</v>
      </c>
      <c r="N116" s="32">
        <f t="shared" si="61"/>
        <v>-1.7127799736495388E-2</v>
      </c>
      <c r="O116" s="18">
        <f>IF(ISNUMBER(M116), $B118 * N116, "")</f>
        <v>-2569.169960474308</v>
      </c>
      <c r="Q116" s="182"/>
      <c r="R116" s="183"/>
      <c r="S116" s="184"/>
    </row>
    <row r="117" spans="1:19" ht="17.25" thickBot="1">
      <c r="A117" s="130" t="s">
        <v>136</v>
      </c>
      <c r="B117" s="131">
        <v>3280</v>
      </c>
      <c r="C117" s="79">
        <v>1.8633540399999999E-2</v>
      </c>
      <c r="D117" s="24">
        <v>3290</v>
      </c>
      <c r="E117" s="25">
        <f t="shared" si="58"/>
        <v>3.0487804878048782E-3</v>
      </c>
      <c r="F117" s="104">
        <f>IF(ISNUMBER(D117), $B118 * E117, "")</f>
        <v>457.3170731707317</v>
      </c>
      <c r="G117" s="102">
        <v>3130</v>
      </c>
      <c r="H117" s="25">
        <f t="shared" si="59"/>
        <v>-4.573170731707317E-2</v>
      </c>
      <c r="I117" s="103">
        <f>IF(ISNUMBER(G117), $B118 * H117, "")</f>
        <v>-6859.7560975609758</v>
      </c>
      <c r="J117" s="24">
        <v>3075</v>
      </c>
      <c r="K117" s="25">
        <f t="shared" si="60"/>
        <v>-6.25E-2</v>
      </c>
      <c r="L117" s="104">
        <f>IF(ISNUMBER(J117), $B118 * K117, "")</f>
        <v>-9375</v>
      </c>
      <c r="M117" s="102">
        <v>3075</v>
      </c>
      <c r="N117" s="25">
        <f t="shared" si="61"/>
        <v>-6.25E-2</v>
      </c>
      <c r="O117" s="104">
        <f>IF(ISNUMBER(M117), $B118 * N117, "")</f>
        <v>-9375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-2.220765923772993E-3</v>
      </c>
      <c r="F118" s="28">
        <f>SUM(F98:F117)</f>
        <v>-6662.2977713189803</v>
      </c>
      <c r="G118" s="26" t="s">
        <v>265</v>
      </c>
      <c r="H118" s="27">
        <f>IF(COUNT(H98:H117), SUM(H98:H117) / COUNT(H98:H117), 0)</f>
        <v>-4.9263333589186664E-2</v>
      </c>
      <c r="I118" s="28">
        <f>SUM(I98:I117)</f>
        <v>-147790.00076755998</v>
      </c>
      <c r="J118" s="26" t="s">
        <v>265</v>
      </c>
      <c r="K118" s="27">
        <f>IF(COUNT(K98:K117), SUM(K98:K117) / COUNT(K98:K117), 0)</f>
        <v>-5.5563474038194713E-2</v>
      </c>
      <c r="L118" s="28">
        <f>SUM(L98:L117)</f>
        <v>-166690.42211458413</v>
      </c>
      <c r="M118" s="26" t="s">
        <v>265</v>
      </c>
      <c r="N118" s="27">
        <f>IF(COUNT(N98:N117), SUM(N98:N117) / COUNT(N98:N117), 0)</f>
        <v>-5.5563474038194713E-2</v>
      </c>
      <c r="O118" s="28">
        <f>SUM(O98:O117)</f>
        <v>-166690.42211458413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2022-06-11(토) 오전 00:00</v>
      </c>
      <c r="C123" s="245"/>
      <c r="D123" s="217" t="str">
        <f>TEXT($G$1, "[$-ko-KR]yyyy-mm-dd(ddd) ") &amp; "오후 14:00"</f>
        <v>2022-06-11(토) 오후 14:00</v>
      </c>
      <c r="E123" s="218"/>
      <c r="F123" s="219"/>
      <c r="G123" s="217" t="str">
        <f>TEXT($G$1, "[$-ko-KR]yyyy-mm-dd(ddd) ") &amp; "오후 19:00"</f>
        <v>2022-06-11(토) 오후 19:00</v>
      </c>
      <c r="H123" s="218"/>
      <c r="I123" s="219"/>
      <c r="J123" s="217" t="str">
        <f>TEXT($G$1, "[$-ko-KR]yyyy-mm-dd(ddd) ") &amp; "오후 21:00"</f>
        <v>2022-06-11(토) 오후 21:00</v>
      </c>
      <c r="K123" s="218"/>
      <c r="L123" s="219"/>
      <c r="M123" s="217" t="str">
        <f>TEXT($G$1+1, "[$-ko-KR]yyyy-mm-dd(ddd) ") &amp; "오전 00:00"</f>
        <v>2022-06-12(일)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5" t="s">
        <v>57</v>
      </c>
      <c r="H124" s="176" t="s">
        <v>262</v>
      </c>
      <c r="I124" s="177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188</v>
      </c>
      <c r="B125" s="124">
        <v>59.5</v>
      </c>
      <c r="C125" s="76">
        <v>8.4745762999999998E-3</v>
      </c>
      <c r="D125" s="13">
        <v>59.3</v>
      </c>
      <c r="E125" s="14">
        <f>IF(ISNUMBER(D125), (D125 - $B125) / $B125, "")</f>
        <v>-3.361344537815174E-3</v>
      </c>
      <c r="F125" s="16">
        <f>IF(ISNUMBER(D125), $B145 * E125, "")</f>
        <v>-504.2016806722761</v>
      </c>
      <c r="G125" s="29">
        <v>57.6</v>
      </c>
      <c r="H125" s="14">
        <f>IF(ISNUMBER(G125), (G125 - $B125) / $B125, "")</f>
        <v>-3.1932773109243674E-2</v>
      </c>
      <c r="I125" s="100">
        <f>IF(ISNUMBER(G125), $B145 * H125, "")</f>
        <v>-4789.9159663865512</v>
      </c>
      <c r="J125" s="13">
        <v>57.3</v>
      </c>
      <c r="K125" s="14">
        <f>IF(ISNUMBER(J125), (J125 - $B125) / $B125, "")</f>
        <v>-3.6974789915966436E-2</v>
      </c>
      <c r="L125" s="16">
        <f>IF(ISNUMBER(J125), $B145 * K125, "")</f>
        <v>-5546.2184873949655</v>
      </c>
      <c r="M125" s="29">
        <v>57.3</v>
      </c>
      <c r="N125" s="14">
        <f>IF(ISNUMBER(M125), (M125 - $B125) / $B125, "")</f>
        <v>-3.6974789915966436E-2</v>
      </c>
      <c r="O125" s="16">
        <f>IF(ISNUMBER(M125), $B145 * N125, "")</f>
        <v>-5546.2184873949655</v>
      </c>
      <c r="Q125" s="203"/>
      <c r="R125" s="203"/>
      <c r="S125" s="203"/>
    </row>
    <row r="126" spans="1:19" ht="17.25" thickBot="1">
      <c r="A126" s="125" t="s">
        <v>128</v>
      </c>
      <c r="B126" s="126">
        <v>59.7</v>
      </c>
      <c r="C126" s="77">
        <v>8.4459458999999997E-3</v>
      </c>
      <c r="D126" s="15">
        <v>59.8</v>
      </c>
      <c r="E126" s="32">
        <f t="shared" ref="E126:E129" si="62">IF(ISNUMBER(D126), (D126 - $B126) / $B126, "")</f>
        <v>1.6750418760468058E-3</v>
      </c>
      <c r="F126" s="18">
        <f>IF(ISNUMBER(D126), $B145 * E126, "")</f>
        <v>251.25628140702088</v>
      </c>
      <c r="G126" s="31">
        <v>55.6</v>
      </c>
      <c r="H126" s="32">
        <f t="shared" ref="H126:H129" si="63">IF(ISNUMBER(G126), (G126 - $B126) / $B126, "")</f>
        <v>-6.8676716917922973E-2</v>
      </c>
      <c r="I126" s="101">
        <f>IF(ISNUMBER(G126), $B145 * H126, "")</f>
        <v>-10301.507537688445</v>
      </c>
      <c r="J126" s="15">
        <v>55.7</v>
      </c>
      <c r="K126" s="32">
        <f t="shared" ref="K126:K129" si="64">IF(ISNUMBER(J126), (J126 - $B126) / $B126, "")</f>
        <v>-6.7001675041876041E-2</v>
      </c>
      <c r="L126" s="18">
        <f>IF(ISNUMBER(J126), $B145 * K126, "")</f>
        <v>-10050.251256281406</v>
      </c>
      <c r="M126" s="31">
        <v>55.7</v>
      </c>
      <c r="N126" s="32">
        <f t="shared" ref="N126:N129" si="65">IF(ISNUMBER(M126), (M126 - $B126) / $B126, "")</f>
        <v>-6.7001675041876041E-2</v>
      </c>
      <c r="O126" s="18">
        <f>IF(ISNUMBER(M126), $B145 * N126, "")</f>
        <v>-10050.251256281406</v>
      </c>
      <c r="Q126" s="203"/>
      <c r="R126" s="203"/>
      <c r="S126" s="203"/>
    </row>
    <row r="127" spans="1:19" ht="17.25" thickBot="1">
      <c r="A127" s="125" t="s">
        <v>202</v>
      </c>
      <c r="B127" s="126">
        <v>6.07</v>
      </c>
      <c r="C127" s="77">
        <v>8.3056477999999996E-3</v>
      </c>
      <c r="D127" s="15">
        <v>6.04</v>
      </c>
      <c r="E127" s="32">
        <f t="shared" si="62"/>
        <v>-4.9423393739703864E-3</v>
      </c>
      <c r="F127" s="18">
        <f>IF(ISNUMBER(D127), $B145 * E127, "")</f>
        <v>-741.350906095558</v>
      </c>
      <c r="G127" s="31">
        <v>6.01</v>
      </c>
      <c r="H127" s="32">
        <f t="shared" si="63"/>
        <v>-9.8846787479407727E-3</v>
      </c>
      <c r="I127" s="101">
        <f>IF(ISNUMBER(G127), $B145 * H127, "")</f>
        <v>-1482.701812191116</v>
      </c>
      <c r="J127" s="15">
        <v>6</v>
      </c>
      <c r="K127" s="32">
        <f t="shared" si="64"/>
        <v>-1.1532125205930853E-2</v>
      </c>
      <c r="L127" s="18">
        <f>IF(ISNUMBER(J127), $B145 * K127, "")</f>
        <v>-1729.818780889628</v>
      </c>
      <c r="M127" s="31">
        <v>6</v>
      </c>
      <c r="N127" s="32">
        <f t="shared" si="65"/>
        <v>-1.1532125205930853E-2</v>
      </c>
      <c r="O127" s="18">
        <f>IF(ISNUMBER(M127), $B145 * N127, "")</f>
        <v>-1729.818780889628</v>
      </c>
      <c r="Q127" s="193"/>
      <c r="R127" s="193"/>
      <c r="S127" s="193"/>
    </row>
    <row r="128" spans="1:19" ht="17.25" thickBot="1">
      <c r="A128" s="125" t="s">
        <v>214</v>
      </c>
      <c r="B128" s="126">
        <v>98.7</v>
      </c>
      <c r="C128" s="77">
        <v>8.1716037000000002E-3</v>
      </c>
      <c r="D128" s="15">
        <v>98.8</v>
      </c>
      <c r="E128" s="32">
        <f t="shared" si="62"/>
        <v>1.0131712259371258E-3</v>
      </c>
      <c r="F128" s="18">
        <f>IF(ISNUMBER(D128), $B145 * E128, "")</f>
        <v>151.97568389056886</v>
      </c>
      <c r="G128" s="31">
        <v>101</v>
      </c>
      <c r="H128" s="32">
        <f t="shared" si="63"/>
        <v>2.3302938196555188E-2</v>
      </c>
      <c r="I128" s="101">
        <f>IF(ISNUMBER(G128), $B145 * H128, "")</f>
        <v>3495.4407294832781</v>
      </c>
      <c r="J128" s="15">
        <v>99.4</v>
      </c>
      <c r="K128" s="32">
        <f t="shared" si="64"/>
        <v>7.0921985815603121E-3</v>
      </c>
      <c r="L128" s="18">
        <f>IF(ISNUMBER(J128), $B145 * K128, "")</f>
        <v>1063.8297872340468</v>
      </c>
      <c r="M128" s="31">
        <v>99.4</v>
      </c>
      <c r="N128" s="32">
        <f t="shared" si="65"/>
        <v>7.0921985815603121E-3</v>
      </c>
      <c r="O128" s="18">
        <f>IF(ISNUMBER(M128), $B145 * N128, "")</f>
        <v>1063.8297872340468</v>
      </c>
      <c r="Q128" s="193"/>
      <c r="R128" s="193"/>
      <c r="S128" s="193"/>
    </row>
    <row r="129" spans="1:19" ht="17.25" thickBot="1">
      <c r="A129" s="127" t="s">
        <v>198</v>
      </c>
      <c r="B129" s="128">
        <v>8.98</v>
      </c>
      <c r="C129" s="78">
        <v>7.8563412000000003E-3</v>
      </c>
      <c r="D129" s="20">
        <v>9.02</v>
      </c>
      <c r="E129" s="21">
        <f t="shared" si="62"/>
        <v>4.4543429844097048E-3</v>
      </c>
      <c r="F129" s="22">
        <f>IF(ISNUMBER(D129), $B145 * E129, "")</f>
        <v>668.15144766145568</v>
      </c>
      <c r="G129" s="30">
        <v>9.3000000000000007</v>
      </c>
      <c r="H129" s="21">
        <f t="shared" si="63"/>
        <v>3.563474387527843E-2</v>
      </c>
      <c r="I129" s="105">
        <f>IF(ISNUMBER(G129), $B145 * H129, "")</f>
        <v>5345.2115812917646</v>
      </c>
      <c r="J129" s="20">
        <v>9.43</v>
      </c>
      <c r="K129" s="21">
        <f t="shared" si="64"/>
        <v>5.0111358574610167E-2</v>
      </c>
      <c r="L129" s="22">
        <f>IF(ISNUMBER(J129), $B145 * K129, "")</f>
        <v>7516.7037861915251</v>
      </c>
      <c r="M129" s="30">
        <v>9.43</v>
      </c>
      <c r="N129" s="21">
        <f t="shared" si="65"/>
        <v>5.0111358574610167E-2</v>
      </c>
      <c r="O129" s="22">
        <f>IF(ISNUMBER(M129), $B145 * N129, "")</f>
        <v>7516.7037861915251</v>
      </c>
      <c r="Q129" s="193"/>
      <c r="R129" s="193"/>
      <c r="S129" s="193"/>
    </row>
    <row r="130" spans="1:19" ht="17.25" thickBot="1">
      <c r="A130" s="125" t="s">
        <v>145</v>
      </c>
      <c r="B130" s="129">
        <v>6.56</v>
      </c>
      <c r="C130" s="80">
        <v>7.6804916000000004E-3</v>
      </c>
      <c r="D130" s="106">
        <v>6.51</v>
      </c>
      <c r="E130" s="107">
        <f>IF(ISNUMBER(D130), (D130 - $B130) / $B130, "")</f>
        <v>-7.6219512195121681E-3</v>
      </c>
      <c r="F130" s="108">
        <f>IF(ISNUMBER(D130), $B145 * E130, "")</f>
        <v>-1143.2926829268251</v>
      </c>
      <c r="G130" s="109">
        <v>6.52</v>
      </c>
      <c r="H130" s="107">
        <f>IF(ISNUMBER(G130), (G130 - $B130) / $B130, "")</f>
        <v>-6.0975609756097615E-3</v>
      </c>
      <c r="I130" s="110">
        <f>IF(ISNUMBER(G130), $B145 * H130, "")</f>
        <v>-914.6341463414642</v>
      </c>
      <c r="J130" s="106">
        <v>6.55</v>
      </c>
      <c r="K130" s="107">
        <f>IF(ISNUMBER(J130), (J130 - $B130) / $B130, "")</f>
        <v>-1.5243902439024066E-3</v>
      </c>
      <c r="L130" s="108">
        <f>IF(ISNUMBER(J130), $B145 * K130, "")</f>
        <v>-228.65853658536099</v>
      </c>
      <c r="M130" s="109">
        <v>6.55</v>
      </c>
      <c r="N130" s="107">
        <f>IF(ISNUMBER(M130), (M130 - $B130) / $B130, "")</f>
        <v>-1.5243902439024066E-3</v>
      </c>
      <c r="O130" s="108">
        <f>IF(ISNUMBER(M130), $B145 * N130, "")</f>
        <v>-228.65853658536099</v>
      </c>
      <c r="Q130" s="193"/>
      <c r="R130" s="193"/>
      <c r="S130" s="193"/>
    </row>
    <row r="131" spans="1:19" ht="17.25" thickBot="1">
      <c r="A131" s="125" t="s">
        <v>260</v>
      </c>
      <c r="B131" s="126">
        <v>98.2</v>
      </c>
      <c r="C131" s="77">
        <v>6.1475410000000003E-3</v>
      </c>
      <c r="D131" s="15">
        <v>98.4</v>
      </c>
      <c r="E131" s="32">
        <f t="shared" ref="E131:E134" si="66">IF(ISNUMBER(D131), (D131 - $B131) / $B131, "")</f>
        <v>2.0366598778004362E-3</v>
      </c>
      <c r="F131" s="18">
        <f>IF(ISNUMBER(D131), $B145 * E131, "")</f>
        <v>305.4989816700654</v>
      </c>
      <c r="G131" s="31">
        <v>95.1</v>
      </c>
      <c r="H131" s="32">
        <f t="shared" ref="H131:H134" si="67">IF(ISNUMBER(G131), (G131 - $B131) / $B131, "")</f>
        <v>-3.1568228105906398E-2</v>
      </c>
      <c r="I131" s="101">
        <f>IF(ISNUMBER(G131), $B145 * H131, "")</f>
        <v>-4735.2342158859601</v>
      </c>
      <c r="J131" s="15">
        <v>92.7</v>
      </c>
      <c r="K131" s="32">
        <f t="shared" ref="K131:K134" si="68">IF(ISNUMBER(J131), (J131 - $B131) / $B131, "")</f>
        <v>-5.6008146639511203E-2</v>
      </c>
      <c r="L131" s="18">
        <f>IF(ISNUMBER(J131), $B145 * K131, "")</f>
        <v>-8401.2219959266804</v>
      </c>
      <c r="M131" s="31">
        <v>92.7</v>
      </c>
      <c r="N131" s="32">
        <f t="shared" ref="N131:N134" si="69">IF(ISNUMBER(M131), (M131 - $B131) / $B131, "")</f>
        <v>-5.6008146639511203E-2</v>
      </c>
      <c r="O131" s="18">
        <f>IF(ISNUMBER(M131), $B145 * N131, "")</f>
        <v>-8401.2219959266804</v>
      </c>
      <c r="Q131" s="193"/>
      <c r="R131" s="193"/>
      <c r="S131" s="193"/>
    </row>
    <row r="132" spans="1:19" ht="17.25" thickBot="1">
      <c r="A132" s="125" t="s">
        <v>244</v>
      </c>
      <c r="B132" s="126">
        <v>50.9</v>
      </c>
      <c r="C132" s="77">
        <v>5.9288537999999998E-3</v>
      </c>
      <c r="D132" s="15">
        <v>51</v>
      </c>
      <c r="E132" s="32">
        <f t="shared" si="66"/>
        <v>1.9646365422397137E-3</v>
      </c>
      <c r="F132" s="18">
        <f>IF(ISNUMBER(D132), $B145 * E132, "")</f>
        <v>294.69548133595708</v>
      </c>
      <c r="G132" s="31">
        <v>49.2</v>
      </c>
      <c r="H132" s="32">
        <f t="shared" si="67"/>
        <v>-3.3398821218074574E-2</v>
      </c>
      <c r="I132" s="101">
        <f>IF(ISNUMBER(G132), $B145 * H132, "")</f>
        <v>-5009.8231827111858</v>
      </c>
      <c r="J132" s="15">
        <v>48.9</v>
      </c>
      <c r="K132" s="32">
        <f t="shared" si="68"/>
        <v>-3.9292730844793712E-2</v>
      </c>
      <c r="L132" s="18">
        <f>IF(ISNUMBER(J132), $B145 * K132, "")</f>
        <v>-5893.9096267190571</v>
      </c>
      <c r="M132" s="31">
        <v>48.9</v>
      </c>
      <c r="N132" s="32">
        <f t="shared" si="69"/>
        <v>-3.9292730844793712E-2</v>
      </c>
      <c r="O132" s="18">
        <f>IF(ISNUMBER(M132), $B145 * N132, "")</f>
        <v>-5893.9096267190571</v>
      </c>
      <c r="Q132" s="193"/>
      <c r="R132" s="193"/>
      <c r="S132" s="193"/>
    </row>
    <row r="133" spans="1:19" ht="17.25" thickBot="1">
      <c r="A133" s="125" t="s">
        <v>173</v>
      </c>
      <c r="B133" s="126">
        <v>7.25</v>
      </c>
      <c r="C133" s="77">
        <v>5.5478502000000001E-3</v>
      </c>
      <c r="D133" s="15">
        <v>7.25</v>
      </c>
      <c r="E133" s="32">
        <f t="shared" si="66"/>
        <v>0</v>
      </c>
      <c r="F133" s="18">
        <f>IF(ISNUMBER(D133), $B145 * E133, "")</f>
        <v>0</v>
      </c>
      <c r="G133" s="31">
        <v>7.24</v>
      </c>
      <c r="H133" s="32">
        <f t="shared" si="67"/>
        <v>-1.3793103448275568E-3</v>
      </c>
      <c r="I133" s="101">
        <f>IF(ISNUMBER(G133), $B145 * H133, "")</f>
        <v>-206.89655172413353</v>
      </c>
      <c r="J133" s="15">
        <v>7.26</v>
      </c>
      <c r="K133" s="32">
        <f t="shared" si="68"/>
        <v>1.3793103448275568E-3</v>
      </c>
      <c r="L133" s="18">
        <f>IF(ISNUMBER(J133), $B145 * K133, "")</f>
        <v>206.89655172413353</v>
      </c>
      <c r="M133" s="31">
        <v>7.26</v>
      </c>
      <c r="N133" s="32">
        <f t="shared" si="69"/>
        <v>1.3793103448275568E-3</v>
      </c>
      <c r="O133" s="18">
        <f>IF(ISNUMBER(M133), $B145 * N133, "")</f>
        <v>206.89655172413353</v>
      </c>
      <c r="Q133" s="33"/>
      <c r="R133" s="33"/>
    </row>
    <row r="134" spans="1:19" ht="17.25" thickBot="1">
      <c r="A134" s="130" t="s">
        <v>346</v>
      </c>
      <c r="B134" s="131">
        <v>7.71</v>
      </c>
      <c r="C134" s="79">
        <v>5.2151239000000002E-3</v>
      </c>
      <c r="D134" s="24">
        <v>7.74</v>
      </c>
      <c r="E134" s="25">
        <f t="shared" si="66"/>
        <v>3.8910505836576197E-3</v>
      </c>
      <c r="F134" s="104">
        <f>IF(ISNUMBER(D134), $B145 * E134, "")</f>
        <v>583.65758754864294</v>
      </c>
      <c r="G134" s="102">
        <v>7.85</v>
      </c>
      <c r="H134" s="25">
        <f t="shared" si="67"/>
        <v>1.8158236057068702E-2</v>
      </c>
      <c r="I134" s="103">
        <f>IF(ISNUMBER(G134), $B145 * H134, "")</f>
        <v>2723.7354085603051</v>
      </c>
      <c r="J134" s="24">
        <v>8.01</v>
      </c>
      <c r="K134" s="25">
        <f t="shared" si="68"/>
        <v>3.8910505836575855E-2</v>
      </c>
      <c r="L134" s="104">
        <f>IF(ISNUMBER(J134), $B145 * K134, "")</f>
        <v>5836.5758754863782</v>
      </c>
      <c r="M134" s="102">
        <v>8.01</v>
      </c>
      <c r="N134" s="25">
        <f t="shared" si="69"/>
        <v>3.8910505836575855E-2</v>
      </c>
      <c r="O134" s="104">
        <f>IF(ISNUMBER(M134), $B145 * N134, "")</f>
        <v>5836.5758754863782</v>
      </c>
      <c r="Q134" s="194"/>
      <c r="R134" s="195"/>
      <c r="S134" s="196"/>
    </row>
    <row r="135" spans="1:19">
      <c r="A135" s="123" t="s">
        <v>184</v>
      </c>
      <c r="B135" s="124">
        <v>7.72</v>
      </c>
      <c r="C135" s="76">
        <v>5.2083333000000004E-3</v>
      </c>
      <c r="D135" s="13">
        <v>7.73</v>
      </c>
      <c r="E135" s="14">
        <f>IF(ISNUMBER(D135), (D135 - $B135) / $B135, "")</f>
        <v>1.2953367875648543E-3</v>
      </c>
      <c r="F135" s="16">
        <f>IF(ISNUMBER(D135), $B145 * E135, "")</f>
        <v>194.30051813472815</v>
      </c>
      <c r="G135" s="29">
        <v>7.59</v>
      </c>
      <c r="H135" s="14">
        <f>IF(ISNUMBER(G135), (G135 - $B135) / $B135, "")</f>
        <v>-1.6839378238341956E-2</v>
      </c>
      <c r="I135" s="100">
        <f>IF(ISNUMBER(G135), $B145 * H135, "")</f>
        <v>-2525.9067357512936</v>
      </c>
      <c r="J135" s="13">
        <v>7.55</v>
      </c>
      <c r="K135" s="14">
        <f>IF(ISNUMBER(J135), (J135 - $B135) / $B135, "")</f>
        <v>-2.2020725388601028E-2</v>
      </c>
      <c r="L135" s="16">
        <f>IF(ISNUMBER(J135), $B145 * K135, "")</f>
        <v>-3303.1088082901542</v>
      </c>
      <c r="M135" s="29">
        <v>7.55</v>
      </c>
      <c r="N135" s="14">
        <f>IF(ISNUMBER(M135), (M135 - $B135) / $B135, "")</f>
        <v>-2.2020725388601028E-2</v>
      </c>
      <c r="O135" s="16">
        <f>IF(ISNUMBER(M135), $B145 * N135, "")</f>
        <v>-3303.1088082901542</v>
      </c>
      <c r="Q135" s="197"/>
      <c r="R135" s="198"/>
      <c r="S135" s="199"/>
    </row>
    <row r="136" spans="1:19" ht="17.25" thickBot="1">
      <c r="A136" s="125" t="s">
        <v>64</v>
      </c>
      <c r="B136" s="126">
        <v>20.6</v>
      </c>
      <c r="C136" s="77">
        <v>4.8780487999999997E-3</v>
      </c>
      <c r="D136" s="15">
        <v>20.6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19.899999999999999</v>
      </c>
      <c r="H136" s="32">
        <f t="shared" ref="H136:H139" si="71">IF(ISNUMBER(G136), (G136 - $B136) / $B136, "")</f>
        <v>-3.3980582524271982E-2</v>
      </c>
      <c r="I136" s="101">
        <f>IF(ISNUMBER(G136), $B145 * H136, "")</f>
        <v>-5097.0873786407974</v>
      </c>
      <c r="J136" s="15">
        <v>19.7</v>
      </c>
      <c r="K136" s="32">
        <f t="shared" ref="K136:K139" si="72">IF(ISNUMBER(J136), (J136 - $B136) / $B136, "")</f>
        <v>-4.3689320388349613E-2</v>
      </c>
      <c r="L136" s="18">
        <f>IF(ISNUMBER(J136), $B145 * K136, "")</f>
        <v>-6553.3980582524418</v>
      </c>
      <c r="M136" s="31">
        <v>19.7</v>
      </c>
      <c r="N136" s="32">
        <f t="shared" ref="N136:N139" si="73">IF(ISNUMBER(M136), (M136 - $B136) / $B136, "")</f>
        <v>-4.3689320388349613E-2</v>
      </c>
      <c r="O136" s="18">
        <f>IF(ISNUMBER(M136), $B145 * N136, "")</f>
        <v>-6553.3980582524418</v>
      </c>
      <c r="Q136" s="200"/>
      <c r="R136" s="201"/>
      <c r="S136" s="202"/>
    </row>
    <row r="137" spans="1:19" ht="17.25" thickBot="1">
      <c r="A137" s="125" t="s">
        <v>157</v>
      </c>
      <c r="B137" s="126">
        <v>47.7</v>
      </c>
      <c r="C137" s="77">
        <v>4.2105262999999997E-3</v>
      </c>
      <c r="D137" s="15">
        <v>47.6</v>
      </c>
      <c r="E137" s="32">
        <f t="shared" si="70"/>
        <v>-2.0964360587002392E-3</v>
      </c>
      <c r="F137" s="18">
        <f>IF(ISNUMBER(D137), $B145 * E137, "")</f>
        <v>-314.46540880503591</v>
      </c>
      <c r="G137" s="31">
        <v>45.1</v>
      </c>
      <c r="H137" s="32">
        <f t="shared" si="71"/>
        <v>-5.4507337526205478E-2</v>
      </c>
      <c r="I137" s="101">
        <f>IF(ISNUMBER(G137), $B145 * H137, "")</f>
        <v>-8176.1006289308216</v>
      </c>
      <c r="J137" s="15">
        <v>44.8</v>
      </c>
      <c r="K137" s="32">
        <f t="shared" si="72"/>
        <v>-6.0796645702306196E-2</v>
      </c>
      <c r="L137" s="18">
        <f>IF(ISNUMBER(J137), $B145 * K137, "")</f>
        <v>-9119.4968553459294</v>
      </c>
      <c r="M137" s="31">
        <v>44.8</v>
      </c>
      <c r="N137" s="32">
        <f t="shared" si="73"/>
        <v>-6.0796645702306196E-2</v>
      </c>
      <c r="O137" s="18">
        <f>IF(ISNUMBER(M137), $B145 * N137, "")</f>
        <v>-9119.4968553459294</v>
      </c>
      <c r="Q137" s="193"/>
      <c r="R137" s="193"/>
      <c r="S137" s="193"/>
    </row>
    <row r="138" spans="1:19" ht="17.25" thickBot="1">
      <c r="A138" s="125" t="s">
        <v>232</v>
      </c>
      <c r="B138" s="126">
        <v>66.099999999999994</v>
      </c>
      <c r="C138" s="77">
        <v>0</v>
      </c>
      <c r="D138" s="15">
        <v>66.099999999999994</v>
      </c>
      <c r="E138" s="32">
        <f t="shared" si="70"/>
        <v>0</v>
      </c>
      <c r="F138" s="18">
        <f>IF(ISNUMBER(D138), $B145 * E138, "")</f>
        <v>0</v>
      </c>
      <c r="G138" s="31">
        <v>63.4</v>
      </c>
      <c r="H138" s="32">
        <f t="shared" si="71"/>
        <v>-4.0847201210287384E-2</v>
      </c>
      <c r="I138" s="101">
        <f>IF(ISNUMBER(G138), $B145 * H138, "")</f>
        <v>-6127.0801815431078</v>
      </c>
      <c r="J138" s="15">
        <v>63.3</v>
      </c>
      <c r="K138" s="32">
        <f t="shared" si="72"/>
        <v>-4.2360060514372126E-2</v>
      </c>
      <c r="L138" s="18">
        <f>IF(ISNUMBER(J138), $B145 * K138, "")</f>
        <v>-6354.0090771558189</v>
      </c>
      <c r="M138" s="31">
        <v>63.3</v>
      </c>
      <c r="N138" s="32">
        <f t="shared" si="73"/>
        <v>-4.2360060514372126E-2</v>
      </c>
      <c r="O138" s="18">
        <f>IF(ISNUMBER(M138), $B145 * N138, "")</f>
        <v>-6354.0090771558189</v>
      </c>
      <c r="Q138" s="203"/>
      <c r="R138" s="203"/>
      <c r="S138" s="203"/>
    </row>
    <row r="139" spans="1:19" ht="17.25" thickBot="1">
      <c r="A139" s="127" t="s">
        <v>97</v>
      </c>
      <c r="B139" s="128">
        <v>1.2999999999999999E-3</v>
      </c>
      <c r="C139" s="78">
        <v>0</v>
      </c>
      <c r="D139" s="20">
        <v>1.2999999999999999E-3</v>
      </c>
      <c r="E139" s="21">
        <f t="shared" si="70"/>
        <v>0</v>
      </c>
      <c r="F139" s="22">
        <f>IF(ISNUMBER(D139), $B145 * E139, "")</f>
        <v>0</v>
      </c>
      <c r="G139" s="30">
        <v>1.1999999999999999E-3</v>
      </c>
      <c r="H139" s="21">
        <f t="shared" si="71"/>
        <v>-7.6923076923076955E-2</v>
      </c>
      <c r="I139" s="105">
        <f>IF(ISNUMBER(G139), $B145 * H139, "")</f>
        <v>-11538.461538461543</v>
      </c>
      <c r="J139" s="20">
        <v>1.2999999999999999E-3</v>
      </c>
      <c r="K139" s="21">
        <f t="shared" si="72"/>
        <v>0</v>
      </c>
      <c r="L139" s="22">
        <f>IF(ISNUMBER(J139), $B145 * K139, "")</f>
        <v>0</v>
      </c>
      <c r="M139" s="30">
        <v>1.2999999999999999E-3</v>
      </c>
      <c r="N139" s="21">
        <f t="shared" si="73"/>
        <v>0</v>
      </c>
      <c r="O139" s="22">
        <f>IF(ISNUMBER(M139), $B145 * N139, "")</f>
        <v>0</v>
      </c>
      <c r="Q139" s="203"/>
      <c r="R139" s="203"/>
      <c r="S139" s="203"/>
    </row>
    <row r="140" spans="1:19" ht="17.25" thickBot="1">
      <c r="A140" s="125" t="s">
        <v>196</v>
      </c>
      <c r="B140" s="129">
        <v>33.6</v>
      </c>
      <c r="C140" s="80">
        <v>-2.9673591000000002E-3</v>
      </c>
      <c r="D140" s="106">
        <v>33.9</v>
      </c>
      <c r="E140" s="107">
        <f>IF(ISNUMBER(D140), (D140 - $B140) / $B140, "")</f>
        <v>8.9285714285713431E-3</v>
      </c>
      <c r="F140" s="108">
        <f>IF(ISNUMBER(D140), $B145 * E140, "")</f>
        <v>1339.2857142857015</v>
      </c>
      <c r="G140" s="109">
        <v>32.700000000000003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32.200000000000003</v>
      </c>
      <c r="K140" s="107">
        <f>IF(ISNUMBER(J140), (J140 - $B140) / $B140, "")</f>
        <v>-4.1666666666666623E-2</v>
      </c>
      <c r="L140" s="108">
        <f>IF(ISNUMBER(J140), $B145 * K140, "")</f>
        <v>-6249.9999999999936</v>
      </c>
      <c r="M140" s="109">
        <v>32.200000000000003</v>
      </c>
      <c r="N140" s="107">
        <f>IF(ISNUMBER(M140), (M140 - $B140) / $B140, "")</f>
        <v>-4.1666666666666623E-2</v>
      </c>
      <c r="O140" s="108">
        <f>IF(ISNUMBER(M140), $B145 * N140, "")</f>
        <v>-6249.9999999999936</v>
      </c>
      <c r="Q140" s="193"/>
      <c r="R140" s="193"/>
      <c r="S140" s="193"/>
    </row>
    <row r="141" spans="1:19" ht="17.25" thickBot="1">
      <c r="A141" s="125" t="s">
        <v>71</v>
      </c>
      <c r="B141" s="126">
        <v>15.8</v>
      </c>
      <c r="C141" s="77">
        <v>-6.2893081999999996E-3</v>
      </c>
      <c r="D141" s="15">
        <v>15.8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15.4</v>
      </c>
      <c r="H141" s="32">
        <f t="shared" ref="H141:H144" si="75">IF(ISNUMBER(G141), (G141 - $B141) / $B141, "")</f>
        <v>-2.5316455696202552E-2</v>
      </c>
      <c r="I141" s="101">
        <f>IF(ISNUMBER(G141), $B145 * H141, "")</f>
        <v>-3797.468354430383</v>
      </c>
      <c r="J141" s="15">
        <v>15.3</v>
      </c>
      <c r="K141" s="32">
        <f t="shared" ref="K141:K144" si="76">IF(ISNUMBER(J141), (J141 - $B141) / $B141, "")</f>
        <v>-3.164556962025316E-2</v>
      </c>
      <c r="L141" s="18">
        <f>IF(ISNUMBER(J141), $B145 * K141, "")</f>
        <v>-4746.8354430379741</v>
      </c>
      <c r="M141" s="31">
        <v>15.3</v>
      </c>
      <c r="N141" s="32">
        <f t="shared" ref="N141:N144" si="77">IF(ISNUMBER(M141), (M141 - $B141) / $B141, "")</f>
        <v>-3.164556962025316E-2</v>
      </c>
      <c r="O141" s="18">
        <f>IF(ISNUMBER(M141), $B145 * N141, "")</f>
        <v>-4746.8354430379741</v>
      </c>
      <c r="Q141" s="193"/>
      <c r="R141" s="193"/>
      <c r="S141" s="193"/>
    </row>
    <row r="142" spans="1:19" ht="17.25" thickBot="1">
      <c r="A142" s="125" t="s">
        <v>333</v>
      </c>
      <c r="B142" s="126">
        <v>62</v>
      </c>
      <c r="C142" s="77">
        <v>-1.5873015899999999E-2</v>
      </c>
      <c r="D142" s="15">
        <v>62</v>
      </c>
      <c r="E142" s="32">
        <f t="shared" si="74"/>
        <v>0</v>
      </c>
      <c r="F142" s="18">
        <f>IF(ISNUMBER(D142), $B145 * E142, "")</f>
        <v>0</v>
      </c>
      <c r="G142" s="31">
        <v>60</v>
      </c>
      <c r="H142" s="32">
        <f t="shared" si="75"/>
        <v>-3.2258064516129031E-2</v>
      </c>
      <c r="I142" s="101">
        <f>IF(ISNUMBER(G142), $B145 * H142, "")</f>
        <v>-4838.7096774193551</v>
      </c>
      <c r="J142" s="15">
        <v>59.5</v>
      </c>
      <c r="K142" s="32">
        <f t="shared" si="76"/>
        <v>-4.0322580645161289E-2</v>
      </c>
      <c r="L142" s="18">
        <f>IF(ISNUMBER(J142), $B145 * K142, "")</f>
        <v>-6048.3870967741932</v>
      </c>
      <c r="M142" s="31">
        <v>59.5</v>
      </c>
      <c r="N142" s="32">
        <f t="shared" si="77"/>
        <v>-4.0322580645161289E-2</v>
      </c>
      <c r="O142" s="18">
        <f>IF(ISNUMBER(M142), $B145 * N142, "")</f>
        <v>-6048.3870967741932</v>
      </c>
      <c r="Q142" s="193"/>
      <c r="R142" s="193"/>
      <c r="S142" s="193"/>
    </row>
    <row r="143" spans="1:19">
      <c r="A143" s="125" t="s">
        <v>234</v>
      </c>
      <c r="B143" s="126">
        <v>65.3</v>
      </c>
      <c r="C143" s="77">
        <v>-1.9519519499999999E-2</v>
      </c>
      <c r="D143" s="15">
        <v>65.599999999999994</v>
      </c>
      <c r="E143" s="32">
        <f t="shared" si="74"/>
        <v>4.5941807044409984E-3</v>
      </c>
      <c r="F143" s="18">
        <f>IF(ISNUMBER(D143), $B145 * E143, "")</f>
        <v>689.12710566614976</v>
      </c>
      <c r="G143" s="31">
        <v>63</v>
      </c>
      <c r="H143" s="32">
        <f t="shared" si="75"/>
        <v>-3.5222052067381278E-2</v>
      </c>
      <c r="I143" s="101">
        <f>IF(ISNUMBER(G143), $B145 * H143, "")</f>
        <v>-5283.3078101071915</v>
      </c>
      <c r="J143" s="15">
        <v>62.8</v>
      </c>
      <c r="K143" s="32">
        <f t="shared" si="76"/>
        <v>-3.8284839203675348E-2</v>
      </c>
      <c r="L143" s="18">
        <f>IF(ISNUMBER(J143), $B145 * K143, "")</f>
        <v>-5742.725880551302</v>
      </c>
      <c r="M143" s="31">
        <v>62.8</v>
      </c>
      <c r="N143" s="32">
        <f t="shared" si="77"/>
        <v>-3.8284839203675348E-2</v>
      </c>
      <c r="O143" s="18">
        <f>IF(ISNUMBER(M143), $B145 * N143, "")</f>
        <v>-5742.725880551302</v>
      </c>
      <c r="Q143" s="182"/>
      <c r="R143" s="183"/>
      <c r="S143" s="184"/>
    </row>
    <row r="144" spans="1:19" ht="17.25" thickBot="1">
      <c r="A144" s="130" t="s">
        <v>210</v>
      </c>
      <c r="B144" s="131">
        <v>5.44</v>
      </c>
      <c r="C144" s="79">
        <v>-4.0564373899999999E-2</v>
      </c>
      <c r="D144" s="24">
        <v>5.43</v>
      </c>
      <c r="E144" s="25">
        <f t="shared" si="74"/>
        <v>-1.8382352941177711E-3</v>
      </c>
      <c r="F144" s="104">
        <f>IF(ISNUMBER(D144), $B145 * E144, "")</f>
        <v>-275.73529411766566</v>
      </c>
      <c r="G144" s="102">
        <v>5.17</v>
      </c>
      <c r="H144" s="25">
        <f t="shared" si="75"/>
        <v>-4.9632352941176551E-2</v>
      </c>
      <c r="I144" s="103">
        <f>IF(ISNUMBER(G144), $B145 * H144, "")</f>
        <v>-7444.852941176483</v>
      </c>
      <c r="J144" s="24">
        <v>5.1100000000000003</v>
      </c>
      <c r="K144" s="25">
        <f t="shared" si="76"/>
        <v>-6.0661764705882359E-2</v>
      </c>
      <c r="L144" s="104">
        <f>IF(ISNUMBER(J144), $B145 * K144, "")</f>
        <v>-9099.2647058823532</v>
      </c>
      <c r="M144" s="102">
        <v>5.1100000000000003</v>
      </c>
      <c r="N144" s="25">
        <f t="shared" si="77"/>
        <v>-6.0661764705882359E-2</v>
      </c>
      <c r="O144" s="104">
        <f>IF(ISNUMBER(M144), $B145 * N144, "")</f>
        <v>-9099.2647058823532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4.9963427632764316E-4</v>
      </c>
      <c r="F145" s="28">
        <f>SUM(F125:F144)</f>
        <v>1498.9028289829296</v>
      </c>
      <c r="G145" s="26" t="s">
        <v>265</v>
      </c>
      <c r="H145" s="27">
        <f>IF(COUNT(H125:H144), SUM(H125:H144) / COUNT(H125:H144), 0)</f>
        <v>-2.4907719360970547E-2</v>
      </c>
      <c r="I145" s="28">
        <f>SUM(I125:I144)</f>
        <v>-74723.158082911628</v>
      </c>
      <c r="J145" s="26" t="s">
        <v>265</v>
      </c>
      <c r="K145" s="27">
        <f>IF(COUNT(K125:K144), SUM(K125:K144) / COUNT(K125:K144), 0)</f>
        <v>-2.4814432869483725E-2</v>
      </c>
      <c r="L145" s="28">
        <f>SUM(L125:L144)</f>
        <v>-74443.298608451179</v>
      </c>
      <c r="M145" s="26" t="s">
        <v>265</v>
      </c>
      <c r="N145" s="27">
        <f>IF(COUNT(N125:N144), SUM(N125:N144) / COUNT(N125:N144), 0)</f>
        <v>-2.4814432869483725E-2</v>
      </c>
      <c r="O145" s="28">
        <f>SUM(O125:O144)</f>
        <v>-74443.298608451179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2022-06-11(토) 오전 00:00</v>
      </c>
      <c r="C150" s="245"/>
      <c r="D150" s="217" t="str">
        <f>TEXT($G$1, "[$-ko-KR]yyyy-mm-dd(ddd) ") &amp; "오후 14:00"</f>
        <v>2022-06-11(토) 오후 14:00</v>
      </c>
      <c r="E150" s="218"/>
      <c r="F150" s="219"/>
      <c r="G150" s="217" t="str">
        <f>TEXT($G$1, "[$-ko-KR]yyyy-mm-dd(ddd) ") &amp; "오후 19:00"</f>
        <v>2022-06-11(토) 오후 19:00</v>
      </c>
      <c r="H150" s="218"/>
      <c r="I150" s="219"/>
      <c r="J150" s="217" t="str">
        <f>TEXT($G$1, "[$-ko-KR]yyyy-mm-dd(ddd) ") &amp; "오후 21:00"</f>
        <v>2022-06-11(토) 오후 21:00</v>
      </c>
      <c r="K150" s="218"/>
      <c r="L150" s="219"/>
      <c r="M150" s="217" t="str">
        <f>TEXT($G$1+1, "[$-ko-KR]yyyy-mm-dd(ddd) ") &amp; "오전 00:00"</f>
        <v>2022-06-12(일)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5" t="s">
        <v>57</v>
      </c>
      <c r="H151" s="176" t="s">
        <v>262</v>
      </c>
      <c r="I151" s="177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163</v>
      </c>
      <c r="B152" s="124">
        <v>647</v>
      </c>
      <c r="C152" s="76">
        <v>6.2208398E-3</v>
      </c>
      <c r="D152" s="13">
        <v>649</v>
      </c>
      <c r="E152" s="14">
        <f>IF(ISNUMBER(D152), (D152 - $B152) / $B152, "")</f>
        <v>3.0911901081916537E-3</v>
      </c>
      <c r="F152" s="16">
        <f>IF(ISNUMBER(D152), $B172 * E152, "")</f>
        <v>463.67851622874804</v>
      </c>
      <c r="G152" s="29">
        <v>621</v>
      </c>
      <c r="H152" s="14">
        <f>IF(ISNUMBER(G152), (G152 - $B152) / $B152, "")</f>
        <v>-4.0185471406491501E-2</v>
      </c>
      <c r="I152" s="100">
        <f>IF(ISNUMBER(G152), $B172 * H152, "")</f>
        <v>-6027.820710973725</v>
      </c>
      <c r="J152" s="13">
        <v>618</v>
      </c>
      <c r="K152" s="14">
        <f>IF(ISNUMBER(J152), (J152 - $B152) / $B152, "")</f>
        <v>-4.482225656877898E-2</v>
      </c>
      <c r="L152" s="16">
        <f>IF(ISNUMBER(J152), $B172 * K152, "")</f>
        <v>-6723.3384853168473</v>
      </c>
      <c r="M152" s="29">
        <v>618</v>
      </c>
      <c r="N152" s="14">
        <f>IF(ISNUMBER(M152), (M152 - $B152) / $B152, "")</f>
        <v>-4.482225656877898E-2</v>
      </c>
      <c r="O152" s="16">
        <f>IF(ISNUMBER(M152), $B172 * N152, "")</f>
        <v>-6723.3384853168473</v>
      </c>
      <c r="Q152" s="203"/>
      <c r="R152" s="203"/>
      <c r="S152" s="203"/>
    </row>
    <row r="153" spans="1:19" ht="17.25" thickBot="1">
      <c r="A153" s="125" t="s">
        <v>89</v>
      </c>
      <c r="B153" s="126">
        <v>496</v>
      </c>
      <c r="C153" s="77">
        <v>6.0851927000000004E-3</v>
      </c>
      <c r="D153" s="15">
        <v>498</v>
      </c>
      <c r="E153" s="32">
        <f t="shared" ref="E153:E156" si="78">IF(ISNUMBER(D153), (D153 - $B153) / $B153, "")</f>
        <v>4.0322580645161289E-3</v>
      </c>
      <c r="F153" s="18">
        <f>IF(ISNUMBER(D153), $B172 * E153, "")</f>
        <v>604.83870967741939</v>
      </c>
      <c r="G153" s="31">
        <v>489</v>
      </c>
      <c r="H153" s="32">
        <f t="shared" ref="H153:H156" si="79">IF(ISNUMBER(G153), (G153 - $B153) / $B153, "")</f>
        <v>-1.4112903225806451E-2</v>
      </c>
      <c r="I153" s="101">
        <f>IF(ISNUMBER(G153), $B172 * H153, "")</f>
        <v>-2116.9354838709678</v>
      </c>
      <c r="J153" s="15">
        <v>486</v>
      </c>
      <c r="K153" s="32">
        <f t="shared" ref="K153:K156" si="80">IF(ISNUMBER(J153), (J153 - $B153) / $B153, "")</f>
        <v>-2.0161290322580645E-2</v>
      </c>
      <c r="L153" s="18">
        <f>IF(ISNUMBER(J153), $B172 * K153, "")</f>
        <v>-3024.1935483870966</v>
      </c>
      <c r="M153" s="31">
        <v>486</v>
      </c>
      <c r="N153" s="32">
        <f t="shared" ref="N153:N156" si="81">IF(ISNUMBER(M153), (M153 - $B153) / $B153, "")</f>
        <v>-2.0161290322580645E-2</v>
      </c>
      <c r="O153" s="18">
        <f>IF(ISNUMBER(M153), $B172 * N153, "")</f>
        <v>-3024.1935483870966</v>
      </c>
      <c r="Q153" s="203"/>
      <c r="R153" s="203"/>
      <c r="S153" s="203"/>
    </row>
    <row r="154" spans="1:19" ht="17.25" thickBot="1">
      <c r="A154" s="125" t="s">
        <v>230</v>
      </c>
      <c r="B154" s="126">
        <v>333</v>
      </c>
      <c r="C154" s="77">
        <v>6.0422961000000004E-3</v>
      </c>
      <c r="D154" s="15">
        <v>344</v>
      </c>
      <c r="E154" s="32">
        <f t="shared" si="78"/>
        <v>3.3033033033033031E-2</v>
      </c>
      <c r="F154" s="18">
        <f>IF(ISNUMBER(D154), $B172 * E154, "")</f>
        <v>4954.9549549549547</v>
      </c>
      <c r="G154" s="31">
        <v>343</v>
      </c>
      <c r="H154" s="32">
        <f t="shared" si="79"/>
        <v>3.003003003003003E-2</v>
      </c>
      <c r="I154" s="101">
        <f>IF(ISNUMBER(G154), $B172 * H154, "")</f>
        <v>4504.5045045045044</v>
      </c>
      <c r="J154" s="15">
        <v>345</v>
      </c>
      <c r="K154" s="32">
        <f t="shared" si="80"/>
        <v>3.6036036036036036E-2</v>
      </c>
      <c r="L154" s="18">
        <f>IF(ISNUMBER(J154), $B172 * K154, "")</f>
        <v>5405.405405405405</v>
      </c>
      <c r="M154" s="31">
        <v>345</v>
      </c>
      <c r="N154" s="32">
        <f t="shared" si="81"/>
        <v>3.6036036036036036E-2</v>
      </c>
      <c r="O154" s="18">
        <f>IF(ISNUMBER(M154), $B172 * N154, "")</f>
        <v>5405.405405405405</v>
      </c>
      <c r="Q154" s="193"/>
      <c r="R154" s="193"/>
      <c r="S154" s="193"/>
    </row>
    <row r="155" spans="1:19" ht="17.25" thickBot="1">
      <c r="A155" s="125" t="s">
        <v>335</v>
      </c>
      <c r="B155" s="126">
        <v>987</v>
      </c>
      <c r="C155" s="77">
        <v>5.0916497E-3</v>
      </c>
      <c r="D155" s="15">
        <v>990</v>
      </c>
      <c r="E155" s="32">
        <f t="shared" si="78"/>
        <v>3.0395136778115501E-3</v>
      </c>
      <c r="F155" s="18">
        <f>IF(ISNUMBER(D155), $B172 * E155, "")</f>
        <v>455.9270516717325</v>
      </c>
      <c r="G155" s="31">
        <v>948</v>
      </c>
      <c r="H155" s="32">
        <f t="shared" si="79"/>
        <v>-3.9513677811550151E-2</v>
      </c>
      <c r="I155" s="101">
        <f>IF(ISNUMBER(G155), $B172 * H155, "")</f>
        <v>-5927.0516717325227</v>
      </c>
      <c r="J155" s="15">
        <v>939</v>
      </c>
      <c r="K155" s="32">
        <f t="shared" si="80"/>
        <v>-4.8632218844984802E-2</v>
      </c>
      <c r="L155" s="18">
        <f>IF(ISNUMBER(J155), $B172 * K155, "")</f>
        <v>-7294.83282674772</v>
      </c>
      <c r="M155" s="31">
        <v>939</v>
      </c>
      <c r="N155" s="32">
        <f t="shared" si="81"/>
        <v>-4.8632218844984802E-2</v>
      </c>
      <c r="O155" s="18">
        <f>IF(ISNUMBER(M155), $B172 * N155, "")</f>
        <v>-7294.83282674772</v>
      </c>
      <c r="Q155" s="193"/>
      <c r="R155" s="193"/>
      <c r="S155" s="193"/>
    </row>
    <row r="156" spans="1:19" ht="17.25" thickBot="1">
      <c r="A156" s="127" t="s">
        <v>159</v>
      </c>
      <c r="B156" s="128">
        <v>207</v>
      </c>
      <c r="C156" s="78">
        <v>4.8543689000000003E-3</v>
      </c>
      <c r="D156" s="20">
        <v>208</v>
      </c>
      <c r="E156" s="21">
        <f t="shared" si="78"/>
        <v>4.830917874396135E-3</v>
      </c>
      <c r="F156" s="22">
        <f>IF(ISNUMBER(D156), $B172 * E156, "")</f>
        <v>724.63768115942025</v>
      </c>
      <c r="G156" s="30">
        <v>203</v>
      </c>
      <c r="H156" s="21">
        <f t="shared" si="79"/>
        <v>-1.932367149758454E-2</v>
      </c>
      <c r="I156" s="105">
        <f>IF(ISNUMBER(G156), $B172 * H156, "")</f>
        <v>-2898.550724637681</v>
      </c>
      <c r="J156" s="20">
        <v>199</v>
      </c>
      <c r="K156" s="21">
        <f t="shared" si="80"/>
        <v>-3.864734299516908E-2</v>
      </c>
      <c r="L156" s="22">
        <f>IF(ISNUMBER(J156), $B172 * K156, "")</f>
        <v>-5797.101449275362</v>
      </c>
      <c r="M156" s="30">
        <v>199</v>
      </c>
      <c r="N156" s="21">
        <f t="shared" si="81"/>
        <v>-3.864734299516908E-2</v>
      </c>
      <c r="O156" s="22">
        <f>IF(ISNUMBER(M156), $B172 * N156, "")</f>
        <v>-5797.101449275362</v>
      </c>
      <c r="Q156" s="193"/>
      <c r="R156" s="193"/>
      <c r="S156" s="193"/>
    </row>
    <row r="157" spans="1:19" ht="17.25" thickBot="1">
      <c r="A157" s="125" t="s">
        <v>171</v>
      </c>
      <c r="B157" s="129">
        <v>418</v>
      </c>
      <c r="C157" s="80">
        <v>4.8076923000000002E-3</v>
      </c>
      <c r="D157" s="106">
        <v>421</v>
      </c>
      <c r="E157" s="107">
        <f>IF(ISNUMBER(D157), (D157 - $B157) / $B157, "")</f>
        <v>7.1770334928229667E-3</v>
      </c>
      <c r="F157" s="108">
        <f>IF(ISNUMBER(D157), $B172 * E157, "")</f>
        <v>1076.5550239234451</v>
      </c>
      <c r="G157" s="109">
        <v>398</v>
      </c>
      <c r="H157" s="107">
        <f>IF(ISNUMBER(G157), (G157 - $B157) / $B157, "")</f>
        <v>-4.784688995215311E-2</v>
      </c>
      <c r="I157" s="110">
        <f>IF(ISNUMBER(G157), $B172 * H157, "")</f>
        <v>-7177.0334928229668</v>
      </c>
      <c r="J157" s="106">
        <v>395</v>
      </c>
      <c r="K157" s="107">
        <f>IF(ISNUMBER(J157), (J157 - $B157) / $B157, "")</f>
        <v>-5.5023923444976079E-2</v>
      </c>
      <c r="L157" s="108">
        <f>IF(ISNUMBER(J157), $B172 * K157, "")</f>
        <v>-8253.5885167464112</v>
      </c>
      <c r="M157" s="109">
        <v>395</v>
      </c>
      <c r="N157" s="107">
        <f>IF(ISNUMBER(M157), (M157 - $B157) / $B157, "")</f>
        <v>-5.5023923444976079E-2</v>
      </c>
      <c r="O157" s="108">
        <f>IF(ISNUMBER(M157), $B172 * N157, "")</f>
        <v>-8253.5885167464112</v>
      </c>
      <c r="Q157" s="193"/>
      <c r="R157" s="193"/>
      <c r="S157" s="193"/>
    </row>
    <row r="158" spans="1:19" ht="17.25" thickBot="1">
      <c r="A158" s="125" t="s">
        <v>206</v>
      </c>
      <c r="B158" s="126">
        <v>638</v>
      </c>
      <c r="C158" s="77">
        <v>4.7244093999999999E-3</v>
      </c>
      <c r="D158" s="15">
        <v>640</v>
      </c>
      <c r="E158" s="32">
        <f t="shared" ref="E158:E161" si="82">IF(ISNUMBER(D158), (D158 - $B158) / $B158, "")</f>
        <v>3.134796238244514E-3</v>
      </c>
      <c r="F158" s="18">
        <f>IF(ISNUMBER(D158), $B172 * E158, "")</f>
        <v>470.2194357366771</v>
      </c>
      <c r="G158" s="31">
        <v>610</v>
      </c>
      <c r="H158" s="32">
        <f t="shared" ref="H158:H161" si="83">IF(ISNUMBER(G158), (G158 - $B158) / $B158, "")</f>
        <v>-4.3887147335423198E-2</v>
      </c>
      <c r="I158" s="101">
        <f>IF(ISNUMBER(G158), $B172 * H158, "")</f>
        <v>-6583.0721003134795</v>
      </c>
      <c r="J158" s="15">
        <v>597</v>
      </c>
      <c r="K158" s="32">
        <f t="shared" ref="K158:K161" si="84">IF(ISNUMBER(J158), (J158 - $B158) / $B158, "")</f>
        <v>-6.4263322884012541E-2</v>
      </c>
      <c r="L158" s="18">
        <f>IF(ISNUMBER(J158), $B172 * K158, "")</f>
        <v>-9639.4984326018821</v>
      </c>
      <c r="M158" s="31">
        <v>597</v>
      </c>
      <c r="N158" s="32">
        <f t="shared" ref="N158:N161" si="85">IF(ISNUMBER(M158), (M158 - $B158) / $B158, "")</f>
        <v>-6.4263322884012541E-2</v>
      </c>
      <c r="O158" s="18">
        <f>IF(ISNUMBER(M158), $B172 * N158, "")</f>
        <v>-9639.4984326018821</v>
      </c>
      <c r="Q158" s="193"/>
      <c r="R158" s="193"/>
      <c r="S158" s="193"/>
    </row>
    <row r="159" spans="1:19" ht="17.25" thickBot="1">
      <c r="A159" s="125" t="s">
        <v>120</v>
      </c>
      <c r="B159" s="126">
        <v>220</v>
      </c>
      <c r="C159" s="77">
        <v>4.5662100000000002E-3</v>
      </c>
      <c r="D159" s="15">
        <v>221</v>
      </c>
      <c r="E159" s="32">
        <f t="shared" si="82"/>
        <v>4.5454545454545452E-3</v>
      </c>
      <c r="F159" s="18">
        <f>IF(ISNUMBER(D159), $B172 * E159, "")</f>
        <v>681.81818181818176</v>
      </c>
      <c r="G159" s="31">
        <v>211</v>
      </c>
      <c r="H159" s="32">
        <f t="shared" si="83"/>
        <v>-4.0909090909090909E-2</v>
      </c>
      <c r="I159" s="101">
        <f>IF(ISNUMBER(G159), $B172 * H159, "")</f>
        <v>-6136.363636363636</v>
      </c>
      <c r="J159" s="15">
        <v>213</v>
      </c>
      <c r="K159" s="32">
        <f t="shared" si="84"/>
        <v>-3.1818181818181815E-2</v>
      </c>
      <c r="L159" s="18">
        <f>IF(ISNUMBER(J159), $B172 * K159, "")</f>
        <v>-4772.7272727272721</v>
      </c>
      <c r="M159" s="31">
        <v>213</v>
      </c>
      <c r="N159" s="32">
        <f t="shared" si="85"/>
        <v>-3.1818181818181815E-2</v>
      </c>
      <c r="O159" s="18">
        <f>IF(ISNUMBER(M159), $B172 * N159, "")</f>
        <v>-4772.7272727272721</v>
      </c>
      <c r="Q159" s="193"/>
      <c r="R159" s="193"/>
      <c r="S159" s="193"/>
    </row>
    <row r="160" spans="1:19" ht="17.25" thickBot="1">
      <c r="A160" s="125" t="s">
        <v>242</v>
      </c>
      <c r="B160" s="126">
        <v>746</v>
      </c>
      <c r="C160" s="77">
        <v>4.0376850999999997E-3</v>
      </c>
      <c r="D160" s="15">
        <v>747</v>
      </c>
      <c r="E160" s="32">
        <f t="shared" si="82"/>
        <v>1.3404825737265416E-3</v>
      </c>
      <c r="F160" s="18">
        <f>IF(ISNUMBER(D160), $B172 * E160, "")</f>
        <v>201.07238605898124</v>
      </c>
      <c r="G160" s="31">
        <v>743</v>
      </c>
      <c r="H160" s="32">
        <f t="shared" si="83"/>
        <v>-4.0214477211796247E-3</v>
      </c>
      <c r="I160" s="101">
        <f>IF(ISNUMBER(G160), $B172 * H160, "")</f>
        <v>-603.21715817694371</v>
      </c>
      <c r="J160" s="15">
        <v>723</v>
      </c>
      <c r="K160" s="32">
        <f t="shared" si="84"/>
        <v>-3.0831099195710455E-2</v>
      </c>
      <c r="L160" s="18">
        <f>IF(ISNUMBER(J160), $B172 * K160, "")</f>
        <v>-4624.6648793565682</v>
      </c>
      <c r="M160" s="31">
        <v>723</v>
      </c>
      <c r="N160" s="32">
        <f t="shared" si="85"/>
        <v>-3.0831099195710455E-2</v>
      </c>
      <c r="O160" s="18">
        <f>IF(ISNUMBER(M160), $B172 * N160, "")</f>
        <v>-4624.6648793565682</v>
      </c>
      <c r="Q160" s="33"/>
      <c r="R160" s="33"/>
    </row>
    <row r="161" spans="1:19" ht="17.25" thickBot="1">
      <c r="A161" s="130" t="s">
        <v>200</v>
      </c>
      <c r="B161" s="131">
        <v>306</v>
      </c>
      <c r="C161" s="79">
        <v>3.2786884999999998E-3</v>
      </c>
      <c r="D161" s="24">
        <v>308</v>
      </c>
      <c r="E161" s="25">
        <f t="shared" si="82"/>
        <v>6.5359477124183009E-3</v>
      </c>
      <c r="F161" s="104">
        <f>IF(ISNUMBER(D161), $B172 * E161, "")</f>
        <v>980.39215686274508</v>
      </c>
      <c r="G161" s="102">
        <v>287</v>
      </c>
      <c r="H161" s="25">
        <f t="shared" si="83"/>
        <v>-6.2091503267973858E-2</v>
      </c>
      <c r="I161" s="103">
        <f>IF(ISNUMBER(G161), $B172 * H161, "")</f>
        <v>-9313.7254901960787</v>
      </c>
      <c r="J161" s="24">
        <v>286</v>
      </c>
      <c r="K161" s="25">
        <f t="shared" si="84"/>
        <v>-6.535947712418301E-2</v>
      </c>
      <c r="L161" s="104">
        <f>IF(ISNUMBER(J161), $B172 * K161, "")</f>
        <v>-9803.9215686274511</v>
      </c>
      <c r="M161" s="102">
        <v>286</v>
      </c>
      <c r="N161" s="25">
        <f t="shared" si="85"/>
        <v>-6.535947712418301E-2</v>
      </c>
      <c r="O161" s="104">
        <f>IF(ISNUMBER(M161), $B172 * N161, "")</f>
        <v>-9803.9215686274511</v>
      </c>
      <c r="Q161" s="194"/>
      <c r="R161" s="195"/>
      <c r="S161" s="196"/>
    </row>
    <row r="162" spans="1:19">
      <c r="A162" s="123" t="s">
        <v>147</v>
      </c>
      <c r="B162" s="124">
        <v>102</v>
      </c>
      <c r="C162" s="76">
        <v>0</v>
      </c>
      <c r="D162" s="13">
        <v>103</v>
      </c>
      <c r="E162" s="14">
        <f>IF(ISNUMBER(D162), (D162 - $B162) / $B162, "")</f>
        <v>9.8039215686274508E-3</v>
      </c>
      <c r="F162" s="16">
        <f>IF(ISNUMBER(D162), $B172 * E162, "")</f>
        <v>1470.5882352941176</v>
      </c>
      <c r="G162" s="29">
        <v>101</v>
      </c>
      <c r="H162" s="14">
        <f>IF(ISNUMBER(G162), (G162 - $B162) / $B162, "")</f>
        <v>-9.8039215686274508E-3</v>
      </c>
      <c r="I162" s="100">
        <f>IF(ISNUMBER(G162), $B172 * H162, "")</f>
        <v>-1470.5882352941176</v>
      </c>
      <c r="J162" s="13">
        <v>101</v>
      </c>
      <c r="K162" s="14">
        <f>IF(ISNUMBER(J162), (J162 - $B162) / $B162, "")</f>
        <v>-9.8039215686274508E-3</v>
      </c>
      <c r="L162" s="16">
        <f>IF(ISNUMBER(J162), $B172 * K162, "")</f>
        <v>-1470.5882352941176</v>
      </c>
      <c r="M162" s="29">
        <v>101</v>
      </c>
      <c r="N162" s="14">
        <f>IF(ISNUMBER(M162), (M162 - $B162) / $B162, "")</f>
        <v>-9.8039215686274508E-3</v>
      </c>
      <c r="O162" s="16">
        <f>IF(ISNUMBER(M162), $B172 * N162, "")</f>
        <v>-1470.5882352941176</v>
      </c>
      <c r="Q162" s="197"/>
      <c r="R162" s="198"/>
      <c r="S162" s="199"/>
    </row>
    <row r="163" spans="1:19" ht="17.25" thickBot="1">
      <c r="A163" s="125" t="s">
        <v>186</v>
      </c>
      <c r="B163" s="126">
        <v>184</v>
      </c>
      <c r="C163" s="77">
        <v>0</v>
      </c>
      <c r="D163" s="15">
        <v>185</v>
      </c>
      <c r="E163" s="32">
        <f t="shared" ref="E163:E166" si="86">IF(ISNUMBER(D163), (D163 - $B163) / $B163, "")</f>
        <v>5.434782608695652E-3</v>
      </c>
      <c r="F163" s="18">
        <f>IF(ISNUMBER(D163), $B172 * E163, "")</f>
        <v>815.21739130434776</v>
      </c>
      <c r="G163" s="31">
        <v>178</v>
      </c>
      <c r="H163" s="32">
        <f t="shared" ref="H163:H166" si="87">IF(ISNUMBER(G163), (G163 - $B163) / $B163, "")</f>
        <v>-3.2608695652173912E-2</v>
      </c>
      <c r="I163" s="101">
        <f>IF(ISNUMBER(G163), $B172 * H163, "")</f>
        <v>-4891.304347826087</v>
      </c>
      <c r="J163" s="15">
        <v>176</v>
      </c>
      <c r="K163" s="32">
        <f t="shared" ref="K163:K166" si="88">IF(ISNUMBER(J163), (J163 - $B163) / $B163, "")</f>
        <v>-4.3478260869565216E-2</v>
      </c>
      <c r="L163" s="18">
        <f>IF(ISNUMBER(J163), $B172 * K163, "")</f>
        <v>-6521.7391304347821</v>
      </c>
      <c r="M163" s="31">
        <v>176</v>
      </c>
      <c r="N163" s="32">
        <f t="shared" ref="N163:N166" si="89">IF(ISNUMBER(M163), (M163 - $B163) / $B163, "")</f>
        <v>-4.3478260869565216E-2</v>
      </c>
      <c r="O163" s="18">
        <f>IF(ISNUMBER(M163), $B172 * N163, "")</f>
        <v>-6521.7391304347821</v>
      </c>
      <c r="Q163" s="200"/>
      <c r="R163" s="201"/>
      <c r="S163" s="202"/>
    </row>
    <row r="164" spans="1:19" ht="17.25" thickBot="1">
      <c r="A164" s="125" t="s">
        <v>238</v>
      </c>
      <c r="B164" s="126">
        <v>682</v>
      </c>
      <c r="C164" s="77">
        <v>-5.8309038000000004E-3</v>
      </c>
      <c r="D164" s="15">
        <v>689</v>
      </c>
      <c r="E164" s="32">
        <f t="shared" si="86"/>
        <v>1.0263929618768328E-2</v>
      </c>
      <c r="F164" s="18">
        <f>IF(ISNUMBER(D164), $B172 * E164, "")</f>
        <v>1539.5894428152492</v>
      </c>
      <c r="G164" s="31">
        <v>670</v>
      </c>
      <c r="H164" s="32">
        <f t="shared" si="87"/>
        <v>-1.7595307917888565E-2</v>
      </c>
      <c r="I164" s="101">
        <f>IF(ISNUMBER(G164), $B172 * H164, "")</f>
        <v>-2639.2961876832846</v>
      </c>
      <c r="J164" s="15">
        <v>664</v>
      </c>
      <c r="K164" s="32">
        <f t="shared" si="88"/>
        <v>-2.6392961876832845E-2</v>
      </c>
      <c r="L164" s="18">
        <f>IF(ISNUMBER(J164), $B172 * K164, "")</f>
        <v>-3958.9442815249267</v>
      </c>
      <c r="M164" s="31">
        <v>664</v>
      </c>
      <c r="N164" s="32">
        <f t="shared" si="89"/>
        <v>-2.6392961876832845E-2</v>
      </c>
      <c r="O164" s="18">
        <f>IF(ISNUMBER(M164), $B172 * N164, "")</f>
        <v>-3958.9442815249267</v>
      </c>
      <c r="Q164" s="193"/>
      <c r="R164" s="193"/>
      <c r="S164" s="193"/>
    </row>
    <row r="165" spans="1:19" ht="17.25" thickBot="1">
      <c r="A165" s="125" t="s">
        <v>236</v>
      </c>
      <c r="B165" s="126">
        <v>350</v>
      </c>
      <c r="C165" s="77">
        <v>-8.4985835999999999E-3</v>
      </c>
      <c r="D165" s="15">
        <v>354</v>
      </c>
      <c r="E165" s="32">
        <f t="shared" si="86"/>
        <v>1.1428571428571429E-2</v>
      </c>
      <c r="F165" s="18">
        <f>IF(ISNUMBER(D165), $B172 * E165, "")</f>
        <v>1714.2857142857142</v>
      </c>
      <c r="G165" s="31">
        <v>339</v>
      </c>
      <c r="H165" s="32">
        <f t="shared" si="87"/>
        <v>-3.1428571428571431E-2</v>
      </c>
      <c r="I165" s="101">
        <f>IF(ISNUMBER(G165), $B172 * H165, "")</f>
        <v>-4714.2857142857147</v>
      </c>
      <c r="J165" s="15">
        <v>335</v>
      </c>
      <c r="K165" s="32">
        <f t="shared" si="88"/>
        <v>-4.2857142857142858E-2</v>
      </c>
      <c r="L165" s="18">
        <f>IF(ISNUMBER(J165), $B172 * K165, "")</f>
        <v>-6428.5714285714284</v>
      </c>
      <c r="M165" s="31">
        <v>335</v>
      </c>
      <c r="N165" s="32">
        <f t="shared" si="89"/>
        <v>-4.2857142857142858E-2</v>
      </c>
      <c r="O165" s="18">
        <f>IF(ISNUMBER(M165), $B172 * N165, "")</f>
        <v>-6428.5714285714284</v>
      </c>
      <c r="Q165" s="203"/>
      <c r="R165" s="203"/>
      <c r="S165" s="203"/>
    </row>
    <row r="166" spans="1:19" ht="17.25" thickBot="1">
      <c r="A166" s="127" t="s">
        <v>226</v>
      </c>
      <c r="B166" s="128">
        <v>649</v>
      </c>
      <c r="C166" s="78">
        <v>-1.06707317E-2</v>
      </c>
      <c r="D166" s="20">
        <v>654</v>
      </c>
      <c r="E166" s="21">
        <f t="shared" si="86"/>
        <v>7.7041602465331279E-3</v>
      </c>
      <c r="F166" s="22">
        <f>IF(ISNUMBER(D166), $B172 * E166, "")</f>
        <v>1155.6240369799691</v>
      </c>
      <c r="G166" s="30">
        <v>626</v>
      </c>
      <c r="H166" s="21">
        <f t="shared" si="87"/>
        <v>-3.543913713405239E-2</v>
      </c>
      <c r="I166" s="105">
        <f>IF(ISNUMBER(G166), $B172 * H166, "")</f>
        <v>-5315.8705701078588</v>
      </c>
      <c r="J166" s="20">
        <v>623</v>
      </c>
      <c r="K166" s="21">
        <f t="shared" si="88"/>
        <v>-4.0061633281972264E-2</v>
      </c>
      <c r="L166" s="22">
        <f>IF(ISNUMBER(J166), $B172 * K166, "")</f>
        <v>-6009.2449922958394</v>
      </c>
      <c r="M166" s="30">
        <v>623</v>
      </c>
      <c r="N166" s="21">
        <f t="shared" si="89"/>
        <v>-4.0061633281972264E-2</v>
      </c>
      <c r="O166" s="22">
        <f>IF(ISNUMBER(M166), $B172 * N166, "")</f>
        <v>-6009.2449922958394</v>
      </c>
      <c r="Q166" s="203"/>
      <c r="R166" s="203"/>
      <c r="S166" s="203"/>
    </row>
    <row r="167" spans="1:19" ht="17.25" thickBot="1">
      <c r="A167" s="125" t="s">
        <v>222</v>
      </c>
      <c r="B167" s="129">
        <v>642</v>
      </c>
      <c r="C167" s="80">
        <v>-1.2307692300000001E-2</v>
      </c>
      <c r="D167" s="106">
        <v>647</v>
      </c>
      <c r="E167" s="107">
        <f>IF(ISNUMBER(D167), (D167 - $B167) / $B167, "")</f>
        <v>7.7881619937694704E-3</v>
      </c>
      <c r="F167" s="108">
        <f>IF(ISNUMBER(D167), $B172 * E167, "")</f>
        <v>1168.2242990654206</v>
      </c>
      <c r="G167" s="109">
        <v>616</v>
      </c>
      <c r="H167" s="107">
        <f>IF(ISNUMBER(G167), (G167 - $B167) / $B167, "")</f>
        <v>-4.0498442367601244E-2</v>
      </c>
      <c r="I167" s="110">
        <f>IF(ISNUMBER(G167), $B172 * H167, "")</f>
        <v>-6074.7663551401865</v>
      </c>
      <c r="J167" s="106">
        <v>619</v>
      </c>
      <c r="K167" s="107">
        <f>IF(ISNUMBER(J167), (J167 - $B167) / $B167, "")</f>
        <v>-3.5825545171339561E-2</v>
      </c>
      <c r="L167" s="108">
        <f>IF(ISNUMBER(J167), $B172 * K167, "")</f>
        <v>-5373.8317757009345</v>
      </c>
      <c r="M167" s="109">
        <v>619</v>
      </c>
      <c r="N167" s="107">
        <f>IF(ISNUMBER(M167), (M167 - $B167) / $B167, "")</f>
        <v>-3.5825545171339561E-2</v>
      </c>
      <c r="O167" s="108">
        <f>IF(ISNUMBER(M167), $B172 * N167, "")</f>
        <v>-5373.8317757009345</v>
      </c>
      <c r="Q167" s="193"/>
      <c r="R167" s="193"/>
      <c r="S167" s="193"/>
    </row>
    <row r="168" spans="1:19" ht="17.25" thickBot="1">
      <c r="A168" s="125" t="s">
        <v>179</v>
      </c>
      <c r="B168" s="126">
        <v>547</v>
      </c>
      <c r="C168" s="77">
        <v>-1.79533214E-2</v>
      </c>
      <c r="D168" s="15">
        <v>556</v>
      </c>
      <c r="E168" s="32">
        <f t="shared" ref="E168:E171" si="90">IF(ISNUMBER(D168), (D168 - $B168) / $B168, "")</f>
        <v>1.6453382084095063E-2</v>
      </c>
      <c r="F168" s="18">
        <f>IF(ISNUMBER(D168), $B172 * E168, "")</f>
        <v>2468.0073126142597</v>
      </c>
      <c r="G168" s="31">
        <v>542</v>
      </c>
      <c r="H168" s="32">
        <f t="shared" ref="H168:H171" si="91">IF(ISNUMBER(G168), (G168 - $B168) / $B168, "")</f>
        <v>-9.140767824497258E-3</v>
      </c>
      <c r="I168" s="101">
        <f>IF(ISNUMBER(G168), $B172 * H168, "")</f>
        <v>-1371.1151736745887</v>
      </c>
      <c r="J168" s="15">
        <v>542</v>
      </c>
      <c r="K168" s="32">
        <f t="shared" ref="K168:K171" si="92">IF(ISNUMBER(J168), (J168 - $B168) / $B168, "")</f>
        <v>-9.140767824497258E-3</v>
      </c>
      <c r="L168" s="18">
        <f>IF(ISNUMBER(J168), $B172 * K168, "")</f>
        <v>-1371.1151736745887</v>
      </c>
      <c r="M168" s="31">
        <v>542</v>
      </c>
      <c r="N168" s="32">
        <f t="shared" ref="N168:N171" si="93">IF(ISNUMBER(M168), (M168 - $B168) / $B168, "")</f>
        <v>-9.140767824497258E-3</v>
      </c>
      <c r="O168" s="18">
        <f>IF(ISNUMBER(M168), $B172 * N168, "")</f>
        <v>-1371.1151736745887</v>
      </c>
      <c r="Q168" s="193"/>
      <c r="R168" s="193"/>
      <c r="S168" s="193"/>
    </row>
    <row r="169" spans="1:19" ht="17.25" thickBot="1">
      <c r="A169" s="125" t="s">
        <v>248</v>
      </c>
      <c r="B169" s="126">
        <v>153</v>
      </c>
      <c r="C169" s="77">
        <v>-1.9230769200000001E-2</v>
      </c>
      <c r="D169" s="15">
        <v>154</v>
      </c>
      <c r="E169" s="32">
        <f t="shared" si="90"/>
        <v>6.5359477124183009E-3</v>
      </c>
      <c r="F169" s="18">
        <f>IF(ISNUMBER(D169), $B172 * E169, "")</f>
        <v>980.39215686274508</v>
      </c>
      <c r="G169" s="31">
        <v>149</v>
      </c>
      <c r="H169" s="32">
        <f t="shared" si="91"/>
        <v>-2.6143790849673203E-2</v>
      </c>
      <c r="I169" s="101">
        <f>IF(ISNUMBER(G169), $B172 * H169, "")</f>
        <v>-3921.5686274509803</v>
      </c>
      <c r="J169" s="15">
        <v>151</v>
      </c>
      <c r="K169" s="32">
        <f t="shared" si="92"/>
        <v>-1.3071895424836602E-2</v>
      </c>
      <c r="L169" s="18">
        <f>IF(ISNUMBER(J169), $B172 * K169, "")</f>
        <v>-1960.7843137254902</v>
      </c>
      <c r="M169" s="31">
        <v>151</v>
      </c>
      <c r="N169" s="32">
        <f t="shared" si="93"/>
        <v>-1.3071895424836602E-2</v>
      </c>
      <c r="O169" s="18">
        <f>IF(ISNUMBER(M169), $B172 * N169, "")</f>
        <v>-1960.7843137254902</v>
      </c>
      <c r="Q169" s="193"/>
      <c r="R169" s="193"/>
      <c r="S169" s="193"/>
    </row>
    <row r="170" spans="1:19">
      <c r="A170" s="125" t="s">
        <v>338</v>
      </c>
      <c r="B170" s="126">
        <v>267</v>
      </c>
      <c r="C170" s="77">
        <v>-2.1978022E-2</v>
      </c>
      <c r="D170" s="15">
        <v>270</v>
      </c>
      <c r="E170" s="32">
        <f t="shared" si="90"/>
        <v>1.1235955056179775E-2</v>
      </c>
      <c r="F170" s="18">
        <f>IF(ISNUMBER(D170), $B172 * E170, "")</f>
        <v>1685.3932584269662</v>
      </c>
      <c r="G170" s="31">
        <v>265</v>
      </c>
      <c r="H170" s="32">
        <f t="shared" si="91"/>
        <v>-7.4906367041198503E-3</v>
      </c>
      <c r="I170" s="101">
        <f>IF(ISNUMBER(G170), $B172 * H170, "")</f>
        <v>-1123.5955056179776</v>
      </c>
      <c r="J170" s="15">
        <v>265</v>
      </c>
      <c r="K170" s="32">
        <f t="shared" si="92"/>
        <v>-7.4906367041198503E-3</v>
      </c>
      <c r="L170" s="18">
        <f>IF(ISNUMBER(J170), $B172 * K170, "")</f>
        <v>-1123.5955056179776</v>
      </c>
      <c r="M170" s="31">
        <v>265</v>
      </c>
      <c r="N170" s="32">
        <f t="shared" si="93"/>
        <v>-7.4906367041198503E-3</v>
      </c>
      <c r="O170" s="18">
        <f>IF(ISNUMBER(M170), $B172 * N170, "")</f>
        <v>-1123.5955056179776</v>
      </c>
      <c r="Q170" s="182"/>
      <c r="R170" s="183"/>
      <c r="S170" s="184"/>
    </row>
    <row r="171" spans="1:19" ht="17.25" thickBot="1">
      <c r="A171" s="130" t="s">
        <v>169</v>
      </c>
      <c r="B171" s="131">
        <v>363</v>
      </c>
      <c r="C171" s="79">
        <v>-2.4193548400000001E-2</v>
      </c>
      <c r="D171" s="24">
        <v>364</v>
      </c>
      <c r="E171" s="25">
        <f t="shared" si="90"/>
        <v>2.7548209366391185E-3</v>
      </c>
      <c r="F171" s="104">
        <f>IF(ISNUMBER(D171), $B172 * E171, "")</f>
        <v>413.22314049586777</v>
      </c>
      <c r="G171" s="102">
        <v>353</v>
      </c>
      <c r="H171" s="25">
        <f t="shared" si="91"/>
        <v>-2.7548209366391185E-2</v>
      </c>
      <c r="I171" s="103">
        <f>IF(ISNUMBER(G171), $B172 * H171, "")</f>
        <v>-4132.2314049586776</v>
      </c>
      <c r="J171" s="24">
        <v>347</v>
      </c>
      <c r="K171" s="25">
        <f t="shared" si="92"/>
        <v>-4.4077134986225897E-2</v>
      </c>
      <c r="L171" s="104">
        <f>IF(ISNUMBER(J171), $B172 * K171, "")</f>
        <v>-6611.5702479338843</v>
      </c>
      <c r="M171" s="102">
        <v>347</v>
      </c>
      <c r="N171" s="25">
        <f t="shared" si="93"/>
        <v>-4.4077134986225897E-2</v>
      </c>
      <c r="O171" s="104">
        <f>IF(ISNUMBER(M171), $B172 * N171, "")</f>
        <v>-6611.5702479338843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8.0082130287456553E-3</v>
      </c>
      <c r="F172" s="28">
        <f>SUM(F152:F171)</f>
        <v>24024.639086236963</v>
      </c>
      <c r="G172" s="26" t="s">
        <v>265</v>
      </c>
      <c r="H172" s="27">
        <f>IF(COUNT(H152:H171), SUM(H152:H171) / COUNT(H152:H171), 0)</f>
        <v>-2.597796269554099E-2</v>
      </c>
      <c r="I172" s="28">
        <f>SUM(I152:I171)</f>
        <v>-77933.888086622959</v>
      </c>
      <c r="J172" s="26" t="s">
        <v>265</v>
      </c>
      <c r="K172" s="27">
        <f>IF(COUNT(K152:K171), SUM(K152:K171) / COUNT(K152:K171), 0)</f>
        <v>-3.1786148886385056E-2</v>
      </c>
      <c r="L172" s="28">
        <f>SUM(L152:L171)</f>
        <v>-95358.44665915519</v>
      </c>
      <c r="M172" s="26" t="s">
        <v>265</v>
      </c>
      <c r="N172" s="27">
        <f>IF(COUNT(N152:N171), SUM(N152:N171) / COUNT(N152:N171), 0)</f>
        <v>-3.1786148886385056E-2</v>
      </c>
      <c r="O172" s="28">
        <f>SUM(O152:O171)</f>
        <v>-95358.44665915519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2022-06-11(토) 오전 00:00</v>
      </c>
      <c r="C177" s="245"/>
      <c r="D177" s="217" t="str">
        <f>TEXT($G$1, "[$-ko-KR]yyyy-mm-dd(ddd) ") &amp; "오후 14:00"</f>
        <v>2022-06-11(토) 오후 14:00</v>
      </c>
      <c r="E177" s="218"/>
      <c r="F177" s="219"/>
      <c r="G177" s="217" t="str">
        <f>TEXT($G$1, "[$-ko-KR]yyyy-mm-dd(ddd) ") &amp; "오후 19:00"</f>
        <v>2022-06-11(토) 오후 19:00</v>
      </c>
      <c r="H177" s="218"/>
      <c r="I177" s="219"/>
      <c r="J177" s="217" t="str">
        <f>TEXT($G$1, "[$-ko-KR]yyyy-mm-dd(ddd) ") &amp; "오후 21:00"</f>
        <v>2022-06-11(토) 오후 21:00</v>
      </c>
      <c r="K177" s="218"/>
      <c r="L177" s="219"/>
      <c r="M177" s="217" t="str">
        <f>TEXT($G$1+1, "[$-ko-KR]yyyy-mm-dd(ddd) ") &amp; "오전 00:00"</f>
        <v>2022-06-12(일)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5" t="s">
        <v>57</v>
      </c>
      <c r="H178" s="176" t="s">
        <v>262</v>
      </c>
      <c r="I178" s="177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232</v>
      </c>
      <c r="B179" s="124">
        <v>66.099999999999994</v>
      </c>
      <c r="C179" s="76">
        <v>0</v>
      </c>
      <c r="D179" s="13">
        <v>66.099999999999994</v>
      </c>
      <c r="E179" s="14">
        <f>IF(ISNUMBER(D179), (D179 - $B179) / $B179, "")</f>
        <v>0</v>
      </c>
      <c r="F179" s="16">
        <f>IF(ISNUMBER(D179), $B199 * E179, "")</f>
        <v>0</v>
      </c>
      <c r="G179" s="29">
        <v>63.4</v>
      </c>
      <c r="H179" s="14">
        <f>IF(ISNUMBER(G179), (G179 - $B179) / $B179, "")</f>
        <v>-4.0847201210287384E-2</v>
      </c>
      <c r="I179" s="100">
        <f>IF(ISNUMBER(G179), $B199 * H179, "")</f>
        <v>-6127.0801815431078</v>
      </c>
      <c r="J179" s="13">
        <v>63.3</v>
      </c>
      <c r="K179" s="14">
        <f>IF(ISNUMBER(J179), (J179 - $B179) / $B179, "")</f>
        <v>-4.2360060514372126E-2</v>
      </c>
      <c r="L179" s="16">
        <f>IF(ISNUMBER(J179), $B199 * K179, "")</f>
        <v>-6354.0090771558189</v>
      </c>
      <c r="M179" s="29">
        <v>63.3</v>
      </c>
      <c r="N179" s="14">
        <f>IF(ISNUMBER(M179), (M179 - $B179) / $B179, "")</f>
        <v>-4.2360060514372126E-2</v>
      </c>
      <c r="O179" s="16">
        <f>IF(ISNUMBER(M179), $B199 * N179, "")</f>
        <v>-6354.0090771558189</v>
      </c>
      <c r="Q179" s="203"/>
      <c r="R179" s="203"/>
      <c r="S179" s="203"/>
    </row>
    <row r="180" spans="1:19" ht="17.25" thickBot="1">
      <c r="A180" s="125" t="s">
        <v>97</v>
      </c>
      <c r="B180" s="126">
        <v>1.2999999999999999E-3</v>
      </c>
      <c r="C180" s="77">
        <v>0</v>
      </c>
      <c r="D180" s="15">
        <v>1.2999999999999999E-3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1.1999999999999999E-3</v>
      </c>
      <c r="H180" s="32">
        <f t="shared" ref="H180:H183" si="95">IF(ISNUMBER(G180), (G180 - $B180) / $B180, "")</f>
        <v>-7.6923076923076955E-2</v>
      </c>
      <c r="I180" s="101">
        <f>IF(ISNUMBER(G180), $B199 * H180, "")</f>
        <v>-11538.461538461543</v>
      </c>
      <c r="J180" s="15">
        <v>1.2999999999999999E-3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1.2999999999999999E-3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03"/>
      <c r="R180" s="203"/>
      <c r="S180" s="203"/>
    </row>
    <row r="181" spans="1:19" ht="17.25" thickBot="1">
      <c r="A181" s="125" t="s">
        <v>186</v>
      </c>
      <c r="B181" s="126">
        <v>184</v>
      </c>
      <c r="C181" s="77">
        <v>0</v>
      </c>
      <c r="D181" s="15">
        <v>185</v>
      </c>
      <c r="E181" s="32">
        <f t="shared" si="94"/>
        <v>5.434782608695652E-3</v>
      </c>
      <c r="F181" s="18">
        <f>IF(ISNUMBER(D181), $B199 * E181, "")</f>
        <v>815.21739130434776</v>
      </c>
      <c r="G181" s="31">
        <v>178</v>
      </c>
      <c r="H181" s="32">
        <f t="shared" si="95"/>
        <v>-3.2608695652173912E-2</v>
      </c>
      <c r="I181" s="101">
        <f>IF(ISNUMBER(G181), $B199 * H181, "")</f>
        <v>-4891.304347826087</v>
      </c>
      <c r="J181" s="15">
        <v>176</v>
      </c>
      <c r="K181" s="32">
        <f t="shared" si="96"/>
        <v>-4.3478260869565216E-2</v>
      </c>
      <c r="L181" s="18">
        <f>IF(ISNUMBER(J181), $B199 * K181, "")</f>
        <v>-6521.7391304347821</v>
      </c>
      <c r="M181" s="31">
        <v>176</v>
      </c>
      <c r="N181" s="32">
        <f t="shared" si="97"/>
        <v>-4.3478260869565216E-2</v>
      </c>
      <c r="O181" s="18">
        <f>IF(ISNUMBER(M181), $B199 * N181, "")</f>
        <v>-6521.7391304347821</v>
      </c>
      <c r="Q181" s="193"/>
      <c r="R181" s="193"/>
      <c r="S181" s="193"/>
    </row>
    <row r="182" spans="1:19" ht="17.25" thickBot="1">
      <c r="A182" s="125" t="s">
        <v>177</v>
      </c>
      <c r="B182" s="126">
        <v>31290</v>
      </c>
      <c r="C182" s="77">
        <v>0</v>
      </c>
      <c r="D182" s="15">
        <v>31340</v>
      </c>
      <c r="E182" s="32">
        <f t="shared" si="94"/>
        <v>1.5979546180888463E-3</v>
      </c>
      <c r="F182" s="18">
        <f>IF(ISNUMBER(D182), $B199 * E182, "")</f>
        <v>239.69319271332694</v>
      </c>
      <c r="G182" s="31">
        <v>31000</v>
      </c>
      <c r="H182" s="32">
        <f t="shared" si="95"/>
        <v>-9.2681367849153078E-3</v>
      </c>
      <c r="I182" s="101">
        <f>IF(ISNUMBER(G182), $B199 * H182, "")</f>
        <v>-1390.2205177372962</v>
      </c>
      <c r="J182" s="15">
        <v>30650</v>
      </c>
      <c r="K182" s="32">
        <f t="shared" si="96"/>
        <v>-2.0453819111537232E-2</v>
      </c>
      <c r="L182" s="18">
        <f>IF(ISNUMBER(J182), $B199 * K182, "")</f>
        <v>-3068.0728667305848</v>
      </c>
      <c r="M182" s="31">
        <v>30650</v>
      </c>
      <c r="N182" s="32">
        <f t="shared" si="97"/>
        <v>-2.0453819111537232E-2</v>
      </c>
      <c r="O182" s="18">
        <f>IF(ISNUMBER(M182), $B199 * N182, "")</f>
        <v>-3068.0728667305848</v>
      </c>
      <c r="Q182" s="193"/>
      <c r="R182" s="193"/>
      <c r="S182" s="193"/>
    </row>
    <row r="183" spans="1:19" ht="17.25" thickBot="1">
      <c r="A183" s="127" t="s">
        <v>196</v>
      </c>
      <c r="B183" s="128">
        <v>33.6</v>
      </c>
      <c r="C183" s="78">
        <v>-2.9673591000000002E-3</v>
      </c>
      <c r="D183" s="20">
        <v>33.9</v>
      </c>
      <c r="E183" s="21">
        <f t="shared" si="94"/>
        <v>8.9285714285713431E-3</v>
      </c>
      <c r="F183" s="22">
        <f>IF(ISNUMBER(D183), $B199 * E183, "")</f>
        <v>1339.2857142857015</v>
      </c>
      <c r="G183" s="30">
        <v>32.700000000000003</v>
      </c>
      <c r="H183" s="21">
        <f t="shared" si="95"/>
        <v>-2.6785714285714243E-2</v>
      </c>
      <c r="I183" s="105">
        <f>IF(ISNUMBER(G183), $B199 * H183, "")</f>
        <v>-4017.8571428571363</v>
      </c>
      <c r="J183" s="20">
        <v>32.200000000000003</v>
      </c>
      <c r="K183" s="21">
        <f t="shared" si="96"/>
        <v>-4.1666666666666623E-2</v>
      </c>
      <c r="L183" s="22">
        <f>IF(ISNUMBER(J183), $B199 * K183, "")</f>
        <v>-6249.9999999999936</v>
      </c>
      <c r="M183" s="30">
        <v>32.200000000000003</v>
      </c>
      <c r="N183" s="21">
        <f t="shared" si="97"/>
        <v>-4.1666666666666623E-2</v>
      </c>
      <c r="O183" s="22">
        <f>IF(ISNUMBER(M183), $B199 * N183, "")</f>
        <v>-6249.9999999999936</v>
      </c>
      <c r="Q183" s="193"/>
      <c r="R183" s="193"/>
      <c r="S183" s="193"/>
    </row>
    <row r="184" spans="1:19" ht="17.25" thickBot="1">
      <c r="A184" s="125" t="s">
        <v>238</v>
      </c>
      <c r="B184" s="129">
        <v>682</v>
      </c>
      <c r="C184" s="80">
        <v>-5.8309038000000004E-3</v>
      </c>
      <c r="D184" s="106">
        <v>689</v>
      </c>
      <c r="E184" s="107">
        <f>IF(ISNUMBER(D184), (D184 - $B184) / $B184, "")</f>
        <v>1.0263929618768328E-2</v>
      </c>
      <c r="F184" s="108">
        <f>IF(ISNUMBER(D184), $B199 * E184, "")</f>
        <v>1539.5894428152492</v>
      </c>
      <c r="G184" s="109">
        <v>670</v>
      </c>
      <c r="H184" s="107">
        <f>IF(ISNUMBER(G184), (G184 - $B184) / $B184, "")</f>
        <v>-1.7595307917888565E-2</v>
      </c>
      <c r="I184" s="110">
        <f>IF(ISNUMBER(G184), $B199 * H184, "")</f>
        <v>-2639.2961876832846</v>
      </c>
      <c r="J184" s="106">
        <v>664</v>
      </c>
      <c r="K184" s="107">
        <f>IF(ISNUMBER(J184), (J184 - $B184) / $B184, "")</f>
        <v>-2.6392961876832845E-2</v>
      </c>
      <c r="L184" s="108">
        <f>IF(ISNUMBER(J184), $B199 * K184, "")</f>
        <v>-3958.9442815249267</v>
      </c>
      <c r="M184" s="109">
        <v>664</v>
      </c>
      <c r="N184" s="107">
        <f>IF(ISNUMBER(M184), (M184 - $B184) / $B184, "")</f>
        <v>-2.6392961876832845E-2</v>
      </c>
      <c r="O184" s="108">
        <f>IF(ISNUMBER(M184), $B199 * N184, "")</f>
        <v>-3958.9442815249267</v>
      </c>
      <c r="Q184" s="193"/>
      <c r="R184" s="193"/>
      <c r="S184" s="193"/>
    </row>
    <row r="185" spans="1:19" ht="17.25" thickBot="1">
      <c r="A185" s="125" t="s">
        <v>71</v>
      </c>
      <c r="B185" s="126">
        <v>15.8</v>
      </c>
      <c r="C185" s="77">
        <v>-6.2893081999999996E-3</v>
      </c>
      <c r="D185" s="15">
        <v>15.8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15.4</v>
      </c>
      <c r="H185" s="32">
        <f t="shared" ref="H185:H188" si="99">IF(ISNUMBER(G185), (G185 - $B185) / $B185, "")</f>
        <v>-2.5316455696202552E-2</v>
      </c>
      <c r="I185" s="101">
        <f>IF(ISNUMBER(G185), $B199 * H185, "")</f>
        <v>-3797.468354430383</v>
      </c>
      <c r="J185" s="15">
        <v>15.3</v>
      </c>
      <c r="K185" s="32">
        <f t="shared" ref="K185:K188" si="100">IF(ISNUMBER(J185), (J185 - $B185) / $B185, "")</f>
        <v>-3.164556962025316E-2</v>
      </c>
      <c r="L185" s="18">
        <f>IF(ISNUMBER(J185), $B199 * K185, "")</f>
        <v>-4746.8354430379741</v>
      </c>
      <c r="M185" s="31">
        <v>15.3</v>
      </c>
      <c r="N185" s="32">
        <f t="shared" ref="N185:N188" si="101">IF(ISNUMBER(M185), (M185 - $B185) / $B185, "")</f>
        <v>-3.164556962025316E-2</v>
      </c>
      <c r="O185" s="18">
        <f>IF(ISNUMBER(M185), $B199 * N185, "")</f>
        <v>-4746.8354430379741</v>
      </c>
      <c r="Q185" s="193"/>
      <c r="R185" s="193"/>
      <c r="S185" s="193"/>
    </row>
    <row r="186" spans="1:19" ht="17.25" thickBot="1">
      <c r="A186" s="125" t="s">
        <v>236</v>
      </c>
      <c r="B186" s="126">
        <v>350</v>
      </c>
      <c r="C186" s="77">
        <v>-8.4985835999999999E-3</v>
      </c>
      <c r="D186" s="15">
        <v>354</v>
      </c>
      <c r="E186" s="32">
        <f t="shared" si="98"/>
        <v>1.1428571428571429E-2</v>
      </c>
      <c r="F186" s="18">
        <f>IF(ISNUMBER(D186), $B199 * E186, "")</f>
        <v>1714.2857142857142</v>
      </c>
      <c r="G186" s="31">
        <v>339</v>
      </c>
      <c r="H186" s="32">
        <f t="shared" si="99"/>
        <v>-3.1428571428571431E-2</v>
      </c>
      <c r="I186" s="101">
        <f>IF(ISNUMBER(G186), $B199 * H186, "")</f>
        <v>-4714.2857142857147</v>
      </c>
      <c r="J186" s="15">
        <v>335</v>
      </c>
      <c r="K186" s="32">
        <f t="shared" si="100"/>
        <v>-4.2857142857142858E-2</v>
      </c>
      <c r="L186" s="18">
        <f>IF(ISNUMBER(J186), $B199 * K186, "")</f>
        <v>-6428.5714285714284</v>
      </c>
      <c r="M186" s="31">
        <v>335</v>
      </c>
      <c r="N186" s="32">
        <f t="shared" si="101"/>
        <v>-4.2857142857142858E-2</v>
      </c>
      <c r="O186" s="18">
        <f>IF(ISNUMBER(M186), $B199 * N186, "")</f>
        <v>-6428.5714285714284</v>
      </c>
      <c r="Q186" s="193"/>
      <c r="R186" s="193"/>
      <c r="S186" s="193"/>
    </row>
    <row r="187" spans="1:19" ht="17.25" thickBot="1">
      <c r="A187" s="125" t="s">
        <v>226</v>
      </c>
      <c r="B187" s="126">
        <v>649</v>
      </c>
      <c r="C187" s="77">
        <v>-1.06707317E-2</v>
      </c>
      <c r="D187" s="15">
        <v>654</v>
      </c>
      <c r="E187" s="32">
        <f t="shared" si="98"/>
        <v>7.7041602465331279E-3</v>
      </c>
      <c r="F187" s="18">
        <f>IF(ISNUMBER(D187), $B199 * E187, "")</f>
        <v>1155.6240369799691</v>
      </c>
      <c r="G187" s="31">
        <v>626</v>
      </c>
      <c r="H187" s="32">
        <f t="shared" si="99"/>
        <v>-3.543913713405239E-2</v>
      </c>
      <c r="I187" s="101">
        <f>IF(ISNUMBER(G187), $B199 * H187, "")</f>
        <v>-5315.8705701078588</v>
      </c>
      <c r="J187" s="15">
        <v>623</v>
      </c>
      <c r="K187" s="32">
        <f t="shared" si="100"/>
        <v>-4.0061633281972264E-2</v>
      </c>
      <c r="L187" s="18">
        <f>IF(ISNUMBER(J187), $B199 * K187, "")</f>
        <v>-6009.2449922958394</v>
      </c>
      <c r="M187" s="31">
        <v>623</v>
      </c>
      <c r="N187" s="32">
        <f t="shared" si="101"/>
        <v>-4.0061633281972264E-2</v>
      </c>
      <c r="O187" s="18">
        <f>IF(ISNUMBER(M187), $B199 * N187, "")</f>
        <v>-6009.2449922958394</v>
      </c>
      <c r="Q187" s="33"/>
      <c r="R187" s="33"/>
    </row>
    <row r="188" spans="1:19" ht="17.25" thickBot="1">
      <c r="A188" s="130" t="s">
        <v>87</v>
      </c>
      <c r="B188" s="131">
        <v>72330</v>
      </c>
      <c r="C188" s="79">
        <v>-1.10746514E-2</v>
      </c>
      <c r="D188" s="24">
        <v>72750</v>
      </c>
      <c r="E188" s="25">
        <f t="shared" si="98"/>
        <v>5.8067192036499382E-3</v>
      </c>
      <c r="F188" s="104">
        <f>IF(ISNUMBER(D188), $B199 * E188, "")</f>
        <v>871.00788054749069</v>
      </c>
      <c r="G188" s="102">
        <v>69190</v>
      </c>
      <c r="H188" s="25">
        <f t="shared" si="99"/>
        <v>-4.3412138808240013E-2</v>
      </c>
      <c r="I188" s="103">
        <f>IF(ISNUMBER(G188), $B199 * H188, "")</f>
        <v>-6511.8208212360023</v>
      </c>
      <c r="J188" s="24">
        <v>68360</v>
      </c>
      <c r="K188" s="25">
        <f t="shared" si="100"/>
        <v>-5.4887321996405364E-2</v>
      </c>
      <c r="L188" s="104">
        <f>IF(ISNUMBER(J188), $B199 * K188, "")</f>
        <v>-8233.0982994608039</v>
      </c>
      <c r="M188" s="102">
        <v>68360</v>
      </c>
      <c r="N188" s="25">
        <f t="shared" si="101"/>
        <v>-5.4887321996405364E-2</v>
      </c>
      <c r="O188" s="104">
        <f>IF(ISNUMBER(M188), $B199 * N188, "")</f>
        <v>-8233.0982994608039</v>
      </c>
      <c r="Q188" s="194"/>
      <c r="R188" s="195"/>
      <c r="S188" s="196"/>
    </row>
    <row r="189" spans="1:19">
      <c r="A189" s="123" t="s">
        <v>222</v>
      </c>
      <c r="B189" s="124">
        <v>642</v>
      </c>
      <c r="C189" s="76">
        <v>-1.2307692300000001E-2</v>
      </c>
      <c r="D189" s="13">
        <v>647</v>
      </c>
      <c r="E189" s="14">
        <f>IF(ISNUMBER(D189), (D189 - $B189) / $B189, "")</f>
        <v>7.7881619937694704E-3</v>
      </c>
      <c r="F189" s="16">
        <f>IF(ISNUMBER(D189), $B199 * E189, "")</f>
        <v>1168.2242990654206</v>
      </c>
      <c r="G189" s="29">
        <v>616</v>
      </c>
      <c r="H189" s="14">
        <f>IF(ISNUMBER(G189), (G189 - $B189) / $B189, "")</f>
        <v>-4.0498442367601244E-2</v>
      </c>
      <c r="I189" s="100">
        <f>IF(ISNUMBER(G189), $B199 * H189, "")</f>
        <v>-6074.7663551401865</v>
      </c>
      <c r="J189" s="13">
        <v>619</v>
      </c>
      <c r="K189" s="14">
        <f>IF(ISNUMBER(J189), (J189 - $B189) / $B189, "")</f>
        <v>-3.5825545171339561E-2</v>
      </c>
      <c r="L189" s="16">
        <f>IF(ISNUMBER(J189), $B199 * K189, "")</f>
        <v>-5373.8317757009345</v>
      </c>
      <c r="M189" s="29">
        <v>619</v>
      </c>
      <c r="N189" s="14">
        <f>IF(ISNUMBER(M189), (M189 - $B189) / $B189, "")</f>
        <v>-3.5825545171339561E-2</v>
      </c>
      <c r="O189" s="16">
        <f>IF(ISNUMBER(M189), $B199 * N189, "")</f>
        <v>-5373.8317757009345</v>
      </c>
      <c r="Q189" s="197"/>
      <c r="R189" s="198"/>
      <c r="S189" s="199"/>
    </row>
    <row r="190" spans="1:19" ht="17.25" thickBot="1">
      <c r="A190" s="125" t="s">
        <v>333</v>
      </c>
      <c r="B190" s="126">
        <v>62</v>
      </c>
      <c r="C190" s="77">
        <v>-1.5873015899999999E-2</v>
      </c>
      <c r="D190" s="15">
        <v>62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60</v>
      </c>
      <c r="H190" s="32">
        <f t="shared" ref="H190:H193" si="103">IF(ISNUMBER(G190), (G190 - $B190) / $B190, "")</f>
        <v>-3.2258064516129031E-2</v>
      </c>
      <c r="I190" s="101">
        <f>IF(ISNUMBER(G190), $B199 * H190, "")</f>
        <v>-4838.7096774193551</v>
      </c>
      <c r="J190" s="15">
        <v>59.5</v>
      </c>
      <c r="K190" s="32">
        <f t="shared" ref="K190:K193" si="104">IF(ISNUMBER(J190), (J190 - $B190) / $B190, "")</f>
        <v>-4.0322580645161289E-2</v>
      </c>
      <c r="L190" s="18">
        <f>IF(ISNUMBER(J190), $B199 * K190, "")</f>
        <v>-6048.3870967741932</v>
      </c>
      <c r="M190" s="31">
        <v>59.5</v>
      </c>
      <c r="N190" s="32">
        <f t="shared" ref="N190:N193" si="105">IF(ISNUMBER(M190), (M190 - $B190) / $B190, "")</f>
        <v>-4.0322580645161289E-2</v>
      </c>
      <c r="O190" s="18">
        <f>IF(ISNUMBER(M190), $B199 * N190, "")</f>
        <v>-6048.3870967741932</v>
      </c>
      <c r="Q190" s="200"/>
      <c r="R190" s="201"/>
      <c r="S190" s="202"/>
    </row>
    <row r="191" spans="1:19" ht="17.25" thickBot="1">
      <c r="A191" s="125" t="s">
        <v>179</v>
      </c>
      <c r="B191" s="126">
        <v>547</v>
      </c>
      <c r="C191" s="77">
        <v>-1.79533214E-2</v>
      </c>
      <c r="D191" s="15">
        <v>556</v>
      </c>
      <c r="E191" s="32">
        <f t="shared" si="102"/>
        <v>1.6453382084095063E-2</v>
      </c>
      <c r="F191" s="18">
        <f>IF(ISNUMBER(D191), $B199 * E191, "")</f>
        <v>2468.0073126142597</v>
      </c>
      <c r="G191" s="31">
        <v>542</v>
      </c>
      <c r="H191" s="32">
        <f t="shared" si="103"/>
        <v>-9.140767824497258E-3</v>
      </c>
      <c r="I191" s="101">
        <f>IF(ISNUMBER(G191), $B199 * H191, "")</f>
        <v>-1371.1151736745887</v>
      </c>
      <c r="J191" s="15">
        <v>542</v>
      </c>
      <c r="K191" s="32">
        <f t="shared" si="104"/>
        <v>-9.140767824497258E-3</v>
      </c>
      <c r="L191" s="18">
        <f>IF(ISNUMBER(J191), $B199 * K191, "")</f>
        <v>-1371.1151736745887</v>
      </c>
      <c r="M191" s="31">
        <v>542</v>
      </c>
      <c r="N191" s="32">
        <f t="shared" si="105"/>
        <v>-9.140767824497258E-3</v>
      </c>
      <c r="O191" s="18">
        <f>IF(ISNUMBER(M191), $B199 * N191, "")</f>
        <v>-1371.1151736745887</v>
      </c>
      <c r="Q191" s="193"/>
      <c r="R191" s="193"/>
      <c r="S191" s="193"/>
    </row>
    <row r="192" spans="1:19" ht="17.25" thickBot="1">
      <c r="A192" s="125" t="s">
        <v>248</v>
      </c>
      <c r="B192" s="126">
        <v>153</v>
      </c>
      <c r="C192" s="77">
        <v>-1.9230769200000001E-2</v>
      </c>
      <c r="D192" s="15">
        <v>154</v>
      </c>
      <c r="E192" s="32">
        <f t="shared" si="102"/>
        <v>6.5359477124183009E-3</v>
      </c>
      <c r="F192" s="18">
        <f>IF(ISNUMBER(D192), $B199 * E192, "")</f>
        <v>980.39215686274508</v>
      </c>
      <c r="G192" s="31">
        <v>149</v>
      </c>
      <c r="H192" s="32">
        <f t="shared" si="103"/>
        <v>-2.6143790849673203E-2</v>
      </c>
      <c r="I192" s="101">
        <f>IF(ISNUMBER(G192), $B199 * H192, "")</f>
        <v>-3921.5686274509803</v>
      </c>
      <c r="J192" s="15">
        <v>151</v>
      </c>
      <c r="K192" s="32">
        <f t="shared" si="104"/>
        <v>-1.3071895424836602E-2</v>
      </c>
      <c r="L192" s="18">
        <f>IF(ISNUMBER(J192), $B199 * K192, "")</f>
        <v>-1960.7843137254902</v>
      </c>
      <c r="M192" s="31">
        <v>151</v>
      </c>
      <c r="N192" s="32">
        <f t="shared" si="105"/>
        <v>-1.3071895424836602E-2</v>
      </c>
      <c r="O192" s="18">
        <f>IF(ISNUMBER(M192), $B199 * N192, "")</f>
        <v>-1960.7843137254902</v>
      </c>
      <c r="Q192" s="203"/>
      <c r="R192" s="203"/>
      <c r="S192" s="203"/>
    </row>
    <row r="193" spans="1:19" ht="17.25" thickBot="1">
      <c r="A193" s="127" t="s">
        <v>91</v>
      </c>
      <c r="B193" s="128">
        <v>26830</v>
      </c>
      <c r="C193" s="78">
        <v>-1.9371345000000002E-2</v>
      </c>
      <c r="D193" s="20">
        <v>26810</v>
      </c>
      <c r="E193" s="21">
        <f t="shared" si="102"/>
        <v>-7.4543421543048823E-4</v>
      </c>
      <c r="F193" s="22">
        <f>IF(ISNUMBER(D193), $B199 * E193, "")</f>
        <v>-111.81513231457323</v>
      </c>
      <c r="G193" s="30">
        <v>25790</v>
      </c>
      <c r="H193" s="21">
        <f t="shared" si="103"/>
        <v>-3.8762579202385392E-2</v>
      </c>
      <c r="I193" s="105">
        <f>IF(ISNUMBER(G193), $B199 * H193, "")</f>
        <v>-5814.3868803578089</v>
      </c>
      <c r="J193" s="20">
        <v>25560</v>
      </c>
      <c r="K193" s="21">
        <f t="shared" si="104"/>
        <v>-4.7335072679836006E-2</v>
      </c>
      <c r="L193" s="22">
        <f>IF(ISNUMBER(J193), $B199 * K193, "")</f>
        <v>-7100.2609019754009</v>
      </c>
      <c r="M193" s="30">
        <v>25560</v>
      </c>
      <c r="N193" s="21">
        <f t="shared" si="105"/>
        <v>-4.7335072679836006E-2</v>
      </c>
      <c r="O193" s="22">
        <f>IF(ISNUMBER(M193), $B199 * N193, "")</f>
        <v>-7100.2609019754009</v>
      </c>
      <c r="Q193" s="203"/>
      <c r="R193" s="203"/>
      <c r="S193" s="203"/>
    </row>
    <row r="194" spans="1:19" ht="17.25" thickBot="1">
      <c r="A194" s="125" t="s">
        <v>234</v>
      </c>
      <c r="B194" s="129">
        <v>65.3</v>
      </c>
      <c r="C194" s="80">
        <v>-1.9519519499999999E-2</v>
      </c>
      <c r="D194" s="106">
        <v>65.599999999999994</v>
      </c>
      <c r="E194" s="107">
        <f>IF(ISNUMBER(D194), (D194 - $B194) / $B194, "")</f>
        <v>4.5941807044409984E-3</v>
      </c>
      <c r="F194" s="108">
        <f>IF(ISNUMBER(D194), $B199 * E194, "")</f>
        <v>689.12710566614976</v>
      </c>
      <c r="G194" s="109">
        <v>63</v>
      </c>
      <c r="H194" s="107">
        <f>IF(ISNUMBER(G194), (G194 - $B194) / $B194, "")</f>
        <v>-3.5222052067381278E-2</v>
      </c>
      <c r="I194" s="110">
        <f>IF(ISNUMBER(G194), $B199 * H194, "")</f>
        <v>-5283.3078101071915</v>
      </c>
      <c r="J194" s="106">
        <v>62.8</v>
      </c>
      <c r="K194" s="107">
        <f>IF(ISNUMBER(J194), (J194 - $B194) / $B194, "")</f>
        <v>-3.8284839203675348E-2</v>
      </c>
      <c r="L194" s="108">
        <f>IF(ISNUMBER(J194), $B199 * K194, "")</f>
        <v>-5742.725880551302</v>
      </c>
      <c r="M194" s="109">
        <v>62.8</v>
      </c>
      <c r="N194" s="107">
        <f>IF(ISNUMBER(M194), (M194 - $B194) / $B194, "")</f>
        <v>-3.8284839203675348E-2</v>
      </c>
      <c r="O194" s="108">
        <f>IF(ISNUMBER(M194), $B199 * N194, "")</f>
        <v>-5742.725880551302</v>
      </c>
      <c r="Q194" s="193"/>
      <c r="R194" s="193"/>
      <c r="S194" s="193"/>
    </row>
    <row r="195" spans="1:19" ht="17.25" thickBot="1">
      <c r="A195" s="125" t="s">
        <v>338</v>
      </c>
      <c r="B195" s="126">
        <v>267</v>
      </c>
      <c r="C195" s="77">
        <v>-2.1978022E-2</v>
      </c>
      <c r="D195" s="15">
        <v>270</v>
      </c>
      <c r="E195" s="32">
        <f t="shared" ref="E195:E198" si="106">IF(ISNUMBER(D195), (D195 - $B195) / $B195, "")</f>
        <v>1.1235955056179775E-2</v>
      </c>
      <c r="F195" s="18">
        <f>IF(ISNUMBER(D195), $B199 * E195, "")</f>
        <v>1685.3932584269662</v>
      </c>
      <c r="G195" s="31">
        <v>265</v>
      </c>
      <c r="H195" s="32">
        <f t="shared" ref="H195:H198" si="107">IF(ISNUMBER(G195), (G195 - $B195) / $B195, "")</f>
        <v>-7.4906367041198503E-3</v>
      </c>
      <c r="I195" s="101">
        <f>IF(ISNUMBER(G195), $B199 * H195, "")</f>
        <v>-1123.5955056179776</v>
      </c>
      <c r="J195" s="15">
        <v>265</v>
      </c>
      <c r="K195" s="32">
        <f t="shared" ref="K195:K198" si="108">IF(ISNUMBER(J195), (J195 - $B195) / $B195, "")</f>
        <v>-7.4906367041198503E-3</v>
      </c>
      <c r="L195" s="18">
        <f>IF(ISNUMBER(J195), $B199 * K195, "")</f>
        <v>-1123.5955056179776</v>
      </c>
      <c r="M195" s="31">
        <v>265</v>
      </c>
      <c r="N195" s="32">
        <f t="shared" ref="N195:N198" si="109">IF(ISNUMBER(M195), (M195 - $B195) / $B195, "")</f>
        <v>-7.4906367041198503E-3</v>
      </c>
      <c r="O195" s="18">
        <f>IF(ISNUMBER(M195), $B199 * N195, "")</f>
        <v>-1123.5955056179776</v>
      </c>
      <c r="Q195" s="193"/>
      <c r="R195" s="193"/>
      <c r="S195" s="193"/>
    </row>
    <row r="196" spans="1:19" ht="17.25" thickBot="1">
      <c r="A196" s="125" t="s">
        <v>169</v>
      </c>
      <c r="B196" s="126">
        <v>363</v>
      </c>
      <c r="C196" s="77">
        <v>-2.4193548400000001E-2</v>
      </c>
      <c r="D196" s="15">
        <v>364</v>
      </c>
      <c r="E196" s="32">
        <f t="shared" si="106"/>
        <v>2.7548209366391185E-3</v>
      </c>
      <c r="F196" s="18">
        <f>IF(ISNUMBER(D196), $B199 * E196, "")</f>
        <v>413.22314049586777</v>
      </c>
      <c r="G196" s="31">
        <v>353</v>
      </c>
      <c r="H196" s="32">
        <f t="shared" si="107"/>
        <v>-2.7548209366391185E-2</v>
      </c>
      <c r="I196" s="101">
        <f>IF(ISNUMBER(G196), $B199 * H196, "")</f>
        <v>-4132.2314049586776</v>
      </c>
      <c r="J196" s="15">
        <v>347</v>
      </c>
      <c r="K196" s="32">
        <f t="shared" si="108"/>
        <v>-4.4077134986225897E-2</v>
      </c>
      <c r="L196" s="18">
        <f>IF(ISNUMBER(J196), $B199 * K196, "")</f>
        <v>-6611.5702479338843</v>
      </c>
      <c r="M196" s="31">
        <v>347</v>
      </c>
      <c r="N196" s="32">
        <f t="shared" si="109"/>
        <v>-4.4077134986225897E-2</v>
      </c>
      <c r="O196" s="18">
        <f>IF(ISNUMBER(M196), $B199 * N196, "")</f>
        <v>-6611.5702479338843</v>
      </c>
      <c r="Q196" s="193"/>
      <c r="R196" s="193"/>
      <c r="S196" s="193"/>
    </row>
    <row r="197" spans="1:19">
      <c r="A197" s="125" t="s">
        <v>138</v>
      </c>
      <c r="B197" s="126">
        <v>3735</v>
      </c>
      <c r="C197" s="77">
        <v>-2.98701299E-2</v>
      </c>
      <c r="D197" s="15">
        <v>3825</v>
      </c>
      <c r="E197" s="32">
        <f t="shared" si="106"/>
        <v>2.4096385542168676E-2</v>
      </c>
      <c r="F197" s="18">
        <f>IF(ISNUMBER(D197), $B199 * E197, "")</f>
        <v>3614.4578313253014</v>
      </c>
      <c r="G197" s="31">
        <v>3780</v>
      </c>
      <c r="H197" s="32">
        <f t="shared" si="107"/>
        <v>1.2048192771084338E-2</v>
      </c>
      <c r="I197" s="101">
        <f>IF(ISNUMBER(G197), $B199 * H197, "")</f>
        <v>1807.2289156626507</v>
      </c>
      <c r="J197" s="15">
        <v>3760</v>
      </c>
      <c r="K197" s="32">
        <f t="shared" si="108"/>
        <v>6.6934404283801874E-3</v>
      </c>
      <c r="L197" s="18">
        <f>IF(ISNUMBER(J197), $B199 * K197, "")</f>
        <v>1004.0160642570281</v>
      </c>
      <c r="M197" s="31">
        <v>3760</v>
      </c>
      <c r="N197" s="32">
        <f t="shared" si="109"/>
        <v>6.6934404283801874E-3</v>
      </c>
      <c r="O197" s="18">
        <f>IF(ISNUMBER(M197), $B199 * N197, "")</f>
        <v>1004.0160642570281</v>
      </c>
      <c r="Q197" s="182"/>
      <c r="R197" s="183"/>
      <c r="S197" s="184"/>
    </row>
    <row r="198" spans="1:19" ht="17.25" thickBot="1">
      <c r="A198" s="130" t="s">
        <v>210</v>
      </c>
      <c r="B198" s="131">
        <v>5.44</v>
      </c>
      <c r="C198" s="79">
        <v>-4.0564373899999999E-2</v>
      </c>
      <c r="D198" s="24">
        <v>5.43</v>
      </c>
      <c r="E198" s="25">
        <f t="shared" si="106"/>
        <v>-1.8382352941177711E-3</v>
      </c>
      <c r="F198" s="104">
        <f>IF(ISNUMBER(D198), $B199 * E198, "")</f>
        <v>-275.73529411766566</v>
      </c>
      <c r="G198" s="102">
        <v>5.17</v>
      </c>
      <c r="H198" s="25">
        <f t="shared" si="107"/>
        <v>-4.9632352941176551E-2</v>
      </c>
      <c r="I198" s="103">
        <f>IF(ISNUMBER(G198), $B199 * H198, "")</f>
        <v>-7444.852941176483</v>
      </c>
      <c r="J198" s="24">
        <v>5.1100000000000003</v>
      </c>
      <c r="K198" s="25">
        <f t="shared" si="108"/>
        <v>-6.0661764705882359E-2</v>
      </c>
      <c r="L198" s="104">
        <f>IF(ISNUMBER(J198), $B199 * K198, "")</f>
        <v>-9099.2647058823532</v>
      </c>
      <c r="M198" s="102">
        <v>5.1100000000000003</v>
      </c>
      <c r="N198" s="25">
        <f t="shared" si="109"/>
        <v>-6.0661764705882359E-2</v>
      </c>
      <c r="O198" s="104">
        <f>IF(ISNUMBER(M198), $B199 * N198, "")</f>
        <v>-9099.2647058823532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6.1019926836520903E-3</v>
      </c>
      <c r="F199" s="28">
        <f>SUM(F179:F198)</f>
        <v>18305.97805095627</v>
      </c>
      <c r="G199" s="26" t="s">
        <v>265</v>
      </c>
      <c r="H199" s="27">
        <f>IF(COUNT(H179:H198), SUM(H179:H198) / COUNT(H179:H198), 0)</f>
        <v>-2.9713656945469669E-2</v>
      </c>
      <c r="I199" s="28">
        <f>SUM(I179:I198)</f>
        <v>-89140.970836409018</v>
      </c>
      <c r="J199" s="26" t="s">
        <v>265</v>
      </c>
      <c r="K199" s="27">
        <f>IF(COUNT(K179:K198), SUM(K179:K198) / COUNT(K179:K198), 0)</f>
        <v>-3.1666011685597087E-2</v>
      </c>
      <c r="L199" s="28">
        <f>SUM(L179:L198)</f>
        <v>-94998.035056791239</v>
      </c>
      <c r="M199" s="26" t="s">
        <v>265</v>
      </c>
      <c r="N199" s="27">
        <f>IF(COUNT(N179:N198), SUM(N179:N198) / COUNT(N179:N198), 0)</f>
        <v>-3.1666011685597087E-2</v>
      </c>
      <c r="O199" s="28">
        <f>SUM(O179:O198)</f>
        <v>-94998.035056791239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06A2C-D393-44D4-A182-7326F307B771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44724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114,841 KRW (3.83%)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103,240 KRW (3.44%)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126,481 KRW (4.22%)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131,338 KRW (4.38%)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4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2022-06-12(일) 오전 00:00</v>
      </c>
      <c r="C15" s="243"/>
      <c r="D15" s="217" t="str">
        <f>TEXT($G$1, "[$-ko-KR]yyyy-mm-dd(ddd) ") &amp; "오후 14:00"</f>
        <v>2022-06-12(일) 오후 14:00</v>
      </c>
      <c r="E15" s="218"/>
      <c r="F15" s="219"/>
      <c r="G15" s="217" t="str">
        <f>TEXT($G$1, "[$-ko-KR]yyyy-mm-dd(ddd) ") &amp; "오후 19:00"</f>
        <v>2022-06-12(일) 오후 19:00</v>
      </c>
      <c r="H15" s="218"/>
      <c r="I15" s="219"/>
      <c r="J15" s="217" t="str">
        <f>TEXT($G$1, "[$-ko-KR]yyyy-mm-dd(ddd) ") &amp; "오후 21:00"</f>
        <v>2022-06-12(일) 오후 21:00</v>
      </c>
      <c r="K15" s="218"/>
      <c r="L15" s="219"/>
      <c r="M15" s="217" t="str">
        <f>TEXT($G$1+1, "[$-ko-KR]yyyy-mm-dd(ddd) ") &amp; "오전 00:00"</f>
        <v>2022-06-13(월)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4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2022-06-12(일) 오전 00:00</v>
      </c>
      <c r="C42" s="245"/>
      <c r="D42" s="217" t="str">
        <f>TEXT($G$1, "[$-ko-KR]yyyy-mm-dd(ddd) ") &amp; "오후 14:00"</f>
        <v>2022-06-12(일) 오후 14:00</v>
      </c>
      <c r="E42" s="218"/>
      <c r="F42" s="219"/>
      <c r="G42" s="217" t="str">
        <f>TEXT($G$1, "[$-ko-KR]yyyy-mm-dd(ddd) ") &amp; "오후 19:00"</f>
        <v>2022-06-12(일) 오후 19:00</v>
      </c>
      <c r="H42" s="218"/>
      <c r="I42" s="219"/>
      <c r="J42" s="217" t="str">
        <f>TEXT($G$1, "[$-ko-KR]yyyy-mm-dd(ddd) ") &amp; "오후 21:00"</f>
        <v>2022-06-12(일) 오후 21:00</v>
      </c>
      <c r="K42" s="218"/>
      <c r="L42" s="219"/>
      <c r="M42" s="217" t="str">
        <f>TEXT($G$1+1, "[$-ko-KR]yyyy-mm-dd(ddd) ") &amp; "오전 00:00"</f>
        <v>2022-06-13(월)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5" t="s">
        <v>57</v>
      </c>
      <c r="H43" s="176" t="s">
        <v>262</v>
      </c>
      <c r="I43" s="177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333</v>
      </c>
      <c r="B44" s="124">
        <v>60.2</v>
      </c>
      <c r="C44" s="76">
        <v>2.73037543E-2</v>
      </c>
      <c r="D44" s="13">
        <v>59.7</v>
      </c>
      <c r="E44" s="14">
        <f>IF(ISNUMBER(D44), (D44 - $B44) / $B44, "")</f>
        <v>-8.3056478405315604E-3</v>
      </c>
      <c r="F44" s="16">
        <f>IF(ISNUMBER(D44), $B64 * E44, "")</f>
        <v>-1245.847176079734</v>
      </c>
      <c r="G44" s="29">
        <v>58.8</v>
      </c>
      <c r="H44" s="14">
        <f>IF(ISNUMBER(G44), (G44 - $B44) / $B44, "")</f>
        <v>-2.3255813953488465E-2</v>
      </c>
      <c r="I44" s="100">
        <f>IF(ISNUMBER(G44), $B64 * H44, "")</f>
        <v>-3488.3720930232698</v>
      </c>
      <c r="J44" s="13">
        <v>58.4</v>
      </c>
      <c r="K44" s="14">
        <f>IF(ISNUMBER(J44), (J44 - $B44) / $B44, "")</f>
        <v>-2.9900332225913692E-2</v>
      </c>
      <c r="L44" s="16">
        <f>IF(ISNUMBER(J44), $B64 * K44, "")</f>
        <v>-4485.0498338870539</v>
      </c>
      <c r="M44" s="29">
        <v>59.6</v>
      </c>
      <c r="N44" s="14">
        <f>IF(ISNUMBER(M44), (M44 - $B44) / $B44, "")</f>
        <v>-9.9667774086378974E-3</v>
      </c>
      <c r="O44" s="16">
        <f>IF(ISNUMBER(M44), $B64 * N44, "")</f>
        <v>-1495.0166112956847</v>
      </c>
      <c r="Q44" s="203"/>
      <c r="R44" s="203"/>
      <c r="S44" s="203"/>
    </row>
    <row r="45" spans="1:19" ht="17.25" customHeight="1" thickBot="1">
      <c r="A45" s="125" t="s">
        <v>244</v>
      </c>
      <c r="B45" s="126">
        <v>48.7</v>
      </c>
      <c r="C45" s="77">
        <v>1.2474012499999999E-2</v>
      </c>
      <c r="D45" s="15">
        <v>49.1</v>
      </c>
      <c r="E45" s="32">
        <f t="shared" ref="E45:E48" si="14">IF(ISNUMBER(D45), (D45 - $B45) / $B45, "")</f>
        <v>8.2135523613962747E-3</v>
      </c>
      <c r="F45" s="18">
        <f>IF(ISNUMBER(D45), $B64 * E45, "")</f>
        <v>1232.0328542094412</v>
      </c>
      <c r="G45" s="31">
        <v>49.3</v>
      </c>
      <c r="H45" s="32">
        <f t="shared" ref="H45:H48" si="15">IF(ISNUMBER(G45), (G45 - $B45) / $B45, "")</f>
        <v>1.2320328542094338E-2</v>
      </c>
      <c r="I45" s="101">
        <f>IF(ISNUMBER(G45), $B64 * H45, "")</f>
        <v>1848.0492813141507</v>
      </c>
      <c r="J45" s="15">
        <v>49.5</v>
      </c>
      <c r="K45" s="32">
        <f t="shared" ref="K45:K48" si="16">IF(ISNUMBER(J45), (J45 - $B45) / $B45, "")</f>
        <v>1.6427104722792549E-2</v>
      </c>
      <c r="L45" s="18">
        <f>IF(ISNUMBER(J45), $B64 * K45, "")</f>
        <v>2464.0657084188824</v>
      </c>
      <c r="M45" s="31">
        <v>49</v>
      </c>
      <c r="N45" s="32">
        <f t="shared" ref="N45:N48" si="17">IF(ISNUMBER(M45), (M45 - $B45) / $B45, "")</f>
        <v>6.1601642710471692E-3</v>
      </c>
      <c r="O45" s="18">
        <f>IF(ISNUMBER(M45), $B64 * N45, "")</f>
        <v>924.02464065707534</v>
      </c>
      <c r="Q45" s="203"/>
      <c r="R45" s="203"/>
      <c r="S45" s="203"/>
    </row>
    <row r="46" spans="1:19" ht="17.25" customHeight="1" thickBot="1">
      <c r="A46" s="125" t="s">
        <v>234</v>
      </c>
      <c r="B46" s="126">
        <v>62.1</v>
      </c>
      <c r="C46" s="77">
        <v>1.1400651499999999E-2</v>
      </c>
      <c r="D46" s="15">
        <v>63.3</v>
      </c>
      <c r="E46" s="32">
        <f t="shared" si="14"/>
        <v>1.9323671497584471E-2</v>
      </c>
      <c r="F46" s="18">
        <f>IF(ISNUMBER(D46), $B64 * E46, "")</f>
        <v>2898.5507246376706</v>
      </c>
      <c r="G46" s="31">
        <v>62.2</v>
      </c>
      <c r="H46" s="32">
        <f t="shared" si="15"/>
        <v>1.6103059581320679E-3</v>
      </c>
      <c r="I46" s="101">
        <f>IF(ISNUMBER(G46), $B64 * H46, "")</f>
        <v>241.54589371981018</v>
      </c>
      <c r="J46" s="15">
        <v>62.5</v>
      </c>
      <c r="K46" s="32">
        <f t="shared" si="16"/>
        <v>6.4412238325281569E-3</v>
      </c>
      <c r="L46" s="18">
        <f>IF(ISNUMBER(J46), $B64 * K46, "")</f>
        <v>966.18357487922356</v>
      </c>
      <c r="M46" s="31">
        <v>61.9</v>
      </c>
      <c r="N46" s="32">
        <f t="shared" si="17"/>
        <v>-3.2206119162641357E-3</v>
      </c>
      <c r="O46" s="18">
        <f>IF(ISNUMBER(M46), $B64 * N46, "")</f>
        <v>-483.09178743962036</v>
      </c>
      <c r="Q46" s="193"/>
      <c r="R46" s="193"/>
      <c r="S46" s="193"/>
    </row>
    <row r="47" spans="1:19" ht="17.25" customHeight="1" thickBot="1">
      <c r="A47" s="125" t="s">
        <v>147</v>
      </c>
      <c r="B47" s="126">
        <v>97.4</v>
      </c>
      <c r="C47" s="77">
        <v>-2.3069207599999999E-2</v>
      </c>
      <c r="D47" s="15">
        <v>97.4</v>
      </c>
      <c r="E47" s="32">
        <f t="shared" si="14"/>
        <v>0</v>
      </c>
      <c r="F47" s="18">
        <f>IF(ISNUMBER(D47), $B64 * E47, "")</f>
        <v>0</v>
      </c>
      <c r="G47" s="31">
        <v>99.1</v>
      </c>
      <c r="H47" s="32">
        <f t="shared" si="15"/>
        <v>1.745379876796703E-2</v>
      </c>
      <c r="I47" s="101">
        <f>IF(ISNUMBER(G47), $B64 * H47, "")</f>
        <v>2618.0698151950546</v>
      </c>
      <c r="J47" s="15">
        <v>99.8</v>
      </c>
      <c r="K47" s="32">
        <f t="shared" si="16"/>
        <v>2.4640657084188822E-2</v>
      </c>
      <c r="L47" s="18">
        <f>IF(ISNUMBER(J47), $B64 * K47, "")</f>
        <v>3696.0985626283232</v>
      </c>
      <c r="M47" s="31">
        <v>100</v>
      </c>
      <c r="N47" s="32">
        <f t="shared" si="17"/>
        <v>2.6694045174537929E-2</v>
      </c>
      <c r="O47" s="18">
        <f>IF(ISNUMBER(M47), $B64 * N47, "")</f>
        <v>4004.1067761806894</v>
      </c>
      <c r="Q47" s="193"/>
      <c r="R47" s="193"/>
      <c r="S47" s="193"/>
    </row>
    <row r="48" spans="1:19" ht="17.25" customHeight="1" thickBot="1">
      <c r="A48" s="127" t="s">
        <v>124</v>
      </c>
      <c r="B48" s="128">
        <v>34.299999999999997</v>
      </c>
      <c r="C48" s="78">
        <v>-4.7222222199999997E-2</v>
      </c>
      <c r="D48" s="20">
        <v>34.4</v>
      </c>
      <c r="E48" s="21">
        <f t="shared" si="14"/>
        <v>2.9154518950437734E-3</v>
      </c>
      <c r="F48" s="22">
        <f>IF(ISNUMBER(D48), $B64 * E48, "")</f>
        <v>437.31778425656603</v>
      </c>
      <c r="G48" s="30">
        <v>34.4</v>
      </c>
      <c r="H48" s="21">
        <f t="shared" si="15"/>
        <v>2.9154518950437734E-3</v>
      </c>
      <c r="I48" s="105">
        <f>IF(ISNUMBER(G48), $B64 * H48, "")</f>
        <v>437.31778425656603</v>
      </c>
      <c r="J48" s="20">
        <v>34.6</v>
      </c>
      <c r="K48" s="21">
        <f t="shared" si="16"/>
        <v>8.7463556851313205E-3</v>
      </c>
      <c r="L48" s="22">
        <f>IF(ISNUMBER(J48), $B64 * K48, "")</f>
        <v>1311.9533527696981</v>
      </c>
      <c r="M48" s="30">
        <v>35.5</v>
      </c>
      <c r="N48" s="21">
        <f t="shared" si="17"/>
        <v>3.4985422740524866E-2</v>
      </c>
      <c r="O48" s="22">
        <f>IF(ISNUMBER(M48), $B64 * N48, "")</f>
        <v>5247.8134110787296</v>
      </c>
      <c r="Q48" s="193"/>
      <c r="R48" s="193"/>
      <c r="S48" s="193"/>
    </row>
    <row r="49" spans="1:19" ht="17.25" customHeight="1" thickBot="1">
      <c r="A49" s="125" t="s">
        <v>64</v>
      </c>
      <c r="B49" s="129">
        <v>18.3</v>
      </c>
      <c r="C49" s="80">
        <v>-6.1538461500000002E-2</v>
      </c>
      <c r="D49" s="106">
        <v>18.8</v>
      </c>
      <c r="E49" s="107">
        <f>IF(ISNUMBER(D49), (D49 - $B49) / $B49, "")</f>
        <v>2.7322404371584699E-2</v>
      </c>
      <c r="F49" s="108">
        <f>IF(ISNUMBER(D49), $B64 * E49, "")</f>
        <v>4098.3606557377052</v>
      </c>
      <c r="G49" s="109">
        <v>19.100000000000001</v>
      </c>
      <c r="H49" s="107">
        <f>IF(ISNUMBER(G49), (G49 - $B49) / $B49, "")</f>
        <v>4.3715846994535554E-2</v>
      </c>
      <c r="I49" s="110">
        <f>IF(ISNUMBER(G49), $B64 * H49, "")</f>
        <v>6557.3770491803334</v>
      </c>
      <c r="J49" s="106">
        <v>19.100000000000001</v>
      </c>
      <c r="K49" s="107">
        <f>IF(ISNUMBER(J49), (J49 - $B49) / $B49, "")</f>
        <v>4.3715846994535554E-2</v>
      </c>
      <c r="L49" s="108">
        <f>IF(ISNUMBER(J49), $B64 * K49, "")</f>
        <v>6557.3770491803334</v>
      </c>
      <c r="M49" s="109">
        <v>19.7</v>
      </c>
      <c r="N49" s="107">
        <f>IF(ISNUMBER(M49), (M49 - $B49) / $B49, "")</f>
        <v>7.6502732240437077E-2</v>
      </c>
      <c r="O49" s="108">
        <f>IF(ISNUMBER(M49), $B64 * N49, "")</f>
        <v>11475.409836065561</v>
      </c>
      <c r="Q49" s="193"/>
      <c r="R49" s="193"/>
      <c r="S49" s="193"/>
    </row>
    <row r="50" spans="1:19" ht="17.25" customHeight="1" thickBot="1">
      <c r="A50" s="125" t="s">
        <v>56</v>
      </c>
      <c r="B50" s="126">
        <v>54.4</v>
      </c>
      <c r="C50" s="77">
        <v>-6.2068965500000003E-2</v>
      </c>
      <c r="D50" s="15">
        <v>55.1</v>
      </c>
      <c r="E50" s="32">
        <f t="shared" ref="E50:E53" si="18">IF(ISNUMBER(D50), (D50 - $B50) / $B50, "")</f>
        <v>1.2867647058823583E-2</v>
      </c>
      <c r="F50" s="18">
        <f>IF(ISNUMBER(D50), $B64 * E50, "")</f>
        <v>1930.1470588235375</v>
      </c>
      <c r="G50" s="31">
        <v>55.6</v>
      </c>
      <c r="H50" s="32">
        <f t="shared" ref="H50:H53" si="19">IF(ISNUMBER(G50), (G50 - $B50) / $B50, "")</f>
        <v>2.2058823529411818E-2</v>
      </c>
      <c r="I50" s="101">
        <f>IF(ISNUMBER(G50), $B64 * H50, "")</f>
        <v>3308.8235294117726</v>
      </c>
      <c r="J50" s="15">
        <v>56.5</v>
      </c>
      <c r="K50" s="32">
        <f t="shared" ref="K50:K53" si="20">IF(ISNUMBER(J50), (J50 - $B50) / $B50, "")</f>
        <v>3.8602941176470618E-2</v>
      </c>
      <c r="L50" s="18">
        <f>IF(ISNUMBER(J50), $B64 * K50, "")</f>
        <v>5790.4411764705928</v>
      </c>
      <c r="M50" s="31">
        <v>57.7</v>
      </c>
      <c r="N50" s="32">
        <f t="shared" ref="N50:N53" si="21">IF(ISNUMBER(M50), (M50 - $B50) / $B50, "")</f>
        <v>6.0661764705882436E-2</v>
      </c>
      <c r="O50" s="18">
        <f>IF(ISNUMBER(M50), $B64 * N50, "")</f>
        <v>9099.2647058823659</v>
      </c>
      <c r="Q50" s="193"/>
      <c r="R50" s="193"/>
      <c r="S50" s="193"/>
    </row>
    <row r="51" spans="1:19" ht="17.25" customHeight="1" thickBot="1">
      <c r="A51" s="125" t="s">
        <v>157</v>
      </c>
      <c r="B51" s="126">
        <v>42</v>
      </c>
      <c r="C51" s="77">
        <v>-6.25E-2</v>
      </c>
      <c r="D51" s="15">
        <v>42</v>
      </c>
      <c r="E51" s="32">
        <f t="shared" si="18"/>
        <v>0</v>
      </c>
      <c r="F51" s="18">
        <f>IF(ISNUMBER(D51), $B64 * E51, "")</f>
        <v>0</v>
      </c>
      <c r="G51" s="31">
        <v>41.9</v>
      </c>
      <c r="H51" s="32">
        <f t="shared" si="19"/>
        <v>-2.380952380952415E-3</v>
      </c>
      <c r="I51" s="101">
        <f>IF(ISNUMBER(G51), $B64 * H51, "")</f>
        <v>-357.14285714286223</v>
      </c>
      <c r="J51" s="15">
        <v>42.3</v>
      </c>
      <c r="K51" s="32">
        <f t="shared" si="20"/>
        <v>7.142857142857075E-3</v>
      </c>
      <c r="L51" s="18">
        <f>IF(ISNUMBER(J51), $B64 * K51, "")</f>
        <v>1071.4285714285613</v>
      </c>
      <c r="M51" s="31">
        <v>43</v>
      </c>
      <c r="N51" s="32">
        <f t="shared" si="21"/>
        <v>2.3809523809523808E-2</v>
      </c>
      <c r="O51" s="18">
        <f>IF(ISNUMBER(M51), $B64 * N51, "")</f>
        <v>3571.4285714285711</v>
      </c>
      <c r="Q51" s="193"/>
      <c r="R51" s="193"/>
      <c r="S51" s="193"/>
    </row>
    <row r="52" spans="1:19" ht="17.25" customHeight="1" thickBot="1">
      <c r="A52" s="125" t="s">
        <v>260</v>
      </c>
      <c r="B52" s="126">
        <v>85.1</v>
      </c>
      <c r="C52" s="77">
        <v>-6.7907995600000007E-2</v>
      </c>
      <c r="D52" s="15">
        <v>85.3</v>
      </c>
      <c r="E52" s="32">
        <f t="shared" si="18"/>
        <v>2.3501762632197752E-3</v>
      </c>
      <c r="F52" s="18">
        <f>IF(ISNUMBER(D52), $B64 * E52, "")</f>
        <v>352.52643948296628</v>
      </c>
      <c r="G52" s="31">
        <v>85.3</v>
      </c>
      <c r="H52" s="32">
        <f t="shared" si="19"/>
        <v>2.3501762632197752E-3</v>
      </c>
      <c r="I52" s="101">
        <f>IF(ISNUMBER(G52), $B64 * H52, "")</f>
        <v>352.52643948296628</v>
      </c>
      <c r="J52" s="15">
        <v>85.7</v>
      </c>
      <c r="K52" s="32">
        <f t="shared" si="20"/>
        <v>7.0505287896593253E-3</v>
      </c>
      <c r="L52" s="18">
        <f>IF(ISNUMBER(J52), $B64 * K52, "")</f>
        <v>1057.5793184488987</v>
      </c>
      <c r="M52" s="31">
        <v>87.9</v>
      </c>
      <c r="N52" s="32">
        <f t="shared" si="21"/>
        <v>3.2902467685076514E-2</v>
      </c>
      <c r="O52" s="18">
        <f>IF(ISNUMBER(M52), $B64 * N52, "")</f>
        <v>4935.3701527614767</v>
      </c>
      <c r="Q52" s="33"/>
      <c r="R52" s="33"/>
    </row>
    <row r="53" spans="1:19" ht="17.25" customHeight="1" thickBot="1">
      <c r="A53" s="130" t="s">
        <v>107</v>
      </c>
      <c r="B53" s="131">
        <v>65.900000000000006</v>
      </c>
      <c r="C53" s="79">
        <v>-7.1830985900000005E-2</v>
      </c>
      <c r="D53" s="24">
        <v>65.900000000000006</v>
      </c>
      <c r="E53" s="25">
        <f t="shared" si="18"/>
        <v>0</v>
      </c>
      <c r="F53" s="104">
        <f>IF(ISNUMBER(D53), $B64 * E53, "")</f>
        <v>0</v>
      </c>
      <c r="G53" s="102">
        <v>65.7</v>
      </c>
      <c r="H53" s="25">
        <f t="shared" si="19"/>
        <v>-3.0349013657056576E-3</v>
      </c>
      <c r="I53" s="103">
        <f>IF(ISNUMBER(G53), $B64 * H53, "")</f>
        <v>-455.23520485584862</v>
      </c>
      <c r="J53" s="24">
        <v>66</v>
      </c>
      <c r="K53" s="25">
        <f t="shared" si="20"/>
        <v>1.5174506828527208E-3</v>
      </c>
      <c r="L53" s="104">
        <f>IF(ISNUMBER(J53), $B64 * K53, "")</f>
        <v>227.61760242790811</v>
      </c>
      <c r="M53" s="102">
        <v>68.8</v>
      </c>
      <c r="N53" s="25">
        <f t="shared" si="21"/>
        <v>4.4006069802731279E-2</v>
      </c>
      <c r="O53" s="104">
        <f>IF(ISNUMBER(M53), $B64 * N53, "")</f>
        <v>6600.9104704096917</v>
      </c>
      <c r="Q53" s="194"/>
      <c r="R53" s="195"/>
      <c r="S53" s="196"/>
    </row>
    <row r="54" spans="1:19" ht="17.25" customHeight="1">
      <c r="A54" s="123" t="s">
        <v>126</v>
      </c>
      <c r="B54" s="124">
        <v>57.5</v>
      </c>
      <c r="C54" s="76">
        <v>-7.2580645200000002E-2</v>
      </c>
      <c r="D54" s="13">
        <v>58.3</v>
      </c>
      <c r="E54" s="14">
        <f>IF(ISNUMBER(D54), (D54 - $B54) / $B54, "")</f>
        <v>1.391304347826082E-2</v>
      </c>
      <c r="F54" s="16">
        <f>IF(ISNUMBER(D54), $B64 * E54, "")</f>
        <v>2086.9565217391228</v>
      </c>
      <c r="G54" s="29">
        <v>57.9</v>
      </c>
      <c r="H54" s="14">
        <f>IF(ISNUMBER(G54), (G54 - $B54) / $B54, "")</f>
        <v>6.9565217391304099E-3</v>
      </c>
      <c r="I54" s="100">
        <f>IF(ISNUMBER(G54), $B64 * H54, "")</f>
        <v>1043.4782608695614</v>
      </c>
      <c r="J54" s="13">
        <v>58.1</v>
      </c>
      <c r="K54" s="14">
        <f>IF(ISNUMBER(J54), (J54 - $B54) / $B54, "")</f>
        <v>1.0434782608695677E-2</v>
      </c>
      <c r="L54" s="16">
        <f>IF(ISNUMBER(J54), $B64 * K54, "")</f>
        <v>1565.2173913043516</v>
      </c>
      <c r="M54" s="29">
        <v>58.9</v>
      </c>
      <c r="N54" s="14">
        <f>IF(ISNUMBER(M54), (M54 - $B54) / $B54, "")</f>
        <v>2.4347826086956497E-2</v>
      </c>
      <c r="O54" s="16">
        <f>IF(ISNUMBER(M54), $B64 * N54, "")</f>
        <v>3652.1739130434744</v>
      </c>
      <c r="Q54" s="197"/>
      <c r="R54" s="198"/>
      <c r="S54" s="199"/>
    </row>
    <row r="55" spans="1:19" ht="17.25" customHeight="1" thickBot="1">
      <c r="A55" s="125" t="s">
        <v>140</v>
      </c>
      <c r="B55" s="126">
        <v>38.6</v>
      </c>
      <c r="C55" s="77">
        <v>-7.4340527599999998E-2</v>
      </c>
      <c r="D55" s="15">
        <v>38.700000000000003</v>
      </c>
      <c r="E55" s="32">
        <f t="shared" ref="E55:E58" si="22">IF(ISNUMBER(D55), (D55 - $B55) / $B55, "")</f>
        <v>2.5906735751295702E-3</v>
      </c>
      <c r="F55" s="18">
        <f>IF(ISNUMBER(D55), $B64 * E55, "")</f>
        <v>388.60103626943555</v>
      </c>
      <c r="G55" s="31">
        <v>38.5</v>
      </c>
      <c r="H55" s="32">
        <f t="shared" ref="H55:H58" si="23">IF(ISNUMBER(G55), (G55 - $B55) / $B55, "")</f>
        <v>-2.5906735751295702E-3</v>
      </c>
      <c r="I55" s="101">
        <f>IF(ISNUMBER(G55), $B64 * H55, "")</f>
        <v>-388.60103626943555</v>
      </c>
      <c r="J55" s="15">
        <v>39.1</v>
      </c>
      <c r="K55" s="32">
        <f t="shared" ref="K55:K58" si="24">IF(ISNUMBER(J55), (J55 - $B55) / $B55, "")</f>
        <v>1.2953367875647668E-2</v>
      </c>
      <c r="L55" s="18">
        <f>IF(ISNUMBER(J55), $B64 * K55, "")</f>
        <v>1943.00518134715</v>
      </c>
      <c r="M55" s="31">
        <v>40.5</v>
      </c>
      <c r="N55" s="32">
        <f t="shared" ref="N55:N58" si="25">IF(ISNUMBER(M55), (M55 - $B55) / $B55, "")</f>
        <v>4.92227979274611E-2</v>
      </c>
      <c r="O55" s="18">
        <f>IF(ISNUMBER(M55), $B64 * N55, "")</f>
        <v>7383.419689119165</v>
      </c>
      <c r="Q55" s="200"/>
      <c r="R55" s="201"/>
      <c r="S55" s="202"/>
    </row>
    <row r="56" spans="1:19" ht="17.25" customHeight="1" thickBot="1">
      <c r="A56" s="125" t="s">
        <v>340</v>
      </c>
      <c r="B56" s="126">
        <v>5.4699999999999999E-2</v>
      </c>
      <c r="C56" s="77">
        <v>-7.6013513500000005E-2</v>
      </c>
      <c r="D56" s="15">
        <v>5.57E-2</v>
      </c>
      <c r="E56" s="32">
        <f t="shared" si="22"/>
        <v>1.8281535648994533E-2</v>
      </c>
      <c r="F56" s="18">
        <f>IF(ISNUMBER(D56), $B64 * E56, "")</f>
        <v>2742.2303473491802</v>
      </c>
      <c r="G56" s="31">
        <v>5.5300000000000002E-2</v>
      </c>
      <c r="H56" s="32">
        <f t="shared" si="23"/>
        <v>1.096892138939677E-2</v>
      </c>
      <c r="I56" s="101">
        <f>IF(ISNUMBER(G56), $B64 * H56, "")</f>
        <v>1645.3382084095153</v>
      </c>
      <c r="J56" s="15">
        <v>5.6099999999999997E-2</v>
      </c>
      <c r="K56" s="32">
        <f t="shared" si="24"/>
        <v>2.5594149908592295E-2</v>
      </c>
      <c r="L56" s="18">
        <f>IF(ISNUMBER(J56), $B64 * K56, "")</f>
        <v>3839.1224862888444</v>
      </c>
      <c r="M56" s="31">
        <v>5.7299999999999997E-2</v>
      </c>
      <c r="N56" s="32">
        <f t="shared" si="25"/>
        <v>4.7531992687385706E-2</v>
      </c>
      <c r="O56" s="18">
        <f>IF(ISNUMBER(M56), $B64 * N56, "")</f>
        <v>7129.7989031078559</v>
      </c>
      <c r="Q56" s="193"/>
      <c r="R56" s="193"/>
      <c r="S56" s="193"/>
    </row>
    <row r="57" spans="1:19" ht="17.25" customHeight="1" thickBot="1">
      <c r="A57" s="125" t="s">
        <v>232</v>
      </c>
      <c r="B57" s="126">
        <v>57.9</v>
      </c>
      <c r="C57" s="77">
        <v>-7.6555023900000005E-2</v>
      </c>
      <c r="D57" s="15">
        <v>58</v>
      </c>
      <c r="E57" s="32">
        <f t="shared" si="22"/>
        <v>1.7271157167530471E-3</v>
      </c>
      <c r="F57" s="18">
        <f>IF(ISNUMBER(D57), $B64 * E57, "")</f>
        <v>259.06735751295707</v>
      </c>
      <c r="G57" s="31">
        <v>58.4</v>
      </c>
      <c r="H57" s="32">
        <f t="shared" si="23"/>
        <v>8.6355785837651123E-3</v>
      </c>
      <c r="I57" s="101">
        <f>IF(ISNUMBER(G57), $B64 * H57, "")</f>
        <v>1295.3367875647668</v>
      </c>
      <c r="J57" s="15">
        <v>58.3</v>
      </c>
      <c r="K57" s="32">
        <f t="shared" si="24"/>
        <v>6.9084628670120652E-3</v>
      </c>
      <c r="L57" s="18">
        <f>IF(ISNUMBER(J57), $B64 * K57, "")</f>
        <v>1036.2694300518099</v>
      </c>
      <c r="M57" s="31">
        <v>60.3</v>
      </c>
      <c r="N57" s="32">
        <f t="shared" si="25"/>
        <v>4.1450777202072513E-2</v>
      </c>
      <c r="O57" s="18">
        <f>IF(ISNUMBER(M57), $B64 * N57, "")</f>
        <v>6217.616580310877</v>
      </c>
      <c r="Q57" s="203"/>
      <c r="R57" s="203"/>
      <c r="S57" s="203"/>
    </row>
    <row r="58" spans="1:19" ht="17.25" customHeight="1" thickBot="1">
      <c r="A58" s="127" t="s">
        <v>97</v>
      </c>
      <c r="B58" s="128">
        <v>1.1999999999999999E-3</v>
      </c>
      <c r="C58" s="78">
        <v>-7.6923076899999998E-2</v>
      </c>
      <c r="D58" s="20">
        <v>1.2999999999999999E-3</v>
      </c>
      <c r="E58" s="21">
        <f t="shared" si="22"/>
        <v>8.3333333333333384E-2</v>
      </c>
      <c r="F58" s="22">
        <f>IF(ISNUMBER(D58), $B64 * E58, "")</f>
        <v>12500.000000000007</v>
      </c>
      <c r="G58" s="30">
        <v>1.2999999999999999E-3</v>
      </c>
      <c r="H58" s="21">
        <f t="shared" si="23"/>
        <v>8.3333333333333384E-2</v>
      </c>
      <c r="I58" s="105">
        <f>IF(ISNUMBER(G58), $B64 * H58, "")</f>
        <v>12500.000000000007</v>
      </c>
      <c r="J58" s="20">
        <v>1.1999999999999999E-3</v>
      </c>
      <c r="K58" s="21">
        <f t="shared" si="24"/>
        <v>0</v>
      </c>
      <c r="L58" s="22">
        <f>IF(ISNUMBER(J58), $B64 * K58, "")</f>
        <v>0</v>
      </c>
      <c r="M58" s="30">
        <v>1.2999999999999999E-3</v>
      </c>
      <c r="N58" s="21">
        <f t="shared" si="25"/>
        <v>8.3333333333333384E-2</v>
      </c>
      <c r="O58" s="22">
        <f>IF(ISNUMBER(M58), $B64 * N58, "")</f>
        <v>12500.000000000007</v>
      </c>
      <c r="Q58" s="203"/>
      <c r="R58" s="203"/>
      <c r="S58" s="203"/>
    </row>
    <row r="59" spans="1:19" ht="17.25" customHeight="1" thickBot="1">
      <c r="A59" s="125" t="s">
        <v>196</v>
      </c>
      <c r="B59" s="129">
        <v>29.4</v>
      </c>
      <c r="C59" s="80">
        <v>-7.8369906000000003E-2</v>
      </c>
      <c r="D59" s="106">
        <v>29.6</v>
      </c>
      <c r="E59" s="107">
        <f>IF(ISNUMBER(D59), (D59 - $B59) / $B59, "")</f>
        <v>6.802721088435471E-3</v>
      </c>
      <c r="F59" s="108">
        <f>IF(ISNUMBER(D59), $B64 * E59, "")</f>
        <v>1020.4081632653207</v>
      </c>
      <c r="G59" s="109">
        <v>29.4</v>
      </c>
      <c r="H59" s="107">
        <f>IF(ISNUMBER(G59), (G59 - $B59) / $B59, "")</f>
        <v>0</v>
      </c>
      <c r="I59" s="110">
        <f>IF(ISNUMBER(G59), $B64 * H59, "")</f>
        <v>0</v>
      </c>
      <c r="J59" s="106">
        <v>29.7</v>
      </c>
      <c r="K59" s="107">
        <f>IF(ISNUMBER(J59), (J59 - $B59) / $B59, "")</f>
        <v>1.0204081632653086E-2</v>
      </c>
      <c r="L59" s="108">
        <f>IF(ISNUMBER(J59), $B64 * K59, "")</f>
        <v>1530.6122448979629</v>
      </c>
      <c r="M59" s="109">
        <v>30.4</v>
      </c>
      <c r="N59" s="107">
        <f>IF(ISNUMBER(M59), (M59 - $B59) / $B59, "")</f>
        <v>3.4013605442176874E-2</v>
      </c>
      <c r="O59" s="108">
        <f>IF(ISNUMBER(M59), $B64 * N59, "")</f>
        <v>5102.0408163265311</v>
      </c>
      <c r="Q59" s="193"/>
      <c r="R59" s="193"/>
      <c r="S59" s="193"/>
    </row>
    <row r="60" spans="1:19" ht="17.25" customHeight="1" thickBot="1">
      <c r="A60" s="125" t="s">
        <v>143</v>
      </c>
      <c r="B60" s="126">
        <v>5.41</v>
      </c>
      <c r="C60" s="77">
        <v>-8.1494057699999997E-2</v>
      </c>
      <c r="D60" s="15">
        <v>5.44</v>
      </c>
      <c r="E60" s="32">
        <f t="shared" ref="E60:E63" si="26">IF(ISNUMBER(D60), (D60 - $B60) / $B60, "")</f>
        <v>5.5452865064695468E-3</v>
      </c>
      <c r="F60" s="18">
        <f>IF(ISNUMBER(D60), $B64 * E60, "")</f>
        <v>831.79297597043205</v>
      </c>
      <c r="G60" s="31">
        <v>5.41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5.44</v>
      </c>
      <c r="K60" s="32">
        <f t="shared" ref="K60:K63" si="28">IF(ISNUMBER(J60), (J60 - $B60) / $B60, "")</f>
        <v>5.5452865064695468E-3</v>
      </c>
      <c r="L60" s="18">
        <f>IF(ISNUMBER(J60), $B64 * K60, "")</f>
        <v>831.79297597043205</v>
      </c>
      <c r="M60" s="31">
        <v>5.58</v>
      </c>
      <c r="N60" s="32">
        <f t="shared" ref="N60:N63" si="29">IF(ISNUMBER(M60), (M60 - $B60) / $B60, "")</f>
        <v>3.142329020332716E-2</v>
      </c>
      <c r="O60" s="18">
        <f>IF(ISNUMBER(M60), $B64 * N60, "")</f>
        <v>4713.493530499074</v>
      </c>
      <c r="Q60" s="193"/>
      <c r="R60" s="193"/>
      <c r="S60" s="193"/>
    </row>
    <row r="61" spans="1:19" ht="17.25" customHeight="1" thickBot="1">
      <c r="A61" s="125" t="s">
        <v>228</v>
      </c>
      <c r="B61" s="126">
        <v>30.9</v>
      </c>
      <c r="C61" s="77">
        <v>-8.3086053399999998E-2</v>
      </c>
      <c r="D61" s="15">
        <v>31.2</v>
      </c>
      <c r="E61" s="32">
        <f t="shared" si="26"/>
        <v>9.7087378640776933E-3</v>
      </c>
      <c r="F61" s="18">
        <f>IF(ISNUMBER(D61), $B64 * E61, "")</f>
        <v>1456.310679611654</v>
      </c>
      <c r="G61" s="31">
        <v>31.2</v>
      </c>
      <c r="H61" s="32">
        <f t="shared" si="27"/>
        <v>9.7087378640776933E-3</v>
      </c>
      <c r="I61" s="101">
        <f>IF(ISNUMBER(G61), $B64 * H61, "")</f>
        <v>1456.310679611654</v>
      </c>
      <c r="J61" s="15">
        <v>31.2</v>
      </c>
      <c r="K61" s="32">
        <f t="shared" si="28"/>
        <v>9.7087378640776933E-3</v>
      </c>
      <c r="L61" s="18">
        <f>IF(ISNUMBER(J61), $B64 * K61, "")</f>
        <v>1456.310679611654</v>
      </c>
      <c r="M61" s="31">
        <v>31.9</v>
      </c>
      <c r="N61" s="32">
        <f t="shared" si="29"/>
        <v>3.236245954692557E-2</v>
      </c>
      <c r="O61" s="18">
        <f>IF(ISNUMBER(M61), $B64 * N61, "")</f>
        <v>4854.3689320388357</v>
      </c>
      <c r="Q61" s="193"/>
      <c r="R61" s="193"/>
      <c r="S61" s="193"/>
    </row>
    <row r="62" spans="1:19" ht="17.25" customHeight="1">
      <c r="A62" s="125" t="s">
        <v>134</v>
      </c>
      <c r="B62" s="126">
        <v>63.3</v>
      </c>
      <c r="C62" s="77">
        <v>-8.3936324199999995E-2</v>
      </c>
      <c r="D62" s="15">
        <v>62.9</v>
      </c>
      <c r="E62" s="32">
        <f t="shared" si="26"/>
        <v>-6.3191153238546386E-3</v>
      </c>
      <c r="F62" s="18">
        <f>IF(ISNUMBER(D62), $B64 * E62, "")</f>
        <v>-947.8672985781958</v>
      </c>
      <c r="G62" s="31">
        <v>62.9</v>
      </c>
      <c r="H62" s="32">
        <f t="shared" si="27"/>
        <v>-6.3191153238546386E-3</v>
      </c>
      <c r="I62" s="101">
        <f>IF(ISNUMBER(G62), $B64 * H62, "")</f>
        <v>-947.8672985781958</v>
      </c>
      <c r="J62" s="15">
        <v>63.3</v>
      </c>
      <c r="K62" s="32">
        <f t="shared" si="28"/>
        <v>0</v>
      </c>
      <c r="L62" s="18">
        <f>IF(ISNUMBER(J62), $B64 * K62, "")</f>
        <v>0</v>
      </c>
      <c r="M62" s="31">
        <v>64.900000000000006</v>
      </c>
      <c r="N62" s="32">
        <f t="shared" si="29"/>
        <v>2.5276461295418776E-2</v>
      </c>
      <c r="O62" s="18">
        <f>IF(ISNUMBER(M62), $B64 * N62, "")</f>
        <v>3791.4691943128164</v>
      </c>
      <c r="Q62" s="182"/>
      <c r="R62" s="183"/>
      <c r="S62" s="184"/>
    </row>
    <row r="63" spans="1:19" ht="17.25" customHeight="1" thickBot="1">
      <c r="A63" s="130" t="s">
        <v>336</v>
      </c>
      <c r="B63" s="131">
        <v>93.4</v>
      </c>
      <c r="C63" s="79">
        <v>-8.4313725500000006E-2</v>
      </c>
      <c r="D63" s="24">
        <v>92.7</v>
      </c>
      <c r="E63" s="25">
        <f t="shared" si="26"/>
        <v>-7.4946466809422138E-3</v>
      </c>
      <c r="F63" s="104">
        <f>IF(ISNUMBER(D63), $B64 * E63, "")</f>
        <v>-1124.1970021413322</v>
      </c>
      <c r="G63" s="102">
        <v>92.7</v>
      </c>
      <c r="H63" s="25">
        <f t="shared" si="27"/>
        <v>-7.4946466809422138E-3</v>
      </c>
      <c r="I63" s="103">
        <f>IF(ISNUMBER(G63), $B64 * H63, "")</f>
        <v>-1124.1970021413322</v>
      </c>
      <c r="J63" s="24">
        <v>94.2</v>
      </c>
      <c r="K63" s="25">
        <f t="shared" si="28"/>
        <v>8.5653104925053226E-3</v>
      </c>
      <c r="L63" s="104">
        <f>IF(ISNUMBER(J63), $B64 * K63, "")</f>
        <v>1284.7965738757985</v>
      </c>
      <c r="M63" s="102">
        <v>95.9</v>
      </c>
      <c r="N63" s="25">
        <f t="shared" si="29"/>
        <v>2.6766595289079226E-2</v>
      </c>
      <c r="O63" s="104">
        <f>IF(ISNUMBER(M63), $B64 * N63, "")</f>
        <v>4014.9892933618839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9.6387970406889099E-3</v>
      </c>
      <c r="F64" s="28">
        <f>SUM(F44:F63)</f>
        <v>28916.391122066732</v>
      </c>
      <c r="G64" s="26" t="s">
        <v>265</v>
      </c>
      <c r="H64" s="27">
        <f>IF(COUNT(H44:H63), SUM(H44:H63) / COUNT(H44:H63), 0)</f>
        <v>8.8475860790017367E-3</v>
      </c>
      <c r="I64" s="28">
        <f>SUM(I44:I63)</f>
        <v>26542.758237005215</v>
      </c>
      <c r="J64" s="26" t="s">
        <v>265</v>
      </c>
      <c r="K64" s="27">
        <f>IF(COUNT(K44:K63), SUM(K44:K63) / COUNT(K44:K63), 0)</f>
        <v>1.0714940682037792E-2</v>
      </c>
      <c r="L64" s="28">
        <f>SUM(L44:L63)</f>
        <v>32144.822046113371</v>
      </c>
      <c r="M64" s="26" t="s">
        <v>265</v>
      </c>
      <c r="N64" s="27">
        <f>IF(COUNT(N44:N63), SUM(N44:N63) / COUNT(N44:N63), 0)</f>
        <v>3.4413197005949803E-2</v>
      </c>
      <c r="O64" s="28">
        <f>SUM(O44:O63)</f>
        <v>103239.59101784938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4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2022-06-12(일) 오전 00:00</v>
      </c>
      <c r="C69" s="245"/>
      <c r="D69" s="217" t="str">
        <f>TEXT($G$1, "[$-ko-KR]yyyy-mm-dd(ddd) ") &amp; "오후 14:00"</f>
        <v>2022-06-12(일) 오후 14:00</v>
      </c>
      <c r="E69" s="218"/>
      <c r="F69" s="219"/>
      <c r="G69" s="217" t="str">
        <f>TEXT($G$1, "[$-ko-KR]yyyy-mm-dd(ddd) ") &amp; "오후 19:00"</f>
        <v>2022-06-12(일) 오후 19:00</v>
      </c>
      <c r="H69" s="218"/>
      <c r="I69" s="219"/>
      <c r="J69" s="217" t="str">
        <f>TEXT($G$1, "[$-ko-KR]yyyy-mm-dd(ddd) ") &amp; "오후 21:00"</f>
        <v>2022-06-12(일) 오후 21:00</v>
      </c>
      <c r="K69" s="218"/>
      <c r="L69" s="219"/>
      <c r="M69" s="217" t="str">
        <f>TEXT($G$1+1, "[$-ko-KR]yyyy-mm-dd(ddd) ") &amp; "오전 00:00"</f>
        <v>2022-06-13(월)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5" t="s">
        <v>57</v>
      </c>
      <c r="H70" s="176" t="s">
        <v>262</v>
      </c>
      <c r="I70" s="177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51</v>
      </c>
      <c r="B71" s="124">
        <v>159</v>
      </c>
      <c r="C71" s="76">
        <v>-4.2168674699999999E-2</v>
      </c>
      <c r="D71" s="13">
        <v>161</v>
      </c>
      <c r="E71" s="14">
        <f>IF(ISNUMBER(D71), (D71 - $B71) / $B71, "")</f>
        <v>1.2578616352201259E-2</v>
      </c>
      <c r="F71" s="16">
        <f>IF(ISNUMBER(D71), $B91 * E71, "")</f>
        <v>1886.7924528301887</v>
      </c>
      <c r="G71" s="29">
        <v>160</v>
      </c>
      <c r="H71" s="14">
        <f>IF(ISNUMBER(G71), (G71 - $B71) / $B71, "")</f>
        <v>6.2893081761006293E-3</v>
      </c>
      <c r="I71" s="100">
        <f>IF(ISNUMBER(G71), $B91 * H71, "")</f>
        <v>943.39622641509436</v>
      </c>
      <c r="J71" s="13">
        <v>162</v>
      </c>
      <c r="K71" s="14">
        <f>IF(ISNUMBER(J71), (J71 - $B71) / $B71, "")</f>
        <v>1.8867924528301886E-2</v>
      </c>
      <c r="L71" s="16">
        <f>IF(ISNUMBER(J71), $B91 * K71, "")</f>
        <v>2830.1886792452829</v>
      </c>
      <c r="M71" s="29">
        <v>166</v>
      </c>
      <c r="N71" s="14">
        <f>IF(ISNUMBER(M71), (M71 - $B71) / $B71, "")</f>
        <v>4.40251572327044E-2</v>
      </c>
      <c r="O71" s="16">
        <f>IF(ISNUMBER(M71), $B91 * N71, "")</f>
        <v>6603.7735849056598</v>
      </c>
      <c r="Q71" s="203"/>
      <c r="R71" s="203"/>
      <c r="S71" s="203"/>
    </row>
    <row r="72" spans="1:19" ht="17.25" thickBot="1">
      <c r="A72" s="125" t="s">
        <v>89</v>
      </c>
      <c r="B72" s="126">
        <v>447</v>
      </c>
      <c r="C72" s="77">
        <v>-4.8936170199999997E-2</v>
      </c>
      <c r="D72" s="15">
        <v>451</v>
      </c>
      <c r="E72" s="32">
        <f t="shared" ref="E72:E75" si="30">IF(ISNUMBER(D72), (D72 - $B72) / $B72, "")</f>
        <v>8.948545861297539E-3</v>
      </c>
      <c r="F72" s="18">
        <f>IF(ISNUMBER(D72), $B91 * E72, "")</f>
        <v>1342.2818791946308</v>
      </c>
      <c r="G72" s="31">
        <v>452</v>
      </c>
      <c r="H72" s="32">
        <f t="shared" ref="H72:H75" si="31">IF(ISNUMBER(G72), (G72 - $B72) / $B72, "")</f>
        <v>1.1185682326621925E-2</v>
      </c>
      <c r="I72" s="101">
        <f>IF(ISNUMBER(G72), $B91 * H72, "")</f>
        <v>1677.8523489932886</v>
      </c>
      <c r="J72" s="15">
        <v>455</v>
      </c>
      <c r="K72" s="32">
        <f t="shared" ref="K72:K75" si="32">IF(ISNUMBER(J72), (J72 - $B72) / $B72, "")</f>
        <v>1.7897091722595078E-2</v>
      </c>
      <c r="L72" s="18">
        <f>IF(ISNUMBER(J72), $B91 * K72, "")</f>
        <v>2684.5637583892617</v>
      </c>
      <c r="M72" s="31">
        <v>468</v>
      </c>
      <c r="N72" s="32">
        <f t="shared" ref="N72:N75" si="33">IF(ISNUMBER(M72), (M72 - $B72) / $B72, "")</f>
        <v>4.6979865771812082E-2</v>
      </c>
      <c r="O72" s="18">
        <f>IF(ISNUMBER(M72), $B91 * N72, "")</f>
        <v>7046.979865771812</v>
      </c>
      <c r="Q72" s="203"/>
      <c r="R72" s="203"/>
      <c r="S72" s="203"/>
    </row>
    <row r="73" spans="1:19" ht="17.25" thickBot="1">
      <c r="A73" s="125" t="s">
        <v>335</v>
      </c>
      <c r="B73" s="126">
        <v>864</v>
      </c>
      <c r="C73" s="77">
        <v>-5.0549450500000002E-2</v>
      </c>
      <c r="D73" s="15">
        <v>871</v>
      </c>
      <c r="E73" s="32">
        <f t="shared" si="30"/>
        <v>8.1018518518518514E-3</v>
      </c>
      <c r="F73" s="18">
        <f>IF(ISNUMBER(D73), $B91 * E73, "")</f>
        <v>1215.2777777777776</v>
      </c>
      <c r="G73" s="31">
        <v>864</v>
      </c>
      <c r="H73" s="32">
        <f t="shared" si="31"/>
        <v>0</v>
      </c>
      <c r="I73" s="101">
        <f>IF(ISNUMBER(G73), $B91 * H73, "")</f>
        <v>0</v>
      </c>
      <c r="J73" s="15">
        <v>866</v>
      </c>
      <c r="K73" s="32">
        <f t="shared" si="32"/>
        <v>2.3148148148148147E-3</v>
      </c>
      <c r="L73" s="18">
        <f>IF(ISNUMBER(J73), $B91 * K73, "")</f>
        <v>347.22222222222223</v>
      </c>
      <c r="M73" s="31">
        <v>891</v>
      </c>
      <c r="N73" s="32">
        <f t="shared" si="33"/>
        <v>3.125E-2</v>
      </c>
      <c r="O73" s="18">
        <f>IF(ISNUMBER(M73), $B91 * N73, "")</f>
        <v>4687.5</v>
      </c>
      <c r="Q73" s="193"/>
      <c r="R73" s="193"/>
      <c r="S73" s="193"/>
    </row>
    <row r="74" spans="1:19" ht="17.25" thickBot="1">
      <c r="A74" s="125" t="s">
        <v>328</v>
      </c>
      <c r="B74" s="126">
        <v>666</v>
      </c>
      <c r="C74" s="77">
        <v>-5.6657223800000003E-2</v>
      </c>
      <c r="D74" s="15">
        <v>669</v>
      </c>
      <c r="E74" s="32">
        <f t="shared" si="30"/>
        <v>4.5045045045045045E-3</v>
      </c>
      <c r="F74" s="18">
        <f>IF(ISNUMBER(D74), $B91 * E74, "")</f>
        <v>675.67567567567562</v>
      </c>
      <c r="G74" s="31">
        <v>664</v>
      </c>
      <c r="H74" s="32">
        <f t="shared" si="31"/>
        <v>-3.003003003003003E-3</v>
      </c>
      <c r="I74" s="101">
        <f>IF(ISNUMBER(G74), $B91 * H74, "")</f>
        <v>-450.45045045045043</v>
      </c>
      <c r="J74" s="15">
        <v>670</v>
      </c>
      <c r="K74" s="32">
        <f t="shared" si="32"/>
        <v>6.006006006006006E-3</v>
      </c>
      <c r="L74" s="18">
        <f>IF(ISNUMBER(J74), $B91 * K74, "")</f>
        <v>900.90090090090087</v>
      </c>
      <c r="M74" s="31">
        <v>690</v>
      </c>
      <c r="N74" s="32">
        <f t="shared" si="33"/>
        <v>3.6036036036036036E-2</v>
      </c>
      <c r="O74" s="18">
        <f>IF(ISNUMBER(M74), $B91 * N74, "")</f>
        <v>5405.405405405405</v>
      </c>
      <c r="Q74" s="193"/>
      <c r="R74" s="193"/>
      <c r="S74" s="193"/>
    </row>
    <row r="75" spans="1:19" ht="17.25" thickBot="1">
      <c r="A75" s="127" t="s">
        <v>171</v>
      </c>
      <c r="B75" s="128">
        <v>369</v>
      </c>
      <c r="C75" s="78">
        <v>-6.10687023E-2</v>
      </c>
      <c r="D75" s="20">
        <v>377</v>
      </c>
      <c r="E75" s="21">
        <f t="shared" si="30"/>
        <v>2.1680216802168022E-2</v>
      </c>
      <c r="F75" s="22">
        <f>IF(ISNUMBER(D75), $B91 * E75, "")</f>
        <v>3252.0325203252032</v>
      </c>
      <c r="G75" s="30">
        <v>373</v>
      </c>
      <c r="H75" s="21">
        <f t="shared" si="31"/>
        <v>1.0840108401084011E-2</v>
      </c>
      <c r="I75" s="105">
        <f>IF(ISNUMBER(G75), $B91 * H75, "")</f>
        <v>1626.0162601626016</v>
      </c>
      <c r="J75" s="20">
        <v>376</v>
      </c>
      <c r="K75" s="21">
        <f t="shared" si="32"/>
        <v>1.8970189701897018E-2</v>
      </c>
      <c r="L75" s="22">
        <f>IF(ISNUMBER(J75), $B91 * K75, "")</f>
        <v>2845.5284552845528</v>
      </c>
      <c r="M75" s="30">
        <v>387</v>
      </c>
      <c r="N75" s="21">
        <f t="shared" si="33"/>
        <v>4.878048780487805E-2</v>
      </c>
      <c r="O75" s="22">
        <f>IF(ISNUMBER(M75), $B91 * N75, "")</f>
        <v>7317.0731707317073</v>
      </c>
      <c r="Q75" s="193"/>
      <c r="R75" s="193"/>
      <c r="S75" s="193"/>
    </row>
    <row r="76" spans="1:19" ht="17.25" thickBot="1">
      <c r="A76" s="125" t="s">
        <v>342</v>
      </c>
      <c r="B76" s="129">
        <v>428</v>
      </c>
      <c r="C76" s="80">
        <v>-6.3457330399999998E-2</v>
      </c>
      <c r="D76" s="106">
        <v>433</v>
      </c>
      <c r="E76" s="107">
        <f>IF(ISNUMBER(D76), (D76 - $B76) / $B76, "")</f>
        <v>1.1682242990654205E-2</v>
      </c>
      <c r="F76" s="108">
        <f>IF(ISNUMBER(D76), $B91 * E76, "")</f>
        <v>1752.3364485981308</v>
      </c>
      <c r="G76" s="109">
        <v>430</v>
      </c>
      <c r="H76" s="107">
        <f>IF(ISNUMBER(G76), (G76 - $B76) / $B76, "")</f>
        <v>4.6728971962616819E-3</v>
      </c>
      <c r="I76" s="110">
        <f>IF(ISNUMBER(G76), $B91 * H76, "")</f>
        <v>700.93457943925227</v>
      </c>
      <c r="J76" s="106">
        <v>436</v>
      </c>
      <c r="K76" s="107">
        <f>IF(ISNUMBER(J76), (J76 - $B76) / $B76, "")</f>
        <v>1.8691588785046728E-2</v>
      </c>
      <c r="L76" s="108">
        <f>IF(ISNUMBER(J76), $B91 * K76, "")</f>
        <v>2803.7383177570091</v>
      </c>
      <c r="M76" s="109">
        <v>444</v>
      </c>
      <c r="N76" s="107">
        <f>IF(ISNUMBER(M76), (M76 - $B76) / $B76, "")</f>
        <v>3.7383177570093455E-2</v>
      </c>
      <c r="O76" s="108">
        <f>IF(ISNUMBER(M76), $B91 * N76, "")</f>
        <v>5607.4766355140182</v>
      </c>
      <c r="Q76" s="193"/>
      <c r="R76" s="193"/>
      <c r="S76" s="193"/>
    </row>
    <row r="77" spans="1:19" ht="17.25" thickBot="1">
      <c r="A77" s="125" t="s">
        <v>331</v>
      </c>
      <c r="B77" s="126">
        <v>187</v>
      </c>
      <c r="C77" s="77">
        <v>-6.5000000000000002E-2</v>
      </c>
      <c r="D77" s="15">
        <v>186</v>
      </c>
      <c r="E77" s="32">
        <f t="shared" ref="E77:E80" si="34">IF(ISNUMBER(D77), (D77 - $B77) / $B77, "")</f>
        <v>-5.3475935828877002E-3</v>
      </c>
      <c r="F77" s="18">
        <f>IF(ISNUMBER(D77), $B91 * E77, "")</f>
        <v>-802.13903743315507</v>
      </c>
      <c r="G77" s="31">
        <v>186</v>
      </c>
      <c r="H77" s="32">
        <f t="shared" ref="H77:H80" si="35">IF(ISNUMBER(G77), (G77 - $B77) / $B77, "")</f>
        <v>-5.3475935828877002E-3</v>
      </c>
      <c r="I77" s="101">
        <f>IF(ISNUMBER(G77), $B91 * H77, "")</f>
        <v>-802.13903743315507</v>
      </c>
      <c r="J77" s="15">
        <v>188</v>
      </c>
      <c r="K77" s="32">
        <f t="shared" ref="K77:K80" si="36">IF(ISNUMBER(J77), (J77 - $B77) / $B77, "")</f>
        <v>5.3475935828877002E-3</v>
      </c>
      <c r="L77" s="18">
        <f>IF(ISNUMBER(J77), $B91 * K77, "")</f>
        <v>802.13903743315507</v>
      </c>
      <c r="M77" s="31">
        <v>191</v>
      </c>
      <c r="N77" s="32">
        <f t="shared" ref="N77:N80" si="37">IF(ISNUMBER(M77), (M77 - $B77) / $B77, "")</f>
        <v>2.1390374331550801E-2</v>
      </c>
      <c r="O77" s="18">
        <f>IF(ISNUMBER(M77), $B91 * N77, "")</f>
        <v>3208.5561497326203</v>
      </c>
      <c r="Q77" s="193"/>
      <c r="R77" s="193"/>
      <c r="S77" s="193"/>
    </row>
    <row r="78" spans="1:19" ht="17.25" thickBot="1">
      <c r="A78" s="125" t="s">
        <v>79</v>
      </c>
      <c r="B78" s="126">
        <v>408</v>
      </c>
      <c r="C78" s="77">
        <v>-6.6361556099999996E-2</v>
      </c>
      <c r="D78" s="15">
        <v>410</v>
      </c>
      <c r="E78" s="32">
        <f t="shared" si="34"/>
        <v>4.9019607843137254E-3</v>
      </c>
      <c r="F78" s="18">
        <f>IF(ISNUMBER(D78), $B91 * E78, "")</f>
        <v>735.29411764705878</v>
      </c>
      <c r="G78" s="31">
        <v>410</v>
      </c>
      <c r="H78" s="32">
        <f t="shared" si="35"/>
        <v>4.9019607843137254E-3</v>
      </c>
      <c r="I78" s="101">
        <f>IF(ISNUMBER(G78), $B91 * H78, "")</f>
        <v>735.29411764705878</v>
      </c>
      <c r="J78" s="15">
        <v>415</v>
      </c>
      <c r="K78" s="32">
        <f t="shared" si="36"/>
        <v>1.7156862745098041E-2</v>
      </c>
      <c r="L78" s="18">
        <f>IF(ISNUMBER(J78), $B91 * K78, "")</f>
        <v>2573.5294117647063</v>
      </c>
      <c r="M78" s="31">
        <v>425</v>
      </c>
      <c r="N78" s="32">
        <f t="shared" si="37"/>
        <v>4.1666666666666664E-2</v>
      </c>
      <c r="O78" s="18">
        <f>IF(ISNUMBER(M78), $B91 * N78, "")</f>
        <v>6250</v>
      </c>
      <c r="Q78" s="193"/>
      <c r="R78" s="193"/>
      <c r="S78" s="193"/>
    </row>
    <row r="79" spans="1:19" ht="17.25" thickBot="1">
      <c r="A79" s="125" t="s">
        <v>246</v>
      </c>
      <c r="B79" s="126">
        <v>496</v>
      </c>
      <c r="C79" s="77">
        <v>-6.9418386499999998E-2</v>
      </c>
      <c r="D79" s="15">
        <v>497</v>
      </c>
      <c r="E79" s="32">
        <f t="shared" si="34"/>
        <v>2.0161290322580645E-3</v>
      </c>
      <c r="F79" s="18">
        <f>IF(ISNUMBER(D79), $B91 * E79, "")</f>
        <v>302.41935483870969</v>
      </c>
      <c r="G79" s="31">
        <v>500</v>
      </c>
      <c r="H79" s="32">
        <f t="shared" si="35"/>
        <v>8.0645161290322578E-3</v>
      </c>
      <c r="I79" s="101">
        <f>IF(ISNUMBER(G79), $B91 * H79, "")</f>
        <v>1209.6774193548388</v>
      </c>
      <c r="J79" s="15">
        <v>502</v>
      </c>
      <c r="K79" s="32">
        <f t="shared" si="36"/>
        <v>1.2096774193548387E-2</v>
      </c>
      <c r="L79" s="18">
        <f>IF(ISNUMBER(J79), $B91 * K79, "")</f>
        <v>1814.516129032258</v>
      </c>
      <c r="M79" s="31">
        <v>512</v>
      </c>
      <c r="N79" s="32">
        <f t="shared" si="37"/>
        <v>3.2258064516129031E-2</v>
      </c>
      <c r="O79" s="18">
        <f>IF(ISNUMBER(M79), $B91 * N79, "")</f>
        <v>4838.7096774193551</v>
      </c>
      <c r="Q79" s="33"/>
      <c r="R79" s="33"/>
    </row>
    <row r="80" spans="1:19" ht="17.25" thickBot="1">
      <c r="A80" s="130" t="s">
        <v>103</v>
      </c>
      <c r="B80" s="131">
        <v>400</v>
      </c>
      <c r="C80" s="79">
        <v>-7.8341013799999998E-2</v>
      </c>
      <c r="D80" s="24">
        <v>401</v>
      </c>
      <c r="E80" s="25">
        <f t="shared" si="34"/>
        <v>2.5000000000000001E-3</v>
      </c>
      <c r="F80" s="104">
        <f>IF(ISNUMBER(D80), $B91 * E80, "")</f>
        <v>375</v>
      </c>
      <c r="G80" s="102">
        <v>400</v>
      </c>
      <c r="H80" s="25">
        <f t="shared" si="35"/>
        <v>0</v>
      </c>
      <c r="I80" s="103">
        <f>IF(ISNUMBER(G80), $B91 * H80, "")</f>
        <v>0</v>
      </c>
      <c r="J80" s="24">
        <v>403</v>
      </c>
      <c r="K80" s="25">
        <f t="shared" si="36"/>
        <v>7.4999999999999997E-3</v>
      </c>
      <c r="L80" s="104">
        <f>IF(ISNUMBER(J80), $B91 * K80, "")</f>
        <v>1125</v>
      </c>
      <c r="M80" s="102">
        <v>416</v>
      </c>
      <c r="N80" s="25">
        <f t="shared" si="37"/>
        <v>0.04</v>
      </c>
      <c r="O80" s="104">
        <f>IF(ISNUMBER(M80), $B91 * N80, "")</f>
        <v>6000</v>
      </c>
      <c r="Q80" s="194"/>
      <c r="R80" s="195"/>
      <c r="S80" s="196"/>
    </row>
    <row r="81" spans="1:19">
      <c r="A81" s="123" t="s">
        <v>101</v>
      </c>
      <c r="B81" s="124">
        <v>305</v>
      </c>
      <c r="C81" s="76">
        <v>-7.8549848899999997E-2</v>
      </c>
      <c r="D81" s="13">
        <v>310</v>
      </c>
      <c r="E81" s="14">
        <f>IF(ISNUMBER(D81), (D81 - $B81) / $B81, "")</f>
        <v>1.6393442622950821E-2</v>
      </c>
      <c r="F81" s="16">
        <f>IF(ISNUMBER(D81), $B91 * E81, "")</f>
        <v>2459.0163934426232</v>
      </c>
      <c r="G81" s="29">
        <v>308</v>
      </c>
      <c r="H81" s="14">
        <f>IF(ISNUMBER(G81), (G81 - $B81) / $B81, "")</f>
        <v>9.8360655737704927E-3</v>
      </c>
      <c r="I81" s="100">
        <f>IF(ISNUMBER(G81), $B91 * H81, "")</f>
        <v>1475.4098360655739</v>
      </c>
      <c r="J81" s="13">
        <v>310</v>
      </c>
      <c r="K81" s="14">
        <f>IF(ISNUMBER(J81), (J81 - $B81) / $B81, "")</f>
        <v>1.6393442622950821E-2</v>
      </c>
      <c r="L81" s="16">
        <f>IF(ISNUMBER(J81), $B91 * K81, "")</f>
        <v>2459.0163934426232</v>
      </c>
      <c r="M81" s="29">
        <v>325</v>
      </c>
      <c r="N81" s="14">
        <f>IF(ISNUMBER(M81), (M81 - $B81) / $B81, "")</f>
        <v>6.5573770491803282E-2</v>
      </c>
      <c r="O81" s="16">
        <f>IF(ISNUMBER(M81), $B91 * N81, "")</f>
        <v>9836.0655737704928</v>
      </c>
      <c r="Q81" s="197"/>
      <c r="R81" s="198"/>
      <c r="S81" s="199"/>
    </row>
    <row r="82" spans="1:19" ht="17.25" thickBot="1">
      <c r="A82" s="125" t="s">
        <v>81</v>
      </c>
      <c r="B82" s="126">
        <v>666</v>
      </c>
      <c r="C82" s="77">
        <v>-7.8838174299999994E-2</v>
      </c>
      <c r="D82" s="15">
        <v>670</v>
      </c>
      <c r="E82" s="32">
        <f t="shared" ref="E82:E85" si="38">IF(ISNUMBER(D82), (D82 - $B82) / $B82, "")</f>
        <v>6.006006006006006E-3</v>
      </c>
      <c r="F82" s="18">
        <f>IF(ISNUMBER(D82), $B91 * E82, "")</f>
        <v>900.90090090090087</v>
      </c>
      <c r="G82" s="31">
        <v>667</v>
      </c>
      <c r="H82" s="32">
        <f t="shared" ref="H82:H85" si="39">IF(ISNUMBER(G82), (G82 - $B82) / $B82, "")</f>
        <v>1.5015015015015015E-3</v>
      </c>
      <c r="I82" s="101">
        <f>IF(ISNUMBER(G82), $B91 * H82, "")</f>
        <v>225.22522522522522</v>
      </c>
      <c r="J82" s="15">
        <v>670</v>
      </c>
      <c r="K82" s="32">
        <f t="shared" ref="K82:K85" si="40">IF(ISNUMBER(J82), (J82 - $B82) / $B82, "")</f>
        <v>6.006006006006006E-3</v>
      </c>
      <c r="L82" s="18">
        <f>IF(ISNUMBER(J82), $B91 * K82, "")</f>
        <v>900.90090090090087</v>
      </c>
      <c r="M82" s="31">
        <v>691</v>
      </c>
      <c r="N82" s="32">
        <f t="shared" ref="N82:N85" si="41">IF(ISNUMBER(M82), (M82 - $B82) / $B82, "")</f>
        <v>3.7537537537537538E-2</v>
      </c>
      <c r="O82" s="18">
        <f>IF(ISNUMBER(M82), $B91 * N82, "")</f>
        <v>5630.6306306306305</v>
      </c>
      <c r="Q82" s="200"/>
      <c r="R82" s="201"/>
      <c r="S82" s="202"/>
    </row>
    <row r="83" spans="1:19" ht="17.25" thickBot="1">
      <c r="A83" s="125" t="s">
        <v>151</v>
      </c>
      <c r="B83" s="126">
        <v>647</v>
      </c>
      <c r="C83" s="77">
        <v>-7.9658606000000007E-2</v>
      </c>
      <c r="D83" s="15">
        <v>656</v>
      </c>
      <c r="E83" s="32">
        <f t="shared" si="38"/>
        <v>1.3910355486862442E-2</v>
      </c>
      <c r="F83" s="18">
        <f>IF(ISNUMBER(D83), $B91 * E83, "")</f>
        <v>2086.5533230293663</v>
      </c>
      <c r="G83" s="31">
        <v>660</v>
      </c>
      <c r="H83" s="32">
        <f t="shared" si="39"/>
        <v>2.009273570324575E-2</v>
      </c>
      <c r="I83" s="101">
        <f>IF(ISNUMBER(G83), $B91 * H83, "")</f>
        <v>3013.9103554868625</v>
      </c>
      <c r="J83" s="15">
        <v>669</v>
      </c>
      <c r="K83" s="32">
        <f t="shared" si="40"/>
        <v>3.4003091190108192E-2</v>
      </c>
      <c r="L83" s="18">
        <f>IF(ISNUMBER(J83), $B91 * K83, "")</f>
        <v>5100.4636785162293</v>
      </c>
      <c r="M83" s="31">
        <v>685</v>
      </c>
      <c r="N83" s="32">
        <f t="shared" si="41"/>
        <v>5.8732612055641419E-2</v>
      </c>
      <c r="O83" s="18">
        <f>IF(ISNUMBER(M83), $B91 * N83, "")</f>
        <v>8809.8918083462122</v>
      </c>
      <c r="Q83" s="193"/>
      <c r="R83" s="193"/>
      <c r="S83" s="193"/>
    </row>
    <row r="84" spans="1:19" ht="17.25" thickBot="1">
      <c r="A84" s="125" t="s">
        <v>85</v>
      </c>
      <c r="B84" s="126">
        <v>126</v>
      </c>
      <c r="C84" s="77">
        <v>-8.0291970800000001E-2</v>
      </c>
      <c r="D84" s="15">
        <v>128</v>
      </c>
      <c r="E84" s="32">
        <f t="shared" si="38"/>
        <v>1.5873015873015872E-2</v>
      </c>
      <c r="F84" s="18">
        <f>IF(ISNUMBER(D84), $B91 * E84, "")</f>
        <v>2380.9523809523807</v>
      </c>
      <c r="G84" s="31">
        <v>127</v>
      </c>
      <c r="H84" s="32">
        <f t="shared" si="39"/>
        <v>7.9365079365079361E-3</v>
      </c>
      <c r="I84" s="101">
        <f>IF(ISNUMBER(G84), $B91 * H84, "")</f>
        <v>1190.4761904761904</v>
      </c>
      <c r="J84" s="15">
        <v>130</v>
      </c>
      <c r="K84" s="32">
        <f t="shared" si="40"/>
        <v>3.1746031746031744E-2</v>
      </c>
      <c r="L84" s="18">
        <f>IF(ISNUMBER(J84), $B91 * K84, "")</f>
        <v>4761.9047619047615</v>
      </c>
      <c r="M84" s="31">
        <v>137</v>
      </c>
      <c r="N84" s="32">
        <f t="shared" si="41"/>
        <v>8.7301587301587297E-2</v>
      </c>
      <c r="O84" s="18">
        <f>IF(ISNUMBER(M84), $B91 * N84, "")</f>
        <v>13095.238095238095</v>
      </c>
      <c r="Q84" s="203"/>
      <c r="R84" s="203"/>
      <c r="S84" s="203"/>
    </row>
    <row r="85" spans="1:19" ht="17.25" thickBot="1">
      <c r="A85" s="127" t="s">
        <v>159</v>
      </c>
      <c r="B85" s="128">
        <v>180</v>
      </c>
      <c r="C85" s="78">
        <v>-8.1632653099999994E-2</v>
      </c>
      <c r="D85" s="20">
        <v>183</v>
      </c>
      <c r="E85" s="21">
        <f t="shared" si="38"/>
        <v>1.6666666666666666E-2</v>
      </c>
      <c r="F85" s="22">
        <f>IF(ISNUMBER(D85), $B91 * E85, "")</f>
        <v>2500</v>
      </c>
      <c r="G85" s="30">
        <v>182</v>
      </c>
      <c r="H85" s="21">
        <f t="shared" si="39"/>
        <v>1.1111111111111112E-2</v>
      </c>
      <c r="I85" s="105">
        <f>IF(ISNUMBER(G85), $B91 * H85, "")</f>
        <v>1666.6666666666667</v>
      </c>
      <c r="J85" s="20">
        <v>181</v>
      </c>
      <c r="K85" s="21">
        <f t="shared" si="40"/>
        <v>5.5555555555555558E-3</v>
      </c>
      <c r="L85" s="22">
        <f>IF(ISNUMBER(J85), $B91 * K85, "")</f>
        <v>833.33333333333337</v>
      </c>
      <c r="M85" s="30">
        <v>185</v>
      </c>
      <c r="N85" s="21">
        <f t="shared" si="41"/>
        <v>2.7777777777777776E-2</v>
      </c>
      <c r="O85" s="22">
        <f>IF(ISNUMBER(M85), $B91 * N85, "")</f>
        <v>4166.6666666666661</v>
      </c>
      <c r="Q85" s="203"/>
      <c r="R85" s="203"/>
      <c r="S85" s="203"/>
    </row>
    <row r="86" spans="1:19" ht="17.25" thickBot="1">
      <c r="A86" s="125" t="s">
        <v>216</v>
      </c>
      <c r="B86" s="129">
        <v>123</v>
      </c>
      <c r="C86" s="80">
        <v>-8.2089552199999999E-2</v>
      </c>
      <c r="D86" s="106">
        <v>124</v>
      </c>
      <c r="E86" s="107">
        <f>IF(ISNUMBER(D86), (D86 - $B86) / $B86, "")</f>
        <v>8.130081300813009E-3</v>
      </c>
      <c r="F86" s="108">
        <f>IF(ISNUMBER(D86), $B91 * E86, "")</f>
        <v>1219.5121951219514</v>
      </c>
      <c r="G86" s="109">
        <v>124</v>
      </c>
      <c r="H86" s="107">
        <f>IF(ISNUMBER(G86), (G86 - $B86) / $B86, "")</f>
        <v>8.130081300813009E-3</v>
      </c>
      <c r="I86" s="110">
        <f>IF(ISNUMBER(G86), $B91 * H86, "")</f>
        <v>1219.5121951219514</v>
      </c>
      <c r="J86" s="106">
        <v>123</v>
      </c>
      <c r="K86" s="107">
        <f>IF(ISNUMBER(J86), (J86 - $B86) / $B86, "")</f>
        <v>0</v>
      </c>
      <c r="L86" s="108">
        <f>IF(ISNUMBER(J86), $B91 * K86, "")</f>
        <v>0</v>
      </c>
      <c r="M86" s="109">
        <v>128</v>
      </c>
      <c r="N86" s="107">
        <f>IF(ISNUMBER(M86), (M86 - $B86) / $B86, "")</f>
        <v>4.065040650406504E-2</v>
      </c>
      <c r="O86" s="108">
        <f>IF(ISNUMBER(M86), $B91 * N86, "")</f>
        <v>6097.5609756097556</v>
      </c>
      <c r="Q86" s="193"/>
      <c r="R86" s="193"/>
      <c r="S86" s="193"/>
    </row>
    <row r="87" spans="1:19" ht="17.25" thickBot="1">
      <c r="A87" s="125" t="s">
        <v>105</v>
      </c>
      <c r="B87" s="126">
        <v>385</v>
      </c>
      <c r="C87" s="77">
        <v>-8.3333333300000006E-2</v>
      </c>
      <c r="D87" s="15">
        <v>387</v>
      </c>
      <c r="E87" s="32">
        <f t="shared" ref="E87:E90" si="42">IF(ISNUMBER(D87), (D87 - $B87) / $B87, "")</f>
        <v>5.1948051948051948E-3</v>
      </c>
      <c r="F87" s="18">
        <f>IF(ISNUMBER(D87), $B91 * E87, "")</f>
        <v>779.22077922077926</v>
      </c>
      <c r="G87" s="31">
        <v>385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387</v>
      </c>
      <c r="K87" s="32">
        <f t="shared" ref="K87:K90" si="44">IF(ISNUMBER(J87), (J87 - $B87) / $B87, "")</f>
        <v>5.1948051948051948E-3</v>
      </c>
      <c r="L87" s="18">
        <f>IF(ISNUMBER(J87), $B91 * K87, "")</f>
        <v>779.22077922077926</v>
      </c>
      <c r="M87" s="31">
        <v>400</v>
      </c>
      <c r="N87" s="32">
        <f t="shared" ref="N87:N90" si="45">IF(ISNUMBER(M87), (M87 - $B87) / $B87, "")</f>
        <v>3.896103896103896E-2</v>
      </c>
      <c r="O87" s="18">
        <f>IF(ISNUMBER(M87), $B91 * N87, "")</f>
        <v>5844.1558441558436</v>
      </c>
      <c r="Q87" s="193"/>
      <c r="R87" s="193"/>
      <c r="S87" s="193"/>
    </row>
    <row r="88" spans="1:19" ht="17.25" thickBot="1">
      <c r="A88" s="125" t="s">
        <v>161</v>
      </c>
      <c r="B88" s="126">
        <v>418</v>
      </c>
      <c r="C88" s="77">
        <v>-8.3333333300000006E-2</v>
      </c>
      <c r="D88" s="15">
        <v>423</v>
      </c>
      <c r="E88" s="32">
        <f t="shared" si="42"/>
        <v>1.1961722488038277E-2</v>
      </c>
      <c r="F88" s="18">
        <f>IF(ISNUMBER(D88), $B91 * E88, "")</f>
        <v>1794.2583732057417</v>
      </c>
      <c r="G88" s="31">
        <v>422</v>
      </c>
      <c r="H88" s="32">
        <f t="shared" si="43"/>
        <v>9.5693779904306216E-3</v>
      </c>
      <c r="I88" s="101">
        <f>IF(ISNUMBER(G88), $B91 * H88, "")</f>
        <v>1435.4066985645932</v>
      </c>
      <c r="J88" s="15">
        <v>426</v>
      </c>
      <c r="K88" s="32">
        <f t="shared" si="44"/>
        <v>1.9138755980861243E-2</v>
      </c>
      <c r="L88" s="18">
        <f>IF(ISNUMBER(J88), $B91 * K88, "")</f>
        <v>2870.8133971291863</v>
      </c>
      <c r="M88" s="31">
        <v>438</v>
      </c>
      <c r="N88" s="32">
        <f t="shared" si="45"/>
        <v>4.784688995215311E-2</v>
      </c>
      <c r="O88" s="18">
        <f>IF(ISNUMBER(M88), $B91 * N88, "")</f>
        <v>7177.0334928229668</v>
      </c>
      <c r="Q88" s="193"/>
      <c r="R88" s="193"/>
      <c r="S88" s="193"/>
    </row>
    <row r="89" spans="1:19">
      <c r="A89" s="125" t="s">
        <v>206</v>
      </c>
      <c r="B89" s="126">
        <v>536</v>
      </c>
      <c r="C89" s="77">
        <v>-8.5324232099999994E-2</v>
      </c>
      <c r="D89" s="15">
        <v>542</v>
      </c>
      <c r="E89" s="32">
        <f t="shared" si="42"/>
        <v>1.1194029850746268E-2</v>
      </c>
      <c r="F89" s="18">
        <f>IF(ISNUMBER(D89), $B91 * E89, "")</f>
        <v>1679.1044776119402</v>
      </c>
      <c r="G89" s="31">
        <v>540</v>
      </c>
      <c r="H89" s="32">
        <f t="shared" si="43"/>
        <v>7.462686567164179E-3</v>
      </c>
      <c r="I89" s="101">
        <f>IF(ISNUMBER(G89), $B91 * H89, "")</f>
        <v>1119.4029850746269</v>
      </c>
      <c r="J89" s="15">
        <v>540</v>
      </c>
      <c r="K89" s="32">
        <f t="shared" si="44"/>
        <v>7.462686567164179E-3</v>
      </c>
      <c r="L89" s="18">
        <f>IF(ISNUMBER(J89), $B91 * K89, "")</f>
        <v>1119.4029850746269</v>
      </c>
      <c r="M89" s="31">
        <v>556</v>
      </c>
      <c r="N89" s="32">
        <f t="shared" si="45"/>
        <v>3.7313432835820892E-2</v>
      </c>
      <c r="O89" s="18">
        <f>IF(ISNUMBER(M89), $B91 * N89, "")</f>
        <v>5597.0149253731342</v>
      </c>
      <c r="Q89" s="182"/>
      <c r="R89" s="183"/>
      <c r="S89" s="184"/>
    </row>
    <row r="90" spans="1:19" ht="17.25" thickBot="1">
      <c r="A90" s="130" t="s">
        <v>248</v>
      </c>
      <c r="B90" s="131">
        <v>138</v>
      </c>
      <c r="C90" s="79">
        <v>-8.6092715200000003E-2</v>
      </c>
      <c r="D90" s="24">
        <v>139</v>
      </c>
      <c r="E90" s="25">
        <f t="shared" si="42"/>
        <v>7.246376811594203E-3</v>
      </c>
      <c r="F90" s="104">
        <f>IF(ISNUMBER(D90), $B91 * E90, "")</f>
        <v>1086.9565217391305</v>
      </c>
      <c r="G90" s="102">
        <v>137</v>
      </c>
      <c r="H90" s="25">
        <f t="shared" si="43"/>
        <v>-7.246376811594203E-3</v>
      </c>
      <c r="I90" s="103">
        <f>IF(ISNUMBER(G90), $B91 * H90, "")</f>
        <v>-1086.9565217391305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141</v>
      </c>
      <c r="N90" s="25">
        <f t="shared" si="45"/>
        <v>2.1739130434782608E-2</v>
      </c>
      <c r="O90" s="104">
        <f>IF(ISNUMBER(M90), $B91 * N90, "")</f>
        <v>3260.869565217391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9.2071488448930115E-3</v>
      </c>
      <c r="F91" s="28">
        <f>SUM(F71:F90)</f>
        <v>27621.446534679042</v>
      </c>
      <c r="G91" s="26" t="s">
        <v>265</v>
      </c>
      <c r="H91" s="27">
        <f>IF(COUNT(H71:H90), SUM(H71:H90) / COUNT(H71:H90), 0)</f>
        <v>5.2998783650236954E-3</v>
      </c>
      <c r="I91" s="28">
        <f>SUM(I71:I90)</f>
        <v>15899.635095071089</v>
      </c>
      <c r="J91" s="26" t="s">
        <v>265</v>
      </c>
      <c r="K91" s="27">
        <f>IF(COUNT(K71:K90), SUM(K71:K90) / COUNT(K71:K90), 0)</f>
        <v>1.2517461047183927E-2</v>
      </c>
      <c r="L91" s="28">
        <f>SUM(L71:L90)</f>
        <v>37552.383141551793</v>
      </c>
      <c r="M91" s="26" t="s">
        <v>265</v>
      </c>
      <c r="N91" s="27">
        <f>IF(COUNT(N71:N90), SUM(N71:N90) / COUNT(N71:N90), 0)</f>
        <v>4.2160200689103922E-2</v>
      </c>
      <c r="O91" s="28">
        <f>SUM(O71:O90)</f>
        <v>126480.60206731179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4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2022-06-12(일) 오전 00:00</v>
      </c>
      <c r="C96" s="245"/>
      <c r="D96" s="217" t="str">
        <f>TEXT($G$1, "[$-ko-KR]yyyy-mm-dd(ddd) ") &amp; "오후 14:00"</f>
        <v>2022-06-12(일) 오후 14:00</v>
      </c>
      <c r="E96" s="218"/>
      <c r="F96" s="219"/>
      <c r="G96" s="217" t="str">
        <f>TEXT($G$1, "[$-ko-KR]yyyy-mm-dd(ddd) ") &amp; "오후 19:00"</f>
        <v>2022-06-12(일) 오후 19:00</v>
      </c>
      <c r="H96" s="218"/>
      <c r="I96" s="219"/>
      <c r="J96" s="217" t="str">
        <f>TEXT($G$1, "[$-ko-KR]yyyy-mm-dd(ddd) ") &amp; "오후 21:00"</f>
        <v>2022-06-12(일) 오후 21:00</v>
      </c>
      <c r="K96" s="218"/>
      <c r="L96" s="219"/>
      <c r="M96" s="217" t="str">
        <f>TEXT($G$1+1, "[$-ko-KR]yyyy-mm-dd(ddd) ") &amp; "오전 00:00"</f>
        <v>2022-06-13(월)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5" t="s">
        <v>57</v>
      </c>
      <c r="H97" s="176" t="s">
        <v>262</v>
      </c>
      <c r="I97" s="177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333</v>
      </c>
      <c r="B98" s="124">
        <v>60.2</v>
      </c>
      <c r="C98" s="76">
        <v>2.73037543E-2</v>
      </c>
      <c r="D98" s="13">
        <v>59.7</v>
      </c>
      <c r="E98" s="14">
        <f>IF(ISNUMBER(D98), (D98 - $B98) / $B98, "")</f>
        <v>-8.3056478405315604E-3</v>
      </c>
      <c r="F98" s="16">
        <f>IF(ISNUMBER(D98), $B118 * E98, "")</f>
        <v>-1245.847176079734</v>
      </c>
      <c r="G98" s="29">
        <v>58.8</v>
      </c>
      <c r="H98" s="14">
        <f>IF(ISNUMBER(G98), (G98 - $B98) / $B98, "")</f>
        <v>-2.3255813953488465E-2</v>
      </c>
      <c r="I98" s="100">
        <f>IF(ISNUMBER(G98), $B118 * H98, "")</f>
        <v>-3488.3720930232698</v>
      </c>
      <c r="J98" s="13">
        <v>58.4</v>
      </c>
      <c r="K98" s="14">
        <f>IF(ISNUMBER(J98), (J98 - $B98) / $B98, "")</f>
        <v>-2.9900332225913692E-2</v>
      </c>
      <c r="L98" s="16">
        <f>IF(ISNUMBER(J98), $B118 * K98, "")</f>
        <v>-4485.0498338870539</v>
      </c>
      <c r="M98" s="29">
        <v>59.6</v>
      </c>
      <c r="N98" s="14">
        <f>IF(ISNUMBER(M98), (M98 - $B98) / $B98, "")</f>
        <v>-9.9667774086378974E-3</v>
      </c>
      <c r="O98" s="16">
        <f>IF(ISNUMBER(M98), $B118 * N98, "")</f>
        <v>-1495.0166112956847</v>
      </c>
      <c r="Q98" s="203"/>
      <c r="R98" s="203"/>
      <c r="S98" s="203"/>
    </row>
    <row r="99" spans="1:19" ht="17.25" thickBot="1">
      <c r="A99" s="125" t="s">
        <v>244</v>
      </c>
      <c r="B99" s="126">
        <v>48.7</v>
      </c>
      <c r="C99" s="77">
        <v>1.2474012499999999E-2</v>
      </c>
      <c r="D99" s="15">
        <v>49.1</v>
      </c>
      <c r="E99" s="32">
        <f t="shared" ref="E99:E102" si="46">IF(ISNUMBER(D99), (D99 - $B99) / $B99, "")</f>
        <v>8.2135523613962747E-3</v>
      </c>
      <c r="F99" s="18">
        <f>IF(ISNUMBER(D99), $B118 * E99, "")</f>
        <v>1232.0328542094412</v>
      </c>
      <c r="G99" s="31">
        <v>49.3</v>
      </c>
      <c r="H99" s="32">
        <f t="shared" ref="H99:H102" si="47">IF(ISNUMBER(G99), (G99 - $B99) / $B99, "")</f>
        <v>1.2320328542094338E-2</v>
      </c>
      <c r="I99" s="101">
        <f>IF(ISNUMBER(G99), $B118 * H99, "")</f>
        <v>1848.0492813141507</v>
      </c>
      <c r="J99" s="15">
        <v>49.5</v>
      </c>
      <c r="K99" s="32">
        <f t="shared" ref="K99:K102" si="48">IF(ISNUMBER(J99), (J99 - $B99) / $B99, "")</f>
        <v>1.6427104722792549E-2</v>
      </c>
      <c r="L99" s="18">
        <f>IF(ISNUMBER(J99), $B118 * K99, "")</f>
        <v>2464.0657084188824</v>
      </c>
      <c r="M99" s="31">
        <v>49</v>
      </c>
      <c r="N99" s="32">
        <f t="shared" ref="N99:N102" si="49">IF(ISNUMBER(M99), (M99 - $B99) / $B99, "")</f>
        <v>6.1601642710471692E-3</v>
      </c>
      <c r="O99" s="18">
        <f>IF(ISNUMBER(M99), $B118 * N99, "")</f>
        <v>924.02464065707534</v>
      </c>
      <c r="Q99" s="203"/>
      <c r="R99" s="203"/>
      <c r="S99" s="203"/>
    </row>
    <row r="100" spans="1:19" ht="17.25" thickBot="1">
      <c r="A100" s="125" t="s">
        <v>234</v>
      </c>
      <c r="B100" s="126">
        <v>62.1</v>
      </c>
      <c r="C100" s="77">
        <v>1.1400651499999999E-2</v>
      </c>
      <c r="D100" s="15">
        <v>63.3</v>
      </c>
      <c r="E100" s="32">
        <f t="shared" si="46"/>
        <v>1.9323671497584471E-2</v>
      </c>
      <c r="F100" s="18">
        <f>IF(ISNUMBER(D100), $B118 * E100, "")</f>
        <v>2898.5507246376706</v>
      </c>
      <c r="G100" s="31">
        <v>62.2</v>
      </c>
      <c r="H100" s="32">
        <f t="shared" si="47"/>
        <v>1.6103059581320679E-3</v>
      </c>
      <c r="I100" s="101">
        <f>IF(ISNUMBER(G100), $B118 * H100, "")</f>
        <v>241.54589371981018</v>
      </c>
      <c r="J100" s="15">
        <v>62.5</v>
      </c>
      <c r="K100" s="32">
        <f t="shared" si="48"/>
        <v>6.4412238325281569E-3</v>
      </c>
      <c r="L100" s="18">
        <f>IF(ISNUMBER(J100), $B118 * K100, "")</f>
        <v>966.18357487922356</v>
      </c>
      <c r="M100" s="31">
        <v>61.9</v>
      </c>
      <c r="N100" s="32">
        <f t="shared" si="49"/>
        <v>-3.2206119162641357E-3</v>
      </c>
      <c r="O100" s="18">
        <f>IF(ISNUMBER(M100), $B118 * N100, "")</f>
        <v>-483.09178743962036</v>
      </c>
      <c r="Q100" s="193"/>
      <c r="R100" s="193"/>
      <c r="S100" s="193"/>
    </row>
    <row r="101" spans="1:19" ht="17.25" thickBot="1">
      <c r="A101" s="125" t="s">
        <v>167</v>
      </c>
      <c r="B101" s="126">
        <v>2225</v>
      </c>
      <c r="C101" s="77">
        <v>-4.4742729000000004E-3</v>
      </c>
      <c r="D101" s="15">
        <v>2295</v>
      </c>
      <c r="E101" s="32">
        <f t="shared" si="46"/>
        <v>3.1460674157303373E-2</v>
      </c>
      <c r="F101" s="18">
        <f>IF(ISNUMBER(D101), $B118 * E101, "")</f>
        <v>4719.1011235955057</v>
      </c>
      <c r="G101" s="31">
        <v>2365</v>
      </c>
      <c r="H101" s="32">
        <f t="shared" si="47"/>
        <v>6.2921348314606745E-2</v>
      </c>
      <c r="I101" s="101">
        <f>IF(ISNUMBER(G101), $B118 * H101, "")</f>
        <v>9438.2022471910113</v>
      </c>
      <c r="J101" s="15">
        <v>2365</v>
      </c>
      <c r="K101" s="32">
        <f t="shared" si="48"/>
        <v>6.2921348314606745E-2</v>
      </c>
      <c r="L101" s="18">
        <f>IF(ISNUMBER(J101), $B118 * K101, "")</f>
        <v>9438.2022471910113</v>
      </c>
      <c r="M101" s="31">
        <v>2350</v>
      </c>
      <c r="N101" s="32">
        <f t="shared" si="49"/>
        <v>5.6179775280898875E-2</v>
      </c>
      <c r="O101" s="18">
        <f>IF(ISNUMBER(M101), $B118 * N101, "")</f>
        <v>8426.9662921348317</v>
      </c>
      <c r="Q101" s="193"/>
      <c r="R101" s="193"/>
      <c r="S101" s="193"/>
    </row>
    <row r="102" spans="1:19" ht="17.25" thickBot="1">
      <c r="A102" s="127" t="s">
        <v>147</v>
      </c>
      <c r="B102" s="128">
        <v>97.4</v>
      </c>
      <c r="C102" s="78">
        <v>-2.3069207599999999E-2</v>
      </c>
      <c r="D102" s="20">
        <v>97.4</v>
      </c>
      <c r="E102" s="21">
        <f t="shared" si="46"/>
        <v>0</v>
      </c>
      <c r="F102" s="22">
        <f>IF(ISNUMBER(D102), $B118 * E102, "")</f>
        <v>0</v>
      </c>
      <c r="G102" s="30">
        <v>99.1</v>
      </c>
      <c r="H102" s="21">
        <f t="shared" si="47"/>
        <v>1.745379876796703E-2</v>
      </c>
      <c r="I102" s="105">
        <f>IF(ISNUMBER(G102), $B118 * H102, "")</f>
        <v>2618.0698151950546</v>
      </c>
      <c r="J102" s="20">
        <v>99.8</v>
      </c>
      <c r="K102" s="21">
        <f t="shared" si="48"/>
        <v>2.4640657084188822E-2</v>
      </c>
      <c r="L102" s="22">
        <f>IF(ISNUMBER(J102), $B118 * K102, "")</f>
        <v>3696.0985626283232</v>
      </c>
      <c r="M102" s="30">
        <v>100</v>
      </c>
      <c r="N102" s="21">
        <f t="shared" si="49"/>
        <v>2.6694045174537929E-2</v>
      </c>
      <c r="O102" s="22">
        <f>IF(ISNUMBER(M102), $B118 * N102, "")</f>
        <v>4004.1067761806894</v>
      </c>
      <c r="Q102" s="193"/>
      <c r="R102" s="193"/>
      <c r="S102" s="193"/>
    </row>
    <row r="103" spans="1:19" ht="17.25" thickBot="1">
      <c r="A103" s="125" t="s">
        <v>49</v>
      </c>
      <c r="B103" s="129">
        <v>35789000</v>
      </c>
      <c r="C103" s="80">
        <v>-3.4243618099999998E-2</v>
      </c>
      <c r="D103" s="106">
        <v>35759000</v>
      </c>
      <c r="E103" s="107">
        <f>IF(ISNUMBER(D103), (D103 - $B103) / $B103, "")</f>
        <v>-8.3824638855514266E-4</v>
      </c>
      <c r="F103" s="108">
        <f>IF(ISNUMBER(D103), $B118 * E103, "")</f>
        <v>-125.73695828327141</v>
      </c>
      <c r="G103" s="109">
        <v>35670000</v>
      </c>
      <c r="H103" s="107">
        <f>IF(ISNUMBER(G103), (G103 - $B103) / $B103, "")</f>
        <v>-3.325044007935399E-3</v>
      </c>
      <c r="I103" s="110">
        <f>IF(ISNUMBER(G103), $B118 * H103, "")</f>
        <v>-498.75660119030982</v>
      </c>
      <c r="J103" s="106">
        <v>35664000</v>
      </c>
      <c r="K103" s="107">
        <f>IF(ISNUMBER(J103), (J103 - $B103) / $B103, "")</f>
        <v>-3.4926932856464278E-3</v>
      </c>
      <c r="L103" s="108">
        <f>IF(ISNUMBER(J103), $B118 * K103, "")</f>
        <v>-523.90399284696412</v>
      </c>
      <c r="M103" s="109">
        <v>36356000</v>
      </c>
      <c r="N103" s="107">
        <f>IF(ISNUMBER(M103), (M103 - $B103) / $B103, "")</f>
        <v>1.5842856743692197E-2</v>
      </c>
      <c r="O103" s="108">
        <f>IF(ISNUMBER(M103), $B118 * N103, "")</f>
        <v>2376.4285115538296</v>
      </c>
      <c r="Q103" s="193"/>
      <c r="R103" s="193"/>
      <c r="S103" s="193"/>
    </row>
    <row r="104" spans="1:19" ht="17.25" thickBot="1">
      <c r="A104" s="125" t="s">
        <v>51</v>
      </c>
      <c r="B104" s="126">
        <v>159</v>
      </c>
      <c r="C104" s="77">
        <v>-4.2168674699999999E-2</v>
      </c>
      <c r="D104" s="15">
        <v>161</v>
      </c>
      <c r="E104" s="32">
        <f t="shared" ref="E104:E107" si="50">IF(ISNUMBER(D104), (D104 - $B104) / $B104, "")</f>
        <v>1.2578616352201259E-2</v>
      </c>
      <c r="F104" s="18">
        <f>IF(ISNUMBER(D104), $B118 * E104, "")</f>
        <v>1886.7924528301887</v>
      </c>
      <c r="G104" s="31">
        <v>160</v>
      </c>
      <c r="H104" s="32">
        <f t="shared" ref="H104:H107" si="51">IF(ISNUMBER(G104), (G104 - $B104) / $B104, "")</f>
        <v>6.2893081761006293E-3</v>
      </c>
      <c r="I104" s="101">
        <f>IF(ISNUMBER(G104), $B118 * H104, "")</f>
        <v>943.39622641509436</v>
      </c>
      <c r="J104" s="15">
        <v>162</v>
      </c>
      <c r="K104" s="32">
        <f t="shared" ref="K104:K107" si="52">IF(ISNUMBER(J104), (J104 - $B104) / $B104, "")</f>
        <v>1.8867924528301886E-2</v>
      </c>
      <c r="L104" s="18">
        <f>IF(ISNUMBER(J104), $B118 * K104, "")</f>
        <v>2830.1886792452829</v>
      </c>
      <c r="M104" s="31">
        <v>166</v>
      </c>
      <c r="N104" s="32">
        <f t="shared" ref="N104:N107" si="53">IF(ISNUMBER(M104), (M104 - $B104) / $B104, "")</f>
        <v>4.40251572327044E-2</v>
      </c>
      <c r="O104" s="18">
        <f>IF(ISNUMBER(M104), $B118 * N104, "")</f>
        <v>6603.7735849056598</v>
      </c>
      <c r="Q104" s="193"/>
      <c r="R104" s="193"/>
      <c r="S104" s="193"/>
    </row>
    <row r="105" spans="1:19" ht="17.25" thickBot="1">
      <c r="A105" s="125" t="s">
        <v>77</v>
      </c>
      <c r="B105" s="126">
        <v>195300</v>
      </c>
      <c r="C105" s="77">
        <v>-4.5920859799999998E-2</v>
      </c>
      <c r="D105" s="15">
        <v>197600</v>
      </c>
      <c r="E105" s="32">
        <f t="shared" si="50"/>
        <v>1.1776753712237584E-2</v>
      </c>
      <c r="F105" s="18">
        <f>IF(ISNUMBER(D105), $B118 * E105, "")</f>
        <v>1766.5130568356376</v>
      </c>
      <c r="G105" s="31">
        <v>196900</v>
      </c>
      <c r="H105" s="32">
        <f t="shared" si="51"/>
        <v>8.1925243215565796E-3</v>
      </c>
      <c r="I105" s="101">
        <f>IF(ISNUMBER(G105), $B118 * H105, "")</f>
        <v>1228.878648233487</v>
      </c>
      <c r="J105" s="15">
        <v>197000</v>
      </c>
      <c r="K105" s="32">
        <f t="shared" si="52"/>
        <v>8.7045570916538667E-3</v>
      </c>
      <c r="L105" s="18">
        <f>IF(ISNUMBER(J105), $B118 * K105, "")</f>
        <v>1305.6835637480799</v>
      </c>
      <c r="M105" s="31">
        <v>200450</v>
      </c>
      <c r="N105" s="32">
        <f t="shared" si="53"/>
        <v>2.636968766001024E-2</v>
      </c>
      <c r="O105" s="18">
        <f>IF(ISNUMBER(M105), $B118 * N105, "")</f>
        <v>3955.4531490015361</v>
      </c>
      <c r="Q105" s="193"/>
      <c r="R105" s="193"/>
      <c r="S105" s="193"/>
    </row>
    <row r="106" spans="1:19" ht="17.25" thickBot="1">
      <c r="A106" s="125" t="s">
        <v>124</v>
      </c>
      <c r="B106" s="126">
        <v>34.299999999999997</v>
      </c>
      <c r="C106" s="77">
        <v>-4.7222222199999997E-2</v>
      </c>
      <c r="D106" s="15">
        <v>34.4</v>
      </c>
      <c r="E106" s="32">
        <f t="shared" si="50"/>
        <v>2.9154518950437734E-3</v>
      </c>
      <c r="F106" s="18">
        <f>IF(ISNUMBER(D106), $B118 * E106, "")</f>
        <v>437.31778425656603</v>
      </c>
      <c r="G106" s="31">
        <v>34.4</v>
      </c>
      <c r="H106" s="32">
        <f t="shared" si="51"/>
        <v>2.9154518950437734E-3</v>
      </c>
      <c r="I106" s="101">
        <f>IF(ISNUMBER(G106), $B118 * H106, "")</f>
        <v>437.31778425656603</v>
      </c>
      <c r="J106" s="15">
        <v>34.6</v>
      </c>
      <c r="K106" s="32">
        <f t="shared" si="52"/>
        <v>8.7463556851313205E-3</v>
      </c>
      <c r="L106" s="18">
        <f>IF(ISNUMBER(J106), $B118 * K106, "")</f>
        <v>1311.9533527696981</v>
      </c>
      <c r="M106" s="31">
        <v>35.5</v>
      </c>
      <c r="N106" s="32">
        <f t="shared" si="53"/>
        <v>3.4985422740524866E-2</v>
      </c>
      <c r="O106" s="18">
        <f>IF(ISNUMBER(M106), $B118 * N106, "")</f>
        <v>5247.8134110787296</v>
      </c>
      <c r="Q106" s="33"/>
      <c r="R106" s="33"/>
    </row>
    <row r="107" spans="1:19" ht="17.25" thickBot="1">
      <c r="A107" s="130" t="s">
        <v>89</v>
      </c>
      <c r="B107" s="131">
        <v>447</v>
      </c>
      <c r="C107" s="79">
        <v>-4.8936170199999997E-2</v>
      </c>
      <c r="D107" s="24">
        <v>451</v>
      </c>
      <c r="E107" s="25">
        <f t="shared" si="50"/>
        <v>8.948545861297539E-3</v>
      </c>
      <c r="F107" s="104">
        <f>IF(ISNUMBER(D107), $B118 * E107, "")</f>
        <v>1342.2818791946308</v>
      </c>
      <c r="G107" s="102">
        <v>452</v>
      </c>
      <c r="H107" s="25">
        <f t="shared" si="51"/>
        <v>1.1185682326621925E-2</v>
      </c>
      <c r="I107" s="103">
        <f>IF(ISNUMBER(G107), $B118 * H107, "")</f>
        <v>1677.8523489932886</v>
      </c>
      <c r="J107" s="24">
        <v>455</v>
      </c>
      <c r="K107" s="25">
        <f t="shared" si="52"/>
        <v>1.7897091722595078E-2</v>
      </c>
      <c r="L107" s="104">
        <f>IF(ISNUMBER(J107), $B118 * K107, "")</f>
        <v>2684.5637583892617</v>
      </c>
      <c r="M107" s="102">
        <v>468</v>
      </c>
      <c r="N107" s="25">
        <f t="shared" si="53"/>
        <v>4.6979865771812082E-2</v>
      </c>
      <c r="O107" s="104">
        <f>IF(ISNUMBER(M107), $B118 * N107, "")</f>
        <v>7046.979865771812</v>
      </c>
      <c r="Q107" s="194"/>
      <c r="R107" s="195"/>
      <c r="S107" s="196"/>
    </row>
    <row r="108" spans="1:19">
      <c r="A108" s="123" t="s">
        <v>335</v>
      </c>
      <c r="B108" s="124">
        <v>864</v>
      </c>
      <c r="C108" s="76">
        <v>-5.0549450500000002E-2</v>
      </c>
      <c r="D108" s="13">
        <v>871</v>
      </c>
      <c r="E108" s="14">
        <f>IF(ISNUMBER(D108), (D108 - $B108) / $B108, "")</f>
        <v>8.1018518518518514E-3</v>
      </c>
      <c r="F108" s="16">
        <f>IF(ISNUMBER(D108), $B118 * E108, "")</f>
        <v>1215.2777777777776</v>
      </c>
      <c r="G108" s="29">
        <v>864</v>
      </c>
      <c r="H108" s="14">
        <f>IF(ISNUMBER(G108), (G108 - $B108) / $B108, "")</f>
        <v>0</v>
      </c>
      <c r="I108" s="100">
        <f>IF(ISNUMBER(G108), $B118 * H108, "")</f>
        <v>0</v>
      </c>
      <c r="J108" s="13">
        <v>866</v>
      </c>
      <c r="K108" s="14">
        <f>IF(ISNUMBER(J108), (J108 - $B108) / $B108, "")</f>
        <v>2.3148148148148147E-3</v>
      </c>
      <c r="L108" s="16">
        <f>IF(ISNUMBER(J108), $B118 * K108, "")</f>
        <v>347.22222222222223</v>
      </c>
      <c r="M108" s="29">
        <v>891</v>
      </c>
      <c r="N108" s="14">
        <f>IF(ISNUMBER(M108), (M108 - $B108) / $B108, "")</f>
        <v>3.125E-2</v>
      </c>
      <c r="O108" s="16">
        <f>IF(ISNUMBER(M108), $B118 * N108, "")</f>
        <v>4687.5</v>
      </c>
      <c r="Q108" s="197"/>
      <c r="R108" s="198"/>
      <c r="S108" s="199"/>
    </row>
    <row r="109" spans="1:19" ht="17.25" thickBot="1">
      <c r="A109" s="125" t="s">
        <v>93</v>
      </c>
      <c r="B109" s="126">
        <v>1899500</v>
      </c>
      <c r="C109" s="77">
        <v>-5.0724637699999998E-2</v>
      </c>
      <c r="D109" s="15">
        <v>1902000</v>
      </c>
      <c r="E109" s="32">
        <f t="shared" ref="E109:E112" si="54">IF(ISNUMBER(D109), (D109 - $B109) / $B109, "")</f>
        <v>1.3161358252171624E-3</v>
      </c>
      <c r="F109" s="18">
        <f>IF(ISNUMBER(D109), $B118 * E109, "")</f>
        <v>197.42037378257436</v>
      </c>
      <c r="G109" s="31">
        <v>1895000</v>
      </c>
      <c r="H109" s="32">
        <f t="shared" ref="H109:H112" si="55">IF(ISNUMBER(G109), (G109 - $B109) / $B109, "")</f>
        <v>-2.3690444853908922E-3</v>
      </c>
      <c r="I109" s="101">
        <f>IF(ISNUMBER(G109), $B118 * H109, "")</f>
        <v>-355.35667280863385</v>
      </c>
      <c r="J109" s="15">
        <v>1902500</v>
      </c>
      <c r="K109" s="32">
        <f t="shared" ref="K109:K112" si="56">IF(ISNUMBER(J109), (J109 - $B109) / $B109, "")</f>
        <v>1.5793629902605948E-3</v>
      </c>
      <c r="L109" s="18">
        <f>IF(ISNUMBER(J109), $B118 * K109, "")</f>
        <v>236.90444853908923</v>
      </c>
      <c r="M109" s="31">
        <v>1965000</v>
      </c>
      <c r="N109" s="32">
        <f t="shared" ref="N109:N112" si="57">IF(ISNUMBER(M109), (M109 - $B109) / $B109, "")</f>
        <v>3.4482758620689655E-2</v>
      </c>
      <c r="O109" s="18">
        <f>IF(ISNUMBER(M109), $B118 * N109, "")</f>
        <v>5172.4137931034484</v>
      </c>
      <c r="Q109" s="200"/>
      <c r="R109" s="201"/>
      <c r="S109" s="202"/>
    </row>
    <row r="110" spans="1:19" ht="17.25" thickBot="1">
      <c r="A110" s="125" t="s">
        <v>130</v>
      </c>
      <c r="B110" s="126">
        <v>9960</v>
      </c>
      <c r="C110" s="77">
        <v>-5.2331113200000001E-2</v>
      </c>
      <c r="D110" s="15">
        <v>9940</v>
      </c>
      <c r="E110" s="32">
        <f t="shared" si="54"/>
        <v>-2.008032128514056E-3</v>
      </c>
      <c r="F110" s="18">
        <f>IF(ISNUMBER(D110), $B118 * E110, "")</f>
        <v>-301.20481927710841</v>
      </c>
      <c r="G110" s="31">
        <v>9880</v>
      </c>
      <c r="H110" s="32">
        <f t="shared" si="55"/>
        <v>-8.0321285140562242E-3</v>
      </c>
      <c r="I110" s="101">
        <f>IF(ISNUMBER(G110), $B118 * H110, "")</f>
        <v>-1204.8192771084337</v>
      </c>
      <c r="J110" s="15">
        <v>9955</v>
      </c>
      <c r="K110" s="32">
        <f t="shared" si="56"/>
        <v>-5.0200803212851401E-4</v>
      </c>
      <c r="L110" s="18">
        <f>IF(ISNUMBER(J110), $B118 * K110, "")</f>
        <v>-75.301204819277103</v>
      </c>
      <c r="M110" s="31">
        <v>10230</v>
      </c>
      <c r="N110" s="32">
        <f t="shared" si="57"/>
        <v>2.710843373493976E-2</v>
      </c>
      <c r="O110" s="18">
        <f>IF(ISNUMBER(M110), $B118 * N110, "")</f>
        <v>4066.265060240964</v>
      </c>
      <c r="Q110" s="193"/>
      <c r="R110" s="193"/>
      <c r="S110" s="193"/>
    </row>
    <row r="111" spans="1:19" ht="17.25" thickBot="1">
      <c r="A111" s="125" t="s">
        <v>68</v>
      </c>
      <c r="B111" s="126">
        <v>1175</v>
      </c>
      <c r="C111" s="77">
        <v>-5.2419354799999998E-2</v>
      </c>
      <c r="D111" s="15">
        <v>1200</v>
      </c>
      <c r="E111" s="32">
        <f t="shared" si="54"/>
        <v>2.1276595744680851E-2</v>
      </c>
      <c r="F111" s="18">
        <f>IF(ISNUMBER(D111), $B118 * E111, "")</f>
        <v>3191.4893617021276</v>
      </c>
      <c r="G111" s="31">
        <v>1260</v>
      </c>
      <c r="H111" s="32">
        <f t="shared" si="55"/>
        <v>7.2340425531914887E-2</v>
      </c>
      <c r="I111" s="101">
        <f>IF(ISNUMBER(G111), $B118 * H111, "")</f>
        <v>10851.063829787234</v>
      </c>
      <c r="J111" s="15">
        <v>1295</v>
      </c>
      <c r="K111" s="32">
        <f t="shared" si="56"/>
        <v>0.10212765957446808</v>
      </c>
      <c r="L111" s="18">
        <f>IF(ISNUMBER(J111), $B118 * K111, "")</f>
        <v>15319.148936170212</v>
      </c>
      <c r="M111" s="31">
        <v>1345</v>
      </c>
      <c r="N111" s="32">
        <f t="shared" si="57"/>
        <v>0.14468085106382977</v>
      </c>
      <c r="O111" s="18">
        <f>IF(ISNUMBER(M111), $B118 * N111, "")</f>
        <v>21702.127659574468</v>
      </c>
      <c r="Q111" s="203"/>
      <c r="R111" s="203"/>
      <c r="S111" s="203"/>
    </row>
    <row r="112" spans="1:19" ht="17.25" thickBot="1">
      <c r="A112" s="127" t="s">
        <v>87</v>
      </c>
      <c r="B112" s="128">
        <v>64330</v>
      </c>
      <c r="C112" s="78">
        <v>-5.3274466499999999E-2</v>
      </c>
      <c r="D112" s="20">
        <v>63860</v>
      </c>
      <c r="E112" s="21">
        <f t="shared" si="54"/>
        <v>-7.3060780351313541E-3</v>
      </c>
      <c r="F112" s="22">
        <f>IF(ISNUMBER(D112), $B118 * E112, "")</f>
        <v>-1095.9117052697031</v>
      </c>
      <c r="G112" s="30">
        <v>63610</v>
      </c>
      <c r="H112" s="21">
        <f t="shared" si="55"/>
        <v>-1.1192289755945904E-2</v>
      </c>
      <c r="I112" s="105">
        <f>IF(ISNUMBER(G112), $B118 * H112, "")</f>
        <v>-1678.8434633918857</v>
      </c>
      <c r="J112" s="20">
        <v>63450</v>
      </c>
      <c r="K112" s="21">
        <f t="shared" si="56"/>
        <v>-1.3679465257267216E-2</v>
      </c>
      <c r="L112" s="22">
        <f>IF(ISNUMBER(J112), $B118 * K112, "")</f>
        <v>-2051.9197885900826</v>
      </c>
      <c r="M112" s="30">
        <v>65220</v>
      </c>
      <c r="N112" s="21">
        <f t="shared" si="57"/>
        <v>1.3834913726099797E-2</v>
      </c>
      <c r="O112" s="22">
        <f>IF(ISNUMBER(M112), $B118 * N112, "")</f>
        <v>2075.2370589149696</v>
      </c>
      <c r="Q112" s="203"/>
      <c r="R112" s="203"/>
      <c r="S112" s="203"/>
    </row>
    <row r="113" spans="1:19" ht="17.25" thickBot="1">
      <c r="A113" s="125" t="s">
        <v>218</v>
      </c>
      <c r="B113" s="129">
        <v>1405</v>
      </c>
      <c r="C113" s="80">
        <v>-5.3872053900000001E-2</v>
      </c>
      <c r="D113" s="106">
        <v>1480</v>
      </c>
      <c r="E113" s="107">
        <f>IF(ISNUMBER(D113), (D113 - $B113) / $B113, "")</f>
        <v>5.3380782918149468E-2</v>
      </c>
      <c r="F113" s="108">
        <f>IF(ISNUMBER(D113), $B118 * E113, "")</f>
        <v>8007.1174377224206</v>
      </c>
      <c r="G113" s="109">
        <v>1480</v>
      </c>
      <c r="H113" s="107">
        <f>IF(ISNUMBER(G113), (G113 - $B113) / $B113, "")</f>
        <v>5.3380782918149468E-2</v>
      </c>
      <c r="I113" s="110">
        <f>IF(ISNUMBER(G113), $B118 * H113, "")</f>
        <v>8007.1174377224206</v>
      </c>
      <c r="J113" s="106">
        <v>1465</v>
      </c>
      <c r="K113" s="107">
        <f>IF(ISNUMBER(J113), (J113 - $B113) / $B113, "")</f>
        <v>4.2704626334519574E-2</v>
      </c>
      <c r="L113" s="108">
        <f>IF(ISNUMBER(J113), $B118 * K113, "")</f>
        <v>6405.6939501779361</v>
      </c>
      <c r="M113" s="109">
        <v>1485</v>
      </c>
      <c r="N113" s="107">
        <f>IF(ISNUMBER(M113), (M113 - $B113) / $B113, "")</f>
        <v>5.6939501779359428E-2</v>
      </c>
      <c r="O113" s="108">
        <f>IF(ISNUMBER(M113), $B118 * N113, "")</f>
        <v>8540.9252669039142</v>
      </c>
      <c r="Q113" s="193"/>
      <c r="R113" s="193"/>
      <c r="S113" s="193"/>
    </row>
    <row r="114" spans="1:19" ht="17.25" thickBot="1">
      <c r="A114" s="125" t="s">
        <v>122</v>
      </c>
      <c r="B114" s="126">
        <v>64160</v>
      </c>
      <c r="C114" s="77">
        <v>-5.61929979E-2</v>
      </c>
      <c r="D114" s="15">
        <v>64580</v>
      </c>
      <c r="E114" s="32">
        <f t="shared" ref="E114:E117" si="58">IF(ISNUMBER(D114), (D114 - $B114) / $B114, "")</f>
        <v>6.5461346633416458E-3</v>
      </c>
      <c r="F114" s="18">
        <f>IF(ISNUMBER(D114), $B118 * E114, "")</f>
        <v>981.92019950124688</v>
      </c>
      <c r="G114" s="31">
        <v>64370</v>
      </c>
      <c r="H114" s="32">
        <f t="shared" ref="H114:H117" si="59">IF(ISNUMBER(G114), (G114 - $B114) / $B114, "")</f>
        <v>3.2730673316708229E-3</v>
      </c>
      <c r="I114" s="101">
        <f>IF(ISNUMBER(G114), $B118 * H114, "")</f>
        <v>490.96009975062344</v>
      </c>
      <c r="J114" s="15">
        <v>64730</v>
      </c>
      <c r="K114" s="32">
        <f t="shared" ref="K114:K117" si="60">IF(ISNUMBER(J114), (J114 - $B114) / $B114, "")</f>
        <v>8.8840399002493766E-3</v>
      </c>
      <c r="L114" s="18">
        <f>IF(ISNUMBER(J114), $B118 * K114, "")</f>
        <v>1332.6059850374065</v>
      </c>
      <c r="M114" s="31">
        <v>66480</v>
      </c>
      <c r="N114" s="32">
        <f t="shared" ref="N114:N117" si="61">IF(ISNUMBER(M114), (M114 - $B114) / $B114, "")</f>
        <v>3.6159600997506237E-2</v>
      </c>
      <c r="O114" s="18">
        <f>IF(ISNUMBER(M114), $B118 * N114, "")</f>
        <v>5423.9401496259352</v>
      </c>
      <c r="Q114" s="193"/>
      <c r="R114" s="193"/>
      <c r="S114" s="193"/>
    </row>
    <row r="115" spans="1:19" ht="17.25" thickBot="1">
      <c r="A115" s="125" t="s">
        <v>328</v>
      </c>
      <c r="B115" s="126">
        <v>666</v>
      </c>
      <c r="C115" s="77">
        <v>-5.6657223800000003E-2</v>
      </c>
      <c r="D115" s="15">
        <v>669</v>
      </c>
      <c r="E115" s="32">
        <f t="shared" si="58"/>
        <v>4.5045045045045045E-3</v>
      </c>
      <c r="F115" s="18">
        <f>IF(ISNUMBER(D115), $B118 * E115, "")</f>
        <v>675.67567567567562</v>
      </c>
      <c r="G115" s="31">
        <v>664</v>
      </c>
      <c r="H115" s="32">
        <f t="shared" si="59"/>
        <v>-3.003003003003003E-3</v>
      </c>
      <c r="I115" s="101">
        <f>IF(ISNUMBER(G115), $B118 * H115, "")</f>
        <v>-450.45045045045043</v>
      </c>
      <c r="J115" s="15">
        <v>670</v>
      </c>
      <c r="K115" s="32">
        <f t="shared" si="60"/>
        <v>6.006006006006006E-3</v>
      </c>
      <c r="L115" s="18">
        <f>IF(ISNUMBER(J115), $B118 * K115, "")</f>
        <v>900.90090090090087</v>
      </c>
      <c r="M115" s="31">
        <v>690</v>
      </c>
      <c r="N115" s="32">
        <f t="shared" si="61"/>
        <v>3.6036036036036036E-2</v>
      </c>
      <c r="O115" s="18">
        <f>IF(ISNUMBER(M115), $B118 * N115, "")</f>
        <v>5405.405405405405</v>
      </c>
      <c r="Q115" s="193"/>
      <c r="R115" s="193"/>
      <c r="S115" s="193"/>
    </row>
    <row r="116" spans="1:19">
      <c r="A116" s="125" t="s">
        <v>136</v>
      </c>
      <c r="B116" s="126">
        <v>2815</v>
      </c>
      <c r="C116" s="77">
        <v>-5.8528428100000002E-2</v>
      </c>
      <c r="D116" s="15">
        <v>2860</v>
      </c>
      <c r="E116" s="32">
        <f t="shared" si="58"/>
        <v>1.5985790408525755E-2</v>
      </c>
      <c r="F116" s="18">
        <f>IF(ISNUMBER(D116), $B118 * E116, "")</f>
        <v>2397.8685612788631</v>
      </c>
      <c r="G116" s="31">
        <v>2865</v>
      </c>
      <c r="H116" s="32">
        <f t="shared" si="59"/>
        <v>1.7761989342806393E-2</v>
      </c>
      <c r="I116" s="101">
        <f>IF(ISNUMBER(G116), $B118 * H116, "")</f>
        <v>2664.2984014209592</v>
      </c>
      <c r="J116" s="15">
        <v>2875</v>
      </c>
      <c r="K116" s="32">
        <f t="shared" si="60"/>
        <v>2.1314387211367674E-2</v>
      </c>
      <c r="L116" s="18">
        <f>IF(ISNUMBER(J116), $B118 * K116, "")</f>
        <v>3197.1580817051513</v>
      </c>
      <c r="M116" s="31">
        <v>2960</v>
      </c>
      <c r="N116" s="32">
        <f t="shared" si="61"/>
        <v>5.1509769094138541E-2</v>
      </c>
      <c r="O116" s="18">
        <f>IF(ISNUMBER(M116), $B118 * N116, "")</f>
        <v>7726.4653641207815</v>
      </c>
      <c r="Q116" s="182"/>
      <c r="R116" s="183"/>
      <c r="S116" s="184"/>
    </row>
    <row r="117" spans="1:19" ht="17.25" thickBot="1">
      <c r="A117" s="130" t="s">
        <v>60</v>
      </c>
      <c r="B117" s="131">
        <v>1005</v>
      </c>
      <c r="C117" s="79">
        <v>-6.0747663600000001E-2</v>
      </c>
      <c r="D117" s="24">
        <v>1020</v>
      </c>
      <c r="E117" s="25">
        <f t="shared" si="58"/>
        <v>1.4925373134328358E-2</v>
      </c>
      <c r="F117" s="104">
        <f>IF(ISNUMBER(D117), $B118 * E117, "")</f>
        <v>2238.8059701492539</v>
      </c>
      <c r="G117" s="102">
        <v>1020</v>
      </c>
      <c r="H117" s="25">
        <f t="shared" si="59"/>
        <v>1.4925373134328358E-2</v>
      </c>
      <c r="I117" s="103">
        <f>IF(ISNUMBER(G117), $B118 * H117, "")</f>
        <v>2238.8059701492539</v>
      </c>
      <c r="J117" s="24">
        <v>1030</v>
      </c>
      <c r="K117" s="25">
        <f t="shared" si="60"/>
        <v>2.4875621890547265E-2</v>
      </c>
      <c r="L117" s="104">
        <f>IF(ISNUMBER(J117), $B118 * K117, "")</f>
        <v>3731.34328358209</v>
      </c>
      <c r="M117" s="102">
        <v>1095</v>
      </c>
      <c r="N117" s="25">
        <f t="shared" si="61"/>
        <v>8.9552238805970144E-2</v>
      </c>
      <c r="O117" s="104">
        <f>IF(ISNUMBER(M117), $B118 * N117, "")</f>
        <v>13432.835820895521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1.013982152474659E-2</v>
      </c>
      <c r="F118" s="28">
        <f>SUM(F98:F117)</f>
        <v>30419.464574239762</v>
      </c>
      <c r="G118" s="26" t="s">
        <v>265</v>
      </c>
      <c r="H118" s="27">
        <f>IF(COUNT(H98:H117), SUM(H98:H117) / COUNT(H98:H117), 0)</f>
        <v>1.1669653142058655E-2</v>
      </c>
      <c r="I118" s="28">
        <f>SUM(I98:I117)</f>
        <v>35008.95942617597</v>
      </c>
      <c r="J118" s="26" t="s">
        <v>265</v>
      </c>
      <c r="K118" s="27">
        <f>IF(COUNT(K98:K117), SUM(K98:K117) / COUNT(K98:K117), 0)</f>
        <v>1.63439141451538E-2</v>
      </c>
      <c r="L118" s="28">
        <f>SUM(L98:L117)</f>
        <v>49031.742435461398</v>
      </c>
      <c r="M118" s="26" t="s">
        <v>265</v>
      </c>
      <c r="N118" s="27">
        <f>IF(COUNT(N98:N117), SUM(N98:N117) / COUNT(N98:N117), 0)</f>
        <v>3.8280184470444754E-2</v>
      </c>
      <c r="O118" s="28">
        <f>SUM(O98:O117)</f>
        <v>114840.55341133426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4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2022-06-12(일) 오전 00:00</v>
      </c>
      <c r="C123" s="245"/>
      <c r="D123" s="217" t="str">
        <f>TEXT($G$1, "[$-ko-KR]yyyy-mm-dd(ddd) ") &amp; "오후 14:00"</f>
        <v>2022-06-12(일) 오후 14:00</v>
      </c>
      <c r="E123" s="218"/>
      <c r="F123" s="219"/>
      <c r="G123" s="217" t="str">
        <f>TEXT($G$1, "[$-ko-KR]yyyy-mm-dd(ddd) ") &amp; "오후 19:00"</f>
        <v>2022-06-12(일) 오후 19:00</v>
      </c>
      <c r="H123" s="218"/>
      <c r="I123" s="219"/>
      <c r="J123" s="217" t="str">
        <f>TEXT($G$1, "[$-ko-KR]yyyy-mm-dd(ddd) ") &amp; "오후 21:00"</f>
        <v>2022-06-12(일) 오후 21:00</v>
      </c>
      <c r="K123" s="218"/>
      <c r="L123" s="219"/>
      <c r="M123" s="217" t="str">
        <f>TEXT($G$1+1, "[$-ko-KR]yyyy-mm-dd(ddd) ") &amp; "오전 00:00"</f>
        <v>2022-06-13(월)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5" t="s">
        <v>57</v>
      </c>
      <c r="H124" s="176" t="s">
        <v>262</v>
      </c>
      <c r="I124" s="177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97</v>
      </c>
      <c r="B125" s="124">
        <v>1.1999999999999999E-3</v>
      </c>
      <c r="C125" s="76">
        <v>-7.6923076899999998E-2</v>
      </c>
      <c r="D125" s="13">
        <v>1.2999999999999999E-3</v>
      </c>
      <c r="E125" s="14">
        <f>IF(ISNUMBER(D125), (D125 - $B125) / $B125, "")</f>
        <v>8.3333333333333384E-2</v>
      </c>
      <c r="F125" s="16">
        <f>IF(ISNUMBER(D125), $B145 * E125, "")</f>
        <v>12500.000000000007</v>
      </c>
      <c r="G125" s="29">
        <v>1.2999999999999999E-3</v>
      </c>
      <c r="H125" s="14">
        <f>IF(ISNUMBER(G125), (G125 - $B125) / $B125, "")</f>
        <v>8.3333333333333384E-2</v>
      </c>
      <c r="I125" s="100">
        <f>IF(ISNUMBER(G125), $B145 * H125, "")</f>
        <v>12500.000000000007</v>
      </c>
      <c r="J125" s="13">
        <v>1.1999999999999999E-3</v>
      </c>
      <c r="K125" s="14">
        <f>IF(ISNUMBER(J125), (J125 - $B125) / $B125, "")</f>
        <v>0</v>
      </c>
      <c r="L125" s="16">
        <f>IF(ISNUMBER(J125), $B145 * K125, "")</f>
        <v>0</v>
      </c>
      <c r="M125" s="29">
        <v>1.2999999999999999E-3</v>
      </c>
      <c r="N125" s="14">
        <f>IF(ISNUMBER(M125), (M125 - $B125) / $B125, "")</f>
        <v>8.3333333333333384E-2</v>
      </c>
      <c r="O125" s="16">
        <f>IF(ISNUMBER(M125), $B145 * N125, "")</f>
        <v>12500.000000000007</v>
      </c>
      <c r="Q125" s="203"/>
      <c r="R125" s="203"/>
      <c r="S125" s="203"/>
    </row>
    <row r="126" spans="1:19" ht="17.25" thickBot="1">
      <c r="A126" s="125" t="s">
        <v>196</v>
      </c>
      <c r="B126" s="126">
        <v>29.4</v>
      </c>
      <c r="C126" s="77">
        <v>-7.8369906000000003E-2</v>
      </c>
      <c r="D126" s="15">
        <v>29.6</v>
      </c>
      <c r="E126" s="32">
        <f t="shared" ref="E126:E129" si="62">IF(ISNUMBER(D126), (D126 - $B126) / $B126, "")</f>
        <v>6.802721088435471E-3</v>
      </c>
      <c r="F126" s="18">
        <f>IF(ISNUMBER(D126), $B145 * E126, "")</f>
        <v>1020.4081632653207</v>
      </c>
      <c r="G126" s="31">
        <v>29.4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29.7</v>
      </c>
      <c r="K126" s="32">
        <f t="shared" ref="K126:K129" si="64">IF(ISNUMBER(J126), (J126 - $B126) / $B126, "")</f>
        <v>1.0204081632653086E-2</v>
      </c>
      <c r="L126" s="18">
        <f>IF(ISNUMBER(J126), $B145 * K126, "")</f>
        <v>1530.6122448979629</v>
      </c>
      <c r="M126" s="31">
        <v>30.4</v>
      </c>
      <c r="N126" s="32">
        <f t="shared" ref="N126:N129" si="65">IF(ISNUMBER(M126), (M126 - $B126) / $B126, "")</f>
        <v>3.4013605442176874E-2</v>
      </c>
      <c r="O126" s="18">
        <f>IF(ISNUMBER(M126), $B145 * N126, "")</f>
        <v>5102.0408163265311</v>
      </c>
      <c r="Q126" s="203"/>
      <c r="R126" s="203"/>
      <c r="S126" s="203"/>
    </row>
    <row r="127" spans="1:19" ht="17.25" thickBot="1">
      <c r="A127" s="125" t="s">
        <v>143</v>
      </c>
      <c r="B127" s="126">
        <v>5.41</v>
      </c>
      <c r="C127" s="77">
        <v>-8.1494057699999997E-2</v>
      </c>
      <c r="D127" s="15">
        <v>5.44</v>
      </c>
      <c r="E127" s="32">
        <f t="shared" si="62"/>
        <v>5.5452865064695468E-3</v>
      </c>
      <c r="F127" s="18">
        <f>IF(ISNUMBER(D127), $B145 * E127, "")</f>
        <v>831.79297597043205</v>
      </c>
      <c r="G127" s="31">
        <v>5.41</v>
      </c>
      <c r="H127" s="32">
        <f t="shared" si="63"/>
        <v>0</v>
      </c>
      <c r="I127" s="101">
        <f>IF(ISNUMBER(G127), $B145 * H127, "")</f>
        <v>0</v>
      </c>
      <c r="J127" s="15">
        <v>5.44</v>
      </c>
      <c r="K127" s="32">
        <f t="shared" si="64"/>
        <v>5.5452865064695468E-3</v>
      </c>
      <c r="L127" s="18">
        <f>IF(ISNUMBER(J127), $B145 * K127, "")</f>
        <v>831.79297597043205</v>
      </c>
      <c r="M127" s="31">
        <v>5.58</v>
      </c>
      <c r="N127" s="32">
        <f t="shared" si="65"/>
        <v>3.142329020332716E-2</v>
      </c>
      <c r="O127" s="18">
        <f>IF(ISNUMBER(M127), $B145 * N127, "")</f>
        <v>4713.493530499074</v>
      </c>
      <c r="Q127" s="193"/>
      <c r="R127" s="193"/>
      <c r="S127" s="193"/>
    </row>
    <row r="128" spans="1:19" ht="17.25" thickBot="1">
      <c r="A128" s="125" t="s">
        <v>228</v>
      </c>
      <c r="B128" s="126">
        <v>30.9</v>
      </c>
      <c r="C128" s="77">
        <v>-8.3086053399999998E-2</v>
      </c>
      <c r="D128" s="15">
        <v>31.2</v>
      </c>
      <c r="E128" s="32">
        <f t="shared" si="62"/>
        <v>9.7087378640776933E-3</v>
      </c>
      <c r="F128" s="18">
        <f>IF(ISNUMBER(D128), $B145 * E128, "")</f>
        <v>1456.310679611654</v>
      </c>
      <c r="G128" s="31">
        <v>31.2</v>
      </c>
      <c r="H128" s="32">
        <f t="shared" si="63"/>
        <v>9.7087378640776933E-3</v>
      </c>
      <c r="I128" s="101">
        <f>IF(ISNUMBER(G128), $B145 * H128, "")</f>
        <v>1456.310679611654</v>
      </c>
      <c r="J128" s="15">
        <v>31.2</v>
      </c>
      <c r="K128" s="32">
        <f t="shared" si="64"/>
        <v>9.7087378640776933E-3</v>
      </c>
      <c r="L128" s="18">
        <f>IF(ISNUMBER(J128), $B145 * K128, "")</f>
        <v>1456.310679611654</v>
      </c>
      <c r="M128" s="31">
        <v>31.9</v>
      </c>
      <c r="N128" s="32">
        <f t="shared" si="65"/>
        <v>3.236245954692557E-2</v>
      </c>
      <c r="O128" s="18">
        <f>IF(ISNUMBER(M128), $B145 * N128, "")</f>
        <v>4854.3689320388357</v>
      </c>
      <c r="Q128" s="193"/>
      <c r="R128" s="193"/>
      <c r="S128" s="193"/>
    </row>
    <row r="129" spans="1:19" ht="17.25" thickBot="1">
      <c r="A129" s="127" t="s">
        <v>134</v>
      </c>
      <c r="B129" s="128">
        <v>63.3</v>
      </c>
      <c r="C129" s="78">
        <v>-8.3936324199999995E-2</v>
      </c>
      <c r="D129" s="20">
        <v>62.9</v>
      </c>
      <c r="E129" s="21">
        <f t="shared" si="62"/>
        <v>-6.3191153238546386E-3</v>
      </c>
      <c r="F129" s="22">
        <f>IF(ISNUMBER(D129), $B145 * E129, "")</f>
        <v>-947.8672985781958</v>
      </c>
      <c r="G129" s="30">
        <v>62.9</v>
      </c>
      <c r="H129" s="21">
        <f t="shared" si="63"/>
        <v>-6.3191153238546386E-3</v>
      </c>
      <c r="I129" s="105">
        <f>IF(ISNUMBER(G129), $B145 * H129, "")</f>
        <v>-947.8672985781958</v>
      </c>
      <c r="J129" s="20">
        <v>63.3</v>
      </c>
      <c r="K129" s="21">
        <f t="shared" si="64"/>
        <v>0</v>
      </c>
      <c r="L129" s="22">
        <f>IF(ISNUMBER(J129), $B145 * K129, "")</f>
        <v>0</v>
      </c>
      <c r="M129" s="30">
        <v>64.900000000000006</v>
      </c>
      <c r="N129" s="21">
        <f t="shared" si="65"/>
        <v>2.5276461295418776E-2</v>
      </c>
      <c r="O129" s="22">
        <f>IF(ISNUMBER(M129), $B145 * N129, "")</f>
        <v>3791.4691943128164</v>
      </c>
      <c r="Q129" s="193"/>
      <c r="R129" s="193"/>
      <c r="S129" s="193"/>
    </row>
    <row r="130" spans="1:19" ht="17.25" thickBot="1">
      <c r="A130" s="125" t="s">
        <v>336</v>
      </c>
      <c r="B130" s="129">
        <v>93.4</v>
      </c>
      <c r="C130" s="80">
        <v>-8.4313725500000006E-2</v>
      </c>
      <c r="D130" s="106">
        <v>92.7</v>
      </c>
      <c r="E130" s="107">
        <f>IF(ISNUMBER(D130), (D130 - $B130) / $B130, "")</f>
        <v>-7.4946466809422138E-3</v>
      </c>
      <c r="F130" s="108">
        <f>IF(ISNUMBER(D130), $B145 * E130, "")</f>
        <v>-1124.1970021413322</v>
      </c>
      <c r="G130" s="109">
        <v>92.7</v>
      </c>
      <c r="H130" s="107">
        <f>IF(ISNUMBER(G130), (G130 - $B130) / $B130, "")</f>
        <v>-7.4946466809422138E-3</v>
      </c>
      <c r="I130" s="110">
        <f>IF(ISNUMBER(G130), $B145 * H130, "")</f>
        <v>-1124.1970021413322</v>
      </c>
      <c r="J130" s="106">
        <v>94.2</v>
      </c>
      <c r="K130" s="107">
        <f>IF(ISNUMBER(J130), (J130 - $B130) / $B130, "")</f>
        <v>8.5653104925053226E-3</v>
      </c>
      <c r="L130" s="108">
        <f>IF(ISNUMBER(J130), $B145 * K130, "")</f>
        <v>1284.7965738757985</v>
      </c>
      <c r="M130" s="109">
        <v>95.9</v>
      </c>
      <c r="N130" s="107">
        <f>IF(ISNUMBER(M130), (M130 - $B130) / $B130, "")</f>
        <v>2.6766595289079226E-2</v>
      </c>
      <c r="O130" s="108">
        <f>IF(ISNUMBER(M130), $B145 * N130, "")</f>
        <v>4014.9892933618839</v>
      </c>
      <c r="Q130" s="193"/>
      <c r="R130" s="193"/>
      <c r="S130" s="193"/>
    </row>
    <row r="131" spans="1:19" ht="17.25" thickBot="1">
      <c r="A131" s="125" t="s">
        <v>346</v>
      </c>
      <c r="B131" s="126">
        <v>6.86</v>
      </c>
      <c r="C131" s="77">
        <v>-8.7765957399999997E-2</v>
      </c>
      <c r="D131" s="15">
        <v>7.03</v>
      </c>
      <c r="E131" s="32">
        <f t="shared" ref="E131:E134" si="66">IF(ISNUMBER(D131), (D131 - $B131) / $B131, "")</f>
        <v>2.478134110787171E-2</v>
      </c>
      <c r="F131" s="18">
        <f>IF(ISNUMBER(D131), $B145 * E131, "")</f>
        <v>3717.2011661807564</v>
      </c>
      <c r="G131" s="31">
        <v>7.06</v>
      </c>
      <c r="H131" s="32">
        <f t="shared" ref="H131:H134" si="67">IF(ISNUMBER(G131), (G131 - $B131) / $B131, "")</f>
        <v>2.9154518950437212E-2</v>
      </c>
      <c r="I131" s="101">
        <f>IF(ISNUMBER(G131), $B145 * H131, "")</f>
        <v>4373.1778425655821</v>
      </c>
      <c r="J131" s="15">
        <v>7.06</v>
      </c>
      <c r="K131" s="32">
        <f t="shared" ref="K131:K134" si="68">IF(ISNUMBER(J131), (J131 - $B131) / $B131, "")</f>
        <v>2.9154518950437212E-2</v>
      </c>
      <c r="L131" s="18">
        <f>IF(ISNUMBER(J131), $B145 * K131, "")</f>
        <v>4373.1778425655821</v>
      </c>
      <c r="M131" s="31">
        <v>7.2</v>
      </c>
      <c r="N131" s="32">
        <f t="shared" ref="N131:N134" si="69">IF(ISNUMBER(M131), (M131 - $B131) / $B131, "")</f>
        <v>4.956268221574342E-2</v>
      </c>
      <c r="O131" s="18">
        <f>IF(ISNUMBER(M131), $B145 * N131, "")</f>
        <v>7434.4023323615129</v>
      </c>
      <c r="Q131" s="193"/>
      <c r="R131" s="193"/>
      <c r="S131" s="193"/>
    </row>
    <row r="132" spans="1:19" ht="17.25" thickBot="1">
      <c r="A132" s="125" t="s">
        <v>184</v>
      </c>
      <c r="B132" s="126">
        <v>6.85</v>
      </c>
      <c r="C132" s="77">
        <v>-8.7882822900000004E-2</v>
      </c>
      <c r="D132" s="15">
        <v>6.98</v>
      </c>
      <c r="E132" s="32">
        <f t="shared" si="66"/>
        <v>1.8978102189781135E-2</v>
      </c>
      <c r="F132" s="18">
        <f>IF(ISNUMBER(D132), $B145 * E132, "")</f>
        <v>2846.7153284671704</v>
      </c>
      <c r="G132" s="31">
        <v>6.96</v>
      </c>
      <c r="H132" s="32">
        <f t="shared" si="67"/>
        <v>1.6058394160583991E-2</v>
      </c>
      <c r="I132" s="101">
        <f>IF(ISNUMBER(G132), $B145 * H132, "")</f>
        <v>2408.7591240875986</v>
      </c>
      <c r="J132" s="15">
        <v>6.91</v>
      </c>
      <c r="K132" s="32">
        <f t="shared" si="68"/>
        <v>8.7591240875913145E-3</v>
      </c>
      <c r="L132" s="18">
        <f>IF(ISNUMBER(J132), $B145 * K132, "")</f>
        <v>1313.8686131386971</v>
      </c>
      <c r="M132" s="31">
        <v>7.13</v>
      </c>
      <c r="N132" s="32">
        <f t="shared" si="69"/>
        <v>4.0875912408759166E-2</v>
      </c>
      <c r="O132" s="18">
        <f>IF(ISNUMBER(M132), $B145 * N132, "")</f>
        <v>6131.3868613138748</v>
      </c>
      <c r="Q132" s="193"/>
      <c r="R132" s="193"/>
      <c r="S132" s="193"/>
    </row>
    <row r="133" spans="1:19" ht="17.25" thickBot="1">
      <c r="A133" s="125" t="s">
        <v>194</v>
      </c>
      <c r="B133" s="126">
        <v>82.6</v>
      </c>
      <c r="C133" s="77">
        <v>-9.1309130899999993E-2</v>
      </c>
      <c r="D133" s="15">
        <v>83.3</v>
      </c>
      <c r="E133" s="32">
        <f t="shared" si="66"/>
        <v>8.4745762711864753E-3</v>
      </c>
      <c r="F133" s="18">
        <f>IF(ISNUMBER(D133), $B145 * E133, "")</f>
        <v>1271.1864406779714</v>
      </c>
      <c r="G133" s="31">
        <v>82.5</v>
      </c>
      <c r="H133" s="32">
        <f t="shared" si="67"/>
        <v>-1.2106537530265657E-3</v>
      </c>
      <c r="I133" s="101">
        <f>IF(ISNUMBER(G133), $B145 * H133, "")</f>
        <v>-181.59806295398485</v>
      </c>
      <c r="J133" s="15">
        <v>82.4</v>
      </c>
      <c r="K133" s="32">
        <f t="shared" si="68"/>
        <v>-2.4213075060531314E-3</v>
      </c>
      <c r="L133" s="18">
        <f>IF(ISNUMBER(J133), $B145 * K133, "")</f>
        <v>-363.1961259079697</v>
      </c>
      <c r="M133" s="31">
        <v>84.9</v>
      </c>
      <c r="N133" s="32">
        <f t="shared" si="69"/>
        <v>2.7845036319612729E-2</v>
      </c>
      <c r="O133" s="18">
        <f>IF(ISNUMBER(M133), $B145 * N133, "")</f>
        <v>4176.7554479419096</v>
      </c>
      <c r="Q133" s="33"/>
      <c r="R133" s="33"/>
    </row>
    <row r="134" spans="1:19" ht="17.25" thickBot="1">
      <c r="A134" s="130" t="s">
        <v>202</v>
      </c>
      <c r="B134" s="131">
        <v>5.27</v>
      </c>
      <c r="C134" s="79">
        <v>-9.1379310300000002E-2</v>
      </c>
      <c r="D134" s="24">
        <v>5.33</v>
      </c>
      <c r="E134" s="25">
        <f t="shared" si="66"/>
        <v>1.1385199240986812E-2</v>
      </c>
      <c r="F134" s="104">
        <f>IF(ISNUMBER(D134), $B145 * E134, "")</f>
        <v>1707.7798861480219</v>
      </c>
      <c r="G134" s="102">
        <v>5.31</v>
      </c>
      <c r="H134" s="25">
        <f t="shared" si="67"/>
        <v>7.5901328273244853E-3</v>
      </c>
      <c r="I134" s="103">
        <f>IF(ISNUMBER(G134), $B145 * H134, "")</f>
        <v>1138.5199240986728</v>
      </c>
      <c r="J134" s="24">
        <v>5.36</v>
      </c>
      <c r="K134" s="25">
        <f t="shared" si="68"/>
        <v>1.7077798861480219E-2</v>
      </c>
      <c r="L134" s="104">
        <f>IF(ISNUMBER(J134), $B145 * K134, "")</f>
        <v>2561.6698292220326</v>
      </c>
      <c r="M134" s="102">
        <v>5.47</v>
      </c>
      <c r="N134" s="25">
        <f t="shared" si="69"/>
        <v>3.7950664136622431E-2</v>
      </c>
      <c r="O134" s="104">
        <f>IF(ISNUMBER(M134), $B145 * N134, "")</f>
        <v>5692.5996204933645</v>
      </c>
      <c r="Q134" s="194"/>
      <c r="R134" s="195"/>
      <c r="S134" s="196"/>
    </row>
    <row r="135" spans="1:19">
      <c r="A135" s="123" t="s">
        <v>145</v>
      </c>
      <c r="B135" s="124">
        <v>5.75</v>
      </c>
      <c r="C135" s="76">
        <v>-9.3059936900000001E-2</v>
      </c>
      <c r="D135" s="13">
        <v>5.82</v>
      </c>
      <c r="E135" s="14">
        <f>IF(ISNUMBER(D135), (D135 - $B135) / $B135, "")</f>
        <v>1.2173913043478311E-2</v>
      </c>
      <c r="F135" s="16">
        <f>IF(ISNUMBER(D135), $B145 * E135, "")</f>
        <v>1826.0869565217467</v>
      </c>
      <c r="G135" s="29">
        <v>5.81</v>
      </c>
      <c r="H135" s="14">
        <f>IF(ISNUMBER(G135), (G135 - $B135) / $B135, "")</f>
        <v>1.0434782608695584E-2</v>
      </c>
      <c r="I135" s="100">
        <f>IF(ISNUMBER(G135), $B145 * H135, "")</f>
        <v>1565.2173913043375</v>
      </c>
      <c r="J135" s="13">
        <v>5.83</v>
      </c>
      <c r="K135" s="14">
        <f>IF(ISNUMBER(J135), (J135 - $B135) / $B135, "")</f>
        <v>1.3913043478260882E-2</v>
      </c>
      <c r="L135" s="16">
        <f>IF(ISNUMBER(J135), $B145 * K135, "")</f>
        <v>2086.9565217391323</v>
      </c>
      <c r="M135" s="29">
        <v>6.02</v>
      </c>
      <c r="N135" s="14">
        <f>IF(ISNUMBER(M135), (M135 - $B135) / $B135, "")</f>
        <v>4.6956521739130362E-2</v>
      </c>
      <c r="O135" s="16">
        <f>IF(ISNUMBER(M135), $B145 * N135, "")</f>
        <v>7043.4782608695541</v>
      </c>
      <c r="Q135" s="197"/>
      <c r="R135" s="198"/>
      <c r="S135" s="199"/>
    </row>
    <row r="136" spans="1:19" ht="17.25" thickBot="1">
      <c r="A136" s="125" t="s">
        <v>128</v>
      </c>
      <c r="B136" s="126">
        <v>49.5</v>
      </c>
      <c r="C136" s="77">
        <v>-9.3406593400000001E-2</v>
      </c>
      <c r="D136" s="15">
        <v>49.5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49.6</v>
      </c>
      <c r="H136" s="32">
        <f t="shared" ref="H136:H139" si="71">IF(ISNUMBER(G136), (G136 - $B136) / $B136, "")</f>
        <v>2.0202020202020488E-3</v>
      </c>
      <c r="I136" s="101">
        <f>IF(ISNUMBER(G136), $B145 * H136, "")</f>
        <v>303.03030303030732</v>
      </c>
      <c r="J136" s="15">
        <v>50</v>
      </c>
      <c r="K136" s="32">
        <f t="shared" ref="K136:K139" si="72">IF(ISNUMBER(J136), (J136 - $B136) / $B136, "")</f>
        <v>1.0101010101010102E-2</v>
      </c>
      <c r="L136" s="18">
        <f>IF(ISNUMBER(J136), $B145 * K136, "")</f>
        <v>1515.1515151515152</v>
      </c>
      <c r="M136" s="31">
        <v>51.8</v>
      </c>
      <c r="N136" s="32">
        <f t="shared" ref="N136:N139" si="73">IF(ISNUMBER(M136), (M136 - $B136) / $B136, "")</f>
        <v>4.646464646464641E-2</v>
      </c>
      <c r="O136" s="18">
        <f>IF(ISNUMBER(M136), $B145 * N136, "")</f>
        <v>6969.6969696969618</v>
      </c>
      <c r="Q136" s="200"/>
      <c r="R136" s="201"/>
      <c r="S136" s="202"/>
    </row>
    <row r="137" spans="1:19" ht="17.25" thickBot="1">
      <c r="A137" s="125" t="s">
        <v>118</v>
      </c>
      <c r="B137" s="126">
        <v>9.6999999999999993</v>
      </c>
      <c r="C137" s="77">
        <v>-9.3457943900000007E-2</v>
      </c>
      <c r="D137" s="15">
        <v>9.74</v>
      </c>
      <c r="E137" s="32">
        <f t="shared" si="70"/>
        <v>4.1237113402062811E-3</v>
      </c>
      <c r="F137" s="18">
        <f>IF(ISNUMBER(D137), $B145 * E137, "")</f>
        <v>618.55670103094212</v>
      </c>
      <c r="G137" s="31">
        <v>9.7100000000000009</v>
      </c>
      <c r="H137" s="32">
        <f t="shared" si="71"/>
        <v>1.0309278350517075E-3</v>
      </c>
      <c r="I137" s="101">
        <f>IF(ISNUMBER(G137), $B145 * H137, "")</f>
        <v>154.63917525775614</v>
      </c>
      <c r="J137" s="15">
        <v>9.77</v>
      </c>
      <c r="K137" s="32">
        <f t="shared" si="72"/>
        <v>7.2164948453608546E-3</v>
      </c>
      <c r="L137" s="18">
        <f>IF(ISNUMBER(J137), $B145 * K137, "")</f>
        <v>1082.4742268041282</v>
      </c>
      <c r="M137" s="31">
        <v>10.1</v>
      </c>
      <c r="N137" s="32">
        <f t="shared" si="73"/>
        <v>4.1237113402061897E-2</v>
      </c>
      <c r="O137" s="18">
        <f>IF(ISNUMBER(M137), $B145 * N137, "")</f>
        <v>6185.5670103092843</v>
      </c>
      <c r="Q137" s="193"/>
      <c r="R137" s="193"/>
      <c r="S137" s="193"/>
    </row>
    <row r="138" spans="1:19" ht="17.25" thickBot="1">
      <c r="A138" s="125" t="s">
        <v>188</v>
      </c>
      <c r="B138" s="126">
        <v>50.8</v>
      </c>
      <c r="C138" s="77">
        <v>-9.6085409299999994E-2</v>
      </c>
      <c r="D138" s="15">
        <v>51.2</v>
      </c>
      <c r="E138" s="32">
        <f t="shared" si="70"/>
        <v>7.8740157480316087E-3</v>
      </c>
      <c r="F138" s="18">
        <f>IF(ISNUMBER(D138), $B145 * E138, "")</f>
        <v>1181.1023622047412</v>
      </c>
      <c r="G138" s="31">
        <v>51.1</v>
      </c>
      <c r="H138" s="32">
        <f t="shared" si="71"/>
        <v>5.9055118110237061E-3</v>
      </c>
      <c r="I138" s="101">
        <f>IF(ISNUMBER(G138), $B145 * H138, "")</f>
        <v>885.82677165355597</v>
      </c>
      <c r="J138" s="15">
        <v>51.3</v>
      </c>
      <c r="K138" s="32">
        <f t="shared" si="72"/>
        <v>9.8425196850393699E-3</v>
      </c>
      <c r="L138" s="18">
        <f>IF(ISNUMBER(J138), $B145 * K138, "")</f>
        <v>1476.3779527559054</v>
      </c>
      <c r="M138" s="31">
        <v>53</v>
      </c>
      <c r="N138" s="32">
        <f t="shared" si="73"/>
        <v>4.3307086614173283E-2</v>
      </c>
      <c r="O138" s="18">
        <f>IF(ISNUMBER(M138), $B145 * N138, "")</f>
        <v>6496.0629921259924</v>
      </c>
      <c r="Q138" s="203"/>
      <c r="R138" s="203"/>
      <c r="S138" s="203"/>
    </row>
    <row r="139" spans="1:19" ht="17.25" thickBot="1">
      <c r="A139" s="127" t="s">
        <v>173</v>
      </c>
      <c r="B139" s="128">
        <v>6.31</v>
      </c>
      <c r="C139" s="78">
        <v>-9.7281831200000002E-2</v>
      </c>
      <c r="D139" s="20">
        <v>6.51</v>
      </c>
      <c r="E139" s="21">
        <f t="shared" si="70"/>
        <v>3.1695721077654546E-2</v>
      </c>
      <c r="F139" s="22">
        <f>IF(ISNUMBER(D139), $B145 * E139, "")</f>
        <v>4754.3581616481815</v>
      </c>
      <c r="G139" s="30">
        <v>6.37</v>
      </c>
      <c r="H139" s="21">
        <f t="shared" si="71"/>
        <v>9.5087163232964352E-3</v>
      </c>
      <c r="I139" s="105">
        <f>IF(ISNUMBER(G139), $B145 * H139, "")</f>
        <v>1426.3074484944652</v>
      </c>
      <c r="J139" s="20">
        <v>6.37</v>
      </c>
      <c r="K139" s="21">
        <f t="shared" si="72"/>
        <v>9.5087163232964352E-3</v>
      </c>
      <c r="L139" s="22">
        <f>IF(ISNUMBER(J139), $B145 * K139, "")</f>
        <v>1426.3074484944652</v>
      </c>
      <c r="M139" s="30">
        <v>6.65</v>
      </c>
      <c r="N139" s="21">
        <f t="shared" si="73"/>
        <v>5.3882725832012798E-2</v>
      </c>
      <c r="O139" s="22">
        <f>IF(ISNUMBER(M139), $B145 * N139, "")</f>
        <v>8082.4088748019194</v>
      </c>
      <c r="Q139" s="203"/>
      <c r="R139" s="203"/>
      <c r="S139" s="203"/>
    </row>
    <row r="140" spans="1:19" ht="17.25" thickBot="1">
      <c r="A140" s="125" t="s">
        <v>214</v>
      </c>
      <c r="B140" s="129">
        <v>89.3</v>
      </c>
      <c r="C140" s="80">
        <v>-9.8890010099999995E-2</v>
      </c>
      <c r="D140" s="106">
        <v>90</v>
      </c>
      <c r="E140" s="107">
        <f>IF(ISNUMBER(D140), (D140 - $B140) / $B140, "")</f>
        <v>7.838745800671924E-3</v>
      </c>
      <c r="F140" s="108">
        <f>IF(ISNUMBER(D140), $B145 * E140, "")</f>
        <v>1175.8118701007886</v>
      </c>
      <c r="G140" s="109">
        <v>90</v>
      </c>
      <c r="H140" s="107">
        <f>IF(ISNUMBER(G140), (G140 - $B140) / $B140, "")</f>
        <v>7.838745800671924E-3</v>
      </c>
      <c r="I140" s="110">
        <f>IF(ISNUMBER(G140), $B145 * H140, "")</f>
        <v>1175.8118701007886</v>
      </c>
      <c r="J140" s="106">
        <v>90.1</v>
      </c>
      <c r="K140" s="107">
        <f>IF(ISNUMBER(J140), (J140 - $B140) / $B140, "")</f>
        <v>8.9585666293392745E-3</v>
      </c>
      <c r="L140" s="108">
        <f>IF(ISNUMBER(J140), $B145 * K140, "")</f>
        <v>1343.7849944008913</v>
      </c>
      <c r="M140" s="109">
        <v>93.3</v>
      </c>
      <c r="N140" s="107">
        <f>IF(ISNUMBER(M140), (M140 - $B140) / $B140, "")</f>
        <v>4.4792833146696527E-2</v>
      </c>
      <c r="O140" s="108">
        <f>IF(ISNUMBER(M140), $B145 * N140, "")</f>
        <v>6718.9249720044791</v>
      </c>
      <c r="Q140" s="193"/>
      <c r="R140" s="193"/>
      <c r="S140" s="193"/>
    </row>
    <row r="141" spans="1:19" ht="17.25" thickBot="1">
      <c r="A141" s="125" t="s">
        <v>71</v>
      </c>
      <c r="B141" s="126">
        <v>13.5</v>
      </c>
      <c r="C141" s="77">
        <v>-0.1</v>
      </c>
      <c r="D141" s="15">
        <v>13.7</v>
      </c>
      <c r="E141" s="32">
        <f t="shared" ref="E141:E144" si="74">IF(ISNUMBER(D141), (D141 - $B141) / $B141, "")</f>
        <v>1.4814814814814762E-2</v>
      </c>
      <c r="F141" s="18">
        <f>IF(ISNUMBER(D141), $B145 * E141, "")</f>
        <v>2222.2222222222144</v>
      </c>
      <c r="G141" s="31">
        <v>13.7</v>
      </c>
      <c r="H141" s="32">
        <f t="shared" ref="H141:H144" si="75">IF(ISNUMBER(G141), (G141 - $B141) / $B141, "")</f>
        <v>1.4814814814814762E-2</v>
      </c>
      <c r="I141" s="101">
        <f>IF(ISNUMBER(G141), $B145 * H141, "")</f>
        <v>2222.2222222222144</v>
      </c>
      <c r="J141" s="15">
        <v>13.7</v>
      </c>
      <c r="K141" s="32">
        <f t="shared" ref="K141:K144" si="76">IF(ISNUMBER(J141), (J141 - $B141) / $B141, "")</f>
        <v>1.4814814814814762E-2</v>
      </c>
      <c r="L141" s="18">
        <f>IF(ISNUMBER(J141), $B145 * K141, "")</f>
        <v>2222.2222222222144</v>
      </c>
      <c r="M141" s="31">
        <v>14.2</v>
      </c>
      <c r="N141" s="32">
        <f t="shared" ref="N141:N144" si="77">IF(ISNUMBER(M141), (M141 - $B141) / $B141, "")</f>
        <v>5.1851851851851802E-2</v>
      </c>
      <c r="O141" s="18">
        <f>IF(ISNUMBER(M141), $B145 * N141, "")</f>
        <v>7777.7777777777701</v>
      </c>
      <c r="Q141" s="193"/>
      <c r="R141" s="193"/>
      <c r="S141" s="193"/>
    </row>
    <row r="142" spans="1:19" ht="17.25" thickBot="1">
      <c r="A142" s="125" t="s">
        <v>204</v>
      </c>
      <c r="B142" s="126">
        <v>7.9</v>
      </c>
      <c r="C142" s="77">
        <v>-0.1012514221</v>
      </c>
      <c r="D142" s="15">
        <v>7.91</v>
      </c>
      <c r="E142" s="32">
        <f t="shared" si="74"/>
        <v>1.2658227848100995E-3</v>
      </c>
      <c r="F142" s="18">
        <f>IF(ISNUMBER(D142), $B145 * E142, "")</f>
        <v>189.87341772151493</v>
      </c>
      <c r="G142" s="31">
        <v>7.88</v>
      </c>
      <c r="H142" s="32">
        <f t="shared" si="75"/>
        <v>-2.5316455696203113E-3</v>
      </c>
      <c r="I142" s="101">
        <f>IF(ISNUMBER(G142), $B145 * H142, "")</f>
        <v>-379.74683544304668</v>
      </c>
      <c r="J142" s="15">
        <v>7.86</v>
      </c>
      <c r="K142" s="32">
        <f t="shared" si="76"/>
        <v>-5.0632911392405108E-3</v>
      </c>
      <c r="L142" s="18">
        <f>IF(ISNUMBER(J142), $B145 * K142, "")</f>
        <v>-759.49367088607664</v>
      </c>
      <c r="M142" s="31">
        <v>8.0299999999999994</v>
      </c>
      <c r="N142" s="32">
        <f t="shared" si="77"/>
        <v>1.6455696202531518E-2</v>
      </c>
      <c r="O142" s="18">
        <f>IF(ISNUMBER(M142), $B145 * N142, "")</f>
        <v>2468.3544303797275</v>
      </c>
      <c r="Q142" s="193"/>
      <c r="R142" s="193"/>
      <c r="S142" s="193"/>
    </row>
    <row r="143" spans="1:19">
      <c r="A143" s="125" t="s">
        <v>198</v>
      </c>
      <c r="B143" s="126">
        <v>8.0399999999999991</v>
      </c>
      <c r="C143" s="77">
        <v>-0.110619469</v>
      </c>
      <c r="D143" s="15">
        <v>8.19</v>
      </c>
      <c r="E143" s="32">
        <f t="shared" si="74"/>
        <v>1.8656716417910495E-2</v>
      </c>
      <c r="F143" s="18">
        <f>IF(ISNUMBER(D143), $B145 * E143, "")</f>
        <v>2798.5074626865744</v>
      </c>
      <c r="G143" s="31">
        <v>8.1300000000000008</v>
      </c>
      <c r="H143" s="32">
        <f t="shared" si="75"/>
        <v>1.1194029850746473E-2</v>
      </c>
      <c r="I143" s="101">
        <f>IF(ISNUMBER(G143), $B145 * H143, "")</f>
        <v>1679.1044776119709</v>
      </c>
      <c r="J143" s="15">
        <v>8.1199999999999992</v>
      </c>
      <c r="K143" s="32">
        <f t="shared" si="76"/>
        <v>9.9502487562189157E-3</v>
      </c>
      <c r="L143" s="18">
        <f>IF(ISNUMBER(J143), $B145 * K143, "")</f>
        <v>1492.5373134328374</v>
      </c>
      <c r="M143" s="31">
        <v>8.39</v>
      </c>
      <c r="N143" s="32">
        <f t="shared" si="77"/>
        <v>4.3532338308457895E-2</v>
      </c>
      <c r="O143" s="18">
        <f>IF(ISNUMBER(M143), $B145 * N143, "")</f>
        <v>6529.8507462686839</v>
      </c>
      <c r="Q143" s="182"/>
      <c r="R143" s="183"/>
      <c r="S143" s="184"/>
    </row>
    <row r="144" spans="1:19" ht="17.25" thickBot="1">
      <c r="A144" s="130" t="s">
        <v>210</v>
      </c>
      <c r="B144" s="131">
        <v>4.3499999999999996</v>
      </c>
      <c r="C144" s="79">
        <v>-0.15204678360000001</v>
      </c>
      <c r="D144" s="24">
        <v>4.46</v>
      </c>
      <c r="E144" s="25">
        <f t="shared" si="74"/>
        <v>2.5287356321839156E-2</v>
      </c>
      <c r="F144" s="104">
        <f>IF(ISNUMBER(D144), $B145 * E144, "")</f>
        <v>3793.1034482758737</v>
      </c>
      <c r="G144" s="102">
        <v>4.41</v>
      </c>
      <c r="H144" s="25">
        <f t="shared" si="75"/>
        <v>1.3793103448275978E-2</v>
      </c>
      <c r="I144" s="103">
        <f>IF(ISNUMBER(G144), $B145 * H144, "")</f>
        <v>2068.9655172413968</v>
      </c>
      <c r="J144" s="24">
        <v>4.53</v>
      </c>
      <c r="K144" s="25">
        <f t="shared" si="76"/>
        <v>4.1379310344827731E-2</v>
      </c>
      <c r="L144" s="104">
        <f>IF(ISNUMBER(J144), $B145 * K144, "")</f>
        <v>6206.8965517241595</v>
      </c>
      <c r="M144" s="102">
        <v>4.57</v>
      </c>
      <c r="N144" s="25">
        <f t="shared" si="77"/>
        <v>5.0574712643678313E-2</v>
      </c>
      <c r="O144" s="104">
        <f>IF(ISNUMBER(M144), $B145 * N144, "")</f>
        <v>7586.2068965517474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1.3946317647338127E-2</v>
      </c>
      <c r="F145" s="28">
        <f>SUM(F125:F144)</f>
        <v>41838.952942014388</v>
      </c>
      <c r="G145" s="26" t="s">
        <v>265</v>
      </c>
      <c r="H145" s="27">
        <f>IF(COUNT(H125:H144), SUM(H125:H144) / COUNT(H125:H144), 0)</f>
        <v>1.0241494516054583E-2</v>
      </c>
      <c r="I145" s="28">
        <f>SUM(I125:I144)</f>
        <v>30724.483548163749</v>
      </c>
      <c r="J145" s="26" t="s">
        <v>265</v>
      </c>
      <c r="K145" s="27">
        <f>IF(COUNT(K125:K144), SUM(K125:K144) / COUNT(K125:K144), 0)</f>
        <v>1.0360749236404454E-2</v>
      </c>
      <c r="L145" s="28">
        <f>SUM(L125:L144)</f>
        <v>31082.247709213367</v>
      </c>
      <c r="M145" s="26" t="s">
        <v>265</v>
      </c>
      <c r="N145" s="27">
        <f>IF(COUNT(N125:N144), SUM(N125:N144) / COUNT(N125:N144), 0)</f>
        <v>4.1423278319811976E-2</v>
      </c>
      <c r="O145" s="28">
        <f>SUM(O125:O144)</f>
        <v>124269.83495943593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4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2022-06-12(일) 오전 00:00</v>
      </c>
      <c r="C150" s="245"/>
      <c r="D150" s="217" t="str">
        <f>TEXT($G$1, "[$-ko-KR]yyyy-mm-dd(ddd) ") &amp; "오후 14:00"</f>
        <v>2022-06-12(일) 오후 14:00</v>
      </c>
      <c r="E150" s="218"/>
      <c r="F150" s="219"/>
      <c r="G150" s="217" t="str">
        <f>TEXT($G$1, "[$-ko-KR]yyyy-mm-dd(ddd) ") &amp; "오후 19:00"</f>
        <v>2022-06-12(일) 오후 19:00</v>
      </c>
      <c r="H150" s="218"/>
      <c r="I150" s="219"/>
      <c r="J150" s="217" t="str">
        <f>TEXT($G$1, "[$-ko-KR]yyyy-mm-dd(ddd) ") &amp; "오후 21:00"</f>
        <v>2022-06-12(일) 오후 21:00</v>
      </c>
      <c r="K150" s="218"/>
      <c r="L150" s="219"/>
      <c r="M150" s="217" t="str">
        <f>TEXT($G$1+1, "[$-ko-KR]yyyy-mm-dd(ddd) ") &amp; "오전 00:00"</f>
        <v>2022-06-13(월)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5" t="s">
        <v>57</v>
      </c>
      <c r="H151" s="176" t="s">
        <v>262</v>
      </c>
      <c r="I151" s="177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220</v>
      </c>
      <c r="B152" s="124">
        <v>547</v>
      </c>
      <c r="C152" s="76">
        <v>-8.6811352300000005E-2</v>
      </c>
      <c r="D152" s="13">
        <v>549</v>
      </c>
      <c r="E152" s="14">
        <f>IF(ISNUMBER(D152), (D152 - $B152) / $B152, "")</f>
        <v>3.6563071297989031E-3</v>
      </c>
      <c r="F152" s="16">
        <f>IF(ISNUMBER(D152), $B172 * E152, "")</f>
        <v>548.44606946983549</v>
      </c>
      <c r="G152" s="29">
        <v>546</v>
      </c>
      <c r="H152" s="14">
        <f>IF(ISNUMBER(G152), (G152 - $B152) / $B152, "")</f>
        <v>-1.8281535648994515E-3</v>
      </c>
      <c r="I152" s="100">
        <f>IF(ISNUMBER(G152), $B172 * H152, "")</f>
        <v>-274.22303473491775</v>
      </c>
      <c r="J152" s="13">
        <v>550</v>
      </c>
      <c r="K152" s="14">
        <f>IF(ISNUMBER(J152), (J152 - $B152) / $B152, "")</f>
        <v>5.4844606946983544E-3</v>
      </c>
      <c r="L152" s="16">
        <f>IF(ISNUMBER(J152), $B172 * K152, "")</f>
        <v>822.66910420475313</v>
      </c>
      <c r="M152" s="29">
        <v>569</v>
      </c>
      <c r="N152" s="14">
        <f>IF(ISNUMBER(M152), (M152 - $B152) / $B152, "")</f>
        <v>4.0219378427787937E-2</v>
      </c>
      <c r="O152" s="16">
        <f>IF(ISNUMBER(M152), $B172 * N152, "")</f>
        <v>6032.9067641681904</v>
      </c>
      <c r="Q152" s="203"/>
      <c r="R152" s="203"/>
      <c r="S152" s="203"/>
    </row>
    <row r="153" spans="1:19" ht="17.25" thickBot="1">
      <c r="A153" s="125" t="s">
        <v>200</v>
      </c>
      <c r="B153" s="126">
        <v>260</v>
      </c>
      <c r="C153" s="77">
        <v>-8.7719298200000004E-2</v>
      </c>
      <c r="D153" s="15">
        <v>263</v>
      </c>
      <c r="E153" s="32">
        <f t="shared" ref="E153:E156" si="78">IF(ISNUMBER(D153), (D153 - $B153) / $B153, "")</f>
        <v>1.1538461538461539E-2</v>
      </c>
      <c r="F153" s="18">
        <f>IF(ISNUMBER(D153), $B172 * E153, "")</f>
        <v>1730.7692307692309</v>
      </c>
      <c r="G153" s="31">
        <v>270</v>
      </c>
      <c r="H153" s="32">
        <f t="shared" ref="H153:H156" si="79">IF(ISNUMBER(G153), (G153 - $B153) / $B153, "")</f>
        <v>3.8461538461538464E-2</v>
      </c>
      <c r="I153" s="101">
        <f>IF(ISNUMBER(G153), $B172 * H153, "")</f>
        <v>5769.2307692307695</v>
      </c>
      <c r="J153" s="15">
        <v>271</v>
      </c>
      <c r="K153" s="32">
        <f t="shared" ref="K153:K156" si="80">IF(ISNUMBER(J153), (J153 - $B153) / $B153, "")</f>
        <v>4.230769230769231E-2</v>
      </c>
      <c r="L153" s="18">
        <f>IF(ISNUMBER(J153), $B172 * K153, "")</f>
        <v>6346.1538461538466</v>
      </c>
      <c r="M153" s="31">
        <v>277</v>
      </c>
      <c r="N153" s="32">
        <f t="shared" ref="N153:N156" si="81">IF(ISNUMBER(M153), (M153 - $B153) / $B153, "")</f>
        <v>6.5384615384615388E-2</v>
      </c>
      <c r="O153" s="18">
        <f>IF(ISNUMBER(M153), $B172 * N153, "")</f>
        <v>9807.6923076923085</v>
      </c>
      <c r="Q153" s="203"/>
      <c r="R153" s="203"/>
      <c r="S153" s="203"/>
    </row>
    <row r="154" spans="1:19" ht="17.25" thickBot="1">
      <c r="A154" s="125" t="s">
        <v>343</v>
      </c>
      <c r="B154" s="126">
        <v>516</v>
      </c>
      <c r="C154" s="77">
        <v>-8.8339222600000003E-2</v>
      </c>
      <c r="D154" s="15">
        <v>518</v>
      </c>
      <c r="E154" s="32">
        <f t="shared" si="78"/>
        <v>3.875968992248062E-3</v>
      </c>
      <c r="F154" s="18">
        <f>IF(ISNUMBER(D154), $B172 * E154, "")</f>
        <v>581.39534883720933</v>
      </c>
      <c r="G154" s="31">
        <v>519</v>
      </c>
      <c r="H154" s="32">
        <f t="shared" si="79"/>
        <v>5.8139534883720929E-3</v>
      </c>
      <c r="I154" s="101">
        <f>IF(ISNUMBER(G154), $B172 * H154, "")</f>
        <v>872.09302325581393</v>
      </c>
      <c r="J154" s="15">
        <v>525</v>
      </c>
      <c r="K154" s="32">
        <f t="shared" si="80"/>
        <v>1.7441860465116279E-2</v>
      </c>
      <c r="L154" s="18">
        <f>IF(ISNUMBER(J154), $B172 * K154, "")</f>
        <v>2616.2790697674418</v>
      </c>
      <c r="M154" s="31">
        <v>536</v>
      </c>
      <c r="N154" s="32">
        <f t="shared" si="81"/>
        <v>3.875968992248062E-2</v>
      </c>
      <c r="O154" s="18">
        <f>IF(ISNUMBER(M154), $B172 * N154, "")</f>
        <v>5813.9534883720926</v>
      </c>
      <c r="Q154" s="193"/>
      <c r="R154" s="193"/>
      <c r="S154" s="193"/>
    </row>
    <row r="155" spans="1:19" ht="17.25" thickBot="1">
      <c r="A155" s="125" t="s">
        <v>242</v>
      </c>
      <c r="B155" s="126">
        <v>658</v>
      </c>
      <c r="C155" s="77">
        <v>-8.8642659299999996E-2</v>
      </c>
      <c r="D155" s="15">
        <v>661</v>
      </c>
      <c r="E155" s="32">
        <f t="shared" si="78"/>
        <v>4.559270516717325E-3</v>
      </c>
      <c r="F155" s="18">
        <f>IF(ISNUMBER(D155), $B172 * E155, "")</f>
        <v>683.89057750759878</v>
      </c>
      <c r="G155" s="31">
        <v>661</v>
      </c>
      <c r="H155" s="32">
        <f t="shared" si="79"/>
        <v>4.559270516717325E-3</v>
      </c>
      <c r="I155" s="101">
        <f>IF(ISNUMBER(G155), $B172 * H155, "")</f>
        <v>683.89057750759878</v>
      </c>
      <c r="J155" s="15">
        <v>664</v>
      </c>
      <c r="K155" s="32">
        <f t="shared" si="80"/>
        <v>9.11854103343465E-3</v>
      </c>
      <c r="L155" s="18">
        <f>IF(ISNUMBER(J155), $B172 * K155, "")</f>
        <v>1367.7811550151976</v>
      </c>
      <c r="M155" s="31">
        <v>683</v>
      </c>
      <c r="N155" s="32">
        <f t="shared" si="81"/>
        <v>3.7993920972644375E-2</v>
      </c>
      <c r="O155" s="18">
        <f>IF(ISNUMBER(M155), $B172 * N155, "")</f>
        <v>5699.088145896656</v>
      </c>
      <c r="Q155" s="193"/>
      <c r="R155" s="193"/>
      <c r="S155" s="193"/>
    </row>
    <row r="156" spans="1:19" ht="17.25" thickBot="1">
      <c r="A156" s="127" t="s">
        <v>155</v>
      </c>
      <c r="B156" s="128">
        <v>561</v>
      </c>
      <c r="C156" s="78">
        <v>-9.0761750399999994E-2</v>
      </c>
      <c r="D156" s="20">
        <v>570</v>
      </c>
      <c r="E156" s="21">
        <f t="shared" si="78"/>
        <v>1.6042780748663103E-2</v>
      </c>
      <c r="F156" s="22">
        <f>IF(ISNUMBER(D156), $B172 * E156, "")</f>
        <v>2406.4171122994653</v>
      </c>
      <c r="G156" s="30">
        <v>561</v>
      </c>
      <c r="H156" s="21">
        <f t="shared" si="79"/>
        <v>0</v>
      </c>
      <c r="I156" s="105">
        <f>IF(ISNUMBER(G156), $B172 * H156, "")</f>
        <v>0</v>
      </c>
      <c r="J156" s="20">
        <v>567</v>
      </c>
      <c r="K156" s="21">
        <f t="shared" si="80"/>
        <v>1.06951871657754E-2</v>
      </c>
      <c r="L156" s="22">
        <f>IF(ISNUMBER(J156), $B172 * K156, "")</f>
        <v>1604.2780748663101</v>
      </c>
      <c r="M156" s="30">
        <v>584</v>
      </c>
      <c r="N156" s="21">
        <f t="shared" si="81"/>
        <v>4.0998217468805706E-2</v>
      </c>
      <c r="O156" s="22">
        <f>IF(ISNUMBER(M156), $B172 * N156, "")</f>
        <v>6149.7326203208559</v>
      </c>
      <c r="Q156" s="193"/>
      <c r="R156" s="193"/>
      <c r="S156" s="193"/>
    </row>
    <row r="157" spans="1:19" ht="17.25" thickBot="1">
      <c r="A157" s="125" t="s">
        <v>169</v>
      </c>
      <c r="B157" s="129">
        <v>307</v>
      </c>
      <c r="C157" s="80">
        <v>-9.1715976300000002E-2</v>
      </c>
      <c r="D157" s="106">
        <v>311</v>
      </c>
      <c r="E157" s="107">
        <f>IF(ISNUMBER(D157), (D157 - $B157) / $B157, "")</f>
        <v>1.3029315960912053E-2</v>
      </c>
      <c r="F157" s="108">
        <f>IF(ISNUMBER(D157), $B172 * E157, "")</f>
        <v>1954.3973941368079</v>
      </c>
      <c r="G157" s="109">
        <v>309</v>
      </c>
      <c r="H157" s="107">
        <f>IF(ISNUMBER(G157), (G157 - $B157) / $B157, "")</f>
        <v>6.5146579804560263E-3</v>
      </c>
      <c r="I157" s="110">
        <f>IF(ISNUMBER(G157), $B172 * H157, "")</f>
        <v>977.19869706840393</v>
      </c>
      <c r="J157" s="106">
        <v>312</v>
      </c>
      <c r="K157" s="107">
        <f>IF(ISNUMBER(J157), (J157 - $B157) / $B157, "")</f>
        <v>1.6286644951140065E-2</v>
      </c>
      <c r="L157" s="108">
        <f>IF(ISNUMBER(J157), $B172 * K157, "")</f>
        <v>2442.99674267101</v>
      </c>
      <c r="M157" s="109">
        <v>321</v>
      </c>
      <c r="N157" s="107">
        <f>IF(ISNUMBER(M157), (M157 - $B157) / $B157, "")</f>
        <v>4.5602605863192182E-2</v>
      </c>
      <c r="O157" s="108">
        <f>IF(ISNUMBER(M157), $B172 * N157, "")</f>
        <v>6840.3908794788276</v>
      </c>
      <c r="Q157" s="193"/>
      <c r="R157" s="193"/>
      <c r="S157" s="193"/>
    </row>
    <row r="158" spans="1:19" ht="17.25" thickBot="1">
      <c r="A158" s="125" t="s">
        <v>238</v>
      </c>
      <c r="B158" s="126">
        <v>604</v>
      </c>
      <c r="C158" s="77">
        <v>-9.3093093099999996E-2</v>
      </c>
      <c r="D158" s="15">
        <v>636</v>
      </c>
      <c r="E158" s="32">
        <f t="shared" ref="E158:E161" si="82">IF(ISNUMBER(D158), (D158 - $B158) / $B158, "")</f>
        <v>5.2980132450331126E-2</v>
      </c>
      <c r="F158" s="18">
        <f>IF(ISNUMBER(D158), $B172 * E158, "")</f>
        <v>7947.0198675496686</v>
      </c>
      <c r="G158" s="31">
        <v>636</v>
      </c>
      <c r="H158" s="32">
        <f t="shared" ref="H158:H161" si="83">IF(ISNUMBER(G158), (G158 - $B158) / $B158, "")</f>
        <v>5.2980132450331126E-2</v>
      </c>
      <c r="I158" s="101">
        <f>IF(ISNUMBER(G158), $B172 * H158, "")</f>
        <v>7947.0198675496686</v>
      </c>
      <c r="J158" s="15">
        <v>634</v>
      </c>
      <c r="K158" s="32">
        <f t="shared" ref="K158:K161" si="84">IF(ISNUMBER(J158), (J158 - $B158) / $B158, "")</f>
        <v>4.9668874172185427E-2</v>
      </c>
      <c r="L158" s="18">
        <f>IF(ISNUMBER(J158), $B172 * K158, "")</f>
        <v>7450.3311258278145</v>
      </c>
      <c r="M158" s="31">
        <v>642</v>
      </c>
      <c r="N158" s="32">
        <f t="shared" ref="N158:N161" si="85">IF(ISNUMBER(M158), (M158 - $B158) / $B158, "")</f>
        <v>6.2913907284768214E-2</v>
      </c>
      <c r="O158" s="18">
        <f>IF(ISNUMBER(M158), $B172 * N158, "")</f>
        <v>9437.0860927152316</v>
      </c>
      <c r="Q158" s="193"/>
      <c r="R158" s="193"/>
      <c r="S158" s="193"/>
    </row>
    <row r="159" spans="1:19" ht="17.25" thickBot="1">
      <c r="A159" s="125" t="s">
        <v>236</v>
      </c>
      <c r="B159" s="126">
        <v>302</v>
      </c>
      <c r="C159" s="77">
        <v>-9.3093093099999996E-2</v>
      </c>
      <c r="D159" s="15">
        <v>306</v>
      </c>
      <c r="E159" s="32">
        <f t="shared" si="82"/>
        <v>1.3245033112582781E-2</v>
      </c>
      <c r="F159" s="18">
        <f>IF(ISNUMBER(D159), $B172 * E159, "")</f>
        <v>1986.7549668874171</v>
      </c>
      <c r="G159" s="31">
        <v>304</v>
      </c>
      <c r="H159" s="32">
        <f t="shared" si="83"/>
        <v>6.6225165562913907E-3</v>
      </c>
      <c r="I159" s="101">
        <f>IF(ISNUMBER(G159), $B172 * H159, "")</f>
        <v>993.37748344370857</v>
      </c>
      <c r="J159" s="15">
        <v>306</v>
      </c>
      <c r="K159" s="32">
        <f t="shared" si="84"/>
        <v>1.3245033112582781E-2</v>
      </c>
      <c r="L159" s="18">
        <f>IF(ISNUMBER(J159), $B172 * K159, "")</f>
        <v>1986.7549668874171</v>
      </c>
      <c r="M159" s="31">
        <v>315</v>
      </c>
      <c r="N159" s="32">
        <f t="shared" si="85"/>
        <v>4.3046357615894038E-2</v>
      </c>
      <c r="O159" s="18">
        <f>IF(ISNUMBER(M159), $B172 * N159, "")</f>
        <v>6456.9536423841055</v>
      </c>
      <c r="Q159" s="193"/>
      <c r="R159" s="193"/>
      <c r="S159" s="193"/>
    </row>
    <row r="160" spans="1:19" ht="17.25" thickBot="1">
      <c r="A160" s="125" t="s">
        <v>163</v>
      </c>
      <c r="B160" s="126">
        <v>554</v>
      </c>
      <c r="C160" s="77">
        <v>-9.3289688999999995E-2</v>
      </c>
      <c r="D160" s="15">
        <v>558</v>
      </c>
      <c r="E160" s="32">
        <f t="shared" si="82"/>
        <v>7.2202166064981952E-3</v>
      </c>
      <c r="F160" s="18">
        <f>IF(ISNUMBER(D160), $B172 * E160, "")</f>
        <v>1083.0324909747292</v>
      </c>
      <c r="G160" s="31">
        <v>551</v>
      </c>
      <c r="H160" s="32">
        <f t="shared" si="83"/>
        <v>-5.415162454873646E-3</v>
      </c>
      <c r="I160" s="101">
        <f>IF(ISNUMBER(G160), $B172 * H160, "")</f>
        <v>-812.27436823104688</v>
      </c>
      <c r="J160" s="15">
        <v>559</v>
      </c>
      <c r="K160" s="32">
        <f t="shared" si="84"/>
        <v>9.0252707581227436E-3</v>
      </c>
      <c r="L160" s="18">
        <f>IF(ISNUMBER(J160), $B172 * K160, "")</f>
        <v>1353.7906137184116</v>
      </c>
      <c r="M160" s="31">
        <v>573</v>
      </c>
      <c r="N160" s="32">
        <f t="shared" si="85"/>
        <v>3.4296028880866428E-2</v>
      </c>
      <c r="O160" s="18">
        <f>IF(ISNUMBER(M160), $B172 * N160, "")</f>
        <v>5144.4043321299641</v>
      </c>
      <c r="Q160" s="33"/>
      <c r="R160" s="33"/>
    </row>
    <row r="161" spans="1:19" ht="17.25" thickBot="1">
      <c r="A161" s="130" t="s">
        <v>208</v>
      </c>
      <c r="B161" s="131">
        <v>528</v>
      </c>
      <c r="C161" s="79">
        <v>-9.4339622600000006E-2</v>
      </c>
      <c r="D161" s="24">
        <v>545</v>
      </c>
      <c r="E161" s="25">
        <f t="shared" si="82"/>
        <v>3.2196969696969696E-2</v>
      </c>
      <c r="F161" s="104">
        <f>IF(ISNUMBER(D161), $B172 * E161, "")</f>
        <v>4829.545454545454</v>
      </c>
      <c r="G161" s="102">
        <v>539</v>
      </c>
      <c r="H161" s="25">
        <f t="shared" si="83"/>
        <v>2.0833333333333332E-2</v>
      </c>
      <c r="I161" s="103">
        <f>IF(ISNUMBER(G161), $B172 * H161, "")</f>
        <v>3125</v>
      </c>
      <c r="J161" s="24">
        <v>540</v>
      </c>
      <c r="K161" s="25">
        <f t="shared" si="84"/>
        <v>2.2727272727272728E-2</v>
      </c>
      <c r="L161" s="104">
        <f>IF(ISNUMBER(J161), $B172 * K161, "")</f>
        <v>3409.090909090909</v>
      </c>
      <c r="M161" s="102">
        <v>567</v>
      </c>
      <c r="N161" s="25">
        <f t="shared" si="85"/>
        <v>7.3863636363636367E-2</v>
      </c>
      <c r="O161" s="104">
        <f>IF(ISNUMBER(M161), $B172 * N161, "")</f>
        <v>11079.545454545456</v>
      </c>
      <c r="Q161" s="194"/>
      <c r="R161" s="195"/>
      <c r="S161" s="196"/>
    </row>
    <row r="162" spans="1:19">
      <c r="A162" s="123" t="s">
        <v>120</v>
      </c>
      <c r="B162" s="124">
        <v>191</v>
      </c>
      <c r="C162" s="76">
        <v>-9.4786729900000005E-2</v>
      </c>
      <c r="D162" s="13">
        <v>194</v>
      </c>
      <c r="E162" s="14">
        <f>IF(ISNUMBER(D162), (D162 - $B162) / $B162, "")</f>
        <v>1.5706806282722512E-2</v>
      </c>
      <c r="F162" s="16">
        <f>IF(ISNUMBER(D162), $B172 * E162, "")</f>
        <v>2356.0209424083769</v>
      </c>
      <c r="G162" s="29">
        <v>192</v>
      </c>
      <c r="H162" s="14">
        <f>IF(ISNUMBER(G162), (G162 - $B162) / $B162, "")</f>
        <v>5.235602094240838E-3</v>
      </c>
      <c r="I162" s="100">
        <f>IF(ISNUMBER(G162), $B172 * H162, "")</f>
        <v>785.3403141361257</v>
      </c>
      <c r="J162" s="13">
        <v>194</v>
      </c>
      <c r="K162" s="14">
        <f>IF(ISNUMBER(J162), (J162 - $B162) / $B162, "")</f>
        <v>1.5706806282722512E-2</v>
      </c>
      <c r="L162" s="16">
        <f>IF(ISNUMBER(J162), $B172 * K162, "")</f>
        <v>2356.0209424083769</v>
      </c>
      <c r="M162" s="29">
        <v>199</v>
      </c>
      <c r="N162" s="14">
        <f>IF(ISNUMBER(M162), (M162 - $B162) / $B162, "")</f>
        <v>4.1884816753926704E-2</v>
      </c>
      <c r="O162" s="16">
        <f>IF(ISNUMBER(M162), $B172 * N162, "")</f>
        <v>6282.7225130890056</v>
      </c>
      <c r="Q162" s="197"/>
      <c r="R162" s="198"/>
      <c r="S162" s="199"/>
    </row>
    <row r="163" spans="1:19" ht="17.25" thickBot="1">
      <c r="A163" s="125" t="s">
        <v>230</v>
      </c>
      <c r="B163" s="126">
        <v>297</v>
      </c>
      <c r="C163" s="77">
        <v>-9.7264437699999998E-2</v>
      </c>
      <c r="D163" s="15">
        <v>298</v>
      </c>
      <c r="E163" s="32">
        <f t="shared" ref="E163:E166" si="86">IF(ISNUMBER(D163), (D163 - $B163) / $B163, "")</f>
        <v>3.3670033670033669E-3</v>
      </c>
      <c r="F163" s="18">
        <f>IF(ISNUMBER(D163), $B172 * E163, "")</f>
        <v>505.05050505050502</v>
      </c>
      <c r="G163" s="31">
        <v>296</v>
      </c>
      <c r="H163" s="32">
        <f t="shared" ref="H163:H166" si="87">IF(ISNUMBER(G163), (G163 - $B163) / $B163, "")</f>
        <v>-3.3670033670033669E-3</v>
      </c>
      <c r="I163" s="101">
        <f>IF(ISNUMBER(G163), $B172 * H163, "")</f>
        <v>-505.05050505050502</v>
      </c>
      <c r="J163" s="15">
        <v>299</v>
      </c>
      <c r="K163" s="32">
        <f t="shared" ref="K163:K166" si="88">IF(ISNUMBER(J163), (J163 - $B163) / $B163, "")</f>
        <v>6.7340067340067337E-3</v>
      </c>
      <c r="L163" s="18">
        <f>IF(ISNUMBER(J163), $B172 * K163, "")</f>
        <v>1010.10101010101</v>
      </c>
      <c r="M163" s="31">
        <v>309</v>
      </c>
      <c r="N163" s="32">
        <f t="shared" ref="N163:N166" si="89">IF(ISNUMBER(M163), (M163 - $B163) / $B163, "")</f>
        <v>4.0404040404040407E-2</v>
      </c>
      <c r="O163" s="18">
        <f>IF(ISNUMBER(M163), $B172 * N163, "")</f>
        <v>6060.606060606061</v>
      </c>
      <c r="Q163" s="200"/>
      <c r="R163" s="201"/>
      <c r="S163" s="202"/>
    </row>
    <row r="164" spans="1:19" ht="17.25" thickBot="1">
      <c r="A164" s="125" t="s">
        <v>212</v>
      </c>
      <c r="B164" s="126">
        <v>240</v>
      </c>
      <c r="C164" s="77">
        <v>-0.1011235955</v>
      </c>
      <c r="D164" s="15">
        <v>244</v>
      </c>
      <c r="E164" s="32">
        <f t="shared" si="86"/>
        <v>1.6666666666666666E-2</v>
      </c>
      <c r="F164" s="18">
        <f>IF(ISNUMBER(D164), $B172 * E164, "")</f>
        <v>2500</v>
      </c>
      <c r="G164" s="31">
        <v>241</v>
      </c>
      <c r="H164" s="32">
        <f t="shared" si="87"/>
        <v>4.1666666666666666E-3</v>
      </c>
      <c r="I164" s="101">
        <f>IF(ISNUMBER(G164), $B172 * H164, "")</f>
        <v>625</v>
      </c>
      <c r="J164" s="15">
        <v>243</v>
      </c>
      <c r="K164" s="32">
        <f t="shared" si="88"/>
        <v>1.2500000000000001E-2</v>
      </c>
      <c r="L164" s="18">
        <f>IF(ISNUMBER(J164), $B172 * K164, "")</f>
        <v>1875</v>
      </c>
      <c r="M164" s="31">
        <v>253</v>
      </c>
      <c r="N164" s="32">
        <f t="shared" si="89"/>
        <v>5.4166666666666669E-2</v>
      </c>
      <c r="O164" s="18">
        <f>IF(ISNUMBER(M164), $B172 * N164, "")</f>
        <v>8125</v>
      </c>
      <c r="Q164" s="193"/>
      <c r="R164" s="193"/>
      <c r="S164" s="193"/>
    </row>
    <row r="165" spans="1:19" ht="17.25" thickBot="1">
      <c r="A165" s="125" t="s">
        <v>224</v>
      </c>
      <c r="B165" s="126">
        <v>124</v>
      </c>
      <c r="C165" s="77">
        <v>-0.1014492754</v>
      </c>
      <c r="D165" s="15">
        <v>126</v>
      </c>
      <c r="E165" s="32">
        <f t="shared" si="86"/>
        <v>1.6129032258064516E-2</v>
      </c>
      <c r="F165" s="18">
        <f>IF(ISNUMBER(D165), $B172 * E165, "")</f>
        <v>2419.3548387096776</v>
      </c>
      <c r="G165" s="31">
        <v>126</v>
      </c>
      <c r="H165" s="32">
        <f t="shared" si="87"/>
        <v>1.6129032258064516E-2</v>
      </c>
      <c r="I165" s="101">
        <f>IF(ISNUMBER(G165), $B172 * H165, "")</f>
        <v>2419.3548387096776</v>
      </c>
      <c r="J165" s="15">
        <v>127</v>
      </c>
      <c r="K165" s="32">
        <f t="shared" si="88"/>
        <v>2.4193548387096774E-2</v>
      </c>
      <c r="L165" s="18">
        <f>IF(ISNUMBER(J165), $B172 * K165, "")</f>
        <v>3629.0322580645161</v>
      </c>
      <c r="M165" s="31">
        <v>131</v>
      </c>
      <c r="N165" s="32">
        <f t="shared" si="89"/>
        <v>5.6451612903225805E-2</v>
      </c>
      <c r="O165" s="18">
        <f>IF(ISNUMBER(M165), $B172 * N165, "")</f>
        <v>8467.7419354838712</v>
      </c>
      <c r="Q165" s="203"/>
      <c r="R165" s="203"/>
      <c r="S165" s="203"/>
    </row>
    <row r="166" spans="1:19" ht="17.25" thickBot="1">
      <c r="A166" s="127" t="s">
        <v>222</v>
      </c>
      <c r="B166" s="128">
        <v>553</v>
      </c>
      <c r="C166" s="78">
        <v>-0.1037277147</v>
      </c>
      <c r="D166" s="20">
        <v>564</v>
      </c>
      <c r="E166" s="21">
        <f t="shared" si="86"/>
        <v>1.9891500904159132E-2</v>
      </c>
      <c r="F166" s="22">
        <f>IF(ISNUMBER(D166), $B172 * E166, "")</f>
        <v>2983.7251356238698</v>
      </c>
      <c r="G166" s="30">
        <v>556</v>
      </c>
      <c r="H166" s="21">
        <f t="shared" si="87"/>
        <v>5.4249547920433997E-3</v>
      </c>
      <c r="I166" s="105">
        <f>IF(ISNUMBER(G166), $B172 * H166, "")</f>
        <v>813.74321880650996</v>
      </c>
      <c r="J166" s="20">
        <v>560</v>
      </c>
      <c r="K166" s="21">
        <f t="shared" si="88"/>
        <v>1.2658227848101266E-2</v>
      </c>
      <c r="L166" s="22">
        <f>IF(ISNUMBER(J166), $B172 * K166, "")</f>
        <v>1898.7341772151899</v>
      </c>
      <c r="M166" s="30">
        <v>577</v>
      </c>
      <c r="N166" s="21">
        <f t="shared" si="89"/>
        <v>4.3399638336347197E-2</v>
      </c>
      <c r="O166" s="22">
        <f>IF(ISNUMBER(M166), $B172 * N166, "")</f>
        <v>6509.9457504520797</v>
      </c>
      <c r="Q166" s="203"/>
      <c r="R166" s="203"/>
      <c r="S166" s="203"/>
    </row>
    <row r="167" spans="1:19" ht="17.25" thickBot="1">
      <c r="A167" s="125" t="s">
        <v>338</v>
      </c>
      <c r="B167" s="129">
        <v>233</v>
      </c>
      <c r="C167" s="80">
        <v>-0.10384615379999999</v>
      </c>
      <c r="D167" s="106">
        <v>235</v>
      </c>
      <c r="E167" s="107">
        <f>IF(ISNUMBER(D167), (D167 - $B167) / $B167, "")</f>
        <v>8.5836909871244635E-3</v>
      </c>
      <c r="F167" s="108">
        <f>IF(ISNUMBER(D167), $B172 * E167, "")</f>
        <v>1287.5536480686694</v>
      </c>
      <c r="G167" s="109">
        <v>234</v>
      </c>
      <c r="H167" s="107">
        <f>IF(ISNUMBER(G167), (G167 - $B167) / $B167, "")</f>
        <v>4.2918454935622317E-3</v>
      </c>
      <c r="I167" s="110">
        <f>IF(ISNUMBER(G167), $B172 * H167, "")</f>
        <v>643.77682403433471</v>
      </c>
      <c r="J167" s="106">
        <v>235</v>
      </c>
      <c r="K167" s="107">
        <f>IF(ISNUMBER(J167), (J167 - $B167) / $B167, "")</f>
        <v>8.5836909871244635E-3</v>
      </c>
      <c r="L167" s="108">
        <f>IF(ISNUMBER(J167), $B172 * K167, "")</f>
        <v>1287.5536480686694</v>
      </c>
      <c r="M167" s="109">
        <v>243</v>
      </c>
      <c r="N167" s="107">
        <f>IF(ISNUMBER(M167), (M167 - $B167) / $B167, "")</f>
        <v>4.2918454935622317E-2</v>
      </c>
      <c r="O167" s="108">
        <f>IF(ISNUMBER(M167), $B172 * N167, "")</f>
        <v>6437.7682403433473</v>
      </c>
      <c r="Q167" s="193"/>
      <c r="R167" s="193"/>
      <c r="S167" s="193"/>
    </row>
    <row r="168" spans="1:19" ht="17.25" thickBot="1">
      <c r="A168" s="125" t="s">
        <v>226</v>
      </c>
      <c r="B168" s="126">
        <v>564</v>
      </c>
      <c r="C168" s="77">
        <v>-0.11041009459999999</v>
      </c>
      <c r="D168" s="15">
        <v>574</v>
      </c>
      <c r="E168" s="32">
        <f t="shared" ref="E168:E171" si="90">IF(ISNUMBER(D168), (D168 - $B168) / $B168, "")</f>
        <v>1.7730496453900711E-2</v>
      </c>
      <c r="F168" s="18">
        <f>IF(ISNUMBER(D168), $B172 * E168, "")</f>
        <v>2659.5744680851067</v>
      </c>
      <c r="G168" s="31">
        <v>568</v>
      </c>
      <c r="H168" s="32">
        <f t="shared" ref="H168:H171" si="91">IF(ISNUMBER(G168), (G168 - $B168) / $B168, "")</f>
        <v>7.0921985815602835E-3</v>
      </c>
      <c r="I168" s="101">
        <f>IF(ISNUMBER(G168), $B172 * H168, "")</f>
        <v>1063.8297872340424</v>
      </c>
      <c r="J168" s="15">
        <v>575</v>
      </c>
      <c r="K168" s="32">
        <f t="shared" ref="K168:K171" si="92">IF(ISNUMBER(J168), (J168 - $B168) / $B168, "")</f>
        <v>1.9503546099290781E-2</v>
      </c>
      <c r="L168" s="18">
        <f>IF(ISNUMBER(J168), $B172 * K168, "")</f>
        <v>2925.5319148936169</v>
      </c>
      <c r="M168" s="31">
        <v>599</v>
      </c>
      <c r="N168" s="32">
        <f t="shared" ref="N168:N171" si="93">IF(ISNUMBER(M168), (M168 - $B168) / $B168, "")</f>
        <v>6.2056737588652482E-2</v>
      </c>
      <c r="O168" s="18">
        <f>IF(ISNUMBER(M168), $B172 * N168, "")</f>
        <v>9308.510638297872</v>
      </c>
      <c r="Q168" s="193"/>
      <c r="R168" s="193"/>
      <c r="S168" s="193"/>
    </row>
    <row r="169" spans="1:19" ht="17.25" thickBot="1">
      <c r="A169" s="125" t="s">
        <v>179</v>
      </c>
      <c r="B169" s="126">
        <v>513</v>
      </c>
      <c r="C169" s="77">
        <v>-0.1139896373</v>
      </c>
      <c r="D169" s="15">
        <v>517</v>
      </c>
      <c r="E169" s="32">
        <f t="shared" si="90"/>
        <v>7.7972709551656916E-3</v>
      </c>
      <c r="F169" s="18">
        <f>IF(ISNUMBER(D169), $B172 * E169, "")</f>
        <v>1169.5906432748538</v>
      </c>
      <c r="G169" s="31">
        <v>512</v>
      </c>
      <c r="H169" s="32">
        <f t="shared" si="91"/>
        <v>-1.9493177387914229E-3</v>
      </c>
      <c r="I169" s="101">
        <f>IF(ISNUMBER(G169), $B172 * H169, "")</f>
        <v>-292.39766081871346</v>
      </c>
      <c r="J169" s="15">
        <v>512</v>
      </c>
      <c r="K169" s="32">
        <f t="shared" si="92"/>
        <v>-1.9493177387914229E-3</v>
      </c>
      <c r="L169" s="18">
        <f>IF(ISNUMBER(J169), $B172 * K169, "")</f>
        <v>-292.39766081871346</v>
      </c>
      <c r="M169" s="31">
        <v>530</v>
      </c>
      <c r="N169" s="32">
        <f t="shared" si="93"/>
        <v>3.3138401559454189E-2</v>
      </c>
      <c r="O169" s="18">
        <f>IF(ISNUMBER(M169), $B172 * N169, "")</f>
        <v>4970.7602339181285</v>
      </c>
      <c r="Q169" s="193"/>
      <c r="R169" s="193"/>
      <c r="S169" s="193"/>
    </row>
    <row r="170" spans="1:19">
      <c r="A170" s="125" t="s">
        <v>186</v>
      </c>
      <c r="B170" s="126">
        <v>155</v>
      </c>
      <c r="C170" s="77">
        <v>-0.11428571429999999</v>
      </c>
      <c r="D170" s="15">
        <v>160</v>
      </c>
      <c r="E170" s="32">
        <f t="shared" si="90"/>
        <v>3.2258064516129031E-2</v>
      </c>
      <c r="F170" s="18">
        <f>IF(ISNUMBER(D170), $B172 * E170, "")</f>
        <v>4838.7096774193551</v>
      </c>
      <c r="G170" s="31">
        <v>159</v>
      </c>
      <c r="H170" s="32">
        <f t="shared" si="91"/>
        <v>2.5806451612903226E-2</v>
      </c>
      <c r="I170" s="101">
        <f>IF(ISNUMBER(G170), $B172 * H170, "")</f>
        <v>3870.9677419354839</v>
      </c>
      <c r="J170" s="15">
        <v>161</v>
      </c>
      <c r="K170" s="32">
        <f t="shared" si="92"/>
        <v>3.870967741935484E-2</v>
      </c>
      <c r="L170" s="18">
        <f>IF(ISNUMBER(J170), $B172 * K170, "")</f>
        <v>5806.4516129032263</v>
      </c>
      <c r="M170" s="31">
        <v>163</v>
      </c>
      <c r="N170" s="32">
        <f t="shared" si="93"/>
        <v>5.1612903225806452E-2</v>
      </c>
      <c r="O170" s="18">
        <f>IF(ISNUMBER(M170), $B172 * N170, "")</f>
        <v>7741.9354838709678</v>
      </c>
      <c r="Q170" s="182"/>
      <c r="R170" s="183"/>
      <c r="S170" s="184"/>
    </row>
    <row r="171" spans="1:19" ht="17.25" thickBot="1">
      <c r="A171" s="130" t="s">
        <v>350</v>
      </c>
      <c r="B171" s="131">
        <v>921</v>
      </c>
      <c r="C171" s="79">
        <v>-0.1186602871</v>
      </c>
      <c r="D171" s="24">
        <v>923</v>
      </c>
      <c r="E171" s="25">
        <f t="shared" si="90"/>
        <v>2.1715526601520088E-3</v>
      </c>
      <c r="F171" s="104">
        <f>IF(ISNUMBER(D171), $B172 * E171, "")</f>
        <v>325.73289902280129</v>
      </c>
      <c r="G171" s="102">
        <v>928</v>
      </c>
      <c r="H171" s="25">
        <f t="shared" si="91"/>
        <v>7.6004343105320303E-3</v>
      </c>
      <c r="I171" s="103">
        <f>IF(ISNUMBER(G171), $B172 * H171, "")</f>
        <v>1140.0651465798046</v>
      </c>
      <c r="J171" s="24">
        <v>930</v>
      </c>
      <c r="K171" s="25">
        <f t="shared" si="92"/>
        <v>9.7719869706840382E-3</v>
      </c>
      <c r="L171" s="104">
        <f>IF(ISNUMBER(J171), $B172 * K171, "")</f>
        <v>1465.7980456026057</v>
      </c>
      <c r="M171" s="102">
        <v>956</v>
      </c>
      <c r="N171" s="25">
        <f t="shared" si="93"/>
        <v>3.8002171552660155E-2</v>
      </c>
      <c r="O171" s="104">
        <f>IF(ISNUMBER(M171), $B172 * N171, "")</f>
        <v>5700.325732899023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1.4932327090213549E-2</v>
      </c>
      <c r="F172" s="28">
        <f>SUM(F152:F171)</f>
        <v>44796.981270640623</v>
      </c>
      <c r="G172" s="26" t="s">
        <v>265</v>
      </c>
      <c r="H172" s="27">
        <f>IF(COUNT(H152:H171), SUM(H152:H171) / COUNT(H152:H171), 0)</f>
        <v>9.9486475735522557E-3</v>
      </c>
      <c r="I172" s="28">
        <f>SUM(I152:I171)</f>
        <v>29845.94272065676</v>
      </c>
      <c r="J172" s="26" t="s">
        <v>265</v>
      </c>
      <c r="K172" s="27">
        <f>IF(COUNT(K152:K171), SUM(K152:K171) / COUNT(K152:K171), 0)</f>
        <v>1.7120650518880537E-2</v>
      </c>
      <c r="L172" s="28">
        <f>SUM(L152:L171)</f>
        <v>51361.951556641608</v>
      </c>
      <c r="M172" s="26" t="s">
        <v>265</v>
      </c>
      <c r="N172" s="27">
        <f>IF(COUNT(N152:N171), SUM(N152:N171) / COUNT(N152:N171), 0)</f>
        <v>4.7355690105554689E-2</v>
      </c>
      <c r="O172" s="28">
        <f>SUM(O152:O171)</f>
        <v>142067.07031666403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4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2022-06-12(일) 오전 00:00</v>
      </c>
      <c r="C177" s="245"/>
      <c r="D177" s="217" t="str">
        <f>TEXT($G$1, "[$-ko-KR]yyyy-mm-dd(ddd) ") &amp; "오후 14:00"</f>
        <v>2022-06-12(일) 오후 14:00</v>
      </c>
      <c r="E177" s="218"/>
      <c r="F177" s="219"/>
      <c r="G177" s="217" t="str">
        <f>TEXT($G$1, "[$-ko-KR]yyyy-mm-dd(ddd) ") &amp; "오후 19:00"</f>
        <v>2022-06-12(일) 오후 19:00</v>
      </c>
      <c r="H177" s="218"/>
      <c r="I177" s="219"/>
      <c r="J177" s="217" t="str">
        <f>TEXT($G$1, "[$-ko-KR]yyyy-mm-dd(ddd) ") &amp; "오후 21:00"</f>
        <v>2022-06-12(일) 오후 21:00</v>
      </c>
      <c r="K177" s="218"/>
      <c r="L177" s="219"/>
      <c r="M177" s="217" t="str">
        <f>TEXT($G$1+1, "[$-ko-KR]yyyy-mm-dd(ddd) ") &amp; "오전 00:00"</f>
        <v>2022-06-13(월)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5" t="s">
        <v>57</v>
      </c>
      <c r="H178" s="176" t="s">
        <v>262</v>
      </c>
      <c r="I178" s="177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173</v>
      </c>
      <c r="B179" s="124">
        <v>6.31</v>
      </c>
      <c r="C179" s="76">
        <v>-9.7281831200000002E-2</v>
      </c>
      <c r="D179" s="13">
        <v>6.51</v>
      </c>
      <c r="E179" s="14">
        <f>IF(ISNUMBER(D179), (D179 - $B179) / $B179, "")</f>
        <v>3.1695721077654546E-2</v>
      </c>
      <c r="F179" s="16">
        <f>IF(ISNUMBER(D179), $B199 * E179, "")</f>
        <v>4754.3581616481815</v>
      </c>
      <c r="G179" s="29">
        <v>6.37</v>
      </c>
      <c r="H179" s="14">
        <f>IF(ISNUMBER(G179), (G179 - $B179) / $B179, "")</f>
        <v>9.5087163232964352E-3</v>
      </c>
      <c r="I179" s="100">
        <f>IF(ISNUMBER(G179), $B199 * H179, "")</f>
        <v>1426.3074484944652</v>
      </c>
      <c r="J179" s="13">
        <v>6.37</v>
      </c>
      <c r="K179" s="14">
        <f>IF(ISNUMBER(J179), (J179 - $B179) / $B179, "")</f>
        <v>9.5087163232964352E-3</v>
      </c>
      <c r="L179" s="16">
        <f>IF(ISNUMBER(J179), $B199 * K179, "")</f>
        <v>1426.3074484944652</v>
      </c>
      <c r="M179" s="29">
        <v>6.65</v>
      </c>
      <c r="N179" s="14">
        <f>IF(ISNUMBER(M179), (M179 - $B179) / $B179, "")</f>
        <v>5.3882725832012798E-2</v>
      </c>
      <c r="O179" s="16">
        <f>IF(ISNUMBER(M179), $B199 * N179, "")</f>
        <v>8082.4088748019194</v>
      </c>
      <c r="Q179" s="203"/>
      <c r="R179" s="203"/>
      <c r="S179" s="203"/>
    </row>
    <row r="180" spans="1:19" ht="17.25" thickBot="1">
      <c r="A180" s="125" t="s">
        <v>66</v>
      </c>
      <c r="B180" s="126">
        <v>1290</v>
      </c>
      <c r="C180" s="77">
        <v>-9.7902097899999999E-2</v>
      </c>
      <c r="D180" s="15">
        <v>1310</v>
      </c>
      <c r="E180" s="32">
        <f t="shared" ref="E180:E183" si="94">IF(ISNUMBER(D180), (D180 - $B180) / $B180, "")</f>
        <v>1.5503875968992248E-2</v>
      </c>
      <c r="F180" s="18">
        <f>IF(ISNUMBER(D180), $B199 * E180, "")</f>
        <v>2325.5813953488373</v>
      </c>
      <c r="G180" s="31">
        <v>1305</v>
      </c>
      <c r="H180" s="32">
        <f t="shared" ref="H180:H183" si="95">IF(ISNUMBER(G180), (G180 - $B180) / $B180, "")</f>
        <v>1.1627906976744186E-2</v>
      </c>
      <c r="I180" s="101">
        <f>IF(ISNUMBER(G180), $B199 * H180, "")</f>
        <v>1744.1860465116279</v>
      </c>
      <c r="J180" s="15">
        <v>1320</v>
      </c>
      <c r="K180" s="32">
        <f t="shared" ref="K180:K183" si="96">IF(ISNUMBER(J180), (J180 - $B180) / $B180, "")</f>
        <v>2.3255813953488372E-2</v>
      </c>
      <c r="L180" s="18">
        <f>IF(ISNUMBER(J180), $B199 * K180, "")</f>
        <v>3488.3720930232557</v>
      </c>
      <c r="M180" s="31">
        <v>1340</v>
      </c>
      <c r="N180" s="32">
        <f t="shared" ref="N180:N183" si="97">IF(ISNUMBER(M180), (M180 - $B180) / $B180, "")</f>
        <v>3.875968992248062E-2</v>
      </c>
      <c r="O180" s="18">
        <f>IF(ISNUMBER(M180), $B199 * N180, "")</f>
        <v>5813.9534883720926</v>
      </c>
      <c r="Q180" s="203"/>
      <c r="R180" s="203"/>
      <c r="S180" s="203"/>
    </row>
    <row r="181" spans="1:19" ht="17.25" thickBot="1">
      <c r="A181" s="125" t="s">
        <v>214</v>
      </c>
      <c r="B181" s="126">
        <v>89.3</v>
      </c>
      <c r="C181" s="77">
        <v>-9.8890010099999995E-2</v>
      </c>
      <c r="D181" s="15">
        <v>90</v>
      </c>
      <c r="E181" s="32">
        <f t="shared" si="94"/>
        <v>7.838745800671924E-3</v>
      </c>
      <c r="F181" s="18">
        <f>IF(ISNUMBER(D181), $B199 * E181, "")</f>
        <v>1175.8118701007886</v>
      </c>
      <c r="G181" s="31">
        <v>90</v>
      </c>
      <c r="H181" s="32">
        <f t="shared" si="95"/>
        <v>7.838745800671924E-3</v>
      </c>
      <c r="I181" s="101">
        <f>IF(ISNUMBER(G181), $B199 * H181, "")</f>
        <v>1175.8118701007886</v>
      </c>
      <c r="J181" s="15">
        <v>90.1</v>
      </c>
      <c r="K181" s="32">
        <f t="shared" si="96"/>
        <v>8.9585666293392745E-3</v>
      </c>
      <c r="L181" s="18">
        <f>IF(ISNUMBER(J181), $B199 * K181, "")</f>
        <v>1343.7849944008913</v>
      </c>
      <c r="M181" s="31">
        <v>93.3</v>
      </c>
      <c r="N181" s="32">
        <f t="shared" si="97"/>
        <v>4.4792833146696527E-2</v>
      </c>
      <c r="O181" s="18">
        <f>IF(ISNUMBER(M181), $B199 * N181, "")</f>
        <v>6718.9249720044791</v>
      </c>
      <c r="Q181" s="193"/>
      <c r="R181" s="193"/>
      <c r="S181" s="193"/>
    </row>
    <row r="182" spans="1:19" ht="17.25" thickBot="1">
      <c r="A182" s="125" t="s">
        <v>71</v>
      </c>
      <c r="B182" s="126">
        <v>13.5</v>
      </c>
      <c r="C182" s="77">
        <v>-0.1</v>
      </c>
      <c r="D182" s="15">
        <v>13.7</v>
      </c>
      <c r="E182" s="32">
        <f t="shared" si="94"/>
        <v>1.4814814814814762E-2</v>
      </c>
      <c r="F182" s="18">
        <f>IF(ISNUMBER(D182), $B199 * E182, "")</f>
        <v>2222.2222222222144</v>
      </c>
      <c r="G182" s="31">
        <v>13.7</v>
      </c>
      <c r="H182" s="32">
        <f t="shared" si="95"/>
        <v>1.4814814814814762E-2</v>
      </c>
      <c r="I182" s="101">
        <f>IF(ISNUMBER(G182), $B199 * H182, "")</f>
        <v>2222.2222222222144</v>
      </c>
      <c r="J182" s="15">
        <v>13.7</v>
      </c>
      <c r="K182" s="32">
        <f t="shared" si="96"/>
        <v>1.4814814814814762E-2</v>
      </c>
      <c r="L182" s="18">
        <f>IF(ISNUMBER(J182), $B199 * K182, "")</f>
        <v>2222.2222222222144</v>
      </c>
      <c r="M182" s="31">
        <v>14.2</v>
      </c>
      <c r="N182" s="32">
        <f t="shared" si="97"/>
        <v>5.1851851851851802E-2</v>
      </c>
      <c r="O182" s="18">
        <f>IF(ISNUMBER(M182), $B199 * N182, "")</f>
        <v>7777.7777777777701</v>
      </c>
      <c r="Q182" s="193"/>
      <c r="R182" s="193"/>
      <c r="S182" s="193"/>
    </row>
    <row r="183" spans="1:19" ht="17.25" thickBot="1">
      <c r="A183" s="127" t="s">
        <v>177</v>
      </c>
      <c r="B183" s="128">
        <v>27480</v>
      </c>
      <c r="C183" s="78">
        <v>-0.1004909984</v>
      </c>
      <c r="D183" s="20">
        <v>28080</v>
      </c>
      <c r="E183" s="21">
        <f t="shared" si="94"/>
        <v>2.1834061135371178E-2</v>
      </c>
      <c r="F183" s="22">
        <f>IF(ISNUMBER(D183), $B199 * E183, "")</f>
        <v>3275.1091703056768</v>
      </c>
      <c r="G183" s="30">
        <v>27690</v>
      </c>
      <c r="H183" s="21">
        <f t="shared" si="95"/>
        <v>7.6419213973799123E-3</v>
      </c>
      <c r="I183" s="105">
        <f>IF(ISNUMBER(G183), $B199 * H183, "")</f>
        <v>1146.2882096069868</v>
      </c>
      <c r="J183" s="20">
        <v>27910</v>
      </c>
      <c r="K183" s="21">
        <f t="shared" si="96"/>
        <v>1.5647743813682679E-2</v>
      </c>
      <c r="L183" s="22">
        <f>IF(ISNUMBER(J183), $B199 * K183, "")</f>
        <v>2347.1615720524019</v>
      </c>
      <c r="M183" s="30">
        <v>28690</v>
      </c>
      <c r="N183" s="21">
        <f t="shared" si="97"/>
        <v>4.4032023289665212E-2</v>
      </c>
      <c r="O183" s="22">
        <f>IF(ISNUMBER(M183), $B199 * N183, "")</f>
        <v>6604.8034934497819</v>
      </c>
      <c r="Q183" s="193"/>
      <c r="R183" s="193"/>
      <c r="S183" s="193"/>
    </row>
    <row r="184" spans="1:19" ht="17.25" thickBot="1">
      <c r="A184" s="125" t="s">
        <v>212</v>
      </c>
      <c r="B184" s="129">
        <v>240</v>
      </c>
      <c r="C184" s="80">
        <v>-0.1011235955</v>
      </c>
      <c r="D184" s="106">
        <v>244</v>
      </c>
      <c r="E184" s="107">
        <f>IF(ISNUMBER(D184), (D184 - $B184) / $B184, "")</f>
        <v>1.6666666666666666E-2</v>
      </c>
      <c r="F184" s="108">
        <f>IF(ISNUMBER(D184), $B199 * E184, "")</f>
        <v>2500</v>
      </c>
      <c r="G184" s="109">
        <v>241</v>
      </c>
      <c r="H184" s="107">
        <f>IF(ISNUMBER(G184), (G184 - $B184) / $B184, "")</f>
        <v>4.1666666666666666E-3</v>
      </c>
      <c r="I184" s="110">
        <f>IF(ISNUMBER(G184), $B199 * H184, "")</f>
        <v>625</v>
      </c>
      <c r="J184" s="106">
        <v>243</v>
      </c>
      <c r="K184" s="107">
        <f>IF(ISNUMBER(J184), (J184 - $B184) / $B184, "")</f>
        <v>1.2500000000000001E-2</v>
      </c>
      <c r="L184" s="108">
        <f>IF(ISNUMBER(J184), $B199 * K184, "")</f>
        <v>1875</v>
      </c>
      <c r="M184" s="109">
        <v>253</v>
      </c>
      <c r="N184" s="107">
        <f>IF(ISNUMBER(M184), (M184 - $B184) / $B184, "")</f>
        <v>5.4166666666666669E-2</v>
      </c>
      <c r="O184" s="108">
        <f>IF(ISNUMBER(M184), $B199 * N184, "")</f>
        <v>8125</v>
      </c>
      <c r="Q184" s="193"/>
      <c r="R184" s="193"/>
      <c r="S184" s="193"/>
    </row>
    <row r="185" spans="1:19" ht="17.25" thickBot="1">
      <c r="A185" s="125" t="s">
        <v>204</v>
      </c>
      <c r="B185" s="126">
        <v>7.9</v>
      </c>
      <c r="C185" s="77">
        <v>-0.1012514221</v>
      </c>
      <c r="D185" s="15">
        <v>7.91</v>
      </c>
      <c r="E185" s="32">
        <f t="shared" ref="E185:E188" si="98">IF(ISNUMBER(D185), (D185 - $B185) / $B185, "")</f>
        <v>1.2658227848100995E-3</v>
      </c>
      <c r="F185" s="18">
        <f>IF(ISNUMBER(D185), $B199 * E185, "")</f>
        <v>189.87341772151493</v>
      </c>
      <c r="G185" s="31">
        <v>7.88</v>
      </c>
      <c r="H185" s="32">
        <f t="shared" ref="H185:H188" si="99">IF(ISNUMBER(G185), (G185 - $B185) / $B185, "")</f>
        <v>-2.5316455696203113E-3</v>
      </c>
      <c r="I185" s="101">
        <f>IF(ISNUMBER(G185), $B199 * H185, "")</f>
        <v>-379.74683544304668</v>
      </c>
      <c r="J185" s="15">
        <v>7.86</v>
      </c>
      <c r="K185" s="32">
        <f t="shared" ref="K185:K188" si="100">IF(ISNUMBER(J185), (J185 - $B185) / $B185, "")</f>
        <v>-5.0632911392405108E-3</v>
      </c>
      <c r="L185" s="18">
        <f>IF(ISNUMBER(J185), $B199 * K185, "")</f>
        <v>-759.49367088607664</v>
      </c>
      <c r="M185" s="31">
        <v>8.0299999999999994</v>
      </c>
      <c r="N185" s="32">
        <f t="shared" ref="N185:N188" si="101">IF(ISNUMBER(M185), (M185 - $B185) / $B185, "")</f>
        <v>1.6455696202531518E-2</v>
      </c>
      <c r="O185" s="18">
        <f>IF(ISNUMBER(M185), $B199 * N185, "")</f>
        <v>2468.3544303797275</v>
      </c>
      <c r="Q185" s="193"/>
      <c r="R185" s="193"/>
      <c r="S185" s="193"/>
    </row>
    <row r="186" spans="1:19" ht="17.25" thickBot="1">
      <c r="A186" s="125" t="s">
        <v>224</v>
      </c>
      <c r="B186" s="126">
        <v>124</v>
      </c>
      <c r="C186" s="77">
        <v>-0.1014492754</v>
      </c>
      <c r="D186" s="15">
        <v>126</v>
      </c>
      <c r="E186" s="32">
        <f t="shared" si="98"/>
        <v>1.6129032258064516E-2</v>
      </c>
      <c r="F186" s="18">
        <f>IF(ISNUMBER(D186), $B199 * E186, "")</f>
        <v>2419.3548387096776</v>
      </c>
      <c r="G186" s="31">
        <v>126</v>
      </c>
      <c r="H186" s="32">
        <f t="shared" si="99"/>
        <v>1.6129032258064516E-2</v>
      </c>
      <c r="I186" s="101">
        <f>IF(ISNUMBER(G186), $B199 * H186, "")</f>
        <v>2419.3548387096776</v>
      </c>
      <c r="J186" s="15">
        <v>127</v>
      </c>
      <c r="K186" s="32">
        <f t="shared" si="100"/>
        <v>2.4193548387096774E-2</v>
      </c>
      <c r="L186" s="18">
        <f>IF(ISNUMBER(J186), $B199 * K186, "")</f>
        <v>3629.0322580645161</v>
      </c>
      <c r="M186" s="31">
        <v>131</v>
      </c>
      <c r="N186" s="32">
        <f t="shared" si="101"/>
        <v>5.6451612903225805E-2</v>
      </c>
      <c r="O186" s="18">
        <f>IF(ISNUMBER(M186), $B199 * N186, "")</f>
        <v>8467.7419354838712</v>
      </c>
      <c r="Q186" s="193"/>
      <c r="R186" s="193"/>
      <c r="S186" s="193"/>
    </row>
    <row r="187" spans="1:19" ht="17.25" thickBot="1">
      <c r="A187" s="125" t="s">
        <v>222</v>
      </c>
      <c r="B187" s="126">
        <v>553</v>
      </c>
      <c r="C187" s="77">
        <v>-0.1037277147</v>
      </c>
      <c r="D187" s="15">
        <v>564</v>
      </c>
      <c r="E187" s="32">
        <f t="shared" si="98"/>
        <v>1.9891500904159132E-2</v>
      </c>
      <c r="F187" s="18">
        <f>IF(ISNUMBER(D187), $B199 * E187, "")</f>
        <v>2983.7251356238698</v>
      </c>
      <c r="G187" s="31">
        <v>556</v>
      </c>
      <c r="H187" s="32">
        <f t="shared" si="99"/>
        <v>5.4249547920433997E-3</v>
      </c>
      <c r="I187" s="101">
        <f>IF(ISNUMBER(G187), $B199 * H187, "")</f>
        <v>813.74321880650996</v>
      </c>
      <c r="J187" s="15">
        <v>560</v>
      </c>
      <c r="K187" s="32">
        <f t="shared" si="100"/>
        <v>1.2658227848101266E-2</v>
      </c>
      <c r="L187" s="18">
        <f>IF(ISNUMBER(J187), $B199 * K187, "")</f>
        <v>1898.7341772151899</v>
      </c>
      <c r="M187" s="31">
        <v>577</v>
      </c>
      <c r="N187" s="32">
        <f t="shared" si="101"/>
        <v>4.3399638336347197E-2</v>
      </c>
      <c r="O187" s="18">
        <f>IF(ISNUMBER(M187), $B199 * N187, "")</f>
        <v>6509.9457504520797</v>
      </c>
      <c r="Q187" s="33"/>
      <c r="R187" s="33"/>
    </row>
    <row r="188" spans="1:19" ht="17.25" thickBot="1">
      <c r="A188" s="130" t="s">
        <v>338</v>
      </c>
      <c r="B188" s="131">
        <v>233</v>
      </c>
      <c r="C188" s="79">
        <v>-0.10384615379999999</v>
      </c>
      <c r="D188" s="24">
        <v>235</v>
      </c>
      <c r="E188" s="25">
        <f t="shared" si="98"/>
        <v>8.5836909871244635E-3</v>
      </c>
      <c r="F188" s="104">
        <f>IF(ISNUMBER(D188), $B199 * E188, "")</f>
        <v>1287.5536480686694</v>
      </c>
      <c r="G188" s="102">
        <v>234</v>
      </c>
      <c r="H188" s="25">
        <f t="shared" si="99"/>
        <v>4.2918454935622317E-3</v>
      </c>
      <c r="I188" s="103">
        <f>IF(ISNUMBER(G188), $B199 * H188, "")</f>
        <v>643.77682403433471</v>
      </c>
      <c r="J188" s="24">
        <v>235</v>
      </c>
      <c r="K188" s="25">
        <f t="shared" si="100"/>
        <v>8.5836909871244635E-3</v>
      </c>
      <c r="L188" s="104">
        <f>IF(ISNUMBER(J188), $B199 * K188, "")</f>
        <v>1287.5536480686694</v>
      </c>
      <c r="M188" s="102">
        <v>243</v>
      </c>
      <c r="N188" s="25">
        <f t="shared" si="101"/>
        <v>4.2918454935622317E-2</v>
      </c>
      <c r="O188" s="104">
        <f>IF(ISNUMBER(M188), $B199 * N188, "")</f>
        <v>6437.7682403433473</v>
      </c>
      <c r="Q188" s="194"/>
      <c r="R188" s="195"/>
      <c r="S188" s="196"/>
    </row>
    <row r="189" spans="1:19">
      <c r="A189" s="123" t="s">
        <v>192</v>
      </c>
      <c r="B189" s="124">
        <v>2440</v>
      </c>
      <c r="C189" s="76">
        <v>-0.104587156</v>
      </c>
      <c r="D189" s="13">
        <v>2455</v>
      </c>
      <c r="E189" s="14">
        <f>IF(ISNUMBER(D189), (D189 - $B189) / $B189, "")</f>
        <v>6.1475409836065573E-3</v>
      </c>
      <c r="F189" s="16">
        <f>IF(ISNUMBER(D189), $B199 * E189, "")</f>
        <v>922.13114754098353</v>
      </c>
      <c r="G189" s="29">
        <v>2435</v>
      </c>
      <c r="H189" s="14">
        <f>IF(ISNUMBER(G189), (G189 - $B189) / $B189, "")</f>
        <v>-2.0491803278688526E-3</v>
      </c>
      <c r="I189" s="100">
        <f>IF(ISNUMBER(G189), $B199 * H189, "")</f>
        <v>-307.3770491803279</v>
      </c>
      <c r="J189" s="13">
        <v>2460</v>
      </c>
      <c r="K189" s="14">
        <f>IF(ISNUMBER(J189), (J189 - $B189) / $B189, "")</f>
        <v>8.1967213114754103E-3</v>
      </c>
      <c r="L189" s="16">
        <f>IF(ISNUMBER(J189), $B199 * K189, "")</f>
        <v>1229.5081967213116</v>
      </c>
      <c r="M189" s="29">
        <v>2530</v>
      </c>
      <c r="N189" s="14">
        <f>IF(ISNUMBER(M189), (M189 - $B189) / $B189, "")</f>
        <v>3.6885245901639344E-2</v>
      </c>
      <c r="O189" s="16">
        <f>IF(ISNUMBER(M189), $B199 * N189, "")</f>
        <v>5532.7868852459014</v>
      </c>
      <c r="Q189" s="197"/>
      <c r="R189" s="198"/>
      <c r="S189" s="199"/>
    </row>
    <row r="190" spans="1:19" ht="17.25" thickBot="1">
      <c r="A190" s="125" t="s">
        <v>138</v>
      </c>
      <c r="B190" s="126">
        <v>3730</v>
      </c>
      <c r="C190" s="77">
        <v>-0.1097852029</v>
      </c>
      <c r="D190" s="15">
        <v>3765</v>
      </c>
      <c r="E190" s="32">
        <f t="shared" ref="E190:E193" si="102">IF(ISNUMBER(D190), (D190 - $B190) / $B190, "")</f>
        <v>9.3833780160857902E-3</v>
      </c>
      <c r="F190" s="18">
        <f>IF(ISNUMBER(D190), $B199 * E190, "")</f>
        <v>1407.5067024128684</v>
      </c>
      <c r="G190" s="31">
        <v>3760</v>
      </c>
      <c r="H190" s="32">
        <f t="shared" ref="H190:H193" si="103">IF(ISNUMBER(G190), (G190 - $B190) / $B190, "")</f>
        <v>8.0428954423592495E-3</v>
      </c>
      <c r="I190" s="101">
        <f>IF(ISNUMBER(G190), $B199 * H190, "")</f>
        <v>1206.4343163538874</v>
      </c>
      <c r="J190" s="15">
        <v>3785</v>
      </c>
      <c r="K190" s="32">
        <f t="shared" ref="K190:K193" si="104">IF(ISNUMBER(J190), (J190 - $B190) / $B190, "")</f>
        <v>1.4745308310991957E-2</v>
      </c>
      <c r="L190" s="18">
        <f>IF(ISNUMBER(J190), $B199 * K190, "")</f>
        <v>2211.7962466487934</v>
      </c>
      <c r="M190" s="31">
        <v>3910</v>
      </c>
      <c r="N190" s="32">
        <f t="shared" ref="N190:N193" si="105">IF(ISNUMBER(M190), (M190 - $B190) / $B190, "")</f>
        <v>4.8257372654155493E-2</v>
      </c>
      <c r="O190" s="18">
        <f>IF(ISNUMBER(M190), $B199 * N190, "")</f>
        <v>7238.6058981233236</v>
      </c>
      <c r="Q190" s="200"/>
      <c r="R190" s="201"/>
      <c r="S190" s="202"/>
    </row>
    <row r="191" spans="1:19" ht="17.25" thickBot="1">
      <c r="A191" s="125" t="s">
        <v>226</v>
      </c>
      <c r="B191" s="126">
        <v>564</v>
      </c>
      <c r="C191" s="77">
        <v>-0.11041009459999999</v>
      </c>
      <c r="D191" s="15">
        <v>574</v>
      </c>
      <c r="E191" s="32">
        <f t="shared" si="102"/>
        <v>1.7730496453900711E-2</v>
      </c>
      <c r="F191" s="18">
        <f>IF(ISNUMBER(D191), $B199 * E191, "")</f>
        <v>2659.5744680851067</v>
      </c>
      <c r="G191" s="31">
        <v>568</v>
      </c>
      <c r="H191" s="32">
        <f t="shared" si="103"/>
        <v>7.0921985815602835E-3</v>
      </c>
      <c r="I191" s="101">
        <f>IF(ISNUMBER(G191), $B199 * H191, "")</f>
        <v>1063.8297872340424</v>
      </c>
      <c r="J191" s="15">
        <v>575</v>
      </c>
      <c r="K191" s="32">
        <f t="shared" si="104"/>
        <v>1.9503546099290781E-2</v>
      </c>
      <c r="L191" s="18">
        <f>IF(ISNUMBER(J191), $B199 * K191, "")</f>
        <v>2925.5319148936169</v>
      </c>
      <c r="M191" s="31">
        <v>599</v>
      </c>
      <c r="N191" s="32">
        <f t="shared" si="105"/>
        <v>6.2056737588652482E-2</v>
      </c>
      <c r="O191" s="18">
        <f>IF(ISNUMBER(M191), $B199 * N191, "")</f>
        <v>9308.510638297872</v>
      </c>
      <c r="Q191" s="193"/>
      <c r="R191" s="193"/>
      <c r="S191" s="193"/>
    </row>
    <row r="192" spans="1:19" ht="17.25" thickBot="1">
      <c r="A192" s="125" t="s">
        <v>198</v>
      </c>
      <c r="B192" s="126">
        <v>8.0399999999999991</v>
      </c>
      <c r="C192" s="77">
        <v>-0.110619469</v>
      </c>
      <c r="D192" s="15">
        <v>8.19</v>
      </c>
      <c r="E192" s="32">
        <f t="shared" si="102"/>
        <v>1.8656716417910495E-2</v>
      </c>
      <c r="F192" s="18">
        <f>IF(ISNUMBER(D192), $B199 * E192, "")</f>
        <v>2798.5074626865744</v>
      </c>
      <c r="G192" s="31">
        <v>8.1300000000000008</v>
      </c>
      <c r="H192" s="32">
        <f t="shared" si="103"/>
        <v>1.1194029850746473E-2</v>
      </c>
      <c r="I192" s="101">
        <f>IF(ISNUMBER(G192), $B199 * H192, "")</f>
        <v>1679.1044776119709</v>
      </c>
      <c r="J192" s="15">
        <v>8.1199999999999992</v>
      </c>
      <c r="K192" s="32">
        <f t="shared" si="104"/>
        <v>9.9502487562189157E-3</v>
      </c>
      <c r="L192" s="18">
        <f>IF(ISNUMBER(J192), $B199 * K192, "")</f>
        <v>1492.5373134328374</v>
      </c>
      <c r="M192" s="31">
        <v>8.39</v>
      </c>
      <c r="N192" s="32">
        <f t="shared" si="105"/>
        <v>4.3532338308457895E-2</v>
      </c>
      <c r="O192" s="18">
        <f>IF(ISNUMBER(M192), $B199 * N192, "")</f>
        <v>6529.8507462686839</v>
      </c>
      <c r="Q192" s="203"/>
      <c r="R192" s="203"/>
      <c r="S192" s="203"/>
    </row>
    <row r="193" spans="1:19" ht="17.25" thickBot="1">
      <c r="A193" s="127" t="s">
        <v>153</v>
      </c>
      <c r="B193" s="128">
        <v>7375</v>
      </c>
      <c r="C193" s="78">
        <v>-0.1130487072</v>
      </c>
      <c r="D193" s="20">
        <v>7400</v>
      </c>
      <c r="E193" s="21">
        <f t="shared" si="102"/>
        <v>3.3898305084745762E-3</v>
      </c>
      <c r="F193" s="22">
        <f>IF(ISNUMBER(D193), $B199 * E193, "")</f>
        <v>508.47457627118644</v>
      </c>
      <c r="G193" s="30">
        <v>7310</v>
      </c>
      <c r="H193" s="21">
        <f t="shared" si="103"/>
        <v>-8.8135593220338981E-3</v>
      </c>
      <c r="I193" s="105">
        <f>IF(ISNUMBER(G193), $B199 * H193, "")</f>
        <v>-1322.0338983050847</v>
      </c>
      <c r="J193" s="20">
        <v>7360</v>
      </c>
      <c r="K193" s="21">
        <f t="shared" si="104"/>
        <v>-2.0338983050847458E-3</v>
      </c>
      <c r="L193" s="22">
        <f>IF(ISNUMBER(J193), $B199 * K193, "")</f>
        <v>-305.08474576271186</v>
      </c>
      <c r="M193" s="30">
        <v>7600</v>
      </c>
      <c r="N193" s="21">
        <f t="shared" si="105"/>
        <v>3.0508474576271188E-2</v>
      </c>
      <c r="O193" s="22">
        <f>IF(ISNUMBER(M193), $B199 * N193, "")</f>
        <v>4576.2711864406783</v>
      </c>
      <c r="Q193" s="203"/>
      <c r="R193" s="203"/>
      <c r="S193" s="203"/>
    </row>
    <row r="194" spans="1:19" ht="17.25" thickBot="1">
      <c r="A194" s="125" t="s">
        <v>179</v>
      </c>
      <c r="B194" s="129">
        <v>513</v>
      </c>
      <c r="C194" s="80">
        <v>-0.1139896373</v>
      </c>
      <c r="D194" s="106">
        <v>517</v>
      </c>
      <c r="E194" s="107">
        <f>IF(ISNUMBER(D194), (D194 - $B194) / $B194, "")</f>
        <v>7.7972709551656916E-3</v>
      </c>
      <c r="F194" s="108">
        <f>IF(ISNUMBER(D194), $B199 * E194, "")</f>
        <v>1169.5906432748538</v>
      </c>
      <c r="G194" s="109">
        <v>512</v>
      </c>
      <c r="H194" s="107">
        <f>IF(ISNUMBER(G194), (G194 - $B194) / $B194, "")</f>
        <v>-1.9493177387914229E-3</v>
      </c>
      <c r="I194" s="110">
        <f>IF(ISNUMBER(G194), $B199 * H194, "")</f>
        <v>-292.39766081871346</v>
      </c>
      <c r="J194" s="106">
        <v>512</v>
      </c>
      <c r="K194" s="107">
        <f>IF(ISNUMBER(J194), (J194 - $B194) / $B194, "")</f>
        <v>-1.9493177387914229E-3</v>
      </c>
      <c r="L194" s="108">
        <f>IF(ISNUMBER(J194), $B199 * K194, "")</f>
        <v>-292.39766081871346</v>
      </c>
      <c r="M194" s="109">
        <v>530</v>
      </c>
      <c r="N194" s="107">
        <f>IF(ISNUMBER(M194), (M194 - $B194) / $B194, "")</f>
        <v>3.3138401559454189E-2</v>
      </c>
      <c r="O194" s="108">
        <f>IF(ISNUMBER(M194), $B199 * N194, "")</f>
        <v>4970.7602339181285</v>
      </c>
      <c r="Q194" s="193"/>
      <c r="R194" s="193"/>
      <c r="S194" s="193"/>
    </row>
    <row r="195" spans="1:19" ht="17.25" thickBot="1">
      <c r="A195" s="125" t="s">
        <v>186</v>
      </c>
      <c r="B195" s="126">
        <v>155</v>
      </c>
      <c r="C195" s="77">
        <v>-0.11428571429999999</v>
      </c>
      <c r="D195" s="15">
        <v>160</v>
      </c>
      <c r="E195" s="32">
        <f t="shared" ref="E195:E198" si="106">IF(ISNUMBER(D195), (D195 - $B195) / $B195, "")</f>
        <v>3.2258064516129031E-2</v>
      </c>
      <c r="F195" s="18">
        <f>IF(ISNUMBER(D195), $B199 * E195, "")</f>
        <v>4838.7096774193551</v>
      </c>
      <c r="G195" s="31">
        <v>159</v>
      </c>
      <c r="H195" s="32">
        <f t="shared" ref="H195:H198" si="107">IF(ISNUMBER(G195), (G195 - $B195) / $B195, "")</f>
        <v>2.5806451612903226E-2</v>
      </c>
      <c r="I195" s="101">
        <f>IF(ISNUMBER(G195), $B199 * H195, "")</f>
        <v>3870.9677419354839</v>
      </c>
      <c r="J195" s="15">
        <v>161</v>
      </c>
      <c r="K195" s="32">
        <f t="shared" ref="K195:K198" si="108">IF(ISNUMBER(J195), (J195 - $B195) / $B195, "")</f>
        <v>3.870967741935484E-2</v>
      </c>
      <c r="L195" s="18">
        <f>IF(ISNUMBER(J195), $B199 * K195, "")</f>
        <v>5806.4516129032263</v>
      </c>
      <c r="M195" s="31">
        <v>163</v>
      </c>
      <c r="N195" s="32">
        <f t="shared" ref="N195:N198" si="109">IF(ISNUMBER(M195), (M195 - $B195) / $B195, "")</f>
        <v>5.1612903225806452E-2</v>
      </c>
      <c r="O195" s="18">
        <f>IF(ISNUMBER(M195), $B199 * N195, "")</f>
        <v>7741.9354838709678</v>
      </c>
      <c r="Q195" s="193"/>
      <c r="R195" s="193"/>
      <c r="S195" s="193"/>
    </row>
    <row r="196" spans="1:19" ht="17.25" thickBot="1">
      <c r="A196" s="125" t="s">
        <v>350</v>
      </c>
      <c r="B196" s="126">
        <v>921</v>
      </c>
      <c r="C196" s="77">
        <v>-0.1186602871</v>
      </c>
      <c r="D196" s="15">
        <v>923</v>
      </c>
      <c r="E196" s="32">
        <f t="shared" si="106"/>
        <v>2.1715526601520088E-3</v>
      </c>
      <c r="F196" s="18">
        <f>IF(ISNUMBER(D196), $B199 * E196, "")</f>
        <v>325.73289902280129</v>
      </c>
      <c r="G196" s="31">
        <v>928</v>
      </c>
      <c r="H196" s="32">
        <f t="shared" si="107"/>
        <v>7.6004343105320303E-3</v>
      </c>
      <c r="I196" s="101">
        <f>IF(ISNUMBER(G196), $B199 * H196, "")</f>
        <v>1140.0651465798046</v>
      </c>
      <c r="J196" s="15">
        <v>930</v>
      </c>
      <c r="K196" s="32">
        <f t="shared" si="108"/>
        <v>9.7719869706840382E-3</v>
      </c>
      <c r="L196" s="18">
        <f>IF(ISNUMBER(J196), $B199 * K196, "")</f>
        <v>1465.7980456026057</v>
      </c>
      <c r="M196" s="31">
        <v>956</v>
      </c>
      <c r="N196" s="32">
        <f t="shared" si="109"/>
        <v>3.8002171552660155E-2</v>
      </c>
      <c r="O196" s="18">
        <f>IF(ISNUMBER(M196), $B199 * N196, "")</f>
        <v>5700.325732899023</v>
      </c>
      <c r="Q196" s="193"/>
      <c r="R196" s="193"/>
      <c r="S196" s="193"/>
    </row>
    <row r="197" spans="1:19">
      <c r="A197" s="125" t="s">
        <v>240</v>
      </c>
      <c r="B197" s="126">
        <v>3935</v>
      </c>
      <c r="C197" s="77">
        <v>-0.11870100779999999</v>
      </c>
      <c r="D197" s="15">
        <v>4010</v>
      </c>
      <c r="E197" s="32">
        <f t="shared" si="106"/>
        <v>1.9059720457433291E-2</v>
      </c>
      <c r="F197" s="18">
        <f>IF(ISNUMBER(D197), $B199 * E197, "")</f>
        <v>2858.9580686149939</v>
      </c>
      <c r="G197" s="31">
        <v>3970</v>
      </c>
      <c r="H197" s="32">
        <f t="shared" si="107"/>
        <v>8.8945362134688691E-3</v>
      </c>
      <c r="I197" s="101">
        <f>IF(ISNUMBER(G197), $B199 * H197, "")</f>
        <v>1334.1804320203303</v>
      </c>
      <c r="J197" s="15">
        <v>3970</v>
      </c>
      <c r="K197" s="32">
        <f t="shared" si="108"/>
        <v>8.8945362134688691E-3</v>
      </c>
      <c r="L197" s="18">
        <f>IF(ISNUMBER(J197), $B199 * K197, "")</f>
        <v>1334.1804320203303</v>
      </c>
      <c r="M197" s="31">
        <v>4070</v>
      </c>
      <c r="N197" s="32">
        <f t="shared" si="109"/>
        <v>3.4307496823379927E-2</v>
      </c>
      <c r="O197" s="18">
        <f>IF(ISNUMBER(M197), $B199 * N197, "")</f>
        <v>5146.1245235069891</v>
      </c>
      <c r="Q197" s="182"/>
      <c r="R197" s="183"/>
      <c r="S197" s="184"/>
    </row>
    <row r="198" spans="1:19" ht="17.25" thickBot="1">
      <c r="A198" s="130" t="s">
        <v>210</v>
      </c>
      <c r="B198" s="131">
        <v>4.3499999999999996</v>
      </c>
      <c r="C198" s="79">
        <v>-0.15204678360000001</v>
      </c>
      <c r="D198" s="24">
        <v>4.46</v>
      </c>
      <c r="E198" s="25">
        <f t="shared" si="106"/>
        <v>2.5287356321839156E-2</v>
      </c>
      <c r="F198" s="104">
        <f>IF(ISNUMBER(D198), $B199 * E198, "")</f>
        <v>3793.1034482758737</v>
      </c>
      <c r="G198" s="102">
        <v>4.41</v>
      </c>
      <c r="H198" s="25">
        <f t="shared" si="107"/>
        <v>1.3793103448275978E-2</v>
      </c>
      <c r="I198" s="103">
        <f>IF(ISNUMBER(G198), $B199 * H198, "")</f>
        <v>2068.9655172413968</v>
      </c>
      <c r="J198" s="24">
        <v>4.53</v>
      </c>
      <c r="K198" s="25">
        <f t="shared" si="108"/>
        <v>4.1379310344827731E-2</v>
      </c>
      <c r="L198" s="104">
        <f>IF(ISNUMBER(J198), $B199 * K198, "")</f>
        <v>6206.8965517241595</v>
      </c>
      <c r="M198" s="102">
        <v>4.57</v>
      </c>
      <c r="N198" s="25">
        <f t="shared" si="109"/>
        <v>5.0574712643678313E-2</v>
      </c>
      <c r="O198" s="104">
        <f>IF(ISNUMBER(M198), $B199 * N198, "")</f>
        <v>7586.2068965517474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1.4805292984451343E-2</v>
      </c>
      <c r="F199" s="28">
        <f>SUM(F179:F198)</f>
        <v>44415.878953354026</v>
      </c>
      <c r="G199" s="26" t="s">
        <v>265</v>
      </c>
      <c r="H199" s="27">
        <f>IF(COUNT(H179:H198), SUM(H179:H198) / COUNT(H179:H198), 0)</f>
        <v>7.4262275512387817E-3</v>
      </c>
      <c r="I199" s="28">
        <f>SUM(I179:I198)</f>
        <v>22278.682653716351</v>
      </c>
      <c r="J199" s="26" t="s">
        <v>265</v>
      </c>
      <c r="K199" s="27">
        <f>IF(COUNT(K179:K198), SUM(K179:K198) / COUNT(K179:K198), 0)</f>
        <v>1.3611297550006996E-2</v>
      </c>
      <c r="L199" s="28">
        <f>SUM(L179:L198)</f>
        <v>40833.892650020978</v>
      </c>
      <c r="M199" s="26" t="s">
        <v>265</v>
      </c>
      <c r="N199" s="27">
        <f>IF(COUNT(N179:N198), SUM(N179:N198) / COUNT(N179:N198), 0)</f>
        <v>4.3779352396062794E-2</v>
      </c>
      <c r="O199" s="28">
        <f>SUM(O179:O198)</f>
        <v>131338.0571881884</v>
      </c>
      <c r="Q199" s="188"/>
      <c r="R199" s="189"/>
      <c r="S199" s="19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FD4B-4DF0-47BE-8E33-8CA84B80C482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44725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-397,991 KRW (-13.27%)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-465,790 KRW (-15.53%)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-469,104 KRW (-15.64%)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-533,562 KRW (-17.79%)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8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2022-06-13(월) 오전 00:00</v>
      </c>
      <c r="C15" s="243"/>
      <c r="D15" s="217" t="str">
        <f>TEXT($G$1, "[$-ko-KR]yyyy-mm-dd(ddd) ") &amp; "오후 14:00"</f>
        <v>2022-06-13(월) 오후 14:00</v>
      </c>
      <c r="E15" s="218"/>
      <c r="F15" s="219"/>
      <c r="G15" s="217" t="str">
        <f>TEXT($G$1, "[$-ko-KR]yyyy-mm-dd(ddd) ") &amp; "오후 19:00"</f>
        <v>2022-06-13(월) 오후 19:00</v>
      </c>
      <c r="H15" s="218"/>
      <c r="I15" s="219"/>
      <c r="J15" s="217" t="str">
        <f>TEXT($G$1, "[$-ko-KR]yyyy-mm-dd(ddd) ") &amp; "오후 21:00"</f>
        <v>2022-06-13(월) 오후 21:00</v>
      </c>
      <c r="K15" s="218"/>
      <c r="L15" s="219"/>
      <c r="M15" s="217" t="str">
        <f>TEXT($G$1+1, "[$-ko-KR]yyyy-mm-dd(ddd) ") &amp; "오전 00:00"</f>
        <v>2022-06-14(화)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8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2022-06-13(월) 오전 00:00</v>
      </c>
      <c r="C42" s="245"/>
      <c r="D42" s="217" t="str">
        <f>TEXT($G$1, "[$-ko-KR]yyyy-mm-dd(ddd) ") &amp; "오후 14:00"</f>
        <v>2022-06-13(월) 오후 14:00</v>
      </c>
      <c r="E42" s="218"/>
      <c r="F42" s="219"/>
      <c r="G42" s="217" t="str">
        <f>TEXT($G$1, "[$-ko-KR]yyyy-mm-dd(ddd) ") &amp; "오후 19:00"</f>
        <v>2022-06-13(월) 오후 19:00</v>
      </c>
      <c r="H42" s="218"/>
      <c r="I42" s="219"/>
      <c r="J42" s="217" t="str">
        <f>TEXT($G$1, "[$-ko-KR]yyyy-mm-dd(ddd) ") &amp; "오후 21:00"</f>
        <v>2022-06-13(월) 오후 21:00</v>
      </c>
      <c r="K42" s="218"/>
      <c r="L42" s="219"/>
      <c r="M42" s="217" t="str">
        <f>TEXT($G$1+1, "[$-ko-KR]yyyy-mm-dd(ddd) ") &amp; "오전 00:00"</f>
        <v>2022-06-14(화)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9" t="s">
        <v>57</v>
      </c>
      <c r="H43" s="180" t="s">
        <v>262</v>
      </c>
      <c r="I43" s="181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244</v>
      </c>
      <c r="B44" s="124">
        <v>49</v>
      </c>
      <c r="C44" s="76">
        <v>1.8711018699999998E-2</v>
      </c>
      <c r="D44" s="13">
        <v>42.9</v>
      </c>
      <c r="E44" s="14">
        <f>IF(ISNUMBER(D44), (D44 - $B44) / $B44, "")</f>
        <v>-0.12448979591836738</v>
      </c>
      <c r="F44" s="16">
        <f>IF(ISNUMBER(D44), $B64 * E44, "")</f>
        <v>-18673.469387755107</v>
      </c>
      <c r="G44" s="29">
        <v>38.6</v>
      </c>
      <c r="H44" s="14">
        <f>IF(ISNUMBER(G44), (G44 - $B44) / $B44, "")</f>
        <v>-0.21224489795918364</v>
      </c>
      <c r="I44" s="100">
        <f>IF(ISNUMBER(G44), $B64 * H44, "")</f>
        <v>-31836.734693877544</v>
      </c>
      <c r="J44" s="13">
        <v>39.4</v>
      </c>
      <c r="K44" s="14">
        <f>IF(ISNUMBER(J44), (J44 - $B44) / $B44, "")</f>
        <v>-0.19591836734693879</v>
      </c>
      <c r="L44" s="16">
        <f>IF(ISNUMBER(J44), $B64 * K44, "")</f>
        <v>-29387.755102040817</v>
      </c>
      <c r="M44" s="29">
        <v>39.4</v>
      </c>
      <c r="N44" s="14">
        <f>IF(ISNUMBER(M44), (M44 - $B44) / $B44, "")</f>
        <v>-0.19591836734693879</v>
      </c>
      <c r="O44" s="16">
        <f>IF(ISNUMBER(M44), $B64 * N44, "")</f>
        <v>-29387.755102040817</v>
      </c>
      <c r="Q44" s="203"/>
      <c r="R44" s="203"/>
      <c r="S44" s="203"/>
    </row>
    <row r="45" spans="1:19" ht="17.25" customHeight="1" thickBot="1">
      <c r="A45" s="125" t="s">
        <v>333</v>
      </c>
      <c r="B45" s="126">
        <v>59.6</v>
      </c>
      <c r="C45" s="77">
        <v>1.70648464E-2</v>
      </c>
      <c r="D45" s="15">
        <v>51.3</v>
      </c>
      <c r="E45" s="32">
        <f t="shared" ref="E45:E48" si="14">IF(ISNUMBER(D45), (D45 - $B45) / $B45, "")</f>
        <v>-0.13926174496644303</v>
      </c>
      <c r="F45" s="18">
        <f>IF(ISNUMBER(D45), $B64 * E45, "")</f>
        <v>-20889.261744966454</v>
      </c>
      <c r="G45" s="31">
        <v>46.8</v>
      </c>
      <c r="H45" s="32">
        <f t="shared" ref="H45:H48" si="15">IF(ISNUMBER(G45), (G45 - $B45) / $B45, "")</f>
        <v>-0.21476510067114102</v>
      </c>
      <c r="I45" s="101">
        <f>IF(ISNUMBER(G45), $B64 * H45, "")</f>
        <v>-32214.765100671153</v>
      </c>
      <c r="J45" s="15">
        <v>47.6</v>
      </c>
      <c r="K45" s="32">
        <f t="shared" ref="K45:K48" si="16">IF(ISNUMBER(J45), (J45 - $B45) / $B45, "")</f>
        <v>-0.20134228187919462</v>
      </c>
      <c r="L45" s="18">
        <f>IF(ISNUMBER(J45), $B64 * K45, "")</f>
        <v>-30201.342281879191</v>
      </c>
      <c r="M45" s="31">
        <v>47.6</v>
      </c>
      <c r="N45" s="32">
        <f t="shared" ref="N45:N48" si="17">IF(ISNUMBER(M45), (M45 - $B45) / $B45, "")</f>
        <v>-0.20134228187919462</v>
      </c>
      <c r="O45" s="18">
        <f>IF(ISNUMBER(M45), $B64 * N45, "")</f>
        <v>-30201.342281879191</v>
      </c>
      <c r="Q45" s="203"/>
      <c r="R45" s="203"/>
      <c r="S45" s="203"/>
    </row>
    <row r="46" spans="1:19" ht="17.25" customHeight="1" thickBot="1">
      <c r="A46" s="125" t="s">
        <v>64</v>
      </c>
      <c r="B46" s="126">
        <v>19.7</v>
      </c>
      <c r="C46" s="77">
        <v>1.0256410299999999E-2</v>
      </c>
      <c r="D46" s="15">
        <v>17.8</v>
      </c>
      <c r="E46" s="32">
        <f t="shared" si="14"/>
        <v>-9.6446700507614141E-2</v>
      </c>
      <c r="F46" s="18">
        <f>IF(ISNUMBER(D46), $B64 * E46, "")</f>
        <v>-14467.005076142121</v>
      </c>
      <c r="G46" s="31">
        <v>16.8</v>
      </c>
      <c r="H46" s="32">
        <f t="shared" si="15"/>
        <v>-0.14720812182741111</v>
      </c>
      <c r="I46" s="101">
        <f>IF(ISNUMBER(G46), $B64 * H46, "")</f>
        <v>-22081.218274111667</v>
      </c>
      <c r="J46" s="15">
        <v>17.2</v>
      </c>
      <c r="K46" s="32">
        <f t="shared" si="16"/>
        <v>-0.12690355329949238</v>
      </c>
      <c r="L46" s="18">
        <f>IF(ISNUMBER(J46), $B64 * K46, "")</f>
        <v>-19035.532994923855</v>
      </c>
      <c r="M46" s="31">
        <v>17.2</v>
      </c>
      <c r="N46" s="32">
        <f t="shared" si="17"/>
        <v>-0.12690355329949238</v>
      </c>
      <c r="O46" s="18">
        <f>IF(ISNUMBER(M46), $B64 * N46, "")</f>
        <v>-19035.532994923855</v>
      </c>
      <c r="Q46" s="193"/>
      <c r="R46" s="193"/>
      <c r="S46" s="193"/>
    </row>
    <row r="47" spans="1:19" ht="17.25" customHeight="1" thickBot="1">
      <c r="A47" s="125" t="s">
        <v>234</v>
      </c>
      <c r="B47" s="126">
        <v>61.9</v>
      </c>
      <c r="C47" s="77">
        <v>8.1433224999999995E-3</v>
      </c>
      <c r="D47" s="15">
        <v>55.9</v>
      </c>
      <c r="E47" s="32">
        <f t="shared" si="14"/>
        <v>-9.6930533117932149E-2</v>
      </c>
      <c r="F47" s="18">
        <f>IF(ISNUMBER(D47), $B64 * E47, "")</f>
        <v>-14539.579967689822</v>
      </c>
      <c r="G47" s="31">
        <v>51.3</v>
      </c>
      <c r="H47" s="32">
        <f t="shared" si="15"/>
        <v>-0.17124394184168015</v>
      </c>
      <c r="I47" s="101">
        <f>IF(ISNUMBER(G47), $B64 * H47, "")</f>
        <v>-25686.591276252024</v>
      </c>
      <c r="J47" s="15">
        <v>52.6</v>
      </c>
      <c r="K47" s="32">
        <f t="shared" si="16"/>
        <v>-0.1502423263327948</v>
      </c>
      <c r="L47" s="18">
        <f>IF(ISNUMBER(J47), $B64 * K47, "")</f>
        <v>-22536.348949919222</v>
      </c>
      <c r="M47" s="31">
        <v>52.6</v>
      </c>
      <c r="N47" s="32">
        <f t="shared" si="17"/>
        <v>-0.1502423263327948</v>
      </c>
      <c r="O47" s="18">
        <f>IF(ISNUMBER(M47), $B64 * N47, "")</f>
        <v>-22536.348949919222</v>
      </c>
      <c r="Q47" s="193"/>
      <c r="R47" s="193"/>
      <c r="S47" s="193"/>
    </row>
    <row r="48" spans="1:19" ht="17.25" customHeight="1" thickBot="1">
      <c r="A48" s="127" t="s">
        <v>97</v>
      </c>
      <c r="B48" s="128">
        <v>1.2999999999999999E-3</v>
      </c>
      <c r="C48" s="78">
        <v>0</v>
      </c>
      <c r="D48" s="20">
        <v>1.1999999999999999E-3</v>
      </c>
      <c r="E48" s="21">
        <f t="shared" si="14"/>
        <v>-7.6923076923076955E-2</v>
      </c>
      <c r="F48" s="22">
        <f>IF(ISNUMBER(D48), $B64 * E48, "")</f>
        <v>-11538.461538461543</v>
      </c>
      <c r="G48" s="30">
        <v>1.1000000000000001E-3</v>
      </c>
      <c r="H48" s="21">
        <f t="shared" si="15"/>
        <v>-0.15384615384615374</v>
      </c>
      <c r="I48" s="105">
        <f>IF(ISNUMBER(G48), $B64 * H48, "")</f>
        <v>-23076.92307692306</v>
      </c>
      <c r="J48" s="20">
        <v>1.1999999999999999E-3</v>
      </c>
      <c r="K48" s="21">
        <f t="shared" si="16"/>
        <v>-7.6923076923076955E-2</v>
      </c>
      <c r="L48" s="22">
        <f>IF(ISNUMBER(J48), $B64 * K48, "")</f>
        <v>-11538.461538461543</v>
      </c>
      <c r="M48" s="30">
        <v>1.1999999999999999E-3</v>
      </c>
      <c r="N48" s="21">
        <f t="shared" si="17"/>
        <v>-7.6923076923076955E-2</v>
      </c>
      <c r="O48" s="22">
        <f>IF(ISNUMBER(M48), $B64 * N48, "")</f>
        <v>-11538.461538461543</v>
      </c>
      <c r="Q48" s="193"/>
      <c r="R48" s="193"/>
      <c r="S48" s="193"/>
    </row>
    <row r="49" spans="1:19" ht="17.25" customHeight="1" thickBot="1">
      <c r="A49" s="125" t="s">
        <v>56</v>
      </c>
      <c r="B49" s="129">
        <v>57.7</v>
      </c>
      <c r="C49" s="80">
        <v>-5.1724138000000001E-3</v>
      </c>
      <c r="D49" s="106">
        <v>53</v>
      </c>
      <c r="E49" s="107">
        <f>IF(ISNUMBER(D49), (D49 - $B49) / $B49, "")</f>
        <v>-8.1455805892547709E-2</v>
      </c>
      <c r="F49" s="108">
        <f>IF(ISNUMBER(D49), $B64 * E49, "")</f>
        <v>-12218.370883882157</v>
      </c>
      <c r="G49" s="109">
        <v>50.1</v>
      </c>
      <c r="H49" s="107">
        <f>IF(ISNUMBER(G49), (G49 - $B49) / $B49, "")</f>
        <v>-0.13171577123050263</v>
      </c>
      <c r="I49" s="110">
        <f>IF(ISNUMBER(G49), $B64 * H49, "")</f>
        <v>-19757.365684575394</v>
      </c>
      <c r="J49" s="106">
        <v>51.3</v>
      </c>
      <c r="K49" s="107">
        <f>IF(ISNUMBER(J49), (J49 - $B49) / $B49, "")</f>
        <v>-0.11091854419410754</v>
      </c>
      <c r="L49" s="108">
        <f>IF(ISNUMBER(J49), $B64 * K49, "")</f>
        <v>-16637.781629116133</v>
      </c>
      <c r="M49" s="109">
        <v>51.3</v>
      </c>
      <c r="N49" s="107">
        <f>IF(ISNUMBER(M49), (M49 - $B49) / $B49, "")</f>
        <v>-0.11091854419410754</v>
      </c>
      <c r="O49" s="108">
        <f>IF(ISNUMBER(M49), $B64 * N49, "")</f>
        <v>-16637.781629116133</v>
      </c>
      <c r="Q49" s="193"/>
      <c r="R49" s="193"/>
      <c r="S49" s="193"/>
    </row>
    <row r="50" spans="1:19" ht="17.25" customHeight="1" thickBot="1">
      <c r="A50" s="125" t="s">
        <v>124</v>
      </c>
      <c r="B50" s="126">
        <v>35.5</v>
      </c>
      <c r="C50" s="77">
        <v>-1.38888889E-2</v>
      </c>
      <c r="D50" s="15">
        <v>31.9</v>
      </c>
      <c r="E50" s="32">
        <f t="shared" ref="E50:E53" si="18">IF(ISNUMBER(D50), (D50 - $B50) / $B50, "")</f>
        <v>-0.1014084507042254</v>
      </c>
      <c r="F50" s="18">
        <f>IF(ISNUMBER(D50), $B64 * E50, "")</f>
        <v>-15211.26760563381</v>
      </c>
      <c r="G50" s="31">
        <v>30.2</v>
      </c>
      <c r="H50" s="32">
        <f t="shared" ref="H50:H53" si="19">IF(ISNUMBER(G50), (G50 - $B50) / $B50, "")</f>
        <v>-0.14929577464788735</v>
      </c>
      <c r="I50" s="101">
        <f>IF(ISNUMBER(G50), $B64 * H50, "")</f>
        <v>-22394.366197183102</v>
      </c>
      <c r="J50" s="15">
        <v>30.6</v>
      </c>
      <c r="K50" s="32">
        <f t="shared" ref="K50:K53" si="20">IF(ISNUMBER(J50), (J50 - $B50) / $B50, "")</f>
        <v>-0.13802816901408446</v>
      </c>
      <c r="L50" s="18">
        <f>IF(ISNUMBER(J50), $B64 * K50, "")</f>
        <v>-20704.225352112669</v>
      </c>
      <c r="M50" s="31">
        <v>30.6</v>
      </c>
      <c r="N50" s="32">
        <f t="shared" ref="N50:N53" si="21">IF(ISNUMBER(M50), (M50 - $B50) / $B50, "")</f>
        <v>-0.13802816901408446</v>
      </c>
      <c r="O50" s="18">
        <f>IF(ISNUMBER(M50), $B64 * N50, "")</f>
        <v>-20704.225352112669</v>
      </c>
      <c r="Q50" s="193"/>
      <c r="R50" s="193"/>
      <c r="S50" s="193"/>
    </row>
    <row r="51" spans="1:19" ht="17.25" customHeight="1" thickBot="1">
      <c r="A51" s="125" t="s">
        <v>140</v>
      </c>
      <c r="B51" s="126">
        <v>40.5</v>
      </c>
      <c r="C51" s="77">
        <v>-2.87769784E-2</v>
      </c>
      <c r="D51" s="15">
        <v>36.200000000000003</v>
      </c>
      <c r="E51" s="32">
        <f t="shared" si="18"/>
        <v>-0.10617283950617278</v>
      </c>
      <c r="F51" s="18">
        <f>IF(ISNUMBER(D51), $B64 * E51, "")</f>
        <v>-15925.925925925916</v>
      </c>
      <c r="G51" s="31">
        <v>33.799999999999997</v>
      </c>
      <c r="H51" s="32">
        <f t="shared" si="19"/>
        <v>-0.16543209876543216</v>
      </c>
      <c r="I51" s="101">
        <f>IF(ISNUMBER(G51), $B64 * H51, "")</f>
        <v>-24814.814814814825</v>
      </c>
      <c r="J51" s="15">
        <v>34.5</v>
      </c>
      <c r="K51" s="32">
        <f t="shared" si="20"/>
        <v>-0.14814814814814814</v>
      </c>
      <c r="L51" s="18">
        <f>IF(ISNUMBER(J51), $B64 * K51, "")</f>
        <v>-22222.222222222223</v>
      </c>
      <c r="M51" s="31">
        <v>34.5</v>
      </c>
      <c r="N51" s="32">
        <f t="shared" si="21"/>
        <v>-0.14814814814814814</v>
      </c>
      <c r="O51" s="18">
        <f>IF(ISNUMBER(M51), $B64 * N51, "")</f>
        <v>-22222.222222222223</v>
      </c>
      <c r="Q51" s="193"/>
      <c r="R51" s="193"/>
      <c r="S51" s="193"/>
    </row>
    <row r="52" spans="1:19" ht="17.25" customHeight="1" thickBot="1">
      <c r="A52" s="125" t="s">
        <v>107</v>
      </c>
      <c r="B52" s="126">
        <v>68.8</v>
      </c>
      <c r="C52" s="77">
        <v>-3.0985915499999999E-2</v>
      </c>
      <c r="D52" s="15">
        <v>60.6</v>
      </c>
      <c r="E52" s="32">
        <f t="shared" si="18"/>
        <v>-0.11918604651162786</v>
      </c>
      <c r="F52" s="18">
        <f>IF(ISNUMBER(D52), $B64 * E52, "")</f>
        <v>-17877.90697674418</v>
      </c>
      <c r="G52" s="31">
        <v>56.3</v>
      </c>
      <c r="H52" s="32">
        <f t="shared" si="19"/>
        <v>-0.18168604651162792</v>
      </c>
      <c r="I52" s="101">
        <f>IF(ISNUMBER(G52), $B64 * H52, "")</f>
        <v>-27252.906976744187</v>
      </c>
      <c r="J52" s="15">
        <v>57.1</v>
      </c>
      <c r="K52" s="32">
        <f t="shared" si="20"/>
        <v>-0.17005813953488366</v>
      </c>
      <c r="L52" s="18">
        <f>IF(ISNUMBER(J52), $B64 * K52, "")</f>
        <v>-25508.72093023255</v>
      </c>
      <c r="M52" s="31">
        <v>57.1</v>
      </c>
      <c r="N52" s="32">
        <f t="shared" si="21"/>
        <v>-0.17005813953488366</v>
      </c>
      <c r="O52" s="18">
        <f>IF(ISNUMBER(M52), $B64 * N52, "")</f>
        <v>-25508.72093023255</v>
      </c>
      <c r="Q52" s="33"/>
      <c r="R52" s="33"/>
    </row>
    <row r="53" spans="1:19" ht="17.25" customHeight="1" thickBot="1">
      <c r="A53" s="130" t="s">
        <v>340</v>
      </c>
      <c r="B53" s="131">
        <v>5.7299999999999997E-2</v>
      </c>
      <c r="C53" s="79">
        <v>-3.2094594599999998E-2</v>
      </c>
      <c r="D53" s="24">
        <v>5.4800000000000001E-2</v>
      </c>
      <c r="E53" s="25">
        <f t="shared" si="18"/>
        <v>-4.3630017452006904E-2</v>
      </c>
      <c r="F53" s="104">
        <f>IF(ISNUMBER(D53), $B64 * E53, "")</f>
        <v>-6544.5026178010357</v>
      </c>
      <c r="G53" s="102">
        <v>4.9200000000000001E-2</v>
      </c>
      <c r="H53" s="25">
        <f t="shared" si="19"/>
        <v>-0.14136125654450254</v>
      </c>
      <c r="I53" s="103">
        <f>IF(ISNUMBER(G53), $B64 * H53, "")</f>
        <v>-21204.188481675381</v>
      </c>
      <c r="J53" s="24">
        <v>5.0200000000000002E-2</v>
      </c>
      <c r="K53" s="25">
        <f t="shared" si="20"/>
        <v>-0.12390924956369975</v>
      </c>
      <c r="L53" s="104">
        <f>IF(ISNUMBER(J53), $B64 * K53, "")</f>
        <v>-18586.387434554963</v>
      </c>
      <c r="M53" s="102">
        <v>5.0200000000000002E-2</v>
      </c>
      <c r="N53" s="25">
        <f t="shared" si="21"/>
        <v>-0.12390924956369975</v>
      </c>
      <c r="O53" s="104">
        <f>IF(ISNUMBER(M53), $B64 * N53, "")</f>
        <v>-18586.387434554963</v>
      </c>
      <c r="Q53" s="194"/>
      <c r="R53" s="195"/>
      <c r="S53" s="196"/>
    </row>
    <row r="54" spans="1:19" ht="17.25" customHeight="1">
      <c r="A54" s="123" t="s">
        <v>260</v>
      </c>
      <c r="B54" s="124">
        <v>87.9</v>
      </c>
      <c r="C54" s="76">
        <v>-3.7239868600000003E-2</v>
      </c>
      <c r="D54" s="13">
        <v>77.8</v>
      </c>
      <c r="E54" s="14">
        <f>IF(ISNUMBER(D54), (D54 - $B54) / $B54, "")</f>
        <v>-0.11490329920364059</v>
      </c>
      <c r="F54" s="16">
        <f>IF(ISNUMBER(D54), $B64 * E54, "")</f>
        <v>-17235.494880546088</v>
      </c>
      <c r="G54" s="29">
        <v>71</v>
      </c>
      <c r="H54" s="14">
        <f>IF(ISNUMBER(G54), (G54 - $B54) / $B54, "")</f>
        <v>-0.19226393629124008</v>
      </c>
      <c r="I54" s="100">
        <f>IF(ISNUMBER(G54), $B64 * H54, "")</f>
        <v>-28839.590443686011</v>
      </c>
      <c r="J54" s="13">
        <v>72.2</v>
      </c>
      <c r="K54" s="14">
        <f>IF(ISNUMBER(J54), (J54 - $B54) / $B54, "")</f>
        <v>-0.17861205915813427</v>
      </c>
      <c r="L54" s="16">
        <f>IF(ISNUMBER(J54), $B64 * K54, "")</f>
        <v>-26791.80887372014</v>
      </c>
      <c r="M54" s="29">
        <v>72.2</v>
      </c>
      <c r="N54" s="14">
        <f>IF(ISNUMBER(M54), (M54 - $B54) / $B54, "")</f>
        <v>-0.17861205915813427</v>
      </c>
      <c r="O54" s="16">
        <f>IF(ISNUMBER(M54), $B64 * N54, "")</f>
        <v>-26791.80887372014</v>
      </c>
      <c r="Q54" s="197"/>
      <c r="R54" s="198"/>
      <c r="S54" s="199"/>
    </row>
    <row r="55" spans="1:19" ht="17.25" customHeight="1" thickBot="1">
      <c r="A55" s="125" t="s">
        <v>232</v>
      </c>
      <c r="B55" s="126">
        <v>60.3</v>
      </c>
      <c r="C55" s="77">
        <v>-3.8277512E-2</v>
      </c>
      <c r="D55" s="15">
        <v>51.5</v>
      </c>
      <c r="E55" s="32">
        <f t="shared" ref="E55:E58" si="22">IF(ISNUMBER(D55), (D55 - $B55) / $B55, "")</f>
        <v>-0.14593698175787723</v>
      </c>
      <c r="F55" s="18">
        <f>IF(ISNUMBER(D55), $B64 * E55, "")</f>
        <v>-21890.547263681583</v>
      </c>
      <c r="G55" s="31">
        <v>47.9</v>
      </c>
      <c r="H55" s="32">
        <f t="shared" ref="H55:H58" si="23">IF(ISNUMBER(G55), (G55 - $B55) / $B55, "")</f>
        <v>-0.20563847429519069</v>
      </c>
      <c r="I55" s="101">
        <f>IF(ISNUMBER(G55), $B64 * H55, "")</f>
        <v>-30845.771144278602</v>
      </c>
      <c r="J55" s="15">
        <v>48.6</v>
      </c>
      <c r="K55" s="32">
        <f t="shared" ref="K55:K58" si="24">IF(ISNUMBER(J55), (J55 - $B55) / $B55, "")</f>
        <v>-0.19402985074626861</v>
      </c>
      <c r="L55" s="18">
        <f>IF(ISNUMBER(J55), $B64 * K55, "")</f>
        <v>-29104.477611940292</v>
      </c>
      <c r="M55" s="31">
        <v>48.6</v>
      </c>
      <c r="N55" s="32">
        <f t="shared" ref="N55:N58" si="25">IF(ISNUMBER(M55), (M55 - $B55) / $B55, "")</f>
        <v>-0.19402985074626861</v>
      </c>
      <c r="O55" s="18">
        <f>IF(ISNUMBER(M55), $B64 * N55, "")</f>
        <v>-29104.477611940292</v>
      </c>
      <c r="Q55" s="200"/>
      <c r="R55" s="201"/>
      <c r="S55" s="202"/>
    </row>
    <row r="56" spans="1:19" ht="17.25" customHeight="1" thickBot="1">
      <c r="A56" s="125" t="s">
        <v>157</v>
      </c>
      <c r="B56" s="126">
        <v>43</v>
      </c>
      <c r="C56" s="77">
        <v>-4.0178571400000002E-2</v>
      </c>
      <c r="D56" s="15">
        <v>41</v>
      </c>
      <c r="E56" s="32">
        <f t="shared" si="22"/>
        <v>-4.6511627906976744E-2</v>
      </c>
      <c r="F56" s="18">
        <f>IF(ISNUMBER(D56), $B64 * E56, "")</f>
        <v>-6976.7441860465115</v>
      </c>
      <c r="G56" s="31">
        <v>36.700000000000003</v>
      </c>
      <c r="H56" s="32">
        <f t="shared" si="23"/>
        <v>-0.14651162790697667</v>
      </c>
      <c r="I56" s="101">
        <f>IF(ISNUMBER(G56), $B64 * H56, "")</f>
        <v>-21976.744186046501</v>
      </c>
      <c r="J56" s="15">
        <v>37.4</v>
      </c>
      <c r="K56" s="32">
        <f t="shared" si="24"/>
        <v>-0.13023255813953491</v>
      </c>
      <c r="L56" s="18">
        <f>IF(ISNUMBER(J56), $B64 * K56, "")</f>
        <v>-19534.883720930236</v>
      </c>
      <c r="M56" s="31">
        <v>37.4</v>
      </c>
      <c r="N56" s="32">
        <f t="shared" si="25"/>
        <v>-0.13023255813953491</v>
      </c>
      <c r="O56" s="18">
        <f>IF(ISNUMBER(M56), $B64 * N56, "")</f>
        <v>-19534.883720930236</v>
      </c>
      <c r="Q56" s="193"/>
      <c r="R56" s="193"/>
      <c r="S56" s="193"/>
    </row>
    <row r="57" spans="1:19" ht="17.25" customHeight="1" thickBot="1">
      <c r="A57" s="125" t="s">
        <v>346</v>
      </c>
      <c r="B57" s="126">
        <v>7.2</v>
      </c>
      <c r="C57" s="77">
        <v>-4.2553191499999997E-2</v>
      </c>
      <c r="D57" s="15">
        <v>6.48</v>
      </c>
      <c r="E57" s="32">
        <f t="shared" si="22"/>
        <v>-9.9999999999999964E-2</v>
      </c>
      <c r="F57" s="18">
        <f>IF(ISNUMBER(D57), $B64 * E57, "")</f>
        <v>-14999.999999999995</v>
      </c>
      <c r="G57" s="31">
        <v>5.94</v>
      </c>
      <c r="H57" s="32">
        <f t="shared" si="23"/>
        <v>-0.17499999999999996</v>
      </c>
      <c r="I57" s="101">
        <f>IF(ISNUMBER(G57), $B64 * H57, "")</f>
        <v>-26249.999999999993</v>
      </c>
      <c r="J57" s="15">
        <v>6.06</v>
      </c>
      <c r="K57" s="32">
        <f t="shared" si="24"/>
        <v>-0.15833333333333341</v>
      </c>
      <c r="L57" s="18">
        <f>IF(ISNUMBER(J57), $B64 * K57, "")</f>
        <v>-23750.000000000011</v>
      </c>
      <c r="M57" s="31">
        <v>6.06</v>
      </c>
      <c r="N57" s="32">
        <f t="shared" si="25"/>
        <v>-0.15833333333333341</v>
      </c>
      <c r="O57" s="18">
        <f>IF(ISNUMBER(M57), $B64 * N57, "")</f>
        <v>-23750.000000000011</v>
      </c>
      <c r="Q57" s="203"/>
      <c r="R57" s="203"/>
      <c r="S57" s="203"/>
    </row>
    <row r="58" spans="1:19" ht="17.25" customHeight="1" thickBot="1">
      <c r="A58" s="127" t="s">
        <v>196</v>
      </c>
      <c r="B58" s="128">
        <v>30.4</v>
      </c>
      <c r="C58" s="78">
        <v>-4.7021943599999998E-2</v>
      </c>
      <c r="D58" s="20">
        <v>26.6</v>
      </c>
      <c r="E58" s="21">
        <f t="shared" si="22"/>
        <v>-0.12499999999999992</v>
      </c>
      <c r="F58" s="22">
        <f>IF(ISNUMBER(D58), $B64 * E58, "")</f>
        <v>-18749.999999999989</v>
      </c>
      <c r="G58" s="30">
        <v>24.9</v>
      </c>
      <c r="H58" s="21">
        <f t="shared" si="23"/>
        <v>-0.18092105263157895</v>
      </c>
      <c r="I58" s="105">
        <f>IF(ISNUMBER(G58), $B64 * H58, "")</f>
        <v>-27138.157894736843</v>
      </c>
      <c r="J58" s="20">
        <v>25.4</v>
      </c>
      <c r="K58" s="21">
        <f t="shared" si="24"/>
        <v>-0.16447368421052633</v>
      </c>
      <c r="L58" s="22">
        <f>IF(ISNUMBER(J58), $B64 * K58, "")</f>
        <v>-24671.05263157895</v>
      </c>
      <c r="M58" s="30">
        <v>25.4</v>
      </c>
      <c r="N58" s="21">
        <f t="shared" si="25"/>
        <v>-0.16447368421052633</v>
      </c>
      <c r="O58" s="22">
        <f>IF(ISNUMBER(M58), $B64 * N58, "")</f>
        <v>-24671.05263157895</v>
      </c>
      <c r="Q58" s="203"/>
      <c r="R58" s="203"/>
      <c r="S58" s="203"/>
    </row>
    <row r="59" spans="1:19" ht="17.25" customHeight="1" thickBot="1">
      <c r="A59" s="125" t="s">
        <v>173</v>
      </c>
      <c r="B59" s="129">
        <v>6.65</v>
      </c>
      <c r="C59" s="80">
        <v>-4.8640915600000001E-2</v>
      </c>
      <c r="D59" s="106">
        <v>5.78</v>
      </c>
      <c r="E59" s="107">
        <f>IF(ISNUMBER(D59), (D59 - $B59) / $B59, "")</f>
        <v>-0.13082706766917293</v>
      </c>
      <c r="F59" s="108">
        <f>IF(ISNUMBER(D59), $B64 * E59, "")</f>
        <v>-19624.060150375939</v>
      </c>
      <c r="G59" s="109">
        <v>5.32</v>
      </c>
      <c r="H59" s="107">
        <f>IF(ISNUMBER(G59), (G59 - $B59) / $B59, "")</f>
        <v>-0.2</v>
      </c>
      <c r="I59" s="110">
        <f>IF(ISNUMBER(G59), $B64 * H59, "")</f>
        <v>-30000</v>
      </c>
      <c r="J59" s="106">
        <v>5.41</v>
      </c>
      <c r="K59" s="107">
        <f>IF(ISNUMBER(J59), (J59 - $B59) / $B59, "")</f>
        <v>-0.18646616541353386</v>
      </c>
      <c r="L59" s="108">
        <f>IF(ISNUMBER(J59), $B64 * K59, "")</f>
        <v>-27969.92481203008</v>
      </c>
      <c r="M59" s="109">
        <v>5.41</v>
      </c>
      <c r="N59" s="107">
        <f>IF(ISNUMBER(M59), (M59 - $B59) / $B59, "")</f>
        <v>-0.18646616541353386</v>
      </c>
      <c r="O59" s="108">
        <f>IF(ISNUMBER(M59), $B64 * N59, "")</f>
        <v>-27969.92481203008</v>
      </c>
      <c r="Q59" s="193"/>
      <c r="R59" s="193"/>
      <c r="S59" s="193"/>
    </row>
    <row r="60" spans="1:19" ht="17.25" customHeight="1" thickBot="1">
      <c r="A60" s="125" t="s">
        <v>126</v>
      </c>
      <c r="B60" s="126">
        <v>58.9</v>
      </c>
      <c r="C60" s="77">
        <v>-0.05</v>
      </c>
      <c r="D60" s="15">
        <v>53.6</v>
      </c>
      <c r="E60" s="32">
        <f t="shared" ref="E60:E63" si="26">IF(ISNUMBER(D60), (D60 - $B60) / $B60, "")</f>
        <v>-8.9983022071307248E-2</v>
      </c>
      <c r="F60" s="18">
        <f>IF(ISNUMBER(D60), $B64 * E60, "")</f>
        <v>-13497.453310696088</v>
      </c>
      <c r="G60" s="31">
        <v>50.3</v>
      </c>
      <c r="H60" s="32">
        <f t="shared" ref="H60:H63" si="27">IF(ISNUMBER(G60), (G60 - $B60) / $B60, "")</f>
        <v>-0.14601018675721564</v>
      </c>
      <c r="I60" s="101">
        <f>IF(ISNUMBER(G60), $B64 * H60, "")</f>
        <v>-21901.528013582345</v>
      </c>
      <c r="J60" s="15">
        <v>50.7</v>
      </c>
      <c r="K60" s="32">
        <f t="shared" ref="K60:K63" si="28">IF(ISNUMBER(J60), (J60 - $B60) / $B60, "")</f>
        <v>-0.13921901528013575</v>
      </c>
      <c r="L60" s="18">
        <f>IF(ISNUMBER(J60), $B64 * K60, "")</f>
        <v>-20882.852292020361</v>
      </c>
      <c r="M60" s="31">
        <v>50.7</v>
      </c>
      <c r="N60" s="32">
        <f t="shared" ref="N60:N63" si="29">IF(ISNUMBER(M60), (M60 - $B60) / $B60, "")</f>
        <v>-0.13921901528013575</v>
      </c>
      <c r="O60" s="18">
        <f>IF(ISNUMBER(M60), $B64 * N60, "")</f>
        <v>-20882.852292020361</v>
      </c>
      <c r="Q60" s="193"/>
      <c r="R60" s="193"/>
      <c r="S60" s="193"/>
    </row>
    <row r="61" spans="1:19" ht="17.25" customHeight="1" thickBot="1">
      <c r="A61" s="125" t="s">
        <v>145</v>
      </c>
      <c r="B61" s="126">
        <v>6.02</v>
      </c>
      <c r="C61" s="77">
        <v>-5.0473186099999998E-2</v>
      </c>
      <c r="D61" s="15">
        <v>5.35</v>
      </c>
      <c r="E61" s="32">
        <f t="shared" si="26"/>
        <v>-0.11129568106312292</v>
      </c>
      <c r="F61" s="18">
        <f>IF(ISNUMBER(D61), $B64 * E61, "")</f>
        <v>-16694.352159468439</v>
      </c>
      <c r="G61" s="31">
        <v>4.9400000000000004</v>
      </c>
      <c r="H61" s="32">
        <f t="shared" si="27"/>
        <v>-0.1794019933554816</v>
      </c>
      <c r="I61" s="101">
        <f>IF(ISNUMBER(G61), $B64 * H61, "")</f>
        <v>-26910.299003322241</v>
      </c>
      <c r="J61" s="15">
        <v>5.04</v>
      </c>
      <c r="K61" s="32">
        <f t="shared" si="28"/>
        <v>-0.16279069767441853</v>
      </c>
      <c r="L61" s="18">
        <f>IF(ISNUMBER(J61), $B64 * K61, "")</f>
        <v>-24418.604651162779</v>
      </c>
      <c r="M61" s="31">
        <v>5.04</v>
      </c>
      <c r="N61" s="32">
        <f t="shared" si="29"/>
        <v>-0.16279069767441853</v>
      </c>
      <c r="O61" s="18">
        <f>IF(ISNUMBER(M61), $B64 * N61, "")</f>
        <v>-24418.604651162779</v>
      </c>
      <c r="Q61" s="193"/>
      <c r="R61" s="193"/>
      <c r="S61" s="193"/>
    </row>
    <row r="62" spans="1:19" ht="17.25" customHeight="1">
      <c r="A62" s="125" t="s">
        <v>184</v>
      </c>
      <c r="B62" s="126">
        <v>7.13</v>
      </c>
      <c r="C62" s="77">
        <v>-5.0599201099999998E-2</v>
      </c>
      <c r="D62" s="15">
        <v>6.36</v>
      </c>
      <c r="E62" s="32">
        <f t="shared" si="26"/>
        <v>-0.10799438990182322</v>
      </c>
      <c r="F62" s="18">
        <f>IF(ISNUMBER(D62), $B64 * E62, "")</f>
        <v>-16199.158485273483</v>
      </c>
      <c r="G62" s="31">
        <v>5.84</v>
      </c>
      <c r="H62" s="32">
        <f t="shared" si="27"/>
        <v>-0.18092566619915848</v>
      </c>
      <c r="I62" s="101">
        <f>IF(ISNUMBER(G62), $B64 * H62, "")</f>
        <v>-27138.849929873773</v>
      </c>
      <c r="J62" s="15">
        <v>5.91</v>
      </c>
      <c r="K62" s="32">
        <f t="shared" si="28"/>
        <v>-0.17110799438990179</v>
      </c>
      <c r="L62" s="18">
        <f>IF(ISNUMBER(J62), $B64 * K62, "")</f>
        <v>-25666.199158485269</v>
      </c>
      <c r="M62" s="31">
        <v>5.91</v>
      </c>
      <c r="N62" s="32">
        <f t="shared" si="29"/>
        <v>-0.17110799438990179</v>
      </c>
      <c r="O62" s="18">
        <f>IF(ISNUMBER(M62), $B64 * N62, "")</f>
        <v>-25666.199158485269</v>
      </c>
      <c r="Q62" s="182"/>
      <c r="R62" s="183"/>
      <c r="S62" s="184"/>
    </row>
    <row r="63" spans="1:19" ht="17.25" customHeight="1" thickBot="1">
      <c r="A63" s="130" t="s">
        <v>128</v>
      </c>
      <c r="B63" s="131">
        <v>51.8</v>
      </c>
      <c r="C63" s="79">
        <v>-5.1282051299999999E-2</v>
      </c>
      <c r="D63" s="24">
        <v>44.6</v>
      </c>
      <c r="E63" s="25">
        <f t="shared" si="26"/>
        <v>-0.13899613899613891</v>
      </c>
      <c r="F63" s="104">
        <f>IF(ISNUMBER(D63), $B64 * E63, "")</f>
        <v>-20849.420849420836</v>
      </c>
      <c r="G63" s="102">
        <v>41.5</v>
      </c>
      <c r="H63" s="25">
        <f t="shared" si="27"/>
        <v>-0.19884169884169881</v>
      </c>
      <c r="I63" s="103">
        <f>IF(ISNUMBER(G63), $B64 * H63, "")</f>
        <v>-29826.254826254823</v>
      </c>
      <c r="J63" s="24">
        <v>42.6</v>
      </c>
      <c r="K63" s="25">
        <f t="shared" si="28"/>
        <v>-0.17760617760617753</v>
      </c>
      <c r="L63" s="104">
        <f>IF(ISNUMBER(J63), $B64 * K63, "")</f>
        <v>-26640.926640926631</v>
      </c>
      <c r="M63" s="102">
        <v>42.6</v>
      </c>
      <c r="N63" s="25">
        <f t="shared" si="29"/>
        <v>-0.17760617760617753</v>
      </c>
      <c r="O63" s="104">
        <f>IF(ISNUMBER(M63), $B64 * N63, "")</f>
        <v>-26640.926640926631</v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-0.10486766100350368</v>
      </c>
      <c r="F64" s="28">
        <f>SUM(F44:F63)</f>
        <v>-314602.98301051115</v>
      </c>
      <c r="G64" s="26" t="s">
        <v>265</v>
      </c>
      <c r="H64" s="27">
        <f>IF(COUNT(H44:H63), SUM(H44:H63) / COUNT(H44:H63), 0)</f>
        <v>-0.17371569000620316</v>
      </c>
      <c r="I64" s="28">
        <f>SUM(I44:I63)</f>
        <v>-521147.07001860952</v>
      </c>
      <c r="J64" s="26" t="s">
        <v>265</v>
      </c>
      <c r="K64" s="27">
        <f>IF(COUNT(K44:K63), SUM(K44:K63) / COUNT(K44:K63), 0)</f>
        <v>-0.15526316960941927</v>
      </c>
      <c r="L64" s="28">
        <f>SUM(L44:L63)</f>
        <v>-465789.50882825791</v>
      </c>
      <c r="M64" s="26" t="s">
        <v>265</v>
      </c>
      <c r="N64" s="27">
        <f>IF(COUNT(N44:N63), SUM(N44:N63) / COUNT(N44:N63), 0)</f>
        <v>-0.15526316960941927</v>
      </c>
      <c r="O64" s="28">
        <f>SUM(O44:O63)</f>
        <v>-465789.50882825791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8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2022-06-13(월) 오전 00:00</v>
      </c>
      <c r="C69" s="245"/>
      <c r="D69" s="217" t="str">
        <f>TEXT($G$1, "[$-ko-KR]yyyy-mm-dd(ddd) ") &amp; "오후 14:00"</f>
        <v>2022-06-13(월) 오후 14:00</v>
      </c>
      <c r="E69" s="218"/>
      <c r="F69" s="219"/>
      <c r="G69" s="217" t="str">
        <f>TEXT($G$1, "[$-ko-KR]yyyy-mm-dd(ddd) ") &amp; "오후 19:00"</f>
        <v>2022-06-13(월) 오후 19:00</v>
      </c>
      <c r="H69" s="218"/>
      <c r="I69" s="219"/>
      <c r="J69" s="217" t="str">
        <f>TEXT($G$1, "[$-ko-KR]yyyy-mm-dd(ddd) ") &amp; "오후 21:00"</f>
        <v>2022-06-13(월) 오후 21:00</v>
      </c>
      <c r="K69" s="218"/>
      <c r="L69" s="219"/>
      <c r="M69" s="217" t="str">
        <f>TEXT($G$1+1, "[$-ko-KR]yyyy-mm-dd(ddd) ") &amp; "오전 00:00"</f>
        <v>2022-06-14(화)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9" t="s">
        <v>57</v>
      </c>
      <c r="H70" s="180" t="s">
        <v>262</v>
      </c>
      <c r="I70" s="181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147</v>
      </c>
      <c r="B71" s="124">
        <v>100</v>
      </c>
      <c r="C71" s="76">
        <v>3.0090271000000001E-3</v>
      </c>
      <c r="D71" s="13">
        <v>92.2</v>
      </c>
      <c r="E71" s="14">
        <f>IF(ISNUMBER(D71), (D71 - $B71) / $B71, "")</f>
        <v>-7.7999999999999972E-2</v>
      </c>
      <c r="F71" s="16">
        <f>IF(ISNUMBER(D71), $B91 * E71, "")</f>
        <v>-11699.999999999996</v>
      </c>
      <c r="G71" s="29">
        <v>83.5</v>
      </c>
      <c r="H71" s="14">
        <f>IF(ISNUMBER(G71), (G71 - $B71) / $B71, "")</f>
        <v>-0.16500000000000001</v>
      </c>
      <c r="I71" s="100">
        <f>IF(ISNUMBER(G71), $B91 * H71, "")</f>
        <v>-24750</v>
      </c>
      <c r="J71" s="13">
        <v>84</v>
      </c>
      <c r="K71" s="14">
        <f>IF(ISNUMBER(J71), (J71 - $B71) / $B71, "")</f>
        <v>-0.16</v>
      </c>
      <c r="L71" s="16">
        <f>IF(ISNUMBER(J71), $B91 * K71, "")</f>
        <v>-24000</v>
      </c>
      <c r="M71" s="29">
        <v>84</v>
      </c>
      <c r="N71" s="14">
        <f>IF(ISNUMBER(M71), (M71 - $B71) / $B71, "")</f>
        <v>-0.16</v>
      </c>
      <c r="O71" s="16">
        <f>IF(ISNUMBER(M71), $B91 * N71, "")</f>
        <v>-24000</v>
      </c>
      <c r="Q71" s="203"/>
      <c r="R71" s="203"/>
      <c r="S71" s="203"/>
    </row>
    <row r="72" spans="1:19" ht="17.25" thickBot="1">
      <c r="A72" s="125" t="s">
        <v>51</v>
      </c>
      <c r="B72" s="126">
        <v>166</v>
      </c>
      <c r="C72" s="77">
        <v>0</v>
      </c>
      <c r="D72" s="15">
        <v>151</v>
      </c>
      <c r="E72" s="32">
        <f t="shared" ref="E72:E75" si="30">IF(ISNUMBER(D72), (D72 - $B72) / $B72, "")</f>
        <v>-9.036144578313253E-2</v>
      </c>
      <c r="F72" s="18">
        <f>IF(ISNUMBER(D72), $B91 * E72, "")</f>
        <v>-13554.216867469879</v>
      </c>
      <c r="G72" s="31">
        <v>141</v>
      </c>
      <c r="H72" s="32">
        <f t="shared" ref="H72:H75" si="31">IF(ISNUMBER(G72), (G72 - $B72) / $B72, "")</f>
        <v>-0.15060240963855423</v>
      </c>
      <c r="I72" s="101">
        <f>IF(ISNUMBER(G72), $B91 * H72, "")</f>
        <v>-22590.361445783135</v>
      </c>
      <c r="J72" s="15">
        <v>141</v>
      </c>
      <c r="K72" s="32">
        <f t="shared" ref="K72:K75" si="32">IF(ISNUMBER(J72), (J72 - $B72) / $B72, "")</f>
        <v>-0.15060240963855423</v>
      </c>
      <c r="L72" s="18">
        <f>IF(ISNUMBER(J72), $B91 * K72, "")</f>
        <v>-22590.361445783135</v>
      </c>
      <c r="M72" s="31">
        <v>141</v>
      </c>
      <c r="N72" s="32">
        <f t="shared" ref="N72:N75" si="33">IF(ISNUMBER(M72), (M72 - $B72) / $B72, "")</f>
        <v>-0.15060240963855423</v>
      </c>
      <c r="O72" s="18">
        <f>IF(ISNUMBER(M72), $B91 * N72, "")</f>
        <v>-22590.361445783135</v>
      </c>
      <c r="Q72" s="203"/>
      <c r="R72" s="203"/>
      <c r="S72" s="203"/>
    </row>
    <row r="73" spans="1:19" ht="17.25" thickBot="1">
      <c r="A73" s="125" t="s">
        <v>85</v>
      </c>
      <c r="B73" s="126">
        <v>137</v>
      </c>
      <c r="C73" s="77">
        <v>0</v>
      </c>
      <c r="D73" s="15">
        <v>120</v>
      </c>
      <c r="E73" s="32">
        <f t="shared" si="30"/>
        <v>-0.12408759124087591</v>
      </c>
      <c r="F73" s="18">
        <f>IF(ISNUMBER(D73), $B91 * E73, "")</f>
        <v>-18613.138686131388</v>
      </c>
      <c r="G73" s="31">
        <v>114</v>
      </c>
      <c r="H73" s="32">
        <f t="shared" si="31"/>
        <v>-0.16788321167883211</v>
      </c>
      <c r="I73" s="101">
        <f>IF(ISNUMBER(G73), $B91 * H73, "")</f>
        <v>-25182.481751824816</v>
      </c>
      <c r="J73" s="15">
        <v>118</v>
      </c>
      <c r="K73" s="32">
        <f t="shared" si="32"/>
        <v>-0.13868613138686131</v>
      </c>
      <c r="L73" s="18">
        <f>IF(ISNUMBER(J73), $B91 * K73, "")</f>
        <v>-20802.919708029196</v>
      </c>
      <c r="M73" s="31">
        <v>118</v>
      </c>
      <c r="N73" s="32">
        <f t="shared" si="33"/>
        <v>-0.13868613138686131</v>
      </c>
      <c r="O73" s="18">
        <f>IF(ISNUMBER(M73), $B91 * N73, "")</f>
        <v>-20802.919708029196</v>
      </c>
      <c r="Q73" s="193"/>
      <c r="R73" s="193"/>
      <c r="S73" s="193"/>
    </row>
    <row r="74" spans="1:19" ht="17.25" thickBot="1">
      <c r="A74" s="125" t="s">
        <v>89</v>
      </c>
      <c r="B74" s="126">
        <v>468</v>
      </c>
      <c r="C74" s="77">
        <v>-4.2553191000000001E-3</v>
      </c>
      <c r="D74" s="15">
        <v>433</v>
      </c>
      <c r="E74" s="32">
        <f t="shared" si="30"/>
        <v>-7.4786324786324784E-2</v>
      </c>
      <c r="F74" s="18">
        <f>IF(ISNUMBER(D74), $B91 * E74, "")</f>
        <v>-11217.948717948717</v>
      </c>
      <c r="G74" s="31">
        <v>407</v>
      </c>
      <c r="H74" s="32">
        <f t="shared" si="31"/>
        <v>-0.13034188034188035</v>
      </c>
      <c r="I74" s="101">
        <f>IF(ISNUMBER(G74), $B91 * H74, "")</f>
        <v>-19551.282051282051</v>
      </c>
      <c r="J74" s="15">
        <v>414</v>
      </c>
      <c r="K74" s="32">
        <f t="shared" si="32"/>
        <v>-0.11538461538461539</v>
      </c>
      <c r="L74" s="18">
        <f>IF(ISNUMBER(J74), $B91 * K74, "")</f>
        <v>-17307.692307692309</v>
      </c>
      <c r="M74" s="31">
        <v>414</v>
      </c>
      <c r="N74" s="32">
        <f t="shared" si="33"/>
        <v>-0.11538461538461539</v>
      </c>
      <c r="O74" s="18">
        <f>IF(ISNUMBER(M74), $B91 * N74, "")</f>
        <v>-17307.692307692309</v>
      </c>
      <c r="Q74" s="193"/>
      <c r="R74" s="193"/>
      <c r="S74" s="193"/>
    </row>
    <row r="75" spans="1:19" ht="17.25" thickBot="1">
      <c r="A75" s="127" t="s">
        <v>171</v>
      </c>
      <c r="B75" s="128">
        <v>387</v>
      </c>
      <c r="C75" s="78">
        <v>-1.52671756E-2</v>
      </c>
      <c r="D75" s="20">
        <v>350</v>
      </c>
      <c r="E75" s="21">
        <f t="shared" si="30"/>
        <v>-9.5607235142118857E-2</v>
      </c>
      <c r="F75" s="22">
        <f>IF(ISNUMBER(D75), $B91 * E75, "")</f>
        <v>-14341.085271317828</v>
      </c>
      <c r="G75" s="30">
        <v>324</v>
      </c>
      <c r="H75" s="21">
        <f t="shared" si="31"/>
        <v>-0.16279069767441862</v>
      </c>
      <c r="I75" s="105">
        <f>IF(ISNUMBER(G75), $B91 * H75, "")</f>
        <v>-24418.604651162794</v>
      </c>
      <c r="J75" s="20">
        <v>335</v>
      </c>
      <c r="K75" s="21">
        <f t="shared" si="32"/>
        <v>-0.13436692506459949</v>
      </c>
      <c r="L75" s="22">
        <f>IF(ISNUMBER(J75), $B91 * K75, "")</f>
        <v>-20155.038759689924</v>
      </c>
      <c r="M75" s="30">
        <v>335</v>
      </c>
      <c r="N75" s="21">
        <f t="shared" si="33"/>
        <v>-0.13436692506459949</v>
      </c>
      <c r="O75" s="22">
        <f>IF(ISNUMBER(M75), $B91 * N75, "")</f>
        <v>-20155.038759689924</v>
      </c>
      <c r="Q75" s="193"/>
      <c r="R75" s="193"/>
      <c r="S75" s="193"/>
    </row>
    <row r="76" spans="1:19" ht="17.25" thickBot="1">
      <c r="A76" s="125" t="s">
        <v>101</v>
      </c>
      <c r="B76" s="129">
        <v>325</v>
      </c>
      <c r="C76" s="80">
        <v>-1.81268882E-2</v>
      </c>
      <c r="D76" s="106">
        <v>291</v>
      </c>
      <c r="E76" s="107">
        <f>IF(ISNUMBER(D76), (D76 - $B76) / $B76, "")</f>
        <v>-0.10461538461538461</v>
      </c>
      <c r="F76" s="108">
        <f>IF(ISNUMBER(D76), $B91 * E76, "")</f>
        <v>-15692.307692307691</v>
      </c>
      <c r="G76" s="109">
        <v>276</v>
      </c>
      <c r="H76" s="107">
        <f>IF(ISNUMBER(G76), (G76 - $B76) / $B76, "")</f>
        <v>-0.15076923076923077</v>
      </c>
      <c r="I76" s="110">
        <f>IF(ISNUMBER(G76), $B91 * H76, "")</f>
        <v>-22615.384615384613</v>
      </c>
      <c r="J76" s="106">
        <v>281</v>
      </c>
      <c r="K76" s="107">
        <f>IF(ISNUMBER(J76), (J76 - $B76) / $B76, "")</f>
        <v>-0.13538461538461538</v>
      </c>
      <c r="L76" s="108">
        <f>IF(ISNUMBER(J76), $B91 * K76, "")</f>
        <v>-20307.692307692309</v>
      </c>
      <c r="M76" s="109">
        <v>281</v>
      </c>
      <c r="N76" s="107">
        <f>IF(ISNUMBER(M76), (M76 - $B76) / $B76, "")</f>
        <v>-0.13538461538461538</v>
      </c>
      <c r="O76" s="108">
        <f>IF(ISNUMBER(M76), $B91 * N76, "")</f>
        <v>-20307.692307692309</v>
      </c>
      <c r="Q76" s="193"/>
      <c r="R76" s="193"/>
      <c r="S76" s="193"/>
    </row>
    <row r="77" spans="1:19" ht="17.25" thickBot="1">
      <c r="A77" s="125" t="s">
        <v>335</v>
      </c>
      <c r="B77" s="126">
        <v>891</v>
      </c>
      <c r="C77" s="77">
        <v>-2.0879120899999999E-2</v>
      </c>
      <c r="D77" s="15">
        <v>811</v>
      </c>
      <c r="E77" s="32">
        <f t="shared" ref="E77:E80" si="34">IF(ISNUMBER(D77), (D77 - $B77) / $B77, "")</f>
        <v>-8.9786756453423114E-2</v>
      </c>
      <c r="F77" s="18">
        <f>IF(ISNUMBER(D77), $B91 * E77, "")</f>
        <v>-13468.013468013467</v>
      </c>
      <c r="G77" s="31">
        <v>756</v>
      </c>
      <c r="H77" s="32">
        <f t="shared" ref="H77:H80" si="35">IF(ISNUMBER(G77), (G77 - $B77) / $B77, "")</f>
        <v>-0.15151515151515152</v>
      </c>
      <c r="I77" s="101">
        <f>IF(ISNUMBER(G77), $B91 * H77, "")</f>
        <v>-22727.272727272728</v>
      </c>
      <c r="J77" s="15">
        <v>772</v>
      </c>
      <c r="K77" s="32">
        <f t="shared" ref="K77:K80" si="36">IF(ISNUMBER(J77), (J77 - $B77) / $B77, "")</f>
        <v>-0.13355780022446689</v>
      </c>
      <c r="L77" s="18">
        <f>IF(ISNUMBER(J77), $B91 * K77, "")</f>
        <v>-20033.670033670034</v>
      </c>
      <c r="M77" s="31">
        <v>772</v>
      </c>
      <c r="N77" s="32">
        <f t="shared" ref="N77:N80" si="37">IF(ISNUMBER(M77), (M77 - $B77) / $B77, "")</f>
        <v>-0.13355780022446689</v>
      </c>
      <c r="O77" s="18">
        <f>IF(ISNUMBER(M77), $B91 * N77, "")</f>
        <v>-20033.670033670034</v>
      </c>
      <c r="Q77" s="193"/>
      <c r="R77" s="193"/>
      <c r="S77" s="193"/>
    </row>
    <row r="78" spans="1:19" ht="17.25" thickBot="1">
      <c r="A78" s="125" t="s">
        <v>328</v>
      </c>
      <c r="B78" s="126">
        <v>690</v>
      </c>
      <c r="C78" s="77">
        <v>-2.2662889499999998E-2</v>
      </c>
      <c r="D78" s="15">
        <v>604</v>
      </c>
      <c r="E78" s="32">
        <f t="shared" si="34"/>
        <v>-0.1246376811594203</v>
      </c>
      <c r="F78" s="18">
        <f>IF(ISNUMBER(D78), $B91 * E78, "")</f>
        <v>-18695.652173913044</v>
      </c>
      <c r="G78" s="31">
        <v>548</v>
      </c>
      <c r="H78" s="32">
        <f t="shared" si="35"/>
        <v>-0.20579710144927535</v>
      </c>
      <c r="I78" s="101">
        <f>IF(ISNUMBER(G78), $B91 * H78, "")</f>
        <v>-30869.565217391304</v>
      </c>
      <c r="J78" s="15">
        <v>556</v>
      </c>
      <c r="K78" s="32">
        <f t="shared" si="36"/>
        <v>-0.19420289855072465</v>
      </c>
      <c r="L78" s="18">
        <f>IF(ISNUMBER(J78), $B91 * K78, "")</f>
        <v>-29130.434782608696</v>
      </c>
      <c r="M78" s="31">
        <v>556</v>
      </c>
      <c r="N78" s="32">
        <f t="shared" si="37"/>
        <v>-0.19420289855072465</v>
      </c>
      <c r="O78" s="18">
        <f>IF(ISNUMBER(M78), $B91 * N78, "")</f>
        <v>-29130.434782608696</v>
      </c>
      <c r="Q78" s="193"/>
      <c r="R78" s="193"/>
      <c r="S78" s="193"/>
    </row>
    <row r="79" spans="1:19" ht="17.25" thickBot="1">
      <c r="A79" s="125" t="s">
        <v>151</v>
      </c>
      <c r="B79" s="126">
        <v>685</v>
      </c>
      <c r="C79" s="77">
        <v>-2.5604551900000001E-2</v>
      </c>
      <c r="D79" s="15">
        <v>598</v>
      </c>
      <c r="E79" s="32">
        <f t="shared" si="34"/>
        <v>-0.12700729927007298</v>
      </c>
      <c r="F79" s="18">
        <f>IF(ISNUMBER(D79), $B91 * E79, "")</f>
        <v>-19051.094890510947</v>
      </c>
      <c r="G79" s="31">
        <v>546</v>
      </c>
      <c r="H79" s="32">
        <f t="shared" si="35"/>
        <v>-0.20291970802919709</v>
      </c>
      <c r="I79" s="101">
        <f>IF(ISNUMBER(G79), $B91 * H79, "")</f>
        <v>-30437.956204379563</v>
      </c>
      <c r="J79" s="15">
        <v>567</v>
      </c>
      <c r="K79" s="32">
        <f t="shared" si="36"/>
        <v>-0.17226277372262774</v>
      </c>
      <c r="L79" s="18">
        <f>IF(ISNUMBER(J79), $B91 * K79, "")</f>
        <v>-25839.416058394163</v>
      </c>
      <c r="M79" s="31">
        <v>567</v>
      </c>
      <c r="N79" s="32">
        <f t="shared" si="37"/>
        <v>-0.17226277372262774</v>
      </c>
      <c r="O79" s="18">
        <f>IF(ISNUMBER(M79), $B91 * N79, "")</f>
        <v>-25839.416058394163</v>
      </c>
      <c r="Q79" s="33"/>
      <c r="R79" s="33"/>
    </row>
    <row r="80" spans="1:19" ht="17.25" thickBot="1">
      <c r="A80" s="130" t="s">
        <v>208</v>
      </c>
      <c r="B80" s="131">
        <v>567</v>
      </c>
      <c r="C80" s="79">
        <v>-2.74442539E-2</v>
      </c>
      <c r="D80" s="24">
        <v>481</v>
      </c>
      <c r="E80" s="25">
        <f t="shared" si="34"/>
        <v>-0.15167548500881833</v>
      </c>
      <c r="F80" s="104">
        <f>IF(ISNUMBER(D80), $B91 * E80, "")</f>
        <v>-22751.32275132275</v>
      </c>
      <c r="G80" s="102">
        <v>442</v>
      </c>
      <c r="H80" s="25">
        <f t="shared" si="35"/>
        <v>-0.22045855379188711</v>
      </c>
      <c r="I80" s="103">
        <f>IF(ISNUMBER(G80), $B91 * H80, "")</f>
        <v>-33068.783068783065</v>
      </c>
      <c r="J80" s="24">
        <v>441</v>
      </c>
      <c r="K80" s="25">
        <f t="shared" si="36"/>
        <v>-0.22222222222222221</v>
      </c>
      <c r="L80" s="104">
        <f>IF(ISNUMBER(J80), $B91 * K80, "")</f>
        <v>-33333.333333333328</v>
      </c>
      <c r="M80" s="102">
        <v>441</v>
      </c>
      <c r="N80" s="25">
        <f t="shared" si="37"/>
        <v>-0.22222222222222221</v>
      </c>
      <c r="O80" s="104">
        <f>IF(ISNUMBER(M80), $B91 * N80, "")</f>
        <v>-33333.333333333328</v>
      </c>
      <c r="Q80" s="194"/>
      <c r="R80" s="195"/>
      <c r="S80" s="196"/>
    </row>
    <row r="81" spans="1:19">
      <c r="A81" s="123" t="s">
        <v>79</v>
      </c>
      <c r="B81" s="124">
        <v>425</v>
      </c>
      <c r="C81" s="76">
        <v>-2.7459954200000001E-2</v>
      </c>
      <c r="D81" s="13">
        <v>378</v>
      </c>
      <c r="E81" s="14">
        <f>IF(ISNUMBER(D81), (D81 - $B81) / $B81, "")</f>
        <v>-0.11058823529411765</v>
      </c>
      <c r="F81" s="16">
        <f>IF(ISNUMBER(D81), $B91 * E81, "")</f>
        <v>-16588.235294117647</v>
      </c>
      <c r="G81" s="29">
        <v>355</v>
      </c>
      <c r="H81" s="14">
        <f>IF(ISNUMBER(G81), (G81 - $B81) / $B81, "")</f>
        <v>-0.16470588235294117</v>
      </c>
      <c r="I81" s="100">
        <f>IF(ISNUMBER(G81), $B91 * H81, "")</f>
        <v>-24705.882352941175</v>
      </c>
      <c r="J81" s="13">
        <v>363</v>
      </c>
      <c r="K81" s="14">
        <f>IF(ISNUMBER(J81), (J81 - $B81) / $B81, "")</f>
        <v>-0.14588235294117646</v>
      </c>
      <c r="L81" s="16">
        <f>IF(ISNUMBER(J81), $B91 * K81, "")</f>
        <v>-21882.352941176468</v>
      </c>
      <c r="M81" s="29">
        <v>363</v>
      </c>
      <c r="N81" s="14">
        <f>IF(ISNUMBER(M81), (M81 - $B81) / $B81, "")</f>
        <v>-0.14588235294117646</v>
      </c>
      <c r="O81" s="16">
        <f>IF(ISNUMBER(M81), $B91 * N81, "")</f>
        <v>-21882.352941176468</v>
      </c>
      <c r="Q81" s="197"/>
      <c r="R81" s="198"/>
      <c r="S81" s="199"/>
    </row>
    <row r="82" spans="1:19" ht="17.25" thickBot="1">
      <c r="A82" s="125" t="s">
        <v>200</v>
      </c>
      <c r="B82" s="126">
        <v>277</v>
      </c>
      <c r="C82" s="77">
        <v>-2.8070175400000001E-2</v>
      </c>
      <c r="D82" s="15">
        <v>241</v>
      </c>
      <c r="E82" s="32">
        <f t="shared" ref="E82:E85" si="38">IF(ISNUMBER(D82), (D82 - $B82) / $B82, "")</f>
        <v>-0.1299638989169675</v>
      </c>
      <c r="F82" s="18">
        <f>IF(ISNUMBER(D82), $B91 * E82, "")</f>
        <v>-19494.584837545124</v>
      </c>
      <c r="G82" s="31">
        <v>220</v>
      </c>
      <c r="H82" s="32">
        <f t="shared" ref="H82:H85" si="39">IF(ISNUMBER(G82), (G82 - $B82) / $B82, "")</f>
        <v>-0.20577617328519857</v>
      </c>
      <c r="I82" s="101">
        <f>IF(ISNUMBER(G82), $B91 * H82, "")</f>
        <v>-30866.425992779787</v>
      </c>
      <c r="J82" s="15">
        <v>234</v>
      </c>
      <c r="K82" s="32">
        <f t="shared" ref="K82:K85" si="40">IF(ISNUMBER(J82), (J82 - $B82) / $B82, "")</f>
        <v>-0.1552346570397112</v>
      </c>
      <c r="L82" s="18">
        <f>IF(ISNUMBER(J82), $B91 * K82, "")</f>
        <v>-23285.198555956682</v>
      </c>
      <c r="M82" s="31">
        <v>234</v>
      </c>
      <c r="N82" s="32">
        <f t="shared" ref="N82:N85" si="41">IF(ISNUMBER(M82), (M82 - $B82) / $B82, "")</f>
        <v>-0.1552346570397112</v>
      </c>
      <c r="O82" s="18">
        <f>IF(ISNUMBER(M82), $B91 * N82, "")</f>
        <v>-23285.198555956682</v>
      </c>
      <c r="Q82" s="200"/>
      <c r="R82" s="201"/>
      <c r="S82" s="202"/>
    </row>
    <row r="83" spans="1:19" ht="17.25" thickBot="1">
      <c r="A83" s="125" t="s">
        <v>342</v>
      </c>
      <c r="B83" s="126">
        <v>444</v>
      </c>
      <c r="C83" s="77">
        <v>-2.8446389499999999E-2</v>
      </c>
      <c r="D83" s="15">
        <v>410</v>
      </c>
      <c r="E83" s="32">
        <f t="shared" si="38"/>
        <v>-7.6576576576576572E-2</v>
      </c>
      <c r="F83" s="18">
        <f>IF(ISNUMBER(D83), $B91 * E83, "")</f>
        <v>-11486.486486486485</v>
      </c>
      <c r="G83" s="31">
        <v>396</v>
      </c>
      <c r="H83" s="32">
        <f t="shared" si="39"/>
        <v>-0.10810810810810811</v>
      </c>
      <c r="I83" s="101">
        <f>IF(ISNUMBER(G83), $B91 * H83, "")</f>
        <v>-16216.216216216217</v>
      </c>
      <c r="J83" s="15">
        <v>406</v>
      </c>
      <c r="K83" s="32">
        <f t="shared" si="40"/>
        <v>-8.5585585585585586E-2</v>
      </c>
      <c r="L83" s="18">
        <f>IF(ISNUMBER(J83), $B91 * K83, "")</f>
        <v>-12837.837837837838</v>
      </c>
      <c r="M83" s="31">
        <v>406</v>
      </c>
      <c r="N83" s="32">
        <f t="shared" si="41"/>
        <v>-8.5585585585585586E-2</v>
      </c>
      <c r="O83" s="18">
        <f>IF(ISNUMBER(M83), $B91 * N83, "")</f>
        <v>-12837.837837837838</v>
      </c>
      <c r="Q83" s="193"/>
      <c r="R83" s="193"/>
      <c r="S83" s="193"/>
    </row>
    <row r="84" spans="1:19" ht="17.25" thickBot="1">
      <c r="A84" s="125" t="s">
        <v>238</v>
      </c>
      <c r="B84" s="126">
        <v>642</v>
      </c>
      <c r="C84" s="77">
        <v>-3.6036036E-2</v>
      </c>
      <c r="D84" s="15">
        <v>576</v>
      </c>
      <c r="E84" s="32">
        <f t="shared" si="38"/>
        <v>-0.10280373831775701</v>
      </c>
      <c r="F84" s="18">
        <f>IF(ISNUMBER(D84), $B91 * E84, "")</f>
        <v>-15420.560747663551</v>
      </c>
      <c r="G84" s="31">
        <v>514</v>
      </c>
      <c r="H84" s="32">
        <f t="shared" si="39"/>
        <v>-0.19937694704049844</v>
      </c>
      <c r="I84" s="101">
        <f>IF(ISNUMBER(G84), $B91 * H84, "")</f>
        <v>-29906.542056074766</v>
      </c>
      <c r="J84" s="15">
        <v>526</v>
      </c>
      <c r="K84" s="32">
        <f t="shared" si="40"/>
        <v>-0.18068535825545171</v>
      </c>
      <c r="L84" s="18">
        <f>IF(ISNUMBER(J84), $B91 * K84, "")</f>
        <v>-27102.803738317754</v>
      </c>
      <c r="M84" s="31">
        <v>526</v>
      </c>
      <c r="N84" s="32">
        <f t="shared" si="41"/>
        <v>-0.18068535825545171</v>
      </c>
      <c r="O84" s="18">
        <f>IF(ISNUMBER(M84), $B91 * N84, "")</f>
        <v>-27102.803738317754</v>
      </c>
      <c r="Q84" s="203"/>
      <c r="R84" s="203"/>
      <c r="S84" s="203"/>
    </row>
    <row r="85" spans="1:19" ht="17.25" thickBot="1">
      <c r="A85" s="127" t="s">
        <v>246</v>
      </c>
      <c r="B85" s="128">
        <v>512</v>
      </c>
      <c r="C85" s="78">
        <v>-3.9399624799999998E-2</v>
      </c>
      <c r="D85" s="20">
        <v>466</v>
      </c>
      <c r="E85" s="21">
        <f t="shared" si="38"/>
        <v>-8.984375E-2</v>
      </c>
      <c r="F85" s="22">
        <f>IF(ISNUMBER(D85), $B91 * E85, "")</f>
        <v>-13476.5625</v>
      </c>
      <c r="G85" s="30">
        <v>433</v>
      </c>
      <c r="H85" s="21">
        <f t="shared" si="39"/>
        <v>-0.154296875</v>
      </c>
      <c r="I85" s="105">
        <f>IF(ISNUMBER(G85), $B91 * H85, "")</f>
        <v>-23144.53125</v>
      </c>
      <c r="J85" s="20">
        <v>438</v>
      </c>
      <c r="K85" s="21">
        <f t="shared" si="40"/>
        <v>-0.14453125</v>
      </c>
      <c r="L85" s="22">
        <f>IF(ISNUMBER(J85), $B91 * K85, "")</f>
        <v>-21679.6875</v>
      </c>
      <c r="M85" s="30">
        <v>438</v>
      </c>
      <c r="N85" s="21">
        <f t="shared" si="41"/>
        <v>-0.14453125</v>
      </c>
      <c r="O85" s="22">
        <f>IF(ISNUMBER(M85), $B91 * N85, "")</f>
        <v>-21679.6875</v>
      </c>
      <c r="Q85" s="203"/>
      <c r="R85" s="203"/>
      <c r="S85" s="203"/>
    </row>
    <row r="86" spans="1:19" ht="17.25" thickBot="1">
      <c r="A86" s="125" t="s">
        <v>161</v>
      </c>
      <c r="B86" s="129">
        <v>438</v>
      </c>
      <c r="C86" s="80">
        <v>-3.9473684199999998E-2</v>
      </c>
      <c r="D86" s="106">
        <v>380</v>
      </c>
      <c r="E86" s="107">
        <f>IF(ISNUMBER(D86), (D86 - $B86) / $B86, "")</f>
        <v>-0.13242009132420091</v>
      </c>
      <c r="F86" s="108">
        <f>IF(ISNUMBER(D86), $B91 * E86, "")</f>
        <v>-19863.013698630137</v>
      </c>
      <c r="G86" s="109">
        <v>350</v>
      </c>
      <c r="H86" s="107">
        <f>IF(ISNUMBER(G86), (G86 - $B86) / $B86, "")</f>
        <v>-0.20091324200913241</v>
      </c>
      <c r="I86" s="110">
        <f>IF(ISNUMBER(G86), $B91 * H86, "")</f>
        <v>-30136.98630136986</v>
      </c>
      <c r="J86" s="106">
        <v>356</v>
      </c>
      <c r="K86" s="107">
        <f>IF(ISNUMBER(J86), (J86 - $B86) / $B86, "")</f>
        <v>-0.18721461187214611</v>
      </c>
      <c r="L86" s="108">
        <f>IF(ISNUMBER(J86), $B91 * K86, "")</f>
        <v>-28082.191780821915</v>
      </c>
      <c r="M86" s="109">
        <v>356</v>
      </c>
      <c r="N86" s="107">
        <f>IF(ISNUMBER(M86), (M86 - $B86) / $B86, "")</f>
        <v>-0.18721461187214611</v>
      </c>
      <c r="O86" s="108">
        <f>IF(ISNUMBER(M86), $B91 * N86, "")</f>
        <v>-28082.191780821915</v>
      </c>
      <c r="Q86" s="193"/>
      <c r="R86" s="193"/>
      <c r="S86" s="193"/>
    </row>
    <row r="87" spans="1:19" ht="17.25" thickBot="1">
      <c r="A87" s="125" t="s">
        <v>103</v>
      </c>
      <c r="B87" s="126">
        <v>416</v>
      </c>
      <c r="C87" s="77">
        <v>-4.1474654399999998E-2</v>
      </c>
      <c r="D87" s="15">
        <v>360</v>
      </c>
      <c r="E87" s="32">
        <f t="shared" ref="E87:E90" si="42">IF(ISNUMBER(D87), (D87 - $B87) / $B87, "")</f>
        <v>-0.13461538461538461</v>
      </c>
      <c r="F87" s="18">
        <f>IF(ISNUMBER(D87), $B91 * E87, "")</f>
        <v>-20192.307692307691</v>
      </c>
      <c r="G87" s="31">
        <v>322</v>
      </c>
      <c r="H87" s="32">
        <f t="shared" ref="H87:H90" si="43">IF(ISNUMBER(G87), (G87 - $B87) / $B87, "")</f>
        <v>-0.22596153846153846</v>
      </c>
      <c r="I87" s="101">
        <f>IF(ISNUMBER(G87), $B91 * H87, "")</f>
        <v>-33894.230769230773</v>
      </c>
      <c r="J87" s="15">
        <v>329</v>
      </c>
      <c r="K87" s="32">
        <f t="shared" ref="K87:K90" si="44">IF(ISNUMBER(J87), (J87 - $B87) / $B87, "")</f>
        <v>-0.20913461538461539</v>
      </c>
      <c r="L87" s="18">
        <f>IF(ISNUMBER(J87), $B91 * K87, "")</f>
        <v>-31370.192307692309</v>
      </c>
      <c r="M87" s="31">
        <v>329</v>
      </c>
      <c r="N87" s="32">
        <f t="shared" ref="N87:N90" si="45">IF(ISNUMBER(M87), (M87 - $B87) / $B87, "")</f>
        <v>-0.20913461538461539</v>
      </c>
      <c r="O87" s="18">
        <f>IF(ISNUMBER(M87), $B91 * N87, "")</f>
        <v>-31370.192307692309</v>
      </c>
      <c r="Q87" s="193"/>
      <c r="R87" s="193"/>
      <c r="S87" s="193"/>
    </row>
    <row r="88" spans="1:19" ht="17.25" thickBot="1">
      <c r="A88" s="125" t="s">
        <v>81</v>
      </c>
      <c r="B88" s="126">
        <v>691</v>
      </c>
      <c r="C88" s="77">
        <v>-4.4260027700000003E-2</v>
      </c>
      <c r="D88" s="15">
        <v>621</v>
      </c>
      <c r="E88" s="32">
        <f t="shared" si="42"/>
        <v>-0.10130246020260492</v>
      </c>
      <c r="F88" s="18">
        <f>IF(ISNUMBER(D88), $B91 * E88, "")</f>
        <v>-15195.369030390737</v>
      </c>
      <c r="G88" s="31">
        <v>588</v>
      </c>
      <c r="H88" s="32">
        <f t="shared" si="43"/>
        <v>-0.14905933429811866</v>
      </c>
      <c r="I88" s="101">
        <f>IF(ISNUMBER(G88), $B91 * H88, "")</f>
        <v>-22358.900144717798</v>
      </c>
      <c r="J88" s="15">
        <v>606</v>
      </c>
      <c r="K88" s="32">
        <f t="shared" si="44"/>
        <v>-0.12301013024602026</v>
      </c>
      <c r="L88" s="18">
        <f>IF(ISNUMBER(J88), $B91 * K88, "")</f>
        <v>-18451.519536903037</v>
      </c>
      <c r="M88" s="31">
        <v>606</v>
      </c>
      <c r="N88" s="32">
        <f t="shared" si="45"/>
        <v>-0.12301013024602026</v>
      </c>
      <c r="O88" s="18">
        <f>IF(ISNUMBER(M88), $B91 * N88, "")</f>
        <v>-18451.519536903037</v>
      </c>
      <c r="Q88" s="193"/>
      <c r="R88" s="193"/>
      <c r="S88" s="193"/>
    </row>
    <row r="89" spans="1:19">
      <c r="A89" s="125" t="s">
        <v>216</v>
      </c>
      <c r="B89" s="126">
        <v>128</v>
      </c>
      <c r="C89" s="77">
        <v>-4.4776119400000002E-2</v>
      </c>
      <c r="D89" s="15">
        <v>111</v>
      </c>
      <c r="E89" s="32">
        <f t="shared" si="42"/>
        <v>-0.1328125</v>
      </c>
      <c r="F89" s="18">
        <f>IF(ISNUMBER(D89), $B91 * E89, "")</f>
        <v>-19921.875</v>
      </c>
      <c r="G89" s="31">
        <v>105</v>
      </c>
      <c r="H89" s="32">
        <f t="shared" si="43"/>
        <v>-0.1796875</v>
      </c>
      <c r="I89" s="101">
        <f>IF(ISNUMBER(G89), $B91 * H89, "")</f>
        <v>-26953.125</v>
      </c>
      <c r="J89" s="15">
        <v>106</v>
      </c>
      <c r="K89" s="32">
        <f t="shared" si="44"/>
        <v>-0.171875</v>
      </c>
      <c r="L89" s="18">
        <f>IF(ISNUMBER(J89), $B91 * K89, "")</f>
        <v>-25781.25</v>
      </c>
      <c r="M89" s="31">
        <v>106</v>
      </c>
      <c r="N89" s="32">
        <f t="shared" si="45"/>
        <v>-0.171875</v>
      </c>
      <c r="O89" s="18">
        <f>IF(ISNUMBER(M89), $B91 * N89, "")</f>
        <v>-25781.25</v>
      </c>
      <c r="Q89" s="182"/>
      <c r="R89" s="183"/>
      <c r="S89" s="184"/>
    </row>
    <row r="90" spans="1:19" ht="17.25" thickBot="1">
      <c r="A90" s="130" t="s">
        <v>331</v>
      </c>
      <c r="B90" s="131">
        <v>191</v>
      </c>
      <c r="C90" s="79">
        <v>-4.4999999999999998E-2</v>
      </c>
      <c r="D90" s="24">
        <v>174</v>
      </c>
      <c r="E90" s="25">
        <f t="shared" si="42"/>
        <v>-8.9005235602094238E-2</v>
      </c>
      <c r="F90" s="104">
        <f>IF(ISNUMBER(D90), $B91 * E90, "")</f>
        <v>-13350.785340314136</v>
      </c>
      <c r="G90" s="102">
        <v>157</v>
      </c>
      <c r="H90" s="25">
        <f t="shared" si="43"/>
        <v>-0.17801047120418848</v>
      </c>
      <c r="I90" s="103">
        <f>IF(ISNUMBER(G90), $B91 * H90, "")</f>
        <v>-26701.570680628272</v>
      </c>
      <c r="J90" s="24">
        <v>159</v>
      </c>
      <c r="K90" s="25">
        <f t="shared" si="44"/>
        <v>-0.16753926701570682</v>
      </c>
      <c r="L90" s="104">
        <f>IF(ISNUMBER(J90), $B91 * K90, "")</f>
        <v>-25130.890052356022</v>
      </c>
      <c r="M90" s="102">
        <v>159</v>
      </c>
      <c r="N90" s="25">
        <f t="shared" si="45"/>
        <v>-0.16753926701570682</v>
      </c>
      <c r="O90" s="104">
        <f>IF(ISNUMBER(M90), $B91 * N90, "")</f>
        <v>-25130.890052356022</v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-0.10802485371546373</v>
      </c>
      <c r="F91" s="28">
        <f>SUM(F71:F90)</f>
        <v>-324074.56114639121</v>
      </c>
      <c r="G91" s="26" t="s">
        <v>265</v>
      </c>
      <c r="H91" s="27">
        <f>IF(COUNT(H71:H90), SUM(H71:H90) / COUNT(H71:H90), 0)</f>
        <v>-0.17369870083240763</v>
      </c>
      <c r="I91" s="28">
        <f>SUM(I71:I90)</f>
        <v>-521096.10249722266</v>
      </c>
      <c r="J91" s="26" t="s">
        <v>265</v>
      </c>
      <c r="K91" s="27">
        <f>IF(COUNT(K71:K90), SUM(K71:K90) / COUNT(K71:K90), 0)</f>
        <v>-0.15636816099598505</v>
      </c>
      <c r="L91" s="28">
        <f>SUM(L71:L90)</f>
        <v>-469104.4829879551</v>
      </c>
      <c r="M91" s="26" t="s">
        <v>265</v>
      </c>
      <c r="N91" s="27">
        <f>IF(COUNT(N71:N90), SUM(N71:N90) / COUNT(N71:N90), 0)</f>
        <v>-0.15636816099598505</v>
      </c>
      <c r="O91" s="28">
        <f>SUM(O71:O90)</f>
        <v>-469104.4829879551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8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2022-06-13(월) 오전 00:00</v>
      </c>
      <c r="C96" s="245"/>
      <c r="D96" s="217" t="str">
        <f>TEXT($G$1, "[$-ko-KR]yyyy-mm-dd(ddd) ") &amp; "오후 14:00"</f>
        <v>2022-06-13(월) 오후 14:00</v>
      </c>
      <c r="E96" s="218"/>
      <c r="F96" s="219"/>
      <c r="G96" s="217" t="str">
        <f>TEXT($G$1, "[$-ko-KR]yyyy-mm-dd(ddd) ") &amp; "오후 19:00"</f>
        <v>2022-06-13(월) 오후 19:00</v>
      </c>
      <c r="H96" s="218"/>
      <c r="I96" s="219"/>
      <c r="J96" s="217" t="str">
        <f>TEXT($G$1, "[$-ko-KR]yyyy-mm-dd(ddd) ") &amp; "오후 21:00"</f>
        <v>2022-06-13(월) 오후 21:00</v>
      </c>
      <c r="K96" s="218"/>
      <c r="L96" s="219"/>
      <c r="M96" s="217" t="str">
        <f>TEXT($G$1+1, "[$-ko-KR]yyyy-mm-dd(ddd) ") &amp; "오전 00:00"</f>
        <v>2022-06-14(화)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9" t="s">
        <v>57</v>
      </c>
      <c r="H97" s="180" t="s">
        <v>262</v>
      </c>
      <c r="I97" s="181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62</v>
      </c>
      <c r="B98" s="124">
        <v>15770</v>
      </c>
      <c r="C98" s="76">
        <v>0.10589060309999999</v>
      </c>
      <c r="D98" s="13">
        <v>13990</v>
      </c>
      <c r="E98" s="14">
        <f>IF(ISNUMBER(D98), (D98 - $B98) / $B98, "")</f>
        <v>-0.1128725428027901</v>
      </c>
      <c r="F98" s="16">
        <f>IF(ISNUMBER(D98), $B118 * E98, "")</f>
        <v>-16930.881420418515</v>
      </c>
      <c r="G98" s="29">
        <v>12700</v>
      </c>
      <c r="H98" s="14">
        <f>IF(ISNUMBER(G98), (G98 - $B98) / $B98, "")</f>
        <v>-0.1946734305643627</v>
      </c>
      <c r="I98" s="100">
        <f>IF(ISNUMBER(G98), $B118 * H98, "")</f>
        <v>-29201.014584654407</v>
      </c>
      <c r="J98" s="13">
        <v>13030</v>
      </c>
      <c r="K98" s="14">
        <f>IF(ISNUMBER(J98), (J98 - $B98) / $B98, "")</f>
        <v>-0.17374762206721622</v>
      </c>
      <c r="L98" s="16">
        <f>IF(ISNUMBER(J98), $B118 * K98, "")</f>
        <v>-26062.143310082432</v>
      </c>
      <c r="M98" s="29">
        <v>13030</v>
      </c>
      <c r="N98" s="14">
        <f>IF(ISNUMBER(M98), (M98 - $B98) / $B98, "")</f>
        <v>-0.17374762206721622</v>
      </c>
      <c r="O98" s="16">
        <f>IF(ISNUMBER(M98), $B118 * N98, "")</f>
        <v>-26062.143310082432</v>
      </c>
      <c r="Q98" s="203"/>
      <c r="R98" s="203"/>
      <c r="S98" s="203"/>
    </row>
    <row r="99" spans="1:19" ht="17.25" thickBot="1">
      <c r="A99" s="125" t="s">
        <v>68</v>
      </c>
      <c r="B99" s="126">
        <v>1345</v>
      </c>
      <c r="C99" s="77">
        <v>8.4677419399999995E-2</v>
      </c>
      <c r="D99" s="15">
        <v>1180</v>
      </c>
      <c r="E99" s="32">
        <f t="shared" ref="E99:E102" si="46">IF(ISNUMBER(D99), (D99 - $B99) / $B99, "")</f>
        <v>-0.12267657992565056</v>
      </c>
      <c r="F99" s="18">
        <f>IF(ISNUMBER(D99), $B118 * E99, "")</f>
        <v>-18401.486988847584</v>
      </c>
      <c r="G99" s="31">
        <v>1120</v>
      </c>
      <c r="H99" s="32">
        <f t="shared" ref="H99:H102" si="47">IF(ISNUMBER(G99), (G99 - $B99) / $B99, "")</f>
        <v>-0.16728624535315986</v>
      </c>
      <c r="I99" s="101">
        <f>IF(ISNUMBER(G99), $B118 * H99, "")</f>
        <v>-25092.936802973978</v>
      </c>
      <c r="J99" s="15">
        <v>1135</v>
      </c>
      <c r="K99" s="32">
        <f t="shared" ref="K99:K102" si="48">IF(ISNUMBER(J99), (J99 - $B99) / $B99, "")</f>
        <v>-0.15613382899628253</v>
      </c>
      <c r="L99" s="18">
        <f>IF(ISNUMBER(J99), $B118 * K99, "")</f>
        <v>-23420.07434944238</v>
      </c>
      <c r="M99" s="31">
        <v>1135</v>
      </c>
      <c r="N99" s="32">
        <f t="shared" ref="N99:N102" si="49">IF(ISNUMBER(M99), (M99 - $B99) / $B99, "")</f>
        <v>-0.15613382899628253</v>
      </c>
      <c r="O99" s="18">
        <f>IF(ISNUMBER(M99), $B118 * N99, "")</f>
        <v>-23420.07434944238</v>
      </c>
      <c r="Q99" s="203"/>
      <c r="R99" s="203"/>
      <c r="S99" s="203"/>
    </row>
    <row r="100" spans="1:19" ht="17.25" thickBot="1">
      <c r="A100" s="125" t="s">
        <v>167</v>
      </c>
      <c r="B100" s="126">
        <v>2350</v>
      </c>
      <c r="C100" s="77">
        <v>5.1454138699999999E-2</v>
      </c>
      <c r="D100" s="15">
        <v>2380</v>
      </c>
      <c r="E100" s="32">
        <f t="shared" si="46"/>
        <v>1.276595744680851E-2</v>
      </c>
      <c r="F100" s="18">
        <f>IF(ISNUMBER(D100), $B118 * E100, "")</f>
        <v>1914.8936170212764</v>
      </c>
      <c r="G100" s="31">
        <v>2280</v>
      </c>
      <c r="H100" s="32">
        <f t="shared" si="47"/>
        <v>-2.9787234042553193E-2</v>
      </c>
      <c r="I100" s="101">
        <f>IF(ISNUMBER(G100), $B118 * H100, "")</f>
        <v>-4468.0851063829787</v>
      </c>
      <c r="J100" s="15">
        <v>2325</v>
      </c>
      <c r="K100" s="32">
        <f t="shared" si="48"/>
        <v>-1.0638297872340425E-2</v>
      </c>
      <c r="L100" s="18">
        <f>IF(ISNUMBER(J100), $B118 * K100, "")</f>
        <v>-1595.7446808510638</v>
      </c>
      <c r="M100" s="31">
        <v>2325</v>
      </c>
      <c r="N100" s="32">
        <f t="shared" si="49"/>
        <v>-1.0638297872340425E-2</v>
      </c>
      <c r="O100" s="18">
        <f>IF(ISNUMBER(M100), $B118 * N100, "")</f>
        <v>-1595.7446808510638</v>
      </c>
      <c r="Q100" s="193"/>
      <c r="R100" s="193"/>
      <c r="S100" s="193"/>
    </row>
    <row r="101" spans="1:19" ht="17.25" thickBot="1">
      <c r="A101" s="125" t="s">
        <v>326</v>
      </c>
      <c r="B101" s="126">
        <v>1365</v>
      </c>
      <c r="C101" s="77">
        <v>3.4090909099999997E-2</v>
      </c>
      <c r="D101" s="15">
        <v>1195</v>
      </c>
      <c r="E101" s="32">
        <f t="shared" si="46"/>
        <v>-0.12454212454212454</v>
      </c>
      <c r="F101" s="18">
        <f>IF(ISNUMBER(D101), $B118 * E101, "")</f>
        <v>-18681.31868131868</v>
      </c>
      <c r="G101" s="31">
        <v>1200</v>
      </c>
      <c r="H101" s="32">
        <f t="shared" si="47"/>
        <v>-0.12087912087912088</v>
      </c>
      <c r="I101" s="101">
        <f>IF(ISNUMBER(G101), $B118 * H101, "")</f>
        <v>-18131.868131868134</v>
      </c>
      <c r="J101" s="15">
        <v>1220</v>
      </c>
      <c r="K101" s="32">
        <f t="shared" si="48"/>
        <v>-0.10622710622710622</v>
      </c>
      <c r="L101" s="18">
        <f>IF(ISNUMBER(J101), $B118 * K101, "")</f>
        <v>-15934.065934065933</v>
      </c>
      <c r="M101" s="31">
        <v>1220</v>
      </c>
      <c r="N101" s="32">
        <f t="shared" si="49"/>
        <v>-0.10622710622710622</v>
      </c>
      <c r="O101" s="18">
        <f>IF(ISNUMBER(M101), $B118 * N101, "")</f>
        <v>-15934.065934065933</v>
      </c>
      <c r="Q101" s="193"/>
      <c r="R101" s="193"/>
      <c r="S101" s="193"/>
    </row>
    <row r="102" spans="1:19" ht="17.25" thickBot="1">
      <c r="A102" s="127" t="s">
        <v>60</v>
      </c>
      <c r="B102" s="128">
        <v>1095</v>
      </c>
      <c r="C102" s="78">
        <v>2.3364486E-2</v>
      </c>
      <c r="D102" s="20">
        <v>1050</v>
      </c>
      <c r="E102" s="21">
        <f t="shared" si="46"/>
        <v>-4.1095890410958902E-2</v>
      </c>
      <c r="F102" s="22">
        <f>IF(ISNUMBER(D102), $B118 * E102, "")</f>
        <v>-6164.3835616438355</v>
      </c>
      <c r="G102" s="30">
        <v>1005</v>
      </c>
      <c r="H102" s="21">
        <f t="shared" si="47"/>
        <v>-8.2191780821917804E-2</v>
      </c>
      <c r="I102" s="105">
        <f>IF(ISNUMBER(G102), $B118 * H102, "")</f>
        <v>-12328.767123287671</v>
      </c>
      <c r="J102" s="20">
        <v>1035</v>
      </c>
      <c r="K102" s="21">
        <f t="shared" si="48"/>
        <v>-5.4794520547945202E-2</v>
      </c>
      <c r="L102" s="22">
        <f>IF(ISNUMBER(J102), $B118 * K102, "")</f>
        <v>-8219.17808219178</v>
      </c>
      <c r="M102" s="30">
        <v>1035</v>
      </c>
      <c r="N102" s="21">
        <f t="shared" si="49"/>
        <v>-5.4794520547945202E-2</v>
      </c>
      <c r="O102" s="22">
        <f>IF(ISNUMBER(M102), $B118 * N102, "")</f>
        <v>-8219.17808219178</v>
      </c>
      <c r="Q102" s="193"/>
      <c r="R102" s="193"/>
      <c r="S102" s="193"/>
    </row>
    <row r="103" spans="1:19" ht="17.25" thickBot="1">
      <c r="A103" s="125" t="s">
        <v>244</v>
      </c>
      <c r="B103" s="129">
        <v>49</v>
      </c>
      <c r="C103" s="80">
        <v>1.8711018699999998E-2</v>
      </c>
      <c r="D103" s="106">
        <v>42.9</v>
      </c>
      <c r="E103" s="107">
        <f>IF(ISNUMBER(D103), (D103 - $B103) / $B103, "")</f>
        <v>-0.12448979591836738</v>
      </c>
      <c r="F103" s="108">
        <f>IF(ISNUMBER(D103), $B118 * E103, "")</f>
        <v>-18673.469387755107</v>
      </c>
      <c r="G103" s="109">
        <v>38.6</v>
      </c>
      <c r="H103" s="107">
        <f>IF(ISNUMBER(G103), (G103 - $B103) / $B103, "")</f>
        <v>-0.21224489795918364</v>
      </c>
      <c r="I103" s="110">
        <f>IF(ISNUMBER(G103), $B118 * H103, "")</f>
        <v>-31836.734693877544</v>
      </c>
      <c r="J103" s="106">
        <v>39.4</v>
      </c>
      <c r="K103" s="107">
        <f>IF(ISNUMBER(J103), (J103 - $B103) / $B103, "")</f>
        <v>-0.19591836734693879</v>
      </c>
      <c r="L103" s="108">
        <f>IF(ISNUMBER(J103), $B118 * K103, "")</f>
        <v>-29387.755102040817</v>
      </c>
      <c r="M103" s="109">
        <v>39.4</v>
      </c>
      <c r="N103" s="107">
        <f>IF(ISNUMBER(M103), (M103 - $B103) / $B103, "")</f>
        <v>-0.19591836734693879</v>
      </c>
      <c r="O103" s="108">
        <f>IF(ISNUMBER(M103), $B118 * N103, "")</f>
        <v>-29387.755102040817</v>
      </c>
      <c r="Q103" s="193"/>
      <c r="R103" s="193"/>
      <c r="S103" s="193"/>
    </row>
    <row r="104" spans="1:19" ht="17.25" thickBot="1">
      <c r="A104" s="125" t="s">
        <v>333</v>
      </c>
      <c r="B104" s="126">
        <v>59.6</v>
      </c>
      <c r="C104" s="77">
        <v>1.70648464E-2</v>
      </c>
      <c r="D104" s="15">
        <v>51.3</v>
      </c>
      <c r="E104" s="32">
        <f t="shared" ref="E104:E107" si="50">IF(ISNUMBER(D104), (D104 - $B104) / $B104, "")</f>
        <v>-0.13926174496644303</v>
      </c>
      <c r="F104" s="18">
        <f>IF(ISNUMBER(D104), $B118 * E104, "")</f>
        <v>-20889.261744966454</v>
      </c>
      <c r="G104" s="31">
        <v>46.8</v>
      </c>
      <c r="H104" s="32">
        <f t="shared" ref="H104:H107" si="51">IF(ISNUMBER(G104), (G104 - $B104) / $B104, "")</f>
        <v>-0.21476510067114102</v>
      </c>
      <c r="I104" s="101">
        <f>IF(ISNUMBER(G104), $B118 * H104, "")</f>
        <v>-32214.765100671153</v>
      </c>
      <c r="J104" s="15">
        <v>47.6</v>
      </c>
      <c r="K104" s="32">
        <f t="shared" ref="K104:K107" si="52">IF(ISNUMBER(J104), (J104 - $B104) / $B104, "")</f>
        <v>-0.20134228187919462</v>
      </c>
      <c r="L104" s="18">
        <f>IF(ISNUMBER(J104), $B118 * K104, "")</f>
        <v>-30201.342281879191</v>
      </c>
      <c r="M104" s="31">
        <v>47.6</v>
      </c>
      <c r="N104" s="32">
        <f t="shared" ref="N104:N107" si="53">IF(ISNUMBER(M104), (M104 - $B104) / $B104, "")</f>
        <v>-0.20134228187919462</v>
      </c>
      <c r="O104" s="18">
        <f>IF(ISNUMBER(M104), $B118 * N104, "")</f>
        <v>-30201.342281879191</v>
      </c>
      <c r="Q104" s="193"/>
      <c r="R104" s="193"/>
      <c r="S104" s="193"/>
    </row>
    <row r="105" spans="1:19" ht="17.25" thickBot="1">
      <c r="A105" s="125" t="s">
        <v>64</v>
      </c>
      <c r="B105" s="126">
        <v>19.7</v>
      </c>
      <c r="C105" s="77">
        <v>1.0256410299999999E-2</v>
      </c>
      <c r="D105" s="15">
        <v>17.8</v>
      </c>
      <c r="E105" s="32">
        <f t="shared" si="50"/>
        <v>-9.6446700507614141E-2</v>
      </c>
      <c r="F105" s="18">
        <f>IF(ISNUMBER(D105), $B118 * E105, "")</f>
        <v>-14467.005076142121</v>
      </c>
      <c r="G105" s="31">
        <v>16.8</v>
      </c>
      <c r="H105" s="32">
        <f t="shared" si="51"/>
        <v>-0.14720812182741111</v>
      </c>
      <c r="I105" s="101">
        <f>IF(ISNUMBER(G105), $B118 * H105, "")</f>
        <v>-22081.218274111667</v>
      </c>
      <c r="J105" s="15">
        <v>17.2</v>
      </c>
      <c r="K105" s="32">
        <f t="shared" si="52"/>
        <v>-0.12690355329949238</v>
      </c>
      <c r="L105" s="18">
        <f>IF(ISNUMBER(J105), $B118 * K105, "")</f>
        <v>-19035.532994923855</v>
      </c>
      <c r="M105" s="31">
        <v>17.2</v>
      </c>
      <c r="N105" s="32">
        <f t="shared" si="53"/>
        <v>-0.12690355329949238</v>
      </c>
      <c r="O105" s="18">
        <f>IF(ISNUMBER(M105), $B118 * N105, "")</f>
        <v>-19035.532994923855</v>
      </c>
      <c r="Q105" s="193"/>
      <c r="R105" s="193"/>
      <c r="S105" s="193"/>
    </row>
    <row r="106" spans="1:19" ht="17.25" thickBot="1">
      <c r="A106" s="125" t="s">
        <v>234</v>
      </c>
      <c r="B106" s="126">
        <v>61.9</v>
      </c>
      <c r="C106" s="77">
        <v>8.1433224999999995E-3</v>
      </c>
      <c r="D106" s="15">
        <v>55.9</v>
      </c>
      <c r="E106" s="32">
        <f t="shared" si="50"/>
        <v>-9.6930533117932149E-2</v>
      </c>
      <c r="F106" s="18">
        <f>IF(ISNUMBER(D106), $B118 * E106, "")</f>
        <v>-14539.579967689822</v>
      </c>
      <c r="G106" s="31">
        <v>51.3</v>
      </c>
      <c r="H106" s="32">
        <f t="shared" si="51"/>
        <v>-0.17124394184168015</v>
      </c>
      <c r="I106" s="101">
        <f>IF(ISNUMBER(G106), $B118 * H106, "")</f>
        <v>-25686.591276252024</v>
      </c>
      <c r="J106" s="15">
        <v>52.6</v>
      </c>
      <c r="K106" s="32">
        <f t="shared" si="52"/>
        <v>-0.1502423263327948</v>
      </c>
      <c r="L106" s="18">
        <f>IF(ISNUMBER(J106), $B118 * K106, "")</f>
        <v>-22536.348949919222</v>
      </c>
      <c r="M106" s="31">
        <v>52.6</v>
      </c>
      <c r="N106" s="32">
        <f t="shared" si="53"/>
        <v>-0.1502423263327948</v>
      </c>
      <c r="O106" s="18">
        <f>IF(ISNUMBER(M106), $B118 * N106, "")</f>
        <v>-22536.348949919222</v>
      </c>
      <c r="Q106" s="33"/>
      <c r="R106" s="33"/>
    </row>
    <row r="107" spans="1:19" ht="17.25" thickBot="1">
      <c r="A107" s="130" t="s">
        <v>147</v>
      </c>
      <c r="B107" s="131">
        <v>100</v>
      </c>
      <c r="C107" s="79">
        <v>3.0090271000000001E-3</v>
      </c>
      <c r="D107" s="24">
        <v>92.2</v>
      </c>
      <c r="E107" s="25">
        <f t="shared" si="50"/>
        <v>-7.7999999999999972E-2</v>
      </c>
      <c r="F107" s="104">
        <f>IF(ISNUMBER(D107), $B118 * E107, "")</f>
        <v>-11699.999999999996</v>
      </c>
      <c r="G107" s="102">
        <v>83.5</v>
      </c>
      <c r="H107" s="25">
        <f t="shared" si="51"/>
        <v>-0.16500000000000001</v>
      </c>
      <c r="I107" s="103">
        <f>IF(ISNUMBER(G107), $B118 * H107, "")</f>
        <v>-24750</v>
      </c>
      <c r="J107" s="24">
        <v>84</v>
      </c>
      <c r="K107" s="25">
        <f t="shared" si="52"/>
        <v>-0.16</v>
      </c>
      <c r="L107" s="104">
        <f>IF(ISNUMBER(J107), $B118 * K107, "")</f>
        <v>-24000</v>
      </c>
      <c r="M107" s="102">
        <v>84</v>
      </c>
      <c r="N107" s="25">
        <f t="shared" si="53"/>
        <v>-0.16</v>
      </c>
      <c r="O107" s="104">
        <f>IF(ISNUMBER(M107), $B118 * N107, "")</f>
        <v>-24000</v>
      </c>
      <c r="Q107" s="194"/>
      <c r="R107" s="195"/>
      <c r="S107" s="196"/>
    </row>
    <row r="108" spans="1:19">
      <c r="A108" s="123" t="s">
        <v>218</v>
      </c>
      <c r="B108" s="124">
        <v>1485</v>
      </c>
      <c r="C108" s="76">
        <v>0</v>
      </c>
      <c r="D108" s="13">
        <v>1320</v>
      </c>
      <c r="E108" s="14">
        <f>IF(ISNUMBER(D108), (D108 - $B108) / $B108, "")</f>
        <v>-0.1111111111111111</v>
      </c>
      <c r="F108" s="16">
        <f>IF(ISNUMBER(D108), $B118 * E108, "")</f>
        <v>-16666.666666666664</v>
      </c>
      <c r="G108" s="29">
        <v>1230</v>
      </c>
      <c r="H108" s="14">
        <f>IF(ISNUMBER(G108), (G108 - $B108) / $B108, "")</f>
        <v>-0.17171717171717171</v>
      </c>
      <c r="I108" s="100">
        <f>IF(ISNUMBER(G108), $B118 * H108, "")</f>
        <v>-25757.575757575756</v>
      </c>
      <c r="J108" s="13">
        <v>1265</v>
      </c>
      <c r="K108" s="14">
        <f>IF(ISNUMBER(J108), (J108 - $B108) / $B108, "")</f>
        <v>-0.14814814814814814</v>
      </c>
      <c r="L108" s="16">
        <f>IF(ISNUMBER(J108), $B118 * K108, "")</f>
        <v>-22222.222222222223</v>
      </c>
      <c r="M108" s="29">
        <v>1265</v>
      </c>
      <c r="N108" s="14">
        <f>IF(ISNUMBER(M108), (M108 - $B108) / $B108, "")</f>
        <v>-0.14814814814814814</v>
      </c>
      <c r="O108" s="16">
        <f>IF(ISNUMBER(M108), $B118 * N108, "")</f>
        <v>-22222.222222222223</v>
      </c>
      <c r="Q108" s="197"/>
      <c r="R108" s="198"/>
      <c r="S108" s="199"/>
    </row>
    <row r="109" spans="1:19" ht="17.25" thickBot="1">
      <c r="A109" s="125" t="s">
        <v>51</v>
      </c>
      <c r="B109" s="126">
        <v>166</v>
      </c>
      <c r="C109" s="77">
        <v>0</v>
      </c>
      <c r="D109" s="15">
        <v>151</v>
      </c>
      <c r="E109" s="32">
        <f t="shared" ref="E109:E112" si="54">IF(ISNUMBER(D109), (D109 - $B109) / $B109, "")</f>
        <v>-9.036144578313253E-2</v>
      </c>
      <c r="F109" s="18">
        <f>IF(ISNUMBER(D109), $B118 * E109, "")</f>
        <v>-13554.216867469879</v>
      </c>
      <c r="G109" s="31">
        <v>141</v>
      </c>
      <c r="H109" s="32">
        <f t="shared" ref="H109:H112" si="55">IF(ISNUMBER(G109), (G109 - $B109) / $B109, "")</f>
        <v>-0.15060240963855423</v>
      </c>
      <c r="I109" s="101">
        <f>IF(ISNUMBER(G109), $B118 * H109, "")</f>
        <v>-22590.361445783135</v>
      </c>
      <c r="J109" s="15">
        <v>141</v>
      </c>
      <c r="K109" s="32">
        <f t="shared" ref="K109:K112" si="56">IF(ISNUMBER(J109), (J109 - $B109) / $B109, "")</f>
        <v>-0.15060240963855423</v>
      </c>
      <c r="L109" s="18">
        <f>IF(ISNUMBER(J109), $B118 * K109, "")</f>
        <v>-22590.361445783135</v>
      </c>
      <c r="M109" s="31">
        <v>141</v>
      </c>
      <c r="N109" s="32">
        <f t="shared" ref="N109:N112" si="57">IF(ISNUMBER(M109), (M109 - $B109) / $B109, "")</f>
        <v>-0.15060240963855423</v>
      </c>
      <c r="O109" s="18">
        <f>IF(ISNUMBER(M109), $B118 * N109, "")</f>
        <v>-22590.361445783135</v>
      </c>
      <c r="Q109" s="200"/>
      <c r="R109" s="201"/>
      <c r="S109" s="202"/>
    </row>
    <row r="110" spans="1:19" ht="17.25" thickBot="1">
      <c r="A110" s="125" t="s">
        <v>97</v>
      </c>
      <c r="B110" s="126">
        <v>1.2999999999999999E-3</v>
      </c>
      <c r="C110" s="77">
        <v>0</v>
      </c>
      <c r="D110" s="15">
        <v>1.1999999999999999E-3</v>
      </c>
      <c r="E110" s="32">
        <f t="shared" si="54"/>
        <v>-7.6923076923076955E-2</v>
      </c>
      <c r="F110" s="18">
        <f>IF(ISNUMBER(D110), $B118 * E110, "")</f>
        <v>-11538.461538461543</v>
      </c>
      <c r="G110" s="31">
        <v>1.1000000000000001E-3</v>
      </c>
      <c r="H110" s="32">
        <f t="shared" si="55"/>
        <v>-0.15384615384615374</v>
      </c>
      <c r="I110" s="101">
        <f>IF(ISNUMBER(G110), $B118 * H110, "")</f>
        <v>-23076.92307692306</v>
      </c>
      <c r="J110" s="15">
        <v>1.1999999999999999E-3</v>
      </c>
      <c r="K110" s="32">
        <f t="shared" si="56"/>
        <v>-7.6923076923076955E-2</v>
      </c>
      <c r="L110" s="18">
        <f>IF(ISNUMBER(J110), $B118 * K110, "")</f>
        <v>-11538.461538461543</v>
      </c>
      <c r="M110" s="31">
        <v>1.1999999999999999E-3</v>
      </c>
      <c r="N110" s="32">
        <f t="shared" si="57"/>
        <v>-7.6923076923076955E-2</v>
      </c>
      <c r="O110" s="18">
        <f>IF(ISNUMBER(M110), $B118 * N110, "")</f>
        <v>-11538.461538461543</v>
      </c>
      <c r="Q110" s="193"/>
      <c r="R110" s="193"/>
      <c r="S110" s="193"/>
    </row>
    <row r="111" spans="1:19" ht="17.25" thickBot="1">
      <c r="A111" s="125" t="s">
        <v>85</v>
      </c>
      <c r="B111" s="126">
        <v>137</v>
      </c>
      <c r="C111" s="77">
        <v>0</v>
      </c>
      <c r="D111" s="15">
        <v>120</v>
      </c>
      <c r="E111" s="32">
        <f t="shared" si="54"/>
        <v>-0.12408759124087591</v>
      </c>
      <c r="F111" s="18">
        <f>IF(ISNUMBER(D111), $B118 * E111, "")</f>
        <v>-18613.138686131388</v>
      </c>
      <c r="G111" s="31">
        <v>114</v>
      </c>
      <c r="H111" s="32">
        <f t="shared" si="55"/>
        <v>-0.16788321167883211</v>
      </c>
      <c r="I111" s="101">
        <f>IF(ISNUMBER(G111), $B118 * H111, "")</f>
        <v>-25182.481751824816</v>
      </c>
      <c r="J111" s="15">
        <v>118</v>
      </c>
      <c r="K111" s="32">
        <f t="shared" si="56"/>
        <v>-0.13868613138686131</v>
      </c>
      <c r="L111" s="18">
        <f>IF(ISNUMBER(J111), $B118 * K111, "")</f>
        <v>-20802.919708029196</v>
      </c>
      <c r="M111" s="31">
        <v>118</v>
      </c>
      <c r="N111" s="32">
        <f t="shared" si="57"/>
        <v>-0.13868613138686131</v>
      </c>
      <c r="O111" s="18">
        <f>IF(ISNUMBER(M111), $B118 * N111, "")</f>
        <v>-20802.919708029196</v>
      </c>
      <c r="Q111" s="203"/>
      <c r="R111" s="203"/>
      <c r="S111" s="203"/>
    </row>
    <row r="112" spans="1:19" ht="17.25" thickBot="1">
      <c r="A112" s="127" t="s">
        <v>73</v>
      </c>
      <c r="B112" s="128">
        <v>9835</v>
      </c>
      <c r="C112" s="78">
        <v>-1.0157440000000001E-3</v>
      </c>
      <c r="D112" s="20">
        <v>8610</v>
      </c>
      <c r="E112" s="21">
        <f t="shared" si="54"/>
        <v>-0.12455516014234876</v>
      </c>
      <c r="F112" s="22">
        <f>IF(ISNUMBER(D112), $B118 * E112, "")</f>
        <v>-18683.274021352314</v>
      </c>
      <c r="G112" s="30">
        <v>7905</v>
      </c>
      <c r="H112" s="21">
        <f t="shared" si="55"/>
        <v>-0.19623792577529231</v>
      </c>
      <c r="I112" s="105">
        <f>IF(ISNUMBER(G112), $B118 * H112, "")</f>
        <v>-29435.688866293847</v>
      </c>
      <c r="J112" s="20">
        <v>8155</v>
      </c>
      <c r="K112" s="21">
        <f t="shared" si="56"/>
        <v>-0.1708185053380783</v>
      </c>
      <c r="L112" s="22">
        <f>IF(ISNUMBER(J112), $B118 * K112, "")</f>
        <v>-25622.775800711745</v>
      </c>
      <c r="M112" s="30">
        <v>8155</v>
      </c>
      <c r="N112" s="21">
        <f t="shared" si="57"/>
        <v>-0.1708185053380783</v>
      </c>
      <c r="O112" s="22">
        <f>IF(ISNUMBER(M112), $B118 * N112, "")</f>
        <v>-25622.775800711745</v>
      </c>
      <c r="Q112" s="203"/>
      <c r="R112" s="203"/>
      <c r="S112" s="203"/>
    </row>
    <row r="113" spans="1:19" ht="17.25" thickBot="1">
      <c r="A113" s="125" t="s">
        <v>89</v>
      </c>
      <c r="B113" s="129">
        <v>468</v>
      </c>
      <c r="C113" s="80">
        <v>-4.2553191000000001E-3</v>
      </c>
      <c r="D113" s="106">
        <v>433</v>
      </c>
      <c r="E113" s="107">
        <f>IF(ISNUMBER(D113), (D113 - $B113) / $B113, "")</f>
        <v>-7.4786324786324784E-2</v>
      </c>
      <c r="F113" s="108">
        <f>IF(ISNUMBER(D113), $B118 * E113, "")</f>
        <v>-11217.948717948717</v>
      </c>
      <c r="G113" s="109">
        <v>407</v>
      </c>
      <c r="H113" s="107">
        <f>IF(ISNUMBER(G113), (G113 - $B113) / $B113, "")</f>
        <v>-0.13034188034188035</v>
      </c>
      <c r="I113" s="110">
        <f>IF(ISNUMBER(G113), $B118 * H113, "")</f>
        <v>-19551.282051282051</v>
      </c>
      <c r="J113" s="106">
        <v>414</v>
      </c>
      <c r="K113" s="107">
        <f>IF(ISNUMBER(J113), (J113 - $B113) / $B113, "")</f>
        <v>-0.11538461538461539</v>
      </c>
      <c r="L113" s="108">
        <f>IF(ISNUMBER(J113), $B118 * K113, "")</f>
        <v>-17307.692307692309</v>
      </c>
      <c r="M113" s="109">
        <v>414</v>
      </c>
      <c r="N113" s="107">
        <f>IF(ISNUMBER(M113), (M113 - $B113) / $B113, "")</f>
        <v>-0.11538461538461539</v>
      </c>
      <c r="O113" s="108">
        <f>IF(ISNUMBER(M113), $B118 * N113, "")</f>
        <v>-17307.692307692309</v>
      </c>
      <c r="Q113" s="193"/>
      <c r="R113" s="193"/>
      <c r="S113" s="193"/>
    </row>
    <row r="114" spans="1:19" ht="17.25" thickBot="1">
      <c r="A114" s="125" t="s">
        <v>56</v>
      </c>
      <c r="B114" s="126">
        <v>57.7</v>
      </c>
      <c r="C114" s="77">
        <v>-5.1724138000000001E-3</v>
      </c>
      <c r="D114" s="15">
        <v>53</v>
      </c>
      <c r="E114" s="32">
        <f t="shared" ref="E114:E117" si="58">IF(ISNUMBER(D114), (D114 - $B114) / $B114, "")</f>
        <v>-8.1455805892547709E-2</v>
      </c>
      <c r="F114" s="18">
        <f>IF(ISNUMBER(D114), $B118 * E114, "")</f>
        <v>-12218.370883882157</v>
      </c>
      <c r="G114" s="31">
        <v>50.1</v>
      </c>
      <c r="H114" s="32">
        <f t="shared" ref="H114:H117" si="59">IF(ISNUMBER(G114), (G114 - $B114) / $B114, "")</f>
        <v>-0.13171577123050263</v>
      </c>
      <c r="I114" s="101">
        <f>IF(ISNUMBER(G114), $B118 * H114, "")</f>
        <v>-19757.365684575394</v>
      </c>
      <c r="J114" s="15">
        <v>51.3</v>
      </c>
      <c r="K114" s="32">
        <f t="shared" ref="K114:K117" si="60">IF(ISNUMBER(J114), (J114 - $B114) / $B114, "")</f>
        <v>-0.11091854419410754</v>
      </c>
      <c r="L114" s="18">
        <f>IF(ISNUMBER(J114), $B118 * K114, "")</f>
        <v>-16637.781629116133</v>
      </c>
      <c r="M114" s="31">
        <v>51.3</v>
      </c>
      <c r="N114" s="32">
        <f t="shared" ref="N114:N117" si="61">IF(ISNUMBER(M114), (M114 - $B114) / $B114, "")</f>
        <v>-0.11091854419410754</v>
      </c>
      <c r="O114" s="18">
        <f>IF(ISNUMBER(M114), $B118 * N114, "")</f>
        <v>-16637.781629116133</v>
      </c>
      <c r="Q114" s="193"/>
      <c r="R114" s="193"/>
      <c r="S114" s="193"/>
    </row>
    <row r="115" spans="1:19" ht="17.25" thickBot="1">
      <c r="A115" s="125" t="s">
        <v>136</v>
      </c>
      <c r="B115" s="126">
        <v>2960</v>
      </c>
      <c r="C115" s="77">
        <v>-1.0033444799999999E-2</v>
      </c>
      <c r="D115" s="15">
        <v>2595</v>
      </c>
      <c r="E115" s="32">
        <f t="shared" si="58"/>
        <v>-0.12331081081081081</v>
      </c>
      <c r="F115" s="18">
        <f>IF(ISNUMBER(D115), $B118 * E115, "")</f>
        <v>-18496.621621621623</v>
      </c>
      <c r="G115" s="31">
        <v>2505</v>
      </c>
      <c r="H115" s="32">
        <f t="shared" si="59"/>
        <v>-0.15371621621621623</v>
      </c>
      <c r="I115" s="101">
        <f>IF(ISNUMBER(G115), $B118 * H115, "")</f>
        <v>-23057.432432432433</v>
      </c>
      <c r="J115" s="15">
        <v>2565</v>
      </c>
      <c r="K115" s="32">
        <f t="shared" si="60"/>
        <v>-0.13344594594594594</v>
      </c>
      <c r="L115" s="18">
        <f>IF(ISNUMBER(J115), $B118 * K115, "")</f>
        <v>-20016.89189189189</v>
      </c>
      <c r="M115" s="31">
        <v>2565</v>
      </c>
      <c r="N115" s="32">
        <f t="shared" si="61"/>
        <v>-0.13344594594594594</v>
      </c>
      <c r="O115" s="18">
        <f>IF(ISNUMBER(M115), $B118 * N115, "")</f>
        <v>-20016.89189189189</v>
      </c>
      <c r="Q115" s="193"/>
      <c r="R115" s="193"/>
      <c r="S115" s="193"/>
    </row>
    <row r="116" spans="1:19">
      <c r="A116" s="125" t="s">
        <v>124</v>
      </c>
      <c r="B116" s="126">
        <v>35.5</v>
      </c>
      <c r="C116" s="77">
        <v>-1.38888889E-2</v>
      </c>
      <c r="D116" s="15">
        <v>31.9</v>
      </c>
      <c r="E116" s="32">
        <f t="shared" si="58"/>
        <v>-0.1014084507042254</v>
      </c>
      <c r="F116" s="18">
        <f>IF(ISNUMBER(D116), $B118 * E116, "")</f>
        <v>-15211.26760563381</v>
      </c>
      <c r="G116" s="31">
        <v>30.2</v>
      </c>
      <c r="H116" s="32">
        <f t="shared" si="59"/>
        <v>-0.14929577464788735</v>
      </c>
      <c r="I116" s="101">
        <f>IF(ISNUMBER(G116), $B118 * H116, "")</f>
        <v>-22394.366197183102</v>
      </c>
      <c r="J116" s="15">
        <v>30.6</v>
      </c>
      <c r="K116" s="32">
        <f t="shared" si="60"/>
        <v>-0.13802816901408446</v>
      </c>
      <c r="L116" s="18">
        <f>IF(ISNUMBER(J116), $B118 * K116, "")</f>
        <v>-20704.225352112669</v>
      </c>
      <c r="M116" s="31">
        <v>30.6</v>
      </c>
      <c r="N116" s="32">
        <f t="shared" si="61"/>
        <v>-0.13802816901408446</v>
      </c>
      <c r="O116" s="18">
        <f>IF(ISNUMBER(M116), $B118 * N116, "")</f>
        <v>-20704.225352112669</v>
      </c>
      <c r="Q116" s="182"/>
      <c r="R116" s="183"/>
      <c r="S116" s="184"/>
    </row>
    <row r="117" spans="1:19" ht="17.25" thickBot="1">
      <c r="A117" s="130" t="s">
        <v>171</v>
      </c>
      <c r="B117" s="131">
        <v>387</v>
      </c>
      <c r="C117" s="79">
        <v>-1.52671756E-2</v>
      </c>
      <c r="D117" s="24">
        <v>350</v>
      </c>
      <c r="E117" s="25">
        <f t="shared" si="58"/>
        <v>-9.5607235142118857E-2</v>
      </c>
      <c r="F117" s="104">
        <f>IF(ISNUMBER(D117), $B118 * E117, "")</f>
        <v>-14341.085271317828</v>
      </c>
      <c r="G117" s="102">
        <v>324</v>
      </c>
      <c r="H117" s="25">
        <f t="shared" si="59"/>
        <v>-0.16279069767441862</v>
      </c>
      <c r="I117" s="103">
        <f>IF(ISNUMBER(G117), $B118 * H117, "")</f>
        <v>-24418.604651162794</v>
      </c>
      <c r="J117" s="24">
        <v>335</v>
      </c>
      <c r="K117" s="25">
        <f t="shared" si="60"/>
        <v>-0.13436692506459949</v>
      </c>
      <c r="L117" s="104">
        <f>IF(ISNUMBER(J117), $B118 * K117, "")</f>
        <v>-20155.038759689924</v>
      </c>
      <c r="M117" s="102">
        <v>335</v>
      </c>
      <c r="N117" s="25">
        <f t="shared" si="61"/>
        <v>-0.13436692506459949</v>
      </c>
      <c r="O117" s="104">
        <f>IF(ISNUMBER(M117), $B118 * N117, "")</f>
        <v>-20155.038759689924</v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-9.6357848364082246E-2</v>
      </c>
      <c r="F118" s="28">
        <f>SUM(F98:F117)</f>
        <v>-289073.54509224673</v>
      </c>
      <c r="G118" s="26" t="s">
        <v>265</v>
      </c>
      <c r="H118" s="27">
        <f>IF(COUNT(H98:H117), SUM(H98:H117) / COUNT(H98:H117), 0)</f>
        <v>-0.15367135433637197</v>
      </c>
      <c r="I118" s="28">
        <f>SUM(I98:I117)</f>
        <v>-461014.06300911593</v>
      </c>
      <c r="J118" s="26" t="s">
        <v>265</v>
      </c>
      <c r="K118" s="27">
        <f>IF(COUNT(K98:K117), SUM(K98:K117) / COUNT(K98:K117), 0)</f>
        <v>-0.13266351878036914</v>
      </c>
      <c r="L118" s="28">
        <f>SUM(L98:L117)</f>
        <v>-397990.55634110747</v>
      </c>
      <c r="M118" s="26" t="s">
        <v>265</v>
      </c>
      <c r="N118" s="27">
        <f>IF(COUNT(N98:N117), SUM(N98:N117) / COUNT(N98:N117), 0)</f>
        <v>-0.13266351878036914</v>
      </c>
      <c r="O118" s="28">
        <f>SUM(O98:O117)</f>
        <v>-397990.55634110747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8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2022-06-13(월) 오전 00:00</v>
      </c>
      <c r="C123" s="245"/>
      <c r="D123" s="217" t="str">
        <f>TEXT($G$1, "[$-ko-KR]yyyy-mm-dd(ddd) ") &amp; "오후 14:00"</f>
        <v>2022-06-13(월) 오후 14:00</v>
      </c>
      <c r="E123" s="218"/>
      <c r="F123" s="219"/>
      <c r="G123" s="217" t="str">
        <f>TEXT($G$1, "[$-ko-KR]yyyy-mm-dd(ddd) ") &amp; "오후 19:00"</f>
        <v>2022-06-13(월) 오후 19:00</v>
      </c>
      <c r="H123" s="218"/>
      <c r="I123" s="219"/>
      <c r="J123" s="217" t="str">
        <f>TEXT($G$1, "[$-ko-KR]yyyy-mm-dd(ddd) ") &amp; "오후 21:00"</f>
        <v>2022-06-13(월) 오후 21:00</v>
      </c>
      <c r="K123" s="218"/>
      <c r="L123" s="219"/>
      <c r="M123" s="217" t="str">
        <f>TEXT($G$1+1, "[$-ko-KR]yyyy-mm-dd(ddd) ") &amp; "오전 00:00"</f>
        <v>2022-06-14(화)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9" t="s">
        <v>57</v>
      </c>
      <c r="H124" s="180" t="s">
        <v>262</v>
      </c>
      <c r="I124" s="181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346</v>
      </c>
      <c r="B125" s="124">
        <v>7.2</v>
      </c>
      <c r="C125" s="76">
        <v>-4.2553191499999997E-2</v>
      </c>
      <c r="D125" s="13">
        <v>6.48</v>
      </c>
      <c r="E125" s="14">
        <f>IF(ISNUMBER(D125), (D125 - $B125) / $B125, "")</f>
        <v>-9.9999999999999964E-2</v>
      </c>
      <c r="F125" s="16">
        <f>IF(ISNUMBER(D125), $B145 * E125, "")</f>
        <v>-14999.999999999995</v>
      </c>
      <c r="G125" s="29">
        <v>5.94</v>
      </c>
      <c r="H125" s="14">
        <f>IF(ISNUMBER(G125), (G125 - $B125) / $B125, "")</f>
        <v>-0.17499999999999996</v>
      </c>
      <c r="I125" s="100">
        <f>IF(ISNUMBER(G125), $B145 * H125, "")</f>
        <v>-26249.999999999993</v>
      </c>
      <c r="J125" s="13">
        <v>6.06</v>
      </c>
      <c r="K125" s="14">
        <f>IF(ISNUMBER(J125), (J125 - $B125) / $B125, "")</f>
        <v>-0.15833333333333341</v>
      </c>
      <c r="L125" s="16">
        <f>IF(ISNUMBER(J125), $B145 * K125, "")</f>
        <v>-23750.000000000011</v>
      </c>
      <c r="M125" s="29">
        <v>6.06</v>
      </c>
      <c r="N125" s="14">
        <f>IF(ISNUMBER(M125), (M125 - $B125) / $B125, "")</f>
        <v>-0.15833333333333341</v>
      </c>
      <c r="O125" s="16">
        <f>IF(ISNUMBER(M125), $B145 * N125, "")</f>
        <v>-23750.000000000011</v>
      </c>
      <c r="Q125" s="203"/>
      <c r="R125" s="203"/>
      <c r="S125" s="203"/>
    </row>
    <row r="126" spans="1:19" ht="17.25" thickBot="1">
      <c r="A126" s="125" t="s">
        <v>196</v>
      </c>
      <c r="B126" s="126">
        <v>30.4</v>
      </c>
      <c r="C126" s="77">
        <v>-4.7021943599999998E-2</v>
      </c>
      <c r="D126" s="15">
        <v>26.6</v>
      </c>
      <c r="E126" s="32">
        <f t="shared" ref="E126:E129" si="62">IF(ISNUMBER(D126), (D126 - $B126) / $B126, "")</f>
        <v>-0.12499999999999992</v>
      </c>
      <c r="F126" s="18">
        <f>IF(ISNUMBER(D126), $B145 * E126, "")</f>
        <v>-18749.999999999989</v>
      </c>
      <c r="G126" s="31">
        <v>24.9</v>
      </c>
      <c r="H126" s="32">
        <f t="shared" ref="H126:H129" si="63">IF(ISNUMBER(G126), (G126 - $B126) / $B126, "")</f>
        <v>-0.18092105263157895</v>
      </c>
      <c r="I126" s="101">
        <f>IF(ISNUMBER(G126), $B145 * H126, "")</f>
        <v>-27138.157894736843</v>
      </c>
      <c r="J126" s="15">
        <v>25.4</v>
      </c>
      <c r="K126" s="32">
        <f t="shared" ref="K126:K129" si="64">IF(ISNUMBER(J126), (J126 - $B126) / $B126, "")</f>
        <v>-0.16447368421052633</v>
      </c>
      <c r="L126" s="18">
        <f>IF(ISNUMBER(J126), $B145 * K126, "")</f>
        <v>-24671.05263157895</v>
      </c>
      <c r="M126" s="31">
        <v>25.4</v>
      </c>
      <c r="N126" s="32">
        <f t="shared" ref="N126:N129" si="65">IF(ISNUMBER(M126), (M126 - $B126) / $B126, "")</f>
        <v>-0.16447368421052633</v>
      </c>
      <c r="O126" s="18">
        <f>IF(ISNUMBER(M126), $B145 * N126, "")</f>
        <v>-24671.05263157895</v>
      </c>
      <c r="Q126" s="203"/>
      <c r="R126" s="203"/>
      <c r="S126" s="203"/>
    </row>
    <row r="127" spans="1:19" ht="17.25" thickBot="1">
      <c r="A127" s="125" t="s">
        <v>173</v>
      </c>
      <c r="B127" s="126">
        <v>6.65</v>
      </c>
      <c r="C127" s="77">
        <v>-4.8640915600000001E-2</v>
      </c>
      <c r="D127" s="15">
        <v>5.78</v>
      </c>
      <c r="E127" s="32">
        <f t="shared" si="62"/>
        <v>-0.13082706766917293</v>
      </c>
      <c r="F127" s="18">
        <f>IF(ISNUMBER(D127), $B145 * E127, "")</f>
        <v>-19624.060150375939</v>
      </c>
      <c r="G127" s="31">
        <v>5.32</v>
      </c>
      <c r="H127" s="32">
        <f t="shared" si="63"/>
        <v>-0.2</v>
      </c>
      <c r="I127" s="101">
        <f>IF(ISNUMBER(G127), $B145 * H127, "")</f>
        <v>-30000</v>
      </c>
      <c r="J127" s="15">
        <v>5.41</v>
      </c>
      <c r="K127" s="32">
        <f t="shared" si="64"/>
        <v>-0.18646616541353386</v>
      </c>
      <c r="L127" s="18">
        <f>IF(ISNUMBER(J127), $B145 * K127, "")</f>
        <v>-27969.92481203008</v>
      </c>
      <c r="M127" s="31">
        <v>5.41</v>
      </c>
      <c r="N127" s="32">
        <f t="shared" si="65"/>
        <v>-0.18646616541353386</v>
      </c>
      <c r="O127" s="18">
        <f>IF(ISNUMBER(M127), $B145 * N127, "")</f>
        <v>-27969.92481203008</v>
      </c>
      <c r="Q127" s="193"/>
      <c r="R127" s="193"/>
      <c r="S127" s="193"/>
    </row>
    <row r="128" spans="1:19" ht="17.25" thickBot="1">
      <c r="A128" s="125" t="s">
        <v>126</v>
      </c>
      <c r="B128" s="126">
        <v>58.9</v>
      </c>
      <c r="C128" s="77">
        <v>-0.05</v>
      </c>
      <c r="D128" s="15">
        <v>53.6</v>
      </c>
      <c r="E128" s="32">
        <f t="shared" si="62"/>
        <v>-8.9983022071307248E-2</v>
      </c>
      <c r="F128" s="18">
        <f>IF(ISNUMBER(D128), $B145 * E128, "")</f>
        <v>-13497.453310696088</v>
      </c>
      <c r="G128" s="31">
        <v>50.3</v>
      </c>
      <c r="H128" s="32">
        <f t="shared" si="63"/>
        <v>-0.14601018675721564</v>
      </c>
      <c r="I128" s="101">
        <f>IF(ISNUMBER(G128), $B145 * H128, "")</f>
        <v>-21901.528013582345</v>
      </c>
      <c r="J128" s="15">
        <v>50.7</v>
      </c>
      <c r="K128" s="32">
        <f t="shared" si="64"/>
        <v>-0.13921901528013575</v>
      </c>
      <c r="L128" s="18">
        <f>IF(ISNUMBER(J128), $B145 * K128, "")</f>
        <v>-20882.852292020361</v>
      </c>
      <c r="M128" s="31">
        <v>50.7</v>
      </c>
      <c r="N128" s="32">
        <f t="shared" si="65"/>
        <v>-0.13921901528013575</v>
      </c>
      <c r="O128" s="18">
        <f>IF(ISNUMBER(M128), $B145 * N128, "")</f>
        <v>-20882.852292020361</v>
      </c>
      <c r="Q128" s="193"/>
      <c r="R128" s="193"/>
      <c r="S128" s="193"/>
    </row>
    <row r="129" spans="1:19" ht="17.25" thickBot="1">
      <c r="A129" s="127" t="s">
        <v>145</v>
      </c>
      <c r="B129" s="128">
        <v>6.02</v>
      </c>
      <c r="C129" s="78">
        <v>-5.0473186099999998E-2</v>
      </c>
      <c r="D129" s="20">
        <v>5.35</v>
      </c>
      <c r="E129" s="21">
        <f t="shared" si="62"/>
        <v>-0.11129568106312292</v>
      </c>
      <c r="F129" s="22">
        <f>IF(ISNUMBER(D129), $B145 * E129, "")</f>
        <v>-16694.352159468439</v>
      </c>
      <c r="G129" s="30">
        <v>4.9400000000000004</v>
      </c>
      <c r="H129" s="21">
        <f t="shared" si="63"/>
        <v>-0.1794019933554816</v>
      </c>
      <c r="I129" s="105">
        <f>IF(ISNUMBER(G129), $B145 * H129, "")</f>
        <v>-26910.299003322241</v>
      </c>
      <c r="J129" s="20">
        <v>5.04</v>
      </c>
      <c r="K129" s="21">
        <f t="shared" si="64"/>
        <v>-0.16279069767441853</v>
      </c>
      <c r="L129" s="22">
        <f>IF(ISNUMBER(J129), $B145 * K129, "")</f>
        <v>-24418.604651162779</v>
      </c>
      <c r="M129" s="30">
        <v>5.04</v>
      </c>
      <c r="N129" s="21">
        <f t="shared" si="65"/>
        <v>-0.16279069767441853</v>
      </c>
      <c r="O129" s="22">
        <f>IF(ISNUMBER(M129), $B145 * N129, "")</f>
        <v>-24418.604651162779</v>
      </c>
      <c r="Q129" s="193"/>
      <c r="R129" s="193"/>
      <c r="S129" s="193"/>
    </row>
    <row r="130" spans="1:19" ht="17.25" thickBot="1">
      <c r="A130" s="125" t="s">
        <v>184</v>
      </c>
      <c r="B130" s="129">
        <v>7.13</v>
      </c>
      <c r="C130" s="80">
        <v>-5.0599201099999998E-2</v>
      </c>
      <c r="D130" s="106">
        <v>6.36</v>
      </c>
      <c r="E130" s="107">
        <f>IF(ISNUMBER(D130), (D130 - $B130) / $B130, "")</f>
        <v>-0.10799438990182322</v>
      </c>
      <c r="F130" s="108">
        <f>IF(ISNUMBER(D130), $B145 * E130, "")</f>
        <v>-16199.158485273483</v>
      </c>
      <c r="G130" s="109">
        <v>5.84</v>
      </c>
      <c r="H130" s="107">
        <f>IF(ISNUMBER(G130), (G130 - $B130) / $B130, "")</f>
        <v>-0.18092566619915848</v>
      </c>
      <c r="I130" s="110">
        <f>IF(ISNUMBER(G130), $B145 * H130, "")</f>
        <v>-27138.849929873773</v>
      </c>
      <c r="J130" s="106">
        <v>5.91</v>
      </c>
      <c r="K130" s="107">
        <f>IF(ISNUMBER(J130), (J130 - $B130) / $B130, "")</f>
        <v>-0.17110799438990179</v>
      </c>
      <c r="L130" s="108">
        <f>IF(ISNUMBER(J130), $B145 * K130, "")</f>
        <v>-25666.199158485269</v>
      </c>
      <c r="M130" s="109">
        <v>5.91</v>
      </c>
      <c r="N130" s="107">
        <f>IF(ISNUMBER(M130), (M130 - $B130) / $B130, "")</f>
        <v>-0.17110799438990179</v>
      </c>
      <c r="O130" s="108">
        <f>IF(ISNUMBER(M130), $B145 * N130, "")</f>
        <v>-25666.199158485269</v>
      </c>
      <c r="Q130" s="193"/>
      <c r="R130" s="193"/>
      <c r="S130" s="193"/>
    </row>
    <row r="131" spans="1:19" ht="17.25" thickBot="1">
      <c r="A131" s="125" t="s">
        <v>128</v>
      </c>
      <c r="B131" s="126">
        <v>51.8</v>
      </c>
      <c r="C131" s="77">
        <v>-5.1282051299999999E-2</v>
      </c>
      <c r="D131" s="15">
        <v>44.6</v>
      </c>
      <c r="E131" s="32">
        <f t="shared" ref="E131:E134" si="66">IF(ISNUMBER(D131), (D131 - $B131) / $B131, "")</f>
        <v>-0.13899613899613891</v>
      </c>
      <c r="F131" s="18">
        <f>IF(ISNUMBER(D131), $B145 * E131, "")</f>
        <v>-20849.420849420836</v>
      </c>
      <c r="G131" s="31">
        <v>41.5</v>
      </c>
      <c r="H131" s="32">
        <f t="shared" ref="H131:H134" si="67">IF(ISNUMBER(G131), (G131 - $B131) / $B131, "")</f>
        <v>-0.19884169884169881</v>
      </c>
      <c r="I131" s="101">
        <f>IF(ISNUMBER(G131), $B145 * H131, "")</f>
        <v>-29826.254826254823</v>
      </c>
      <c r="J131" s="15">
        <v>42.6</v>
      </c>
      <c r="K131" s="32">
        <f t="shared" ref="K131:K134" si="68">IF(ISNUMBER(J131), (J131 - $B131) / $B131, "")</f>
        <v>-0.17760617760617753</v>
      </c>
      <c r="L131" s="18">
        <f>IF(ISNUMBER(J131), $B145 * K131, "")</f>
        <v>-26640.926640926631</v>
      </c>
      <c r="M131" s="31">
        <v>42.6</v>
      </c>
      <c r="N131" s="32">
        <f t="shared" ref="N131:N134" si="69">IF(ISNUMBER(M131), (M131 - $B131) / $B131, "")</f>
        <v>-0.17760617760617753</v>
      </c>
      <c r="O131" s="18">
        <f>IF(ISNUMBER(M131), $B145 * N131, "")</f>
        <v>-26640.926640926631</v>
      </c>
      <c r="Q131" s="193"/>
      <c r="R131" s="193"/>
      <c r="S131" s="193"/>
    </row>
    <row r="132" spans="1:19" ht="17.25" thickBot="1">
      <c r="A132" s="125" t="s">
        <v>143</v>
      </c>
      <c r="B132" s="126">
        <v>5.58</v>
      </c>
      <c r="C132" s="77">
        <v>-5.2631578900000003E-2</v>
      </c>
      <c r="D132" s="15">
        <v>5.05</v>
      </c>
      <c r="E132" s="32">
        <f t="shared" si="66"/>
        <v>-9.4982078853046645E-2</v>
      </c>
      <c r="F132" s="18">
        <f>IF(ISNUMBER(D132), $B145 * E132, "")</f>
        <v>-14247.311827956997</v>
      </c>
      <c r="G132" s="31">
        <v>4.63</v>
      </c>
      <c r="H132" s="32">
        <f t="shared" si="67"/>
        <v>-0.17025089605734769</v>
      </c>
      <c r="I132" s="101">
        <f>IF(ISNUMBER(G132), $B145 * H132, "")</f>
        <v>-25537.634408602153</v>
      </c>
      <c r="J132" s="15">
        <v>4.76</v>
      </c>
      <c r="K132" s="32">
        <f t="shared" si="68"/>
        <v>-0.1469534050179212</v>
      </c>
      <c r="L132" s="18">
        <f>IF(ISNUMBER(J132), $B145 * K132, "")</f>
        <v>-22043.01075268818</v>
      </c>
      <c r="M132" s="31">
        <v>4.76</v>
      </c>
      <c r="N132" s="32">
        <f t="shared" si="69"/>
        <v>-0.1469534050179212</v>
      </c>
      <c r="O132" s="18">
        <f>IF(ISNUMBER(M132), $B145 * N132, "")</f>
        <v>-22043.01075268818</v>
      </c>
      <c r="Q132" s="193"/>
      <c r="R132" s="193"/>
      <c r="S132" s="193"/>
    </row>
    <row r="133" spans="1:19" ht="17.25" thickBot="1">
      <c r="A133" s="125" t="s">
        <v>71</v>
      </c>
      <c r="B133" s="126">
        <v>14.2</v>
      </c>
      <c r="C133" s="77">
        <v>-5.3333333300000001E-2</v>
      </c>
      <c r="D133" s="15">
        <v>12.6</v>
      </c>
      <c r="E133" s="32">
        <f t="shared" si="66"/>
        <v>-0.11267605633802814</v>
      </c>
      <c r="F133" s="18">
        <f>IF(ISNUMBER(D133), $B145 * E133, "")</f>
        <v>-16901.408450704221</v>
      </c>
      <c r="G133" s="31">
        <v>11.6</v>
      </c>
      <c r="H133" s="32">
        <f t="shared" si="67"/>
        <v>-0.18309859154929575</v>
      </c>
      <c r="I133" s="101">
        <f>IF(ISNUMBER(G133), $B145 * H133, "")</f>
        <v>-27464.788732394361</v>
      </c>
      <c r="J133" s="15">
        <v>11.8</v>
      </c>
      <c r="K133" s="32">
        <f t="shared" si="68"/>
        <v>-0.16901408450704217</v>
      </c>
      <c r="L133" s="18">
        <f>IF(ISNUMBER(J133), $B145 * K133, "")</f>
        <v>-25352.112676056324</v>
      </c>
      <c r="M133" s="31">
        <v>11.8</v>
      </c>
      <c r="N133" s="32">
        <f t="shared" si="69"/>
        <v>-0.16901408450704217</v>
      </c>
      <c r="O133" s="18">
        <f>IF(ISNUMBER(M133), $B145 * N133, "")</f>
        <v>-25352.112676056324</v>
      </c>
      <c r="Q133" s="33"/>
      <c r="R133" s="33"/>
    </row>
    <row r="134" spans="1:19" ht="17.25" thickBot="1">
      <c r="A134" s="130" t="s">
        <v>228</v>
      </c>
      <c r="B134" s="131">
        <v>31.9</v>
      </c>
      <c r="C134" s="79">
        <v>-5.3412462899999999E-2</v>
      </c>
      <c r="D134" s="24">
        <v>28.4</v>
      </c>
      <c r="E134" s="25">
        <f t="shared" si="66"/>
        <v>-0.109717868338558</v>
      </c>
      <c r="F134" s="104">
        <f>IF(ISNUMBER(D134), $B145 * E134, "")</f>
        <v>-16457.680250783698</v>
      </c>
      <c r="G134" s="102">
        <v>26.4</v>
      </c>
      <c r="H134" s="25">
        <f t="shared" si="67"/>
        <v>-0.17241379310344829</v>
      </c>
      <c r="I134" s="103">
        <f>IF(ISNUMBER(G134), $B145 * H134, "")</f>
        <v>-25862.068965517243</v>
      </c>
      <c r="J134" s="24">
        <v>26.6</v>
      </c>
      <c r="K134" s="25">
        <f t="shared" si="68"/>
        <v>-0.16614420062695917</v>
      </c>
      <c r="L134" s="104">
        <f>IF(ISNUMBER(J134), $B145 * K134, "")</f>
        <v>-24921.630094043874</v>
      </c>
      <c r="M134" s="102">
        <v>26.6</v>
      </c>
      <c r="N134" s="25">
        <f t="shared" si="69"/>
        <v>-0.16614420062695917</v>
      </c>
      <c r="O134" s="104">
        <f>IF(ISNUMBER(M134), $B145 * N134, "")</f>
        <v>-24921.630094043874</v>
      </c>
      <c r="Q134" s="194"/>
      <c r="R134" s="195"/>
      <c r="S134" s="196"/>
    </row>
    <row r="135" spans="1:19">
      <c r="A135" s="123" t="s">
        <v>118</v>
      </c>
      <c r="B135" s="124">
        <v>10.1</v>
      </c>
      <c r="C135" s="76">
        <v>-5.6074766400000003E-2</v>
      </c>
      <c r="D135" s="13">
        <v>8.84</v>
      </c>
      <c r="E135" s="14">
        <f>IF(ISNUMBER(D135), (D135 - $B135) / $B135, "")</f>
        <v>-0.12475247524752474</v>
      </c>
      <c r="F135" s="16">
        <f>IF(ISNUMBER(D135), $B145 * E135, "")</f>
        <v>-18712.87128712871</v>
      </c>
      <c r="G135" s="29">
        <v>7.98</v>
      </c>
      <c r="H135" s="14">
        <f>IF(ISNUMBER(G135), (G135 - $B135) / $B135, "")</f>
        <v>-0.20990099009900984</v>
      </c>
      <c r="I135" s="100">
        <f>IF(ISNUMBER(G135), $B145 * H135, "")</f>
        <v>-31485.148514851477</v>
      </c>
      <c r="J135" s="13">
        <v>8.17</v>
      </c>
      <c r="K135" s="14">
        <f>IF(ISNUMBER(J135), (J135 - $B135) / $B135, "")</f>
        <v>-0.19108910891089106</v>
      </c>
      <c r="L135" s="16">
        <f>IF(ISNUMBER(J135), $B145 * K135, "")</f>
        <v>-28663.366336633659</v>
      </c>
      <c r="M135" s="29">
        <v>8.17</v>
      </c>
      <c r="N135" s="14">
        <f>IF(ISNUMBER(M135), (M135 - $B135) / $B135, "")</f>
        <v>-0.19108910891089106</v>
      </c>
      <c r="O135" s="16">
        <f>IF(ISNUMBER(M135), $B145 * N135, "")</f>
        <v>-28663.366336633659</v>
      </c>
      <c r="Q135" s="197"/>
      <c r="R135" s="198"/>
      <c r="S135" s="199"/>
    </row>
    <row r="136" spans="1:19" ht="17.25" thickBot="1">
      <c r="A136" s="125" t="s">
        <v>202</v>
      </c>
      <c r="B136" s="126">
        <v>5.47</v>
      </c>
      <c r="C136" s="77">
        <v>-5.6896551699999999E-2</v>
      </c>
      <c r="D136" s="15">
        <v>4.76</v>
      </c>
      <c r="E136" s="32">
        <f t="shared" ref="E136:E139" si="70">IF(ISNUMBER(D136), (D136 - $B136) / $B136, "")</f>
        <v>-0.12979890310786105</v>
      </c>
      <c r="F136" s="18">
        <f>IF(ISNUMBER(D136), $B145 * E136, "")</f>
        <v>-19469.835466179156</v>
      </c>
      <c r="G136" s="31">
        <v>4.41</v>
      </c>
      <c r="H136" s="32">
        <f t="shared" ref="H136:H139" si="71">IF(ISNUMBER(G136), (G136 - $B136) / $B136, "")</f>
        <v>-0.1937842778793418</v>
      </c>
      <c r="I136" s="101">
        <f>IF(ISNUMBER(G136), $B145 * H136, "")</f>
        <v>-29067.64168190127</v>
      </c>
      <c r="J136" s="15">
        <v>4.4800000000000004</v>
      </c>
      <c r="K136" s="32">
        <f t="shared" ref="K136:K139" si="72">IF(ISNUMBER(J136), (J136 - $B136) / $B136, "")</f>
        <v>-0.18098720292504558</v>
      </c>
      <c r="L136" s="18">
        <f>IF(ISNUMBER(J136), $B145 * K136, "")</f>
        <v>-27148.080438756839</v>
      </c>
      <c r="M136" s="31">
        <v>4.4800000000000004</v>
      </c>
      <c r="N136" s="32">
        <f t="shared" ref="N136:N139" si="73">IF(ISNUMBER(M136), (M136 - $B136) / $B136, "")</f>
        <v>-0.18098720292504558</v>
      </c>
      <c r="O136" s="18">
        <f>IF(ISNUMBER(M136), $B145 * N136, "")</f>
        <v>-27148.080438756839</v>
      </c>
      <c r="Q136" s="200"/>
      <c r="R136" s="201"/>
      <c r="S136" s="202"/>
    </row>
    <row r="137" spans="1:19" ht="17.25" thickBot="1">
      <c r="A137" s="125" t="s">
        <v>188</v>
      </c>
      <c r="B137" s="126">
        <v>53</v>
      </c>
      <c r="C137" s="77">
        <v>-5.69395018E-2</v>
      </c>
      <c r="D137" s="15">
        <v>46.4</v>
      </c>
      <c r="E137" s="32">
        <f t="shared" si="70"/>
        <v>-0.12452830188679248</v>
      </c>
      <c r="F137" s="18">
        <f>IF(ISNUMBER(D137), $B145 * E137, "")</f>
        <v>-18679.24528301887</v>
      </c>
      <c r="G137" s="31">
        <v>41.9</v>
      </c>
      <c r="H137" s="32">
        <f t="shared" si="71"/>
        <v>-0.20943396226415098</v>
      </c>
      <c r="I137" s="101">
        <f>IF(ISNUMBER(G137), $B145 * H137, "")</f>
        <v>-31415.094339622647</v>
      </c>
      <c r="J137" s="15">
        <v>42.2</v>
      </c>
      <c r="K137" s="32">
        <f t="shared" si="72"/>
        <v>-0.20377358490566033</v>
      </c>
      <c r="L137" s="18">
        <f>IF(ISNUMBER(J137), $B145 * K137, "")</f>
        <v>-30566.037735849051</v>
      </c>
      <c r="M137" s="31">
        <v>42.2</v>
      </c>
      <c r="N137" s="32">
        <f t="shared" si="73"/>
        <v>-0.20377358490566033</v>
      </c>
      <c r="O137" s="18">
        <f>IF(ISNUMBER(M137), $B145 * N137, "")</f>
        <v>-30566.037735849051</v>
      </c>
      <c r="Q137" s="193"/>
      <c r="R137" s="193"/>
      <c r="S137" s="193"/>
    </row>
    <row r="138" spans="1:19" ht="17.25" thickBot="1">
      <c r="A138" s="125" t="s">
        <v>214</v>
      </c>
      <c r="B138" s="126">
        <v>93.3</v>
      </c>
      <c r="C138" s="77">
        <v>-5.8526740700000003E-2</v>
      </c>
      <c r="D138" s="15">
        <v>82.5</v>
      </c>
      <c r="E138" s="32">
        <f t="shared" si="70"/>
        <v>-0.11575562700964627</v>
      </c>
      <c r="F138" s="18">
        <f>IF(ISNUMBER(D138), $B145 * E138, "")</f>
        <v>-17363.34405144694</v>
      </c>
      <c r="G138" s="31">
        <v>75.3</v>
      </c>
      <c r="H138" s="32">
        <f t="shared" si="71"/>
        <v>-0.19292604501607719</v>
      </c>
      <c r="I138" s="101">
        <f>IF(ISNUMBER(G138), $B145 * H138, "")</f>
        <v>-28938.906752411578</v>
      </c>
      <c r="J138" s="15">
        <v>76.900000000000006</v>
      </c>
      <c r="K138" s="32">
        <f t="shared" si="72"/>
        <v>-0.17577706323687023</v>
      </c>
      <c r="L138" s="18">
        <f>IF(ISNUMBER(J138), $B145 * K138, "")</f>
        <v>-26366.559485530535</v>
      </c>
      <c r="M138" s="31">
        <v>76.900000000000006</v>
      </c>
      <c r="N138" s="32">
        <f t="shared" si="73"/>
        <v>-0.17577706323687023</v>
      </c>
      <c r="O138" s="18">
        <f>IF(ISNUMBER(M138), $B145 * N138, "")</f>
        <v>-26366.559485530535</v>
      </c>
      <c r="Q138" s="203"/>
      <c r="R138" s="203"/>
      <c r="S138" s="203"/>
    </row>
    <row r="139" spans="1:19" ht="17.25" thickBot="1">
      <c r="A139" s="127" t="s">
        <v>336</v>
      </c>
      <c r="B139" s="128">
        <v>95.9</v>
      </c>
      <c r="C139" s="78">
        <v>-5.9803921599999997E-2</v>
      </c>
      <c r="D139" s="20">
        <v>85.2</v>
      </c>
      <c r="E139" s="21">
        <f t="shared" si="70"/>
        <v>-0.1115745568300313</v>
      </c>
      <c r="F139" s="22">
        <f>IF(ISNUMBER(D139), $B145 * E139, "")</f>
        <v>-16736.183524504693</v>
      </c>
      <c r="G139" s="30">
        <v>81.099999999999994</v>
      </c>
      <c r="H139" s="21">
        <f t="shared" si="71"/>
        <v>-0.15432742440041722</v>
      </c>
      <c r="I139" s="105">
        <f>IF(ISNUMBER(G139), $B145 * H139, "")</f>
        <v>-23149.113660062583</v>
      </c>
      <c r="J139" s="20">
        <v>84.7</v>
      </c>
      <c r="K139" s="21">
        <f t="shared" si="72"/>
        <v>-0.11678832116788324</v>
      </c>
      <c r="L139" s="22">
        <f>IF(ISNUMBER(J139), $B145 * K139, "")</f>
        <v>-17518.248175182485</v>
      </c>
      <c r="M139" s="30">
        <v>84.7</v>
      </c>
      <c r="N139" s="21">
        <f t="shared" si="73"/>
        <v>-0.11678832116788324</v>
      </c>
      <c r="O139" s="22">
        <f>IF(ISNUMBER(M139), $B145 * N139, "")</f>
        <v>-17518.248175182485</v>
      </c>
      <c r="Q139" s="203"/>
      <c r="R139" s="203"/>
      <c r="S139" s="203"/>
    </row>
    <row r="140" spans="1:19" ht="17.25" thickBot="1">
      <c r="A140" s="125" t="s">
        <v>134</v>
      </c>
      <c r="B140" s="129">
        <v>64.900000000000006</v>
      </c>
      <c r="C140" s="80">
        <v>-6.0781476100000002E-2</v>
      </c>
      <c r="D140" s="106">
        <v>58.5</v>
      </c>
      <c r="E140" s="107">
        <f>IF(ISNUMBER(D140), (D140 - $B140) / $B140, "")</f>
        <v>-9.861325115562411E-2</v>
      </c>
      <c r="F140" s="108">
        <f>IF(ISNUMBER(D140), $B145 * E140, "")</f>
        <v>-14791.987673343616</v>
      </c>
      <c r="G140" s="109">
        <v>54.2</v>
      </c>
      <c r="H140" s="107">
        <f>IF(ISNUMBER(G140), (G140 - $B140) / $B140, "")</f>
        <v>-0.16486902927580896</v>
      </c>
      <c r="I140" s="110">
        <f>IF(ISNUMBER(G140), $B145 * H140, "")</f>
        <v>-24730.354391371344</v>
      </c>
      <c r="J140" s="106">
        <v>55.3</v>
      </c>
      <c r="K140" s="107">
        <f>IF(ISNUMBER(J140), (J140 - $B140) / $B140, "")</f>
        <v>-0.14791987673343618</v>
      </c>
      <c r="L140" s="108">
        <f>IF(ISNUMBER(J140), $B145 * K140, "")</f>
        <v>-22187.981510015426</v>
      </c>
      <c r="M140" s="109">
        <v>55.3</v>
      </c>
      <c r="N140" s="107">
        <f>IF(ISNUMBER(M140), (M140 - $B140) / $B140, "")</f>
        <v>-0.14791987673343618</v>
      </c>
      <c r="O140" s="108">
        <f>IF(ISNUMBER(M140), $B145 * N140, "")</f>
        <v>-22187.981510015426</v>
      </c>
      <c r="Q140" s="193"/>
      <c r="R140" s="193"/>
      <c r="S140" s="193"/>
    </row>
    <row r="141" spans="1:19" ht="17.25" thickBot="1">
      <c r="A141" s="125" t="s">
        <v>194</v>
      </c>
      <c r="B141" s="126">
        <v>84.9</v>
      </c>
      <c r="C141" s="77">
        <v>-6.6006600700000001E-2</v>
      </c>
      <c r="D141" s="15">
        <v>74.599999999999994</v>
      </c>
      <c r="E141" s="32">
        <f t="shared" ref="E141:E144" si="74">IF(ISNUMBER(D141), (D141 - $B141) / $B141, "")</f>
        <v>-0.12131919905771509</v>
      </c>
      <c r="F141" s="18">
        <f>IF(ISNUMBER(D141), $B145 * E141, "")</f>
        <v>-18197.879858657263</v>
      </c>
      <c r="G141" s="31">
        <v>68.599999999999994</v>
      </c>
      <c r="H141" s="32">
        <f t="shared" ref="H141:H144" si="75">IF(ISNUMBER(G141), (G141 - $B141) / $B141, "")</f>
        <v>-0.19199057714958787</v>
      </c>
      <c r="I141" s="101">
        <f>IF(ISNUMBER(G141), $B145 * H141, "")</f>
        <v>-28798.58657243818</v>
      </c>
      <c r="J141" s="15">
        <v>70.099999999999994</v>
      </c>
      <c r="K141" s="32">
        <f t="shared" ref="K141:K144" si="76">IF(ISNUMBER(J141), (J141 - $B141) / $B141, "")</f>
        <v>-0.17432273262661968</v>
      </c>
      <c r="L141" s="18">
        <f>IF(ISNUMBER(J141), $B145 * K141, "")</f>
        <v>-26148.409893992954</v>
      </c>
      <c r="M141" s="31">
        <v>70.099999999999994</v>
      </c>
      <c r="N141" s="32">
        <f t="shared" ref="N141:N144" si="77">IF(ISNUMBER(M141), (M141 - $B141) / $B141, "")</f>
        <v>-0.17432273262661968</v>
      </c>
      <c r="O141" s="18">
        <f>IF(ISNUMBER(M141), $B145 * N141, "")</f>
        <v>-26148.409893992954</v>
      </c>
      <c r="Q141" s="193"/>
      <c r="R141" s="193"/>
      <c r="S141" s="193"/>
    </row>
    <row r="142" spans="1:19" ht="17.25" thickBot="1">
      <c r="A142" s="125" t="s">
        <v>198</v>
      </c>
      <c r="B142" s="126">
        <v>8.39</v>
      </c>
      <c r="C142" s="77">
        <v>-7.1902654900000001E-2</v>
      </c>
      <c r="D142" s="15">
        <v>7.36</v>
      </c>
      <c r="E142" s="32">
        <f t="shared" si="74"/>
        <v>-0.1227651966626937</v>
      </c>
      <c r="F142" s="18">
        <f>IF(ISNUMBER(D142), $B145 * E142, "")</f>
        <v>-18414.779499404056</v>
      </c>
      <c r="G142" s="31">
        <v>6.67</v>
      </c>
      <c r="H142" s="32">
        <f t="shared" si="75"/>
        <v>-0.20500595947556621</v>
      </c>
      <c r="I142" s="101">
        <f>IF(ISNUMBER(G142), $B145 * H142, "")</f>
        <v>-30750.893921334933</v>
      </c>
      <c r="J142" s="15">
        <v>6.77</v>
      </c>
      <c r="K142" s="32">
        <f t="shared" si="76"/>
        <v>-0.19308700834326589</v>
      </c>
      <c r="L142" s="18">
        <f>IF(ISNUMBER(J142), $B145 * K142, "")</f>
        <v>-28963.051251489884</v>
      </c>
      <c r="M142" s="31">
        <v>6.77</v>
      </c>
      <c r="N142" s="32">
        <f t="shared" si="77"/>
        <v>-0.19308700834326589</v>
      </c>
      <c r="O142" s="18">
        <f>IF(ISNUMBER(M142), $B145 * N142, "")</f>
        <v>-28963.051251489884</v>
      </c>
      <c r="Q142" s="193"/>
      <c r="R142" s="193"/>
      <c r="S142" s="193"/>
    </row>
    <row r="143" spans="1:19">
      <c r="A143" s="125" t="s">
        <v>204</v>
      </c>
      <c r="B143" s="126">
        <v>8.0299999999999994</v>
      </c>
      <c r="C143" s="77">
        <v>-8.64618885E-2</v>
      </c>
      <c r="D143" s="15">
        <v>7</v>
      </c>
      <c r="E143" s="32">
        <f t="shared" si="74"/>
        <v>-0.12826899128268984</v>
      </c>
      <c r="F143" s="18">
        <f>IF(ISNUMBER(D143), $B145 * E143, "")</f>
        <v>-19240.348692403477</v>
      </c>
      <c r="G143" s="31">
        <v>6.57</v>
      </c>
      <c r="H143" s="32">
        <f t="shared" si="75"/>
        <v>-0.18181818181818171</v>
      </c>
      <c r="I143" s="101">
        <f>IF(ISNUMBER(G143), $B145 * H143, "")</f>
        <v>-27272.727272727258</v>
      </c>
      <c r="J143" s="15">
        <v>6.66</v>
      </c>
      <c r="K143" s="32">
        <f t="shared" si="76"/>
        <v>-0.17061021170610202</v>
      </c>
      <c r="L143" s="18">
        <f>IF(ISNUMBER(J143), $B145 * K143, "")</f>
        <v>-25591.531755915305</v>
      </c>
      <c r="M143" s="31">
        <v>6.66</v>
      </c>
      <c r="N143" s="32">
        <f t="shared" si="77"/>
        <v>-0.17061021170610202</v>
      </c>
      <c r="O143" s="18">
        <f>IF(ISNUMBER(M143), $B145 * N143, "")</f>
        <v>-25591.531755915305</v>
      </c>
      <c r="Q143" s="182"/>
      <c r="R143" s="183"/>
      <c r="S143" s="184"/>
    </row>
    <row r="144" spans="1:19" ht="17.25" thickBot="1">
      <c r="A144" s="130" t="s">
        <v>210</v>
      </c>
      <c r="B144" s="131">
        <v>4.57</v>
      </c>
      <c r="C144" s="79">
        <v>-0.1091617934</v>
      </c>
      <c r="D144" s="24">
        <v>3.93</v>
      </c>
      <c r="E144" s="25">
        <f t="shared" si="74"/>
        <v>-0.14004376367614882</v>
      </c>
      <c r="F144" s="104">
        <f>IF(ISNUMBER(D144), $B145 * E144, "")</f>
        <v>-21006.564551422322</v>
      </c>
      <c r="G144" s="102">
        <v>3.58</v>
      </c>
      <c r="H144" s="25">
        <f t="shared" si="75"/>
        <v>-0.2166301969365427</v>
      </c>
      <c r="I144" s="103">
        <f>IF(ISNUMBER(G144), $B145 * H144, "")</f>
        <v>-32494.529540481406</v>
      </c>
      <c r="J144" s="24">
        <v>3.65</v>
      </c>
      <c r="K144" s="25">
        <f t="shared" si="76"/>
        <v>-0.20131291028446396</v>
      </c>
      <c r="L144" s="104">
        <f>IF(ISNUMBER(J144), $B145 * K144, "")</f>
        <v>-30196.936542669595</v>
      </c>
      <c r="M144" s="102">
        <v>3.65</v>
      </c>
      <c r="N144" s="25">
        <f t="shared" si="77"/>
        <v>-0.20131291028446396</v>
      </c>
      <c r="O144" s="104">
        <f>IF(ISNUMBER(M144), $B145 * N144, "")</f>
        <v>-30196.936542669595</v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-0.11694462845739625</v>
      </c>
      <c r="F145" s="28">
        <f>SUM(F125:F144)</f>
        <v>-350833.88537218876</v>
      </c>
      <c r="G145" s="26" t="s">
        <v>265</v>
      </c>
      <c r="H145" s="27">
        <f>IF(COUNT(H125:H144), SUM(H125:H144) / COUNT(H125:H144), 0)</f>
        <v>-0.18537752614049546</v>
      </c>
      <c r="I145" s="28">
        <f>SUM(I125:I144)</f>
        <v>-556132.57842148654</v>
      </c>
      <c r="J145" s="26" t="s">
        <v>265</v>
      </c>
      <c r="K145" s="27">
        <f>IF(COUNT(K125:K144), SUM(K125:K144) / COUNT(K125:K144), 0)</f>
        <v>-0.16988883894500936</v>
      </c>
      <c r="L145" s="28">
        <f>SUM(L125:L144)</f>
        <v>-509666.51683502831</v>
      </c>
      <c r="M145" s="26" t="s">
        <v>265</v>
      </c>
      <c r="N145" s="27">
        <f>IF(COUNT(N125:N144), SUM(N125:N144) / COUNT(N125:N144), 0)</f>
        <v>-0.16988883894500936</v>
      </c>
      <c r="O145" s="28">
        <f>SUM(O125:O144)</f>
        <v>-509666.51683502831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8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2022-06-13(월) 오전 00:00</v>
      </c>
      <c r="C150" s="245"/>
      <c r="D150" s="217" t="str">
        <f>TEXT($G$1, "[$-ko-KR]yyyy-mm-dd(ddd) ") &amp; "오후 14:00"</f>
        <v>2022-06-13(월) 오후 14:00</v>
      </c>
      <c r="E150" s="218"/>
      <c r="F150" s="219"/>
      <c r="G150" s="217" t="str">
        <f>TEXT($G$1, "[$-ko-KR]yyyy-mm-dd(ddd) ") &amp; "오후 19:00"</f>
        <v>2022-06-13(월) 오후 19:00</v>
      </c>
      <c r="H150" s="218"/>
      <c r="I150" s="219"/>
      <c r="J150" s="217" t="str">
        <f>TEXT($G$1, "[$-ko-KR]yyyy-mm-dd(ddd) ") &amp; "오후 21:00"</f>
        <v>2022-06-13(월) 오후 21:00</v>
      </c>
      <c r="K150" s="218"/>
      <c r="L150" s="219"/>
      <c r="M150" s="217" t="str">
        <f>TEXT($G$1+1, "[$-ko-KR]yyyy-mm-dd(ddd) ") &amp; "오전 00:00"</f>
        <v>2022-06-14(화)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9" t="s">
        <v>57</v>
      </c>
      <c r="H151" s="180" t="s">
        <v>262</v>
      </c>
      <c r="I151" s="181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220</v>
      </c>
      <c r="B152" s="124">
        <v>569</v>
      </c>
      <c r="C152" s="76">
        <v>-5.0083472499999997E-2</v>
      </c>
      <c r="D152" s="13">
        <v>491</v>
      </c>
      <c r="E152" s="14">
        <f>IF(ISNUMBER(D152), (D152 - $B152) / $B152, "")</f>
        <v>-0.13708260105448156</v>
      </c>
      <c r="F152" s="16">
        <f>IF(ISNUMBER(D152), $B172 * E152, "")</f>
        <v>-20562.390158172235</v>
      </c>
      <c r="G152" s="29">
        <v>455</v>
      </c>
      <c r="H152" s="14">
        <f>IF(ISNUMBER(G152), (G152 - $B152) / $B152, "")</f>
        <v>-0.20035149384885764</v>
      </c>
      <c r="I152" s="100">
        <f>IF(ISNUMBER(G152), $B172 * H152, "")</f>
        <v>-30052.724077328647</v>
      </c>
      <c r="J152" s="13">
        <v>464</v>
      </c>
      <c r="K152" s="14">
        <f>IF(ISNUMBER(J152), (J152 - $B152) / $B152, "")</f>
        <v>-0.18453427065026362</v>
      </c>
      <c r="L152" s="16">
        <f>IF(ISNUMBER(J152), $B172 * K152, "")</f>
        <v>-27680.140597539543</v>
      </c>
      <c r="M152" s="29">
        <v>464</v>
      </c>
      <c r="N152" s="14">
        <f>IF(ISNUMBER(M152), (M152 - $B152) / $B152, "")</f>
        <v>-0.18453427065026362</v>
      </c>
      <c r="O152" s="16">
        <f>IF(ISNUMBER(M152), $B172 * N152, "")</f>
        <v>-27680.140597539543</v>
      </c>
      <c r="Q152" s="203"/>
      <c r="R152" s="203"/>
      <c r="S152" s="203"/>
    </row>
    <row r="153" spans="1:19" ht="17.25" thickBot="1">
      <c r="A153" s="125" t="s">
        <v>169</v>
      </c>
      <c r="B153" s="126">
        <v>321</v>
      </c>
      <c r="C153" s="77">
        <v>-5.0295857999999999E-2</v>
      </c>
      <c r="D153" s="15">
        <v>281</v>
      </c>
      <c r="E153" s="32">
        <f t="shared" ref="E153:E156" si="78">IF(ISNUMBER(D153), (D153 - $B153) / $B153, "")</f>
        <v>-0.12461059190031153</v>
      </c>
      <c r="F153" s="18">
        <f>IF(ISNUMBER(D153), $B172 * E153, "")</f>
        <v>-18691.58878504673</v>
      </c>
      <c r="G153" s="31">
        <v>256</v>
      </c>
      <c r="H153" s="32">
        <f t="shared" ref="H153:H156" si="79">IF(ISNUMBER(G153), (G153 - $B153) / $B153, "")</f>
        <v>-0.20249221183800623</v>
      </c>
      <c r="I153" s="101">
        <f>IF(ISNUMBER(G153), $B172 * H153, "")</f>
        <v>-30373.831775700935</v>
      </c>
      <c r="J153" s="15">
        <v>261</v>
      </c>
      <c r="K153" s="32">
        <f t="shared" ref="K153:K156" si="80">IF(ISNUMBER(J153), (J153 - $B153) / $B153, "")</f>
        <v>-0.18691588785046728</v>
      </c>
      <c r="L153" s="18">
        <f>IF(ISNUMBER(J153), $B172 * K153, "")</f>
        <v>-28037.383177570093</v>
      </c>
      <c r="M153" s="31">
        <v>261</v>
      </c>
      <c r="N153" s="32">
        <f t="shared" ref="N153:N156" si="81">IF(ISNUMBER(M153), (M153 - $B153) / $B153, "")</f>
        <v>-0.18691588785046728</v>
      </c>
      <c r="O153" s="18">
        <f>IF(ISNUMBER(M153), $B172 * N153, "")</f>
        <v>-28037.383177570093</v>
      </c>
      <c r="Q153" s="203"/>
      <c r="R153" s="203"/>
      <c r="S153" s="203"/>
    </row>
    <row r="154" spans="1:19" ht="17.25" thickBot="1">
      <c r="A154" s="125" t="s">
        <v>224</v>
      </c>
      <c r="B154" s="126">
        <v>131</v>
      </c>
      <c r="C154" s="77">
        <v>-5.0724637699999998E-2</v>
      </c>
      <c r="D154" s="15">
        <v>117</v>
      </c>
      <c r="E154" s="32">
        <f t="shared" si="78"/>
        <v>-0.10687022900763359</v>
      </c>
      <c r="F154" s="18">
        <f>IF(ISNUMBER(D154), $B172 * E154, "")</f>
        <v>-16030.534351145037</v>
      </c>
      <c r="G154" s="31">
        <v>107</v>
      </c>
      <c r="H154" s="32">
        <f t="shared" si="79"/>
        <v>-0.18320610687022901</v>
      </c>
      <c r="I154" s="101">
        <f>IF(ISNUMBER(G154), $B172 * H154, "")</f>
        <v>-27480.91603053435</v>
      </c>
      <c r="J154" s="15">
        <v>109</v>
      </c>
      <c r="K154" s="32">
        <f t="shared" si="80"/>
        <v>-0.16793893129770993</v>
      </c>
      <c r="L154" s="18">
        <f>IF(ISNUMBER(J154), $B172 * K154, "")</f>
        <v>-25190.83969465649</v>
      </c>
      <c r="M154" s="31">
        <v>109</v>
      </c>
      <c r="N154" s="32">
        <f t="shared" si="81"/>
        <v>-0.16793893129770993</v>
      </c>
      <c r="O154" s="18">
        <f>IF(ISNUMBER(M154), $B172 * N154, "")</f>
        <v>-25190.83969465649</v>
      </c>
      <c r="Q154" s="193"/>
      <c r="R154" s="193"/>
      <c r="S154" s="193"/>
    </row>
    <row r="155" spans="1:19" ht="17.25" thickBot="1">
      <c r="A155" s="125" t="s">
        <v>206</v>
      </c>
      <c r="B155" s="126">
        <v>556</v>
      </c>
      <c r="C155" s="77">
        <v>-5.11945392E-2</v>
      </c>
      <c r="D155" s="15">
        <v>489</v>
      </c>
      <c r="E155" s="32">
        <f t="shared" si="78"/>
        <v>-0.12050359712230216</v>
      </c>
      <c r="F155" s="18">
        <f>IF(ISNUMBER(D155), $B172 * E155, "")</f>
        <v>-18075.539568345324</v>
      </c>
      <c r="G155" s="31">
        <v>445</v>
      </c>
      <c r="H155" s="32">
        <f t="shared" si="79"/>
        <v>-0.19964028776978418</v>
      </c>
      <c r="I155" s="101">
        <f>IF(ISNUMBER(G155), $B172 * H155, "")</f>
        <v>-29946.043165467629</v>
      </c>
      <c r="J155" s="15">
        <v>452</v>
      </c>
      <c r="K155" s="32">
        <f t="shared" si="80"/>
        <v>-0.18705035971223022</v>
      </c>
      <c r="L155" s="18">
        <f>IF(ISNUMBER(J155), $B172 * K155, "")</f>
        <v>-28057.553956834534</v>
      </c>
      <c r="M155" s="31">
        <v>452</v>
      </c>
      <c r="N155" s="32">
        <f t="shared" si="81"/>
        <v>-0.18705035971223022</v>
      </c>
      <c r="O155" s="18">
        <f>IF(ISNUMBER(M155), $B172 * N155, "")</f>
        <v>-28057.553956834534</v>
      </c>
      <c r="Q155" s="193"/>
      <c r="R155" s="193"/>
      <c r="S155" s="193"/>
    </row>
    <row r="156" spans="1:19" ht="17.25" thickBot="1">
      <c r="A156" s="127" t="s">
        <v>212</v>
      </c>
      <c r="B156" s="128">
        <v>253</v>
      </c>
      <c r="C156" s="78">
        <v>-5.2434456900000002E-2</v>
      </c>
      <c r="D156" s="20">
        <v>230</v>
      </c>
      <c r="E156" s="21">
        <f t="shared" si="78"/>
        <v>-9.0909090909090912E-2</v>
      </c>
      <c r="F156" s="22">
        <f>IF(ISNUMBER(D156), $B172 * E156, "")</f>
        <v>-13636.363636363636</v>
      </c>
      <c r="G156" s="30">
        <v>206</v>
      </c>
      <c r="H156" s="21">
        <f t="shared" si="79"/>
        <v>-0.1857707509881423</v>
      </c>
      <c r="I156" s="105">
        <f>IF(ISNUMBER(G156), $B172 * H156, "")</f>
        <v>-27865.612648221344</v>
      </c>
      <c r="J156" s="20">
        <v>212</v>
      </c>
      <c r="K156" s="21">
        <f t="shared" si="80"/>
        <v>-0.16205533596837945</v>
      </c>
      <c r="L156" s="22">
        <f>IF(ISNUMBER(J156), $B172 * K156, "")</f>
        <v>-24308.30039525692</v>
      </c>
      <c r="M156" s="30">
        <v>212</v>
      </c>
      <c r="N156" s="21">
        <f t="shared" si="81"/>
        <v>-0.16205533596837945</v>
      </c>
      <c r="O156" s="22">
        <f>IF(ISNUMBER(M156), $B172 * N156, "")</f>
        <v>-24308.30039525692</v>
      </c>
      <c r="Q156" s="193"/>
      <c r="R156" s="193"/>
      <c r="S156" s="193"/>
    </row>
    <row r="157" spans="1:19" ht="17.25" thickBot="1">
      <c r="A157" s="125" t="s">
        <v>343</v>
      </c>
      <c r="B157" s="129">
        <v>536</v>
      </c>
      <c r="C157" s="80">
        <v>-5.30035336E-2</v>
      </c>
      <c r="D157" s="106">
        <v>469</v>
      </c>
      <c r="E157" s="107">
        <f>IF(ISNUMBER(D157), (D157 - $B157) / $B157, "")</f>
        <v>-0.125</v>
      </c>
      <c r="F157" s="108">
        <f>IF(ISNUMBER(D157), $B172 * E157, "")</f>
        <v>-18750</v>
      </c>
      <c r="G157" s="109">
        <v>439</v>
      </c>
      <c r="H157" s="107">
        <f>IF(ISNUMBER(G157), (G157 - $B157) / $B157, "")</f>
        <v>-0.18097014925373134</v>
      </c>
      <c r="I157" s="110">
        <f>IF(ISNUMBER(G157), $B172 * H157, "")</f>
        <v>-27145.5223880597</v>
      </c>
      <c r="J157" s="106">
        <v>448</v>
      </c>
      <c r="K157" s="107">
        <f>IF(ISNUMBER(J157), (J157 - $B157) / $B157, "")</f>
        <v>-0.16417910447761194</v>
      </c>
      <c r="L157" s="108">
        <f>IF(ISNUMBER(J157), $B172 * K157, "")</f>
        <v>-24626.86567164179</v>
      </c>
      <c r="M157" s="109">
        <v>448</v>
      </c>
      <c r="N157" s="107">
        <f>IF(ISNUMBER(M157), (M157 - $B157) / $B157, "")</f>
        <v>-0.16417910447761194</v>
      </c>
      <c r="O157" s="108">
        <f>IF(ISNUMBER(M157), $B172 * N157, "")</f>
        <v>-24626.86567164179</v>
      </c>
      <c r="Q157" s="193"/>
      <c r="R157" s="193"/>
      <c r="S157" s="193"/>
    </row>
    <row r="158" spans="1:19" ht="17.25" thickBot="1">
      <c r="A158" s="125" t="s">
        <v>155</v>
      </c>
      <c r="B158" s="126">
        <v>584</v>
      </c>
      <c r="C158" s="77">
        <v>-5.3484602899999997E-2</v>
      </c>
      <c r="D158" s="15">
        <v>509</v>
      </c>
      <c r="E158" s="32">
        <f t="shared" ref="E158:E161" si="82">IF(ISNUMBER(D158), (D158 - $B158) / $B158, "")</f>
        <v>-0.12842465753424659</v>
      </c>
      <c r="F158" s="18">
        <f>IF(ISNUMBER(D158), $B172 * E158, "")</f>
        <v>-19263.698630136987</v>
      </c>
      <c r="G158" s="31">
        <v>474</v>
      </c>
      <c r="H158" s="32">
        <f t="shared" ref="H158:H161" si="83">IF(ISNUMBER(G158), (G158 - $B158) / $B158, "")</f>
        <v>-0.18835616438356165</v>
      </c>
      <c r="I158" s="101">
        <f>IF(ISNUMBER(G158), $B172 * H158, "")</f>
        <v>-28253.424657534248</v>
      </c>
      <c r="J158" s="15">
        <v>484</v>
      </c>
      <c r="K158" s="32">
        <f t="shared" ref="K158:K161" si="84">IF(ISNUMBER(J158), (J158 - $B158) / $B158, "")</f>
        <v>-0.17123287671232876</v>
      </c>
      <c r="L158" s="18">
        <f>IF(ISNUMBER(J158), $B172 * K158, "")</f>
        <v>-25684.931506849312</v>
      </c>
      <c r="M158" s="31">
        <v>484</v>
      </c>
      <c r="N158" s="32">
        <f t="shared" ref="N158:N161" si="85">IF(ISNUMBER(M158), (M158 - $B158) / $B158, "")</f>
        <v>-0.17123287671232876</v>
      </c>
      <c r="O158" s="18">
        <f>IF(ISNUMBER(M158), $B172 * N158, "")</f>
        <v>-25684.931506849312</v>
      </c>
      <c r="Q158" s="193"/>
      <c r="R158" s="193"/>
      <c r="S158" s="193"/>
    </row>
    <row r="159" spans="1:19" ht="17.25" thickBot="1">
      <c r="A159" s="125" t="s">
        <v>242</v>
      </c>
      <c r="B159" s="126">
        <v>683</v>
      </c>
      <c r="C159" s="77">
        <v>-5.4016620500000001E-2</v>
      </c>
      <c r="D159" s="15">
        <v>598</v>
      </c>
      <c r="E159" s="32">
        <f t="shared" si="82"/>
        <v>-0.12445095168374817</v>
      </c>
      <c r="F159" s="18">
        <f>IF(ISNUMBER(D159), $B172 * E159, "")</f>
        <v>-18667.642752562228</v>
      </c>
      <c r="G159" s="31">
        <v>589</v>
      </c>
      <c r="H159" s="32">
        <f t="shared" si="83"/>
        <v>-0.1376281112737921</v>
      </c>
      <c r="I159" s="101">
        <f>IF(ISNUMBER(G159), $B172 * H159, "")</f>
        <v>-20644.216691068814</v>
      </c>
      <c r="J159" s="15">
        <v>589</v>
      </c>
      <c r="K159" s="32">
        <f t="shared" si="84"/>
        <v>-0.1376281112737921</v>
      </c>
      <c r="L159" s="18">
        <f>IF(ISNUMBER(J159), $B172 * K159, "")</f>
        <v>-20644.216691068814</v>
      </c>
      <c r="M159" s="31">
        <v>589</v>
      </c>
      <c r="N159" s="32">
        <f t="shared" si="85"/>
        <v>-0.1376281112737921</v>
      </c>
      <c r="O159" s="18">
        <f>IF(ISNUMBER(M159), $B172 * N159, "")</f>
        <v>-20644.216691068814</v>
      </c>
      <c r="Q159" s="193"/>
      <c r="R159" s="193"/>
      <c r="S159" s="193"/>
    </row>
    <row r="160" spans="1:19" ht="17.25" thickBot="1">
      <c r="A160" s="125" t="s">
        <v>236</v>
      </c>
      <c r="B160" s="126">
        <v>315</v>
      </c>
      <c r="C160" s="77">
        <v>-5.4054054099999999E-2</v>
      </c>
      <c r="D160" s="15">
        <v>285</v>
      </c>
      <c r="E160" s="32">
        <f t="shared" si="82"/>
        <v>-9.5238095238095233E-2</v>
      </c>
      <c r="F160" s="18">
        <f>IF(ISNUMBER(D160), $B172 * E160, "")</f>
        <v>-14285.714285714284</v>
      </c>
      <c r="G160" s="31">
        <v>263</v>
      </c>
      <c r="H160" s="32">
        <f t="shared" si="83"/>
        <v>-0.16507936507936508</v>
      </c>
      <c r="I160" s="101">
        <f>IF(ISNUMBER(G160), $B172 * H160, "")</f>
        <v>-24761.90476190476</v>
      </c>
      <c r="J160" s="15">
        <v>270</v>
      </c>
      <c r="K160" s="32">
        <f t="shared" si="84"/>
        <v>-0.14285714285714285</v>
      </c>
      <c r="L160" s="18">
        <f>IF(ISNUMBER(J160), $B172 * K160, "")</f>
        <v>-21428.571428571428</v>
      </c>
      <c r="M160" s="31">
        <v>270</v>
      </c>
      <c r="N160" s="32">
        <f t="shared" si="85"/>
        <v>-0.14285714285714285</v>
      </c>
      <c r="O160" s="18">
        <f>IF(ISNUMBER(M160), $B172 * N160, "")</f>
        <v>-21428.571428571428</v>
      </c>
      <c r="Q160" s="33"/>
      <c r="R160" s="33"/>
    </row>
    <row r="161" spans="1:19" ht="17.25" thickBot="1">
      <c r="A161" s="130" t="s">
        <v>226</v>
      </c>
      <c r="B161" s="131">
        <v>599</v>
      </c>
      <c r="C161" s="79">
        <v>-5.5205047299999997E-2</v>
      </c>
      <c r="D161" s="24">
        <v>513</v>
      </c>
      <c r="E161" s="25">
        <f t="shared" si="82"/>
        <v>-0.14357262103505844</v>
      </c>
      <c r="F161" s="104">
        <f>IF(ISNUMBER(D161), $B172 * E161, "")</f>
        <v>-21535.893155258767</v>
      </c>
      <c r="G161" s="102">
        <v>471</v>
      </c>
      <c r="H161" s="25">
        <f t="shared" si="83"/>
        <v>-0.21368948247078465</v>
      </c>
      <c r="I161" s="103">
        <f>IF(ISNUMBER(G161), $B172 * H161, "")</f>
        <v>-32053.422370617696</v>
      </c>
      <c r="J161" s="24">
        <v>479</v>
      </c>
      <c r="K161" s="25">
        <f t="shared" si="84"/>
        <v>-0.20033388981636061</v>
      </c>
      <c r="L161" s="104">
        <f>IF(ISNUMBER(J161), $B172 * K161, "")</f>
        <v>-30050.083472454091</v>
      </c>
      <c r="M161" s="102">
        <v>479</v>
      </c>
      <c r="N161" s="25">
        <f t="shared" si="85"/>
        <v>-0.20033388981636061</v>
      </c>
      <c r="O161" s="104">
        <f>IF(ISNUMBER(M161), $B172 * N161, "")</f>
        <v>-30050.083472454091</v>
      </c>
      <c r="Q161" s="194"/>
      <c r="R161" s="195"/>
      <c r="S161" s="196"/>
    </row>
    <row r="162" spans="1:19">
      <c r="A162" s="123" t="s">
        <v>159</v>
      </c>
      <c r="B162" s="124">
        <v>185</v>
      </c>
      <c r="C162" s="76">
        <v>-5.6122448999999998E-2</v>
      </c>
      <c r="D162" s="13">
        <v>170</v>
      </c>
      <c r="E162" s="14">
        <f>IF(ISNUMBER(D162), (D162 - $B162) / $B162, "")</f>
        <v>-8.1081081081081086E-2</v>
      </c>
      <c r="F162" s="16">
        <f>IF(ISNUMBER(D162), $B172 * E162, "")</f>
        <v>-12162.162162162163</v>
      </c>
      <c r="G162" s="29">
        <v>159</v>
      </c>
      <c r="H162" s="14">
        <f>IF(ISNUMBER(G162), (G162 - $B162) / $B162, "")</f>
        <v>-0.14054054054054055</v>
      </c>
      <c r="I162" s="100">
        <f>IF(ISNUMBER(G162), $B172 * H162, "")</f>
        <v>-21081.081081081084</v>
      </c>
      <c r="J162" s="13">
        <v>162</v>
      </c>
      <c r="K162" s="14">
        <f>IF(ISNUMBER(J162), (J162 - $B162) / $B162, "")</f>
        <v>-0.12432432432432433</v>
      </c>
      <c r="L162" s="16">
        <f>IF(ISNUMBER(J162), $B172 * K162, "")</f>
        <v>-18648.64864864865</v>
      </c>
      <c r="M162" s="29">
        <v>162</v>
      </c>
      <c r="N162" s="14">
        <f>IF(ISNUMBER(M162), (M162 - $B162) / $B162, "")</f>
        <v>-0.12432432432432433</v>
      </c>
      <c r="O162" s="16">
        <f>IF(ISNUMBER(M162), $B172 * N162, "")</f>
        <v>-18648.64864864865</v>
      </c>
      <c r="Q162" s="197"/>
      <c r="R162" s="198"/>
      <c r="S162" s="199"/>
    </row>
    <row r="163" spans="1:19" ht="17.25" thickBot="1">
      <c r="A163" s="125" t="s">
        <v>120</v>
      </c>
      <c r="B163" s="126">
        <v>199</v>
      </c>
      <c r="C163" s="77">
        <v>-5.6872037899999998E-2</v>
      </c>
      <c r="D163" s="15">
        <v>177</v>
      </c>
      <c r="E163" s="32">
        <f t="shared" ref="E163:E166" si="86">IF(ISNUMBER(D163), (D163 - $B163) / $B163, "")</f>
        <v>-0.11055276381909548</v>
      </c>
      <c r="F163" s="18">
        <f>IF(ISNUMBER(D163), $B172 * E163, "")</f>
        <v>-16582.914572864323</v>
      </c>
      <c r="G163" s="31">
        <v>166</v>
      </c>
      <c r="H163" s="32">
        <f t="shared" ref="H163:H166" si="87">IF(ISNUMBER(G163), (G163 - $B163) / $B163, "")</f>
        <v>-0.16582914572864321</v>
      </c>
      <c r="I163" s="101">
        <f>IF(ISNUMBER(G163), $B172 * H163, "")</f>
        <v>-24874.371859296483</v>
      </c>
      <c r="J163" s="15">
        <v>172</v>
      </c>
      <c r="K163" s="32">
        <f t="shared" ref="K163:K166" si="88">IF(ISNUMBER(J163), (J163 - $B163) / $B163, "")</f>
        <v>-0.135678391959799</v>
      </c>
      <c r="L163" s="18">
        <f>IF(ISNUMBER(J163), $B172 * K163, "")</f>
        <v>-20351.75879396985</v>
      </c>
      <c r="M163" s="31">
        <v>172</v>
      </c>
      <c r="N163" s="32">
        <f t="shared" ref="N163:N166" si="89">IF(ISNUMBER(M163), (M163 - $B163) / $B163, "")</f>
        <v>-0.135678391959799</v>
      </c>
      <c r="O163" s="18">
        <f>IF(ISNUMBER(M163), $B172 * N163, "")</f>
        <v>-20351.75879396985</v>
      </c>
      <c r="Q163" s="200"/>
      <c r="R163" s="201"/>
      <c r="S163" s="202"/>
    </row>
    <row r="164" spans="1:19" ht="17.25" thickBot="1">
      <c r="A164" s="125" t="s">
        <v>230</v>
      </c>
      <c r="B164" s="126">
        <v>309</v>
      </c>
      <c r="C164" s="77">
        <v>-6.07902736E-2</v>
      </c>
      <c r="D164" s="15">
        <v>268</v>
      </c>
      <c r="E164" s="32">
        <f t="shared" si="86"/>
        <v>-0.13268608414239483</v>
      </c>
      <c r="F164" s="18">
        <f>IF(ISNUMBER(D164), $B172 * E164, "")</f>
        <v>-19902.912621359224</v>
      </c>
      <c r="G164" s="31">
        <v>242</v>
      </c>
      <c r="H164" s="32">
        <f t="shared" si="87"/>
        <v>-0.2168284789644013</v>
      </c>
      <c r="I164" s="101">
        <f>IF(ISNUMBER(G164), $B172 * H164, "")</f>
        <v>-32524.271844660194</v>
      </c>
      <c r="J164" s="15">
        <v>248</v>
      </c>
      <c r="K164" s="32">
        <f t="shared" si="88"/>
        <v>-0.19741100323624594</v>
      </c>
      <c r="L164" s="18">
        <f>IF(ISNUMBER(J164), $B172 * K164, "")</f>
        <v>-29611.65048543689</v>
      </c>
      <c r="M164" s="31">
        <v>248</v>
      </c>
      <c r="N164" s="32">
        <f t="shared" si="89"/>
        <v>-0.19741100323624594</v>
      </c>
      <c r="O164" s="18">
        <f>IF(ISNUMBER(M164), $B172 * N164, "")</f>
        <v>-29611.65048543689</v>
      </c>
      <c r="Q164" s="193"/>
      <c r="R164" s="193"/>
      <c r="S164" s="193"/>
    </row>
    <row r="165" spans="1:19" ht="17.25" thickBot="1">
      <c r="A165" s="125" t="s">
        <v>163</v>
      </c>
      <c r="B165" s="126">
        <v>573</v>
      </c>
      <c r="C165" s="77">
        <v>-6.2193126000000001E-2</v>
      </c>
      <c r="D165" s="15">
        <v>501</v>
      </c>
      <c r="E165" s="32">
        <f t="shared" si="86"/>
        <v>-0.1256544502617801</v>
      </c>
      <c r="F165" s="18">
        <f>IF(ISNUMBER(D165), $B172 * E165, "")</f>
        <v>-18848.167539267015</v>
      </c>
      <c r="G165" s="31">
        <v>456</v>
      </c>
      <c r="H165" s="32">
        <f t="shared" si="87"/>
        <v>-0.20418848167539266</v>
      </c>
      <c r="I165" s="101">
        <f>IF(ISNUMBER(G165), $B172 * H165, "")</f>
        <v>-30628.272251308899</v>
      </c>
      <c r="J165" s="15">
        <v>463</v>
      </c>
      <c r="K165" s="32">
        <f t="shared" si="88"/>
        <v>-0.19197207678883071</v>
      </c>
      <c r="L165" s="18">
        <f>IF(ISNUMBER(J165), $B172 * K165, "")</f>
        <v>-28795.811518324608</v>
      </c>
      <c r="M165" s="31">
        <v>463</v>
      </c>
      <c r="N165" s="32">
        <f t="shared" si="89"/>
        <v>-0.19197207678883071</v>
      </c>
      <c r="O165" s="18">
        <f>IF(ISNUMBER(M165), $B172 * N165, "")</f>
        <v>-28795.811518324608</v>
      </c>
      <c r="Q165" s="203"/>
      <c r="R165" s="203"/>
      <c r="S165" s="203"/>
    </row>
    <row r="166" spans="1:19" ht="17.25" thickBot="1">
      <c r="A166" s="127" t="s">
        <v>222</v>
      </c>
      <c r="B166" s="128">
        <v>577</v>
      </c>
      <c r="C166" s="78">
        <v>-6.4829821699999998E-2</v>
      </c>
      <c r="D166" s="20">
        <v>506</v>
      </c>
      <c r="E166" s="21">
        <f t="shared" si="86"/>
        <v>-0.12305025996533796</v>
      </c>
      <c r="F166" s="22">
        <f>IF(ISNUMBER(D166), $B172 * E166, "")</f>
        <v>-18457.538994800692</v>
      </c>
      <c r="G166" s="30">
        <v>465</v>
      </c>
      <c r="H166" s="21">
        <f t="shared" si="87"/>
        <v>-0.19410745233968804</v>
      </c>
      <c r="I166" s="105">
        <f>IF(ISNUMBER(G166), $B172 * H166, "")</f>
        <v>-29116.117850953207</v>
      </c>
      <c r="J166" s="20">
        <v>466</v>
      </c>
      <c r="K166" s="21">
        <f t="shared" si="88"/>
        <v>-0.1923743500866551</v>
      </c>
      <c r="L166" s="22">
        <f>IF(ISNUMBER(J166), $B172 * K166, "")</f>
        <v>-28856.152512998266</v>
      </c>
      <c r="M166" s="30">
        <v>466</v>
      </c>
      <c r="N166" s="21">
        <f t="shared" si="89"/>
        <v>-0.1923743500866551</v>
      </c>
      <c r="O166" s="22">
        <f>IF(ISNUMBER(M166), $B172 * N166, "")</f>
        <v>-28856.152512998266</v>
      </c>
      <c r="Q166" s="203"/>
      <c r="R166" s="203"/>
      <c r="S166" s="203"/>
    </row>
    <row r="167" spans="1:19" ht="17.25" thickBot="1">
      <c r="A167" s="125" t="s">
        <v>338</v>
      </c>
      <c r="B167" s="129">
        <v>243</v>
      </c>
      <c r="C167" s="80">
        <v>-6.5384615399999998E-2</v>
      </c>
      <c r="D167" s="106">
        <v>216</v>
      </c>
      <c r="E167" s="107">
        <f>IF(ISNUMBER(D167), (D167 - $B167) / $B167, "")</f>
        <v>-0.1111111111111111</v>
      </c>
      <c r="F167" s="108">
        <f>IF(ISNUMBER(D167), $B172 * E167, "")</f>
        <v>-16666.666666666664</v>
      </c>
      <c r="G167" s="109">
        <v>197</v>
      </c>
      <c r="H167" s="107">
        <f>IF(ISNUMBER(G167), (G167 - $B167) / $B167, "")</f>
        <v>-0.18930041152263374</v>
      </c>
      <c r="I167" s="110">
        <f>IF(ISNUMBER(G167), $B172 * H167, "")</f>
        <v>-28395.061728395063</v>
      </c>
      <c r="J167" s="106">
        <v>201</v>
      </c>
      <c r="K167" s="107">
        <f>IF(ISNUMBER(J167), (J167 - $B167) / $B167, "")</f>
        <v>-0.1728395061728395</v>
      </c>
      <c r="L167" s="108">
        <f>IF(ISNUMBER(J167), $B172 * K167, "")</f>
        <v>-25925.925925925923</v>
      </c>
      <c r="M167" s="109">
        <v>201</v>
      </c>
      <c r="N167" s="107">
        <f>IF(ISNUMBER(M167), (M167 - $B167) / $B167, "")</f>
        <v>-0.1728395061728395</v>
      </c>
      <c r="O167" s="108">
        <f>IF(ISNUMBER(M167), $B172 * N167, "")</f>
        <v>-25925.925925925923</v>
      </c>
      <c r="Q167" s="193"/>
      <c r="R167" s="193"/>
      <c r="S167" s="193"/>
    </row>
    <row r="168" spans="1:19" ht="17.25" thickBot="1">
      <c r="A168" s="125" t="s">
        <v>248</v>
      </c>
      <c r="B168" s="126">
        <v>141</v>
      </c>
      <c r="C168" s="77">
        <v>-6.6225165599999997E-2</v>
      </c>
      <c r="D168" s="15">
        <v>129</v>
      </c>
      <c r="E168" s="32">
        <f t="shared" ref="E168:E171" si="90">IF(ISNUMBER(D168), (D168 - $B168) / $B168, "")</f>
        <v>-8.5106382978723402E-2</v>
      </c>
      <c r="F168" s="18">
        <f>IF(ISNUMBER(D168), $B172 * E168, "")</f>
        <v>-12765.95744680851</v>
      </c>
      <c r="G168" s="31">
        <v>117</v>
      </c>
      <c r="H168" s="32">
        <f t="shared" ref="H168:H171" si="91">IF(ISNUMBER(G168), (G168 - $B168) / $B168, "")</f>
        <v>-0.1702127659574468</v>
      </c>
      <c r="I168" s="101">
        <f>IF(ISNUMBER(G168), $B172 * H168, "")</f>
        <v>-25531.91489361702</v>
      </c>
      <c r="J168" s="15">
        <v>120</v>
      </c>
      <c r="K168" s="32">
        <f t="shared" ref="K168:K171" si="92">IF(ISNUMBER(J168), (J168 - $B168) / $B168, "")</f>
        <v>-0.14893617021276595</v>
      </c>
      <c r="L168" s="18">
        <f>IF(ISNUMBER(J168), $B172 * K168, "")</f>
        <v>-22340.425531914894</v>
      </c>
      <c r="M168" s="31">
        <v>120</v>
      </c>
      <c r="N168" s="32">
        <f t="shared" ref="N168:N171" si="93">IF(ISNUMBER(M168), (M168 - $B168) / $B168, "")</f>
        <v>-0.14893617021276595</v>
      </c>
      <c r="O168" s="18">
        <f>IF(ISNUMBER(M168), $B172 * N168, "")</f>
        <v>-22340.425531914894</v>
      </c>
      <c r="Q168" s="193"/>
      <c r="R168" s="193"/>
      <c r="S168" s="193"/>
    </row>
    <row r="169" spans="1:19" ht="17.25" thickBot="1">
      <c r="A169" s="125" t="s">
        <v>186</v>
      </c>
      <c r="B169" s="126">
        <v>163</v>
      </c>
      <c r="C169" s="77">
        <v>-6.8571428599999998E-2</v>
      </c>
      <c r="D169" s="15">
        <v>147</v>
      </c>
      <c r="E169" s="32">
        <f t="shared" si="90"/>
        <v>-9.815950920245399E-2</v>
      </c>
      <c r="F169" s="18">
        <f>IF(ISNUMBER(D169), $B172 * E169, "")</f>
        <v>-14723.926380368099</v>
      </c>
      <c r="G169" s="31">
        <v>135</v>
      </c>
      <c r="H169" s="32">
        <f t="shared" si="91"/>
        <v>-0.17177914110429449</v>
      </c>
      <c r="I169" s="101">
        <f>IF(ISNUMBER(G169), $B172 * H169, "")</f>
        <v>-25766.871165644174</v>
      </c>
      <c r="J169" s="15">
        <v>135</v>
      </c>
      <c r="K169" s="32">
        <f t="shared" si="92"/>
        <v>-0.17177914110429449</v>
      </c>
      <c r="L169" s="18">
        <f>IF(ISNUMBER(J169), $B172 * K169, "")</f>
        <v>-25766.871165644174</v>
      </c>
      <c r="M169" s="31">
        <v>135</v>
      </c>
      <c r="N169" s="32">
        <f t="shared" si="93"/>
        <v>-0.17177914110429449</v>
      </c>
      <c r="O169" s="18">
        <f>IF(ISNUMBER(M169), $B172 * N169, "")</f>
        <v>-25766.871165644174</v>
      </c>
      <c r="Q169" s="193"/>
      <c r="R169" s="193"/>
      <c r="S169" s="193"/>
    </row>
    <row r="170" spans="1:19">
      <c r="A170" s="125" t="s">
        <v>179</v>
      </c>
      <c r="B170" s="126">
        <v>530</v>
      </c>
      <c r="C170" s="77">
        <v>-8.4628670099999997E-2</v>
      </c>
      <c r="D170" s="15">
        <v>462</v>
      </c>
      <c r="E170" s="32">
        <f t="shared" si="90"/>
        <v>-0.12830188679245283</v>
      </c>
      <c r="F170" s="18">
        <f>IF(ISNUMBER(D170), $B172 * E170, "")</f>
        <v>-19245.283018867925</v>
      </c>
      <c r="G170" s="31">
        <v>428</v>
      </c>
      <c r="H170" s="32">
        <f t="shared" si="91"/>
        <v>-0.19245283018867926</v>
      </c>
      <c r="I170" s="101">
        <f>IF(ISNUMBER(G170), $B172 * H170, "")</f>
        <v>-28867.92452830189</v>
      </c>
      <c r="J170" s="15">
        <v>434</v>
      </c>
      <c r="K170" s="32">
        <f t="shared" si="92"/>
        <v>-0.1811320754716981</v>
      </c>
      <c r="L170" s="18">
        <f>IF(ISNUMBER(J170), $B172 * K170, "")</f>
        <v>-27169.811320754714</v>
      </c>
      <c r="M170" s="31">
        <v>434</v>
      </c>
      <c r="N170" s="32">
        <f t="shared" si="93"/>
        <v>-0.1811320754716981</v>
      </c>
      <c r="O170" s="18">
        <f>IF(ISNUMBER(M170), $B172 * N170, "")</f>
        <v>-27169.811320754714</v>
      </c>
      <c r="Q170" s="182"/>
      <c r="R170" s="183"/>
      <c r="S170" s="184"/>
    </row>
    <row r="171" spans="1:19" ht="17.25" thickBot="1">
      <c r="A171" s="130" t="s">
        <v>350</v>
      </c>
      <c r="B171" s="131">
        <v>956</v>
      </c>
      <c r="C171" s="79">
        <v>-8.5167464100000007E-2</v>
      </c>
      <c r="D171" s="24">
        <v>804</v>
      </c>
      <c r="E171" s="25">
        <f t="shared" si="90"/>
        <v>-0.15899581589958159</v>
      </c>
      <c r="F171" s="104">
        <f>IF(ISNUMBER(D171), $B172 * E171, "")</f>
        <v>-23849.37238493724</v>
      </c>
      <c r="G171" s="102">
        <v>739</v>
      </c>
      <c r="H171" s="25">
        <f t="shared" si="91"/>
        <v>-0.22698744769874477</v>
      </c>
      <c r="I171" s="103">
        <f>IF(ISNUMBER(G171), $B172 * H171, "")</f>
        <v>-34048.117154811713</v>
      </c>
      <c r="J171" s="24">
        <v>763</v>
      </c>
      <c r="K171" s="25">
        <f t="shared" si="92"/>
        <v>-0.20188284518828453</v>
      </c>
      <c r="L171" s="104">
        <f>IF(ISNUMBER(J171), $B172 * K171, "")</f>
        <v>-30282.42677824268</v>
      </c>
      <c r="M171" s="102">
        <v>763</v>
      </c>
      <c r="N171" s="25">
        <f t="shared" si="93"/>
        <v>-0.20188284518828453</v>
      </c>
      <c r="O171" s="104">
        <f>IF(ISNUMBER(M171), $B172 * N171, "")</f>
        <v>-30282.42677824268</v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-0.11756808903694904</v>
      </c>
      <c r="F172" s="28">
        <f>SUM(F152:F171)</f>
        <v>-352704.26711084717</v>
      </c>
      <c r="G172" s="26" t="s">
        <v>265</v>
      </c>
      <c r="H172" s="27">
        <f>IF(COUNT(H152:H171), SUM(H152:H171) / COUNT(H152:H171), 0)</f>
        <v>-0.18647054097483595</v>
      </c>
      <c r="I172" s="28">
        <f>SUM(I152:I171)</f>
        <v>-559411.62292450794</v>
      </c>
      <c r="J172" s="26" t="s">
        <v>265</v>
      </c>
      <c r="K172" s="27">
        <f>IF(COUNT(K152:K171), SUM(K152:K171) / COUNT(K152:K171), 0)</f>
        <v>-0.17115278975810122</v>
      </c>
      <c r="L172" s="28">
        <f>SUM(L152:L171)</f>
        <v>-513458.36927430355</v>
      </c>
      <c r="M172" s="26" t="s">
        <v>265</v>
      </c>
      <c r="N172" s="27">
        <f>IF(COUNT(N152:N171), SUM(N152:N171) / COUNT(N152:N171), 0)</f>
        <v>-0.17115278975810122</v>
      </c>
      <c r="O172" s="28">
        <f>SUM(O152:O171)</f>
        <v>-513458.36927430355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8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2022-06-13(월) 오전 00:00</v>
      </c>
      <c r="C177" s="245"/>
      <c r="D177" s="217" t="str">
        <f>TEXT($G$1, "[$-ko-KR]yyyy-mm-dd(ddd) ") &amp; "오후 14:00"</f>
        <v>2022-06-13(월) 오후 14:00</v>
      </c>
      <c r="E177" s="218"/>
      <c r="F177" s="219"/>
      <c r="G177" s="217" t="str">
        <f>TEXT($G$1, "[$-ko-KR]yyyy-mm-dd(ddd) ") &amp; "오후 19:00"</f>
        <v>2022-06-13(월) 오후 19:00</v>
      </c>
      <c r="H177" s="218"/>
      <c r="I177" s="219"/>
      <c r="J177" s="217" t="str">
        <f>TEXT($G$1, "[$-ko-KR]yyyy-mm-dd(ddd) ") &amp; "오후 21:00"</f>
        <v>2022-06-13(월) 오후 21:00</v>
      </c>
      <c r="K177" s="218"/>
      <c r="L177" s="219"/>
      <c r="M177" s="217" t="str">
        <f>TEXT($G$1+1, "[$-ko-KR]yyyy-mm-dd(ddd) ") &amp; "오전 00:00"</f>
        <v>2022-06-14(화)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9" t="s">
        <v>57</v>
      </c>
      <c r="H178" s="180" t="s">
        <v>262</v>
      </c>
      <c r="I178" s="181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190</v>
      </c>
      <c r="B179" s="124">
        <v>1250</v>
      </c>
      <c r="C179" s="76">
        <v>-6.0150375899999997E-2</v>
      </c>
      <c r="D179" s="13">
        <v>1130</v>
      </c>
      <c r="E179" s="14">
        <f>IF(ISNUMBER(D179), (D179 - $B179) / $B179, "")</f>
        <v>-9.6000000000000002E-2</v>
      </c>
      <c r="F179" s="16">
        <f>IF(ISNUMBER(D179), $B199 * E179, "")</f>
        <v>-14400</v>
      </c>
      <c r="G179" s="29">
        <v>1025</v>
      </c>
      <c r="H179" s="14">
        <f>IF(ISNUMBER(G179), (G179 - $B179) / $B179, "")</f>
        <v>-0.18</v>
      </c>
      <c r="I179" s="100">
        <f>IF(ISNUMBER(G179), $B199 * H179, "")</f>
        <v>-27000</v>
      </c>
      <c r="J179" s="13">
        <v>1040</v>
      </c>
      <c r="K179" s="14">
        <f>IF(ISNUMBER(J179), (J179 - $B179) / $B179, "")</f>
        <v>-0.16800000000000001</v>
      </c>
      <c r="L179" s="16">
        <f>IF(ISNUMBER(J179), $B199 * K179, "")</f>
        <v>-25200</v>
      </c>
      <c r="M179" s="29">
        <v>1040</v>
      </c>
      <c r="N179" s="14">
        <f>IF(ISNUMBER(M179), (M179 - $B179) / $B179, "")</f>
        <v>-0.16800000000000001</v>
      </c>
      <c r="O179" s="16">
        <f>IF(ISNUMBER(M179), $B199 * N179, "")</f>
        <v>-25200</v>
      </c>
      <c r="Q179" s="203"/>
      <c r="R179" s="203"/>
      <c r="S179" s="203"/>
    </row>
    <row r="180" spans="1:19" ht="17.25" thickBot="1">
      <c r="A180" s="125" t="s">
        <v>134</v>
      </c>
      <c r="B180" s="126">
        <v>64.900000000000006</v>
      </c>
      <c r="C180" s="77">
        <v>-6.0781476100000002E-2</v>
      </c>
      <c r="D180" s="15">
        <v>58.5</v>
      </c>
      <c r="E180" s="32">
        <f t="shared" ref="E180:E183" si="94">IF(ISNUMBER(D180), (D180 - $B180) / $B180, "")</f>
        <v>-9.861325115562411E-2</v>
      </c>
      <c r="F180" s="18">
        <f>IF(ISNUMBER(D180), $B199 * E180, "")</f>
        <v>-14791.987673343616</v>
      </c>
      <c r="G180" s="31">
        <v>54.2</v>
      </c>
      <c r="H180" s="32">
        <f t="shared" ref="H180:H183" si="95">IF(ISNUMBER(G180), (G180 - $B180) / $B180, "")</f>
        <v>-0.16486902927580896</v>
      </c>
      <c r="I180" s="101">
        <f>IF(ISNUMBER(G180), $B199 * H180, "")</f>
        <v>-24730.354391371344</v>
      </c>
      <c r="J180" s="15">
        <v>55.3</v>
      </c>
      <c r="K180" s="32">
        <f t="shared" ref="K180:K183" si="96">IF(ISNUMBER(J180), (J180 - $B180) / $B180, "")</f>
        <v>-0.14791987673343618</v>
      </c>
      <c r="L180" s="18">
        <f>IF(ISNUMBER(J180), $B199 * K180, "")</f>
        <v>-22187.981510015426</v>
      </c>
      <c r="M180" s="31">
        <v>55.3</v>
      </c>
      <c r="N180" s="32">
        <f t="shared" ref="N180:N183" si="97">IF(ISNUMBER(M180), (M180 - $B180) / $B180, "")</f>
        <v>-0.14791987673343618</v>
      </c>
      <c r="O180" s="18">
        <f>IF(ISNUMBER(M180), $B199 * N180, "")</f>
        <v>-22187.981510015426</v>
      </c>
      <c r="Q180" s="203"/>
      <c r="R180" s="203"/>
      <c r="S180" s="203"/>
    </row>
    <row r="181" spans="1:19" ht="17.25" thickBot="1">
      <c r="A181" s="125" t="s">
        <v>230</v>
      </c>
      <c r="B181" s="126">
        <v>309</v>
      </c>
      <c r="C181" s="77">
        <v>-6.07902736E-2</v>
      </c>
      <c r="D181" s="15">
        <v>268</v>
      </c>
      <c r="E181" s="32">
        <f t="shared" si="94"/>
        <v>-0.13268608414239483</v>
      </c>
      <c r="F181" s="18">
        <f>IF(ISNUMBER(D181), $B199 * E181, "")</f>
        <v>-19902.912621359224</v>
      </c>
      <c r="G181" s="31">
        <v>242</v>
      </c>
      <c r="H181" s="32">
        <f t="shared" si="95"/>
        <v>-0.2168284789644013</v>
      </c>
      <c r="I181" s="101">
        <f>IF(ISNUMBER(G181), $B199 * H181, "")</f>
        <v>-32524.271844660194</v>
      </c>
      <c r="J181" s="15">
        <v>248</v>
      </c>
      <c r="K181" s="32">
        <f t="shared" si="96"/>
        <v>-0.19741100323624594</v>
      </c>
      <c r="L181" s="18">
        <f>IF(ISNUMBER(J181), $B199 * K181, "")</f>
        <v>-29611.65048543689</v>
      </c>
      <c r="M181" s="31">
        <v>248</v>
      </c>
      <c r="N181" s="32">
        <f t="shared" si="97"/>
        <v>-0.19741100323624594</v>
      </c>
      <c r="O181" s="18">
        <f>IF(ISNUMBER(M181), $B199 * N181, "")</f>
        <v>-29611.65048543689</v>
      </c>
      <c r="Q181" s="193"/>
      <c r="R181" s="193"/>
      <c r="S181" s="193"/>
    </row>
    <row r="182" spans="1:19" ht="17.25" thickBot="1">
      <c r="A182" s="125" t="s">
        <v>177</v>
      </c>
      <c r="B182" s="126">
        <v>28690</v>
      </c>
      <c r="C182" s="77">
        <v>-6.0883797099999998E-2</v>
      </c>
      <c r="D182" s="15">
        <v>24680</v>
      </c>
      <c r="E182" s="32">
        <f t="shared" si="94"/>
        <v>-0.13976995468804462</v>
      </c>
      <c r="F182" s="18">
        <f>IF(ISNUMBER(D182), $B199 * E182, "")</f>
        <v>-20965.493203206694</v>
      </c>
      <c r="G182" s="31">
        <v>22790</v>
      </c>
      <c r="H182" s="32">
        <f t="shared" si="95"/>
        <v>-0.20564656674799581</v>
      </c>
      <c r="I182" s="101">
        <f>IF(ISNUMBER(G182), $B199 * H182, "")</f>
        <v>-30846.98501219937</v>
      </c>
      <c r="J182" s="15">
        <v>23070</v>
      </c>
      <c r="K182" s="32">
        <f t="shared" si="96"/>
        <v>-0.19588706866504008</v>
      </c>
      <c r="L182" s="18">
        <f>IF(ISNUMBER(J182), $B199 * K182, "")</f>
        <v>-29383.060299756013</v>
      </c>
      <c r="M182" s="31">
        <v>23070</v>
      </c>
      <c r="N182" s="32">
        <f t="shared" si="97"/>
        <v>-0.19588706866504008</v>
      </c>
      <c r="O182" s="18">
        <f>IF(ISNUMBER(M182), $B199 * N182, "")</f>
        <v>-29383.060299756013</v>
      </c>
      <c r="Q182" s="193"/>
      <c r="R182" s="193"/>
      <c r="S182" s="193"/>
    </row>
    <row r="183" spans="1:19" ht="17.25" thickBot="1">
      <c r="A183" s="127" t="s">
        <v>163</v>
      </c>
      <c r="B183" s="128">
        <v>573</v>
      </c>
      <c r="C183" s="78">
        <v>-6.2193126000000001E-2</v>
      </c>
      <c r="D183" s="20">
        <v>501</v>
      </c>
      <c r="E183" s="21">
        <f t="shared" si="94"/>
        <v>-0.1256544502617801</v>
      </c>
      <c r="F183" s="22">
        <f>IF(ISNUMBER(D183), $B199 * E183, "")</f>
        <v>-18848.167539267015</v>
      </c>
      <c r="G183" s="30">
        <v>456</v>
      </c>
      <c r="H183" s="21">
        <f t="shared" si="95"/>
        <v>-0.20418848167539266</v>
      </c>
      <c r="I183" s="105">
        <f>IF(ISNUMBER(G183), $B199 * H183, "")</f>
        <v>-30628.272251308899</v>
      </c>
      <c r="J183" s="20">
        <v>463</v>
      </c>
      <c r="K183" s="21">
        <f t="shared" si="96"/>
        <v>-0.19197207678883071</v>
      </c>
      <c r="L183" s="22">
        <f>IF(ISNUMBER(J183), $B199 * K183, "")</f>
        <v>-28795.811518324608</v>
      </c>
      <c r="M183" s="30">
        <v>463</v>
      </c>
      <c r="N183" s="21">
        <f t="shared" si="97"/>
        <v>-0.19197207678883071</v>
      </c>
      <c r="O183" s="22">
        <f>IF(ISNUMBER(M183), $B199 * N183, "")</f>
        <v>-28795.811518324608</v>
      </c>
      <c r="Q183" s="193"/>
      <c r="R183" s="193"/>
      <c r="S183" s="193"/>
    </row>
    <row r="184" spans="1:19" ht="17.25" thickBot="1">
      <c r="A184" s="125" t="s">
        <v>66</v>
      </c>
      <c r="B184" s="129">
        <v>1340</v>
      </c>
      <c r="C184" s="80">
        <v>-6.2937062899999993E-2</v>
      </c>
      <c r="D184" s="106">
        <v>1195</v>
      </c>
      <c r="E184" s="107">
        <f>IF(ISNUMBER(D184), (D184 - $B184) / $B184, "")</f>
        <v>-0.10820895522388059</v>
      </c>
      <c r="F184" s="108">
        <f>IF(ISNUMBER(D184), $B199 * E184, "")</f>
        <v>-16231.343283582088</v>
      </c>
      <c r="G184" s="109">
        <v>1085</v>
      </c>
      <c r="H184" s="107">
        <f>IF(ISNUMBER(G184), (G184 - $B184) / $B184, "")</f>
        <v>-0.19029850746268656</v>
      </c>
      <c r="I184" s="110">
        <f>IF(ISNUMBER(G184), $B199 * H184, "")</f>
        <v>-28544.776119402984</v>
      </c>
      <c r="J184" s="106">
        <v>1105</v>
      </c>
      <c r="K184" s="107">
        <f>IF(ISNUMBER(J184), (J184 - $B184) / $B184, "")</f>
        <v>-0.17537313432835822</v>
      </c>
      <c r="L184" s="108">
        <f>IF(ISNUMBER(J184), $B199 * K184, "")</f>
        <v>-26305.970149253732</v>
      </c>
      <c r="M184" s="109">
        <v>1105</v>
      </c>
      <c r="N184" s="107">
        <f>IF(ISNUMBER(M184), (M184 - $B184) / $B184, "")</f>
        <v>-0.17537313432835822</v>
      </c>
      <c r="O184" s="108">
        <f>IF(ISNUMBER(M184), $B199 * N184, "")</f>
        <v>-26305.970149253732</v>
      </c>
      <c r="Q184" s="193"/>
      <c r="R184" s="193"/>
      <c r="S184" s="193"/>
    </row>
    <row r="185" spans="1:19" ht="17.25" thickBot="1">
      <c r="A185" s="125" t="s">
        <v>222</v>
      </c>
      <c r="B185" s="126">
        <v>577</v>
      </c>
      <c r="C185" s="77">
        <v>-6.4829821699999998E-2</v>
      </c>
      <c r="D185" s="15">
        <v>506</v>
      </c>
      <c r="E185" s="32">
        <f t="shared" ref="E185:E188" si="98">IF(ISNUMBER(D185), (D185 - $B185) / $B185, "")</f>
        <v>-0.12305025996533796</v>
      </c>
      <c r="F185" s="18">
        <f>IF(ISNUMBER(D185), $B199 * E185, "")</f>
        <v>-18457.538994800692</v>
      </c>
      <c r="G185" s="31">
        <v>465</v>
      </c>
      <c r="H185" s="32">
        <f t="shared" ref="H185:H188" si="99">IF(ISNUMBER(G185), (G185 - $B185) / $B185, "")</f>
        <v>-0.19410745233968804</v>
      </c>
      <c r="I185" s="101">
        <f>IF(ISNUMBER(G185), $B199 * H185, "")</f>
        <v>-29116.117850953207</v>
      </c>
      <c r="J185" s="15">
        <v>466</v>
      </c>
      <c r="K185" s="32">
        <f t="shared" ref="K185:K188" si="100">IF(ISNUMBER(J185), (J185 - $B185) / $B185, "")</f>
        <v>-0.1923743500866551</v>
      </c>
      <c r="L185" s="18">
        <f>IF(ISNUMBER(J185), $B199 * K185, "")</f>
        <v>-28856.152512998266</v>
      </c>
      <c r="M185" s="31">
        <v>466</v>
      </c>
      <c r="N185" s="32">
        <f t="shared" ref="N185:N188" si="101">IF(ISNUMBER(M185), (M185 - $B185) / $B185, "")</f>
        <v>-0.1923743500866551</v>
      </c>
      <c r="O185" s="18">
        <f>IF(ISNUMBER(M185), $B199 * N185, "")</f>
        <v>-28856.152512998266</v>
      </c>
      <c r="Q185" s="193"/>
      <c r="R185" s="193"/>
      <c r="S185" s="193"/>
    </row>
    <row r="186" spans="1:19" ht="17.25" thickBot="1">
      <c r="A186" s="125" t="s">
        <v>338</v>
      </c>
      <c r="B186" s="126">
        <v>243</v>
      </c>
      <c r="C186" s="77">
        <v>-6.5384615399999998E-2</v>
      </c>
      <c r="D186" s="15">
        <v>216</v>
      </c>
      <c r="E186" s="32">
        <f t="shared" si="98"/>
        <v>-0.1111111111111111</v>
      </c>
      <c r="F186" s="18">
        <f>IF(ISNUMBER(D186), $B199 * E186, "")</f>
        <v>-16666.666666666664</v>
      </c>
      <c r="G186" s="31">
        <v>197</v>
      </c>
      <c r="H186" s="32">
        <f t="shared" si="99"/>
        <v>-0.18930041152263374</v>
      </c>
      <c r="I186" s="101">
        <f>IF(ISNUMBER(G186), $B199 * H186, "")</f>
        <v>-28395.061728395063</v>
      </c>
      <c r="J186" s="15">
        <v>201</v>
      </c>
      <c r="K186" s="32">
        <f t="shared" si="100"/>
        <v>-0.1728395061728395</v>
      </c>
      <c r="L186" s="18">
        <f>IF(ISNUMBER(J186), $B199 * K186, "")</f>
        <v>-25925.925925925923</v>
      </c>
      <c r="M186" s="31">
        <v>201</v>
      </c>
      <c r="N186" s="32">
        <f t="shared" si="101"/>
        <v>-0.1728395061728395</v>
      </c>
      <c r="O186" s="18">
        <f>IF(ISNUMBER(M186), $B199 * N186, "")</f>
        <v>-25925.925925925923</v>
      </c>
      <c r="Q186" s="193"/>
      <c r="R186" s="193"/>
      <c r="S186" s="193"/>
    </row>
    <row r="187" spans="1:19" ht="17.25" thickBot="1">
      <c r="A187" s="125" t="s">
        <v>194</v>
      </c>
      <c r="B187" s="126">
        <v>84.9</v>
      </c>
      <c r="C187" s="77">
        <v>-6.6006600700000001E-2</v>
      </c>
      <c r="D187" s="15">
        <v>74.599999999999994</v>
      </c>
      <c r="E187" s="32">
        <f t="shared" si="98"/>
        <v>-0.12131919905771509</v>
      </c>
      <c r="F187" s="18">
        <f>IF(ISNUMBER(D187), $B199 * E187, "")</f>
        <v>-18197.879858657263</v>
      </c>
      <c r="G187" s="31">
        <v>68.599999999999994</v>
      </c>
      <c r="H187" s="32">
        <f t="shared" si="99"/>
        <v>-0.19199057714958787</v>
      </c>
      <c r="I187" s="101">
        <f>IF(ISNUMBER(G187), $B199 * H187, "")</f>
        <v>-28798.58657243818</v>
      </c>
      <c r="J187" s="15">
        <v>70.099999999999994</v>
      </c>
      <c r="K187" s="32">
        <f t="shared" si="100"/>
        <v>-0.17432273262661968</v>
      </c>
      <c r="L187" s="18">
        <f>IF(ISNUMBER(J187), $B199 * K187, "")</f>
        <v>-26148.409893992954</v>
      </c>
      <c r="M187" s="31">
        <v>70.099999999999994</v>
      </c>
      <c r="N187" s="32">
        <f t="shared" si="101"/>
        <v>-0.17432273262661968</v>
      </c>
      <c r="O187" s="18">
        <f>IF(ISNUMBER(M187), $B199 * N187, "")</f>
        <v>-26148.409893992954</v>
      </c>
      <c r="Q187" s="33"/>
      <c r="R187" s="33"/>
    </row>
    <row r="188" spans="1:19" ht="17.25" thickBot="1">
      <c r="A188" s="130" t="s">
        <v>248</v>
      </c>
      <c r="B188" s="131">
        <v>141</v>
      </c>
      <c r="C188" s="79">
        <v>-6.6225165599999997E-2</v>
      </c>
      <c r="D188" s="24">
        <v>129</v>
      </c>
      <c r="E188" s="25">
        <f t="shared" si="98"/>
        <v>-8.5106382978723402E-2</v>
      </c>
      <c r="F188" s="104">
        <f>IF(ISNUMBER(D188), $B199 * E188, "")</f>
        <v>-12765.95744680851</v>
      </c>
      <c r="G188" s="102">
        <v>117</v>
      </c>
      <c r="H188" s="25">
        <f t="shared" si="99"/>
        <v>-0.1702127659574468</v>
      </c>
      <c r="I188" s="103">
        <f>IF(ISNUMBER(G188), $B199 * H188, "")</f>
        <v>-25531.91489361702</v>
      </c>
      <c r="J188" s="24">
        <v>120</v>
      </c>
      <c r="K188" s="25">
        <f t="shared" si="100"/>
        <v>-0.14893617021276595</v>
      </c>
      <c r="L188" s="104">
        <f>IF(ISNUMBER(J188), $B199 * K188, "")</f>
        <v>-22340.425531914894</v>
      </c>
      <c r="M188" s="102">
        <v>120</v>
      </c>
      <c r="N188" s="25">
        <f t="shared" si="101"/>
        <v>-0.14893617021276595</v>
      </c>
      <c r="O188" s="104">
        <f>IF(ISNUMBER(M188), $B199 * N188, "")</f>
        <v>-22340.425531914894</v>
      </c>
      <c r="Q188" s="194"/>
      <c r="R188" s="195"/>
      <c r="S188" s="196"/>
    </row>
    <row r="189" spans="1:19">
      <c r="A189" s="123" t="s">
        <v>138</v>
      </c>
      <c r="B189" s="124">
        <v>3910</v>
      </c>
      <c r="C189" s="76">
        <v>-6.6825775700000006E-2</v>
      </c>
      <c r="D189" s="13">
        <v>3510</v>
      </c>
      <c r="E189" s="14">
        <f>IF(ISNUMBER(D189), (D189 - $B189) / $B189, "")</f>
        <v>-0.10230179028132992</v>
      </c>
      <c r="F189" s="16">
        <f>IF(ISNUMBER(D189), $B199 * E189, "")</f>
        <v>-15345.268542199488</v>
      </c>
      <c r="G189" s="29">
        <v>3200</v>
      </c>
      <c r="H189" s="14">
        <f>IF(ISNUMBER(G189), (G189 - $B189) / $B189, "")</f>
        <v>-0.1815856777493606</v>
      </c>
      <c r="I189" s="100">
        <f>IF(ISNUMBER(G189), $B199 * H189, "")</f>
        <v>-27237.851662404089</v>
      </c>
      <c r="J189" s="13">
        <v>3280</v>
      </c>
      <c r="K189" s="14">
        <f>IF(ISNUMBER(J189), (J189 - $B189) / $B189, "")</f>
        <v>-0.16112531969309463</v>
      </c>
      <c r="L189" s="16">
        <f>IF(ISNUMBER(J189), $B199 * K189, "")</f>
        <v>-24168.797953964193</v>
      </c>
      <c r="M189" s="29">
        <v>3280</v>
      </c>
      <c r="N189" s="14">
        <f>IF(ISNUMBER(M189), (M189 - $B189) / $B189, "")</f>
        <v>-0.16112531969309463</v>
      </c>
      <c r="O189" s="16">
        <f>IF(ISNUMBER(M189), $B199 * N189, "")</f>
        <v>-24168.797953964193</v>
      </c>
      <c r="Q189" s="197"/>
      <c r="R189" s="198"/>
      <c r="S189" s="199"/>
    </row>
    <row r="190" spans="1:19" ht="17.25" thickBot="1">
      <c r="A190" s="125" t="s">
        <v>186</v>
      </c>
      <c r="B190" s="126">
        <v>163</v>
      </c>
      <c r="C190" s="77">
        <v>-6.8571428599999998E-2</v>
      </c>
      <c r="D190" s="15">
        <v>147</v>
      </c>
      <c r="E190" s="32">
        <f t="shared" ref="E190:E193" si="102">IF(ISNUMBER(D190), (D190 - $B190) / $B190, "")</f>
        <v>-9.815950920245399E-2</v>
      </c>
      <c r="F190" s="18">
        <f>IF(ISNUMBER(D190), $B199 * E190, "")</f>
        <v>-14723.926380368099</v>
      </c>
      <c r="G190" s="31">
        <v>135</v>
      </c>
      <c r="H190" s="32">
        <f t="shared" ref="H190:H193" si="103">IF(ISNUMBER(G190), (G190 - $B190) / $B190, "")</f>
        <v>-0.17177914110429449</v>
      </c>
      <c r="I190" s="101">
        <f>IF(ISNUMBER(G190), $B199 * H190, "")</f>
        <v>-25766.871165644174</v>
      </c>
      <c r="J190" s="15">
        <v>135</v>
      </c>
      <c r="K190" s="32">
        <f t="shared" ref="K190:K193" si="104">IF(ISNUMBER(J190), (J190 - $B190) / $B190, "")</f>
        <v>-0.17177914110429449</v>
      </c>
      <c r="L190" s="18">
        <f>IF(ISNUMBER(J190), $B199 * K190, "")</f>
        <v>-25766.871165644174</v>
      </c>
      <c r="M190" s="31">
        <v>135</v>
      </c>
      <c r="N190" s="32">
        <f t="shared" ref="N190:N193" si="105">IF(ISNUMBER(M190), (M190 - $B190) / $B190, "")</f>
        <v>-0.17177914110429449</v>
      </c>
      <c r="O190" s="18">
        <f>IF(ISNUMBER(M190), $B199 * N190, "")</f>
        <v>-25766.871165644174</v>
      </c>
      <c r="Q190" s="200"/>
      <c r="R190" s="201"/>
      <c r="S190" s="202"/>
    </row>
    <row r="191" spans="1:19" ht="17.25" thickBot="1">
      <c r="A191" s="125" t="s">
        <v>192</v>
      </c>
      <c r="B191" s="126">
        <v>2530</v>
      </c>
      <c r="C191" s="77">
        <v>-7.1559632999999997E-2</v>
      </c>
      <c r="D191" s="15">
        <v>2205</v>
      </c>
      <c r="E191" s="32">
        <f t="shared" si="102"/>
        <v>-0.12845849802371542</v>
      </c>
      <c r="F191" s="18">
        <f>IF(ISNUMBER(D191), $B199 * E191, "")</f>
        <v>-19268.774703557312</v>
      </c>
      <c r="G191" s="31">
        <v>2055</v>
      </c>
      <c r="H191" s="32">
        <f t="shared" si="103"/>
        <v>-0.18774703557312253</v>
      </c>
      <c r="I191" s="101">
        <f>IF(ISNUMBER(G191), $B199 * H191, "")</f>
        <v>-28162.05533596838</v>
      </c>
      <c r="J191" s="15">
        <v>2100</v>
      </c>
      <c r="K191" s="32">
        <f t="shared" si="104"/>
        <v>-0.16996047430830039</v>
      </c>
      <c r="L191" s="18">
        <f>IF(ISNUMBER(J191), $B199 * K191, "")</f>
        <v>-25494.071146245056</v>
      </c>
      <c r="M191" s="31">
        <v>2100</v>
      </c>
      <c r="N191" s="32">
        <f t="shared" si="105"/>
        <v>-0.16996047430830039</v>
      </c>
      <c r="O191" s="18">
        <f>IF(ISNUMBER(M191), $B199 * N191, "")</f>
        <v>-25494.071146245056</v>
      </c>
      <c r="Q191" s="193"/>
      <c r="R191" s="193"/>
      <c r="S191" s="193"/>
    </row>
    <row r="192" spans="1:19" ht="17.25" thickBot="1">
      <c r="A192" s="125" t="s">
        <v>198</v>
      </c>
      <c r="B192" s="126">
        <v>8.39</v>
      </c>
      <c r="C192" s="77">
        <v>-7.1902654900000001E-2</v>
      </c>
      <c r="D192" s="15">
        <v>7.36</v>
      </c>
      <c r="E192" s="32">
        <f t="shared" si="102"/>
        <v>-0.1227651966626937</v>
      </c>
      <c r="F192" s="18">
        <f>IF(ISNUMBER(D192), $B199 * E192, "")</f>
        <v>-18414.779499404056</v>
      </c>
      <c r="G192" s="31">
        <v>6.67</v>
      </c>
      <c r="H192" s="32">
        <f t="shared" si="103"/>
        <v>-0.20500595947556621</v>
      </c>
      <c r="I192" s="101">
        <f>IF(ISNUMBER(G192), $B199 * H192, "")</f>
        <v>-30750.893921334933</v>
      </c>
      <c r="J192" s="15">
        <v>6.77</v>
      </c>
      <c r="K192" s="32">
        <f t="shared" si="104"/>
        <v>-0.19308700834326589</v>
      </c>
      <c r="L192" s="18">
        <f>IF(ISNUMBER(J192), $B199 * K192, "")</f>
        <v>-28963.051251489884</v>
      </c>
      <c r="M192" s="31">
        <v>6.77</v>
      </c>
      <c r="N192" s="32">
        <f t="shared" si="105"/>
        <v>-0.19308700834326589</v>
      </c>
      <c r="O192" s="18">
        <f>IF(ISNUMBER(M192), $B199 * N192, "")</f>
        <v>-28963.051251489884</v>
      </c>
      <c r="Q192" s="203"/>
      <c r="R192" s="203"/>
      <c r="S192" s="203"/>
    </row>
    <row r="193" spans="1:19" ht="17.25" thickBot="1">
      <c r="A193" s="127" t="s">
        <v>179</v>
      </c>
      <c r="B193" s="128">
        <v>530</v>
      </c>
      <c r="C193" s="78">
        <v>-8.4628670099999997E-2</v>
      </c>
      <c r="D193" s="20">
        <v>462</v>
      </c>
      <c r="E193" s="21">
        <f t="shared" si="102"/>
        <v>-0.12830188679245283</v>
      </c>
      <c r="F193" s="22">
        <f>IF(ISNUMBER(D193), $B199 * E193, "")</f>
        <v>-19245.283018867925</v>
      </c>
      <c r="G193" s="30">
        <v>428</v>
      </c>
      <c r="H193" s="21">
        <f t="shared" si="103"/>
        <v>-0.19245283018867926</v>
      </c>
      <c r="I193" s="105">
        <f>IF(ISNUMBER(G193), $B199 * H193, "")</f>
        <v>-28867.92452830189</v>
      </c>
      <c r="J193" s="20">
        <v>434</v>
      </c>
      <c r="K193" s="21">
        <f t="shared" si="104"/>
        <v>-0.1811320754716981</v>
      </c>
      <c r="L193" s="22">
        <f>IF(ISNUMBER(J193), $B199 * K193, "")</f>
        <v>-27169.811320754714</v>
      </c>
      <c r="M193" s="30">
        <v>434</v>
      </c>
      <c r="N193" s="21">
        <f t="shared" si="105"/>
        <v>-0.1811320754716981</v>
      </c>
      <c r="O193" s="22">
        <f>IF(ISNUMBER(M193), $B199 * N193, "")</f>
        <v>-27169.811320754714</v>
      </c>
      <c r="Q193" s="203"/>
      <c r="R193" s="203"/>
      <c r="S193" s="203"/>
    </row>
    <row r="194" spans="1:19" ht="17.25" thickBot="1">
      <c r="A194" s="125" t="s">
        <v>350</v>
      </c>
      <c r="B194" s="129">
        <v>956</v>
      </c>
      <c r="C194" s="80">
        <v>-8.5167464100000007E-2</v>
      </c>
      <c r="D194" s="106">
        <v>804</v>
      </c>
      <c r="E194" s="107">
        <f>IF(ISNUMBER(D194), (D194 - $B194) / $B194, "")</f>
        <v>-0.15899581589958159</v>
      </c>
      <c r="F194" s="108">
        <f>IF(ISNUMBER(D194), $B199 * E194, "")</f>
        <v>-23849.37238493724</v>
      </c>
      <c r="G194" s="109">
        <v>739</v>
      </c>
      <c r="H194" s="107">
        <f>IF(ISNUMBER(G194), (G194 - $B194) / $B194, "")</f>
        <v>-0.22698744769874477</v>
      </c>
      <c r="I194" s="110">
        <f>IF(ISNUMBER(G194), $B199 * H194, "")</f>
        <v>-34048.117154811713</v>
      </c>
      <c r="J194" s="106">
        <v>763</v>
      </c>
      <c r="K194" s="107">
        <f>IF(ISNUMBER(J194), (J194 - $B194) / $B194, "")</f>
        <v>-0.20188284518828453</v>
      </c>
      <c r="L194" s="108">
        <f>IF(ISNUMBER(J194), $B199 * K194, "")</f>
        <v>-30282.42677824268</v>
      </c>
      <c r="M194" s="109">
        <v>763</v>
      </c>
      <c r="N194" s="107">
        <f>IF(ISNUMBER(M194), (M194 - $B194) / $B194, "")</f>
        <v>-0.20188284518828453</v>
      </c>
      <c r="O194" s="108">
        <f>IF(ISNUMBER(M194), $B199 * N194, "")</f>
        <v>-30282.42677824268</v>
      </c>
      <c r="Q194" s="193"/>
      <c r="R194" s="193"/>
      <c r="S194" s="193"/>
    </row>
    <row r="195" spans="1:19" ht="17.25" thickBot="1">
      <c r="A195" s="125" t="s">
        <v>153</v>
      </c>
      <c r="B195" s="126">
        <v>7600</v>
      </c>
      <c r="C195" s="77">
        <v>-8.5989176200000003E-2</v>
      </c>
      <c r="D195" s="15">
        <v>6495</v>
      </c>
      <c r="E195" s="32">
        <f t="shared" ref="E195:E198" si="106">IF(ISNUMBER(D195), (D195 - $B195) / $B195, "")</f>
        <v>-0.14539473684210527</v>
      </c>
      <c r="F195" s="18">
        <f>IF(ISNUMBER(D195), $B199 * E195, "")</f>
        <v>-21809.21052631579</v>
      </c>
      <c r="G195" s="31">
        <v>6125</v>
      </c>
      <c r="H195" s="32">
        <f t="shared" ref="H195:H198" si="107">IF(ISNUMBER(G195), (G195 - $B195) / $B195, "")</f>
        <v>-0.19407894736842105</v>
      </c>
      <c r="I195" s="101">
        <f>IF(ISNUMBER(G195), $B199 * H195, "")</f>
        <v>-29111.842105263157</v>
      </c>
      <c r="J195" s="15">
        <v>6305</v>
      </c>
      <c r="K195" s="32">
        <f t="shared" ref="K195:K198" si="108">IF(ISNUMBER(J195), (J195 - $B195) / $B195, "")</f>
        <v>-0.17039473684210527</v>
      </c>
      <c r="L195" s="18">
        <f>IF(ISNUMBER(J195), $B199 * K195, "")</f>
        <v>-25559.21052631579</v>
      </c>
      <c r="M195" s="31">
        <v>6305</v>
      </c>
      <c r="N195" s="32">
        <f t="shared" ref="N195:N198" si="109">IF(ISNUMBER(M195), (M195 - $B195) / $B195, "")</f>
        <v>-0.17039473684210527</v>
      </c>
      <c r="O195" s="18">
        <f>IF(ISNUMBER(M195), $B199 * N195, "")</f>
        <v>-25559.21052631579</v>
      </c>
      <c r="Q195" s="193"/>
      <c r="R195" s="193"/>
      <c r="S195" s="193"/>
    </row>
    <row r="196" spans="1:19" ht="17.25" thickBot="1">
      <c r="A196" s="125" t="s">
        <v>204</v>
      </c>
      <c r="B196" s="126">
        <v>8.0299999999999994</v>
      </c>
      <c r="C196" s="77">
        <v>-8.64618885E-2</v>
      </c>
      <c r="D196" s="15">
        <v>7</v>
      </c>
      <c r="E196" s="32">
        <f t="shared" si="106"/>
        <v>-0.12826899128268984</v>
      </c>
      <c r="F196" s="18">
        <f>IF(ISNUMBER(D196), $B199 * E196, "")</f>
        <v>-19240.348692403477</v>
      </c>
      <c r="G196" s="31">
        <v>6.57</v>
      </c>
      <c r="H196" s="32">
        <f t="shared" si="107"/>
        <v>-0.18181818181818171</v>
      </c>
      <c r="I196" s="101">
        <f>IF(ISNUMBER(G196), $B199 * H196, "")</f>
        <v>-27272.727272727258</v>
      </c>
      <c r="J196" s="15">
        <v>6.66</v>
      </c>
      <c r="K196" s="32">
        <f t="shared" si="108"/>
        <v>-0.17061021170610202</v>
      </c>
      <c r="L196" s="18">
        <f>IF(ISNUMBER(J196), $B199 * K196, "")</f>
        <v>-25591.531755915305</v>
      </c>
      <c r="M196" s="31">
        <v>6.66</v>
      </c>
      <c r="N196" s="32">
        <f t="shared" si="109"/>
        <v>-0.17061021170610202</v>
      </c>
      <c r="O196" s="18">
        <f>IF(ISNUMBER(M196), $B199 * N196, "")</f>
        <v>-25591.531755915305</v>
      </c>
      <c r="Q196" s="193"/>
      <c r="R196" s="193"/>
      <c r="S196" s="193"/>
    </row>
    <row r="197" spans="1:19">
      <c r="A197" s="125" t="s">
        <v>240</v>
      </c>
      <c r="B197" s="126">
        <v>4070</v>
      </c>
      <c r="C197" s="77">
        <v>-8.8465845500000001E-2</v>
      </c>
      <c r="D197" s="15">
        <v>3570</v>
      </c>
      <c r="E197" s="32">
        <f t="shared" si="106"/>
        <v>-0.12285012285012285</v>
      </c>
      <c r="F197" s="18">
        <f>IF(ISNUMBER(D197), $B199 * E197, "")</f>
        <v>-18427.518427518429</v>
      </c>
      <c r="G197" s="31">
        <v>3300</v>
      </c>
      <c r="H197" s="32">
        <f t="shared" si="107"/>
        <v>-0.1891891891891892</v>
      </c>
      <c r="I197" s="101">
        <f>IF(ISNUMBER(G197), $B199 * H197, "")</f>
        <v>-28378.37837837838</v>
      </c>
      <c r="J197" s="15">
        <v>3375</v>
      </c>
      <c r="K197" s="32">
        <f t="shared" si="108"/>
        <v>-0.17076167076167076</v>
      </c>
      <c r="L197" s="18">
        <f>IF(ISNUMBER(J197), $B199 * K197, "")</f>
        <v>-25614.250614250614</v>
      </c>
      <c r="M197" s="31">
        <v>3375</v>
      </c>
      <c r="N197" s="32">
        <f t="shared" si="109"/>
        <v>-0.17076167076167076</v>
      </c>
      <c r="O197" s="18">
        <f>IF(ISNUMBER(M197), $B199 * N197, "")</f>
        <v>-25614.250614250614</v>
      </c>
      <c r="Q197" s="182"/>
      <c r="R197" s="183"/>
      <c r="S197" s="184"/>
    </row>
    <row r="198" spans="1:19" ht="17.25" thickBot="1">
      <c r="A198" s="130" t="s">
        <v>210</v>
      </c>
      <c r="B198" s="131">
        <v>4.57</v>
      </c>
      <c r="C198" s="79">
        <v>-0.1091617934</v>
      </c>
      <c r="D198" s="24">
        <v>3.93</v>
      </c>
      <c r="E198" s="25">
        <f t="shared" si="106"/>
        <v>-0.14004376367614882</v>
      </c>
      <c r="F198" s="104">
        <f>IF(ISNUMBER(D198), $B199 * E198, "")</f>
        <v>-21006.564551422322</v>
      </c>
      <c r="G198" s="102">
        <v>3.58</v>
      </c>
      <c r="H198" s="25">
        <f t="shared" si="107"/>
        <v>-0.2166301969365427</v>
      </c>
      <c r="I198" s="103">
        <f>IF(ISNUMBER(G198), $B199 * H198, "")</f>
        <v>-32494.529540481406</v>
      </c>
      <c r="J198" s="24">
        <v>3.65</v>
      </c>
      <c r="K198" s="25">
        <f t="shared" si="108"/>
        <v>-0.20131291028446396</v>
      </c>
      <c r="L198" s="104">
        <f>IF(ISNUMBER(J198), $B199 * K198, "")</f>
        <v>-30196.936542669595</v>
      </c>
      <c r="M198" s="102">
        <v>3.65</v>
      </c>
      <c r="N198" s="25">
        <f t="shared" si="109"/>
        <v>-0.20131291028446396</v>
      </c>
      <c r="O198" s="104">
        <f>IF(ISNUMBER(M198), $B199 * N198, "")</f>
        <v>-30196.936542669595</v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-0.12085299800489531</v>
      </c>
      <c r="F199" s="28">
        <f>SUM(F179:F198)</f>
        <v>-362558.99401468586</v>
      </c>
      <c r="G199" s="26" t="s">
        <v>265</v>
      </c>
      <c r="H199" s="27">
        <f>IF(COUNT(H179:H198), SUM(H179:H198) / COUNT(H179:H198), 0)</f>
        <v>-0.19273584390988718</v>
      </c>
      <c r="I199" s="28">
        <f>SUM(I179:I198)</f>
        <v>-578207.53172966163</v>
      </c>
      <c r="J199" s="26" t="s">
        <v>265</v>
      </c>
      <c r="K199" s="27">
        <f>IF(COUNT(K179:K198), SUM(K179:K198) / COUNT(K179:K198), 0)</f>
        <v>-0.17785411562770354</v>
      </c>
      <c r="L199" s="28">
        <f>SUM(L179:L198)</f>
        <v>-533562.34688311059</v>
      </c>
      <c r="M199" s="26" t="s">
        <v>265</v>
      </c>
      <c r="N199" s="27">
        <f>IF(COUNT(N179:N198), SUM(N179:N198) / COUNT(N179:N198), 0)</f>
        <v>-0.17785411562770354</v>
      </c>
      <c r="O199" s="28">
        <f>SUM(O179:O198)</f>
        <v>-533562.34688311059</v>
      </c>
      <c r="Q199" s="188"/>
      <c r="R199" s="189"/>
      <c r="S199" s="19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95F8-FF97-4B96-B533-5E89BA36A65A}">
  <sheetPr codeName="Sheet20"/>
  <dimension ref="A1:S199"/>
  <sheetViews>
    <sheetView tabSelected="1"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4" t="s">
        <v>0</v>
      </c>
      <c r="B1" s="205"/>
      <c r="C1" s="205"/>
      <c r="D1" s="205"/>
      <c r="E1" s="205"/>
      <c r="F1" s="206"/>
      <c r="G1" s="235">
        <v>44726</v>
      </c>
      <c r="H1" s="236"/>
      <c r="I1" s="237"/>
      <c r="J1" s="204" t="s">
        <v>1</v>
      </c>
      <c r="K1" s="205"/>
      <c r="L1" s="205"/>
      <c r="M1" s="205"/>
      <c r="N1" s="205"/>
      <c r="O1" s="206"/>
      <c r="Q1" s="204" t="s">
        <v>2</v>
      </c>
      <c r="R1" s="206"/>
    </row>
    <row r="2" spans="1:19" ht="17.25" customHeight="1">
      <c r="A2" s="117" t="s">
        <v>3</v>
      </c>
      <c r="B2" s="238" t="s">
        <v>8</v>
      </c>
      <c r="C2" s="239"/>
      <c r="D2" s="239"/>
      <c r="E2" s="239"/>
      <c r="F2" s="240"/>
      <c r="G2" s="232" t="s">
        <v>46</v>
      </c>
      <c r="H2" s="233"/>
      <c r="I2" s="234"/>
      <c r="J2" s="1" t="s">
        <v>3</v>
      </c>
      <c r="K2" s="238" t="s">
        <v>314</v>
      </c>
      <c r="L2" s="239"/>
      <c r="M2" s="239"/>
      <c r="N2" s="239"/>
      <c r="O2" s="240"/>
      <c r="Q2" s="2" t="s">
        <v>6</v>
      </c>
      <c r="R2" s="3">
        <v>0.375</v>
      </c>
    </row>
    <row r="3" spans="1:19" ht="17.25" customHeight="1" thickBot="1">
      <c r="A3" s="118" t="s">
        <v>7</v>
      </c>
      <c r="B3" s="229" t="s">
        <v>322</v>
      </c>
      <c r="C3" s="230"/>
      <c r="D3" s="230"/>
      <c r="E3" s="230"/>
      <c r="F3" s="231"/>
      <c r="G3" s="22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-87,220 KRW (-2.91%)</v>
      </c>
      <c r="H3" s="226"/>
      <c r="I3" s="227"/>
      <c r="J3" s="4" t="s">
        <v>7</v>
      </c>
      <c r="K3" s="229" t="s">
        <v>315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9" t="s">
        <v>16</v>
      </c>
      <c r="C4" s="230"/>
      <c r="D4" s="230"/>
      <c r="E4" s="230"/>
      <c r="F4" s="231"/>
      <c r="G4" s="232" t="s">
        <v>44</v>
      </c>
      <c r="H4" s="233"/>
      <c r="I4" s="234"/>
      <c r="J4" s="4" t="s">
        <v>11</v>
      </c>
      <c r="K4" s="229" t="s">
        <v>316</v>
      </c>
      <c r="L4" s="230"/>
      <c r="M4" s="230"/>
      <c r="N4" s="230"/>
      <c r="O4" s="23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9" t="s">
        <v>313</v>
      </c>
      <c r="C5" s="230"/>
      <c r="D5" s="230"/>
      <c r="E5" s="230"/>
      <c r="F5" s="231"/>
      <c r="G5" s="22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-70,695 KRW (-2.36%)</v>
      </c>
      <c r="H5" s="226"/>
      <c r="I5" s="227"/>
      <c r="J5" s="4" t="s">
        <v>15</v>
      </c>
      <c r="K5" s="229" t="s">
        <v>317</v>
      </c>
      <c r="L5" s="230"/>
      <c r="M5" s="230"/>
      <c r="N5" s="230"/>
      <c r="O5" s="231"/>
    </row>
    <row r="6" spans="1:19">
      <c r="A6" s="118" t="s">
        <v>18</v>
      </c>
      <c r="B6" s="229"/>
      <c r="C6" s="230"/>
      <c r="D6" s="230"/>
      <c r="E6" s="230"/>
      <c r="F6" s="231"/>
      <c r="G6" s="232" t="s">
        <v>45</v>
      </c>
      <c r="H6" s="233"/>
      <c r="I6" s="234"/>
      <c r="J6" s="4" t="s">
        <v>18</v>
      </c>
      <c r="K6" s="229" t="s">
        <v>318</v>
      </c>
      <c r="L6" s="230"/>
      <c r="M6" s="230"/>
      <c r="N6" s="230"/>
      <c r="O6" s="231"/>
    </row>
    <row r="7" spans="1:19" ht="17.25" thickBot="1">
      <c r="A7" s="118" t="s">
        <v>21</v>
      </c>
      <c r="B7" s="229"/>
      <c r="C7" s="230"/>
      <c r="D7" s="230"/>
      <c r="E7" s="230"/>
      <c r="F7" s="231"/>
      <c r="G7" s="22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-55,269 KRW (-1.84%)</v>
      </c>
      <c r="H7" s="226"/>
      <c r="I7" s="227"/>
      <c r="J7" s="4" t="s">
        <v>21</v>
      </c>
      <c r="K7" s="229" t="s">
        <v>319</v>
      </c>
      <c r="L7" s="230"/>
      <c r="M7" s="230"/>
      <c r="N7" s="230"/>
      <c r="O7" s="231"/>
    </row>
    <row r="8" spans="1:19" ht="17.25" thickBot="1">
      <c r="A8" s="118" t="s">
        <v>24</v>
      </c>
      <c r="B8" s="229"/>
      <c r="C8" s="230"/>
      <c r="D8" s="230"/>
      <c r="E8" s="230"/>
      <c r="F8" s="231"/>
      <c r="G8" s="232" t="s">
        <v>249</v>
      </c>
      <c r="H8" s="233"/>
      <c r="I8" s="234"/>
      <c r="J8" s="4" t="s">
        <v>24</v>
      </c>
      <c r="K8" s="229"/>
      <c r="L8" s="230"/>
      <c r="M8" s="230"/>
      <c r="N8" s="230"/>
      <c r="O8" s="231"/>
      <c r="Q8" s="204" t="s">
        <v>27</v>
      </c>
      <c r="R8" s="206"/>
    </row>
    <row r="9" spans="1:19" ht="17.25" thickBot="1">
      <c r="A9" s="118" t="s">
        <v>28</v>
      </c>
      <c r="B9" s="229"/>
      <c r="C9" s="230"/>
      <c r="D9" s="230"/>
      <c r="E9" s="230"/>
      <c r="F9" s="231"/>
      <c r="G9" s="22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-42,300 KRW (-1.41%)</v>
      </c>
      <c r="H9" s="226"/>
      <c r="I9" s="227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8" t="s">
        <v>30</v>
      </c>
      <c r="B10" s="229"/>
      <c r="C10" s="230"/>
      <c r="D10" s="230"/>
      <c r="E10" s="230"/>
      <c r="F10" s="231"/>
      <c r="G10" s="232" t="s">
        <v>47</v>
      </c>
      <c r="H10" s="233"/>
      <c r="I10" s="234"/>
      <c r="J10" s="4" t="s">
        <v>30</v>
      </c>
      <c r="K10" s="229" t="s">
        <v>320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9" t="s">
        <v>32</v>
      </c>
      <c r="B11" s="222" t="s">
        <v>321</v>
      </c>
      <c r="C11" s="223"/>
      <c r="D11" s="223"/>
      <c r="E11" s="223"/>
      <c r="F11" s="224"/>
      <c r="G11" s="22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6"/>
      <c r="I11" s="227"/>
      <c r="J11" s="7" t="s">
        <v>32</v>
      </c>
      <c r="K11" s="222" t="s">
        <v>312</v>
      </c>
      <c r="L11" s="223"/>
      <c r="M11" s="223"/>
      <c r="N11" s="223"/>
      <c r="O11" s="224"/>
      <c r="Q11" s="65" t="s">
        <v>33</v>
      </c>
      <c r="R11" s="8">
        <v>1000</v>
      </c>
    </row>
    <row r="12" spans="1:19" ht="17.25" thickBot="1"/>
    <row r="13" spans="1:19" ht="17.25" customHeight="1" thickBot="1">
      <c r="A13" s="204" t="s">
        <v>34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6"/>
      <c r="Q13" s="203"/>
      <c r="R13" s="203"/>
      <c r="S13" s="203"/>
    </row>
    <row r="14" spans="1:19" ht="17.25" customHeight="1" thickBot="1">
      <c r="A14" s="178" t="s">
        <v>35</v>
      </c>
      <c r="B14" s="204" t="s">
        <v>36</v>
      </c>
      <c r="C14" s="206"/>
      <c r="D14" s="204" t="s">
        <v>37</v>
      </c>
      <c r="E14" s="205"/>
      <c r="F14" s="206"/>
      <c r="G14" s="207">
        <f>_xlfn.IFNA(VLOOKUP(B14, 현재가테이블!$B$2:$D$200, 2, FALSE), "-")</f>
        <v>28417000</v>
      </c>
      <c r="H14" s="208"/>
      <c r="I14" s="209"/>
      <c r="J14" s="204" t="s">
        <v>38</v>
      </c>
      <c r="K14" s="205"/>
      <c r="L14" s="206"/>
      <c r="M14" s="210">
        <f>_xlfn.IFNA(VLOOKUP(B14, 현재가테이블!$B$2:$D$200, 3, FALSE), "-")</f>
        <v>-3.2513958900000001E-2</v>
      </c>
      <c r="N14" s="211"/>
      <c r="O14" s="212"/>
      <c r="Q14" s="203"/>
      <c r="R14" s="203"/>
      <c r="S14" s="203"/>
    </row>
    <row r="15" spans="1:19" ht="17.25" customHeight="1" thickBot="1">
      <c r="A15" s="241" t="s">
        <v>39</v>
      </c>
      <c r="B15" s="242" t="str">
        <f>TEXT($G$1, "[$-ko-KR]yyyy-mm-dd(ddd) ") &amp; "오전 00:00"</f>
        <v>2022-06-14(화) 오전 00:00</v>
      </c>
      <c r="C15" s="243"/>
      <c r="D15" s="217" t="str">
        <f>TEXT($G$1, "[$-ko-KR]yyyy-mm-dd(ddd) ") &amp; "오후 14:00"</f>
        <v>2022-06-14(화) 오후 14:00</v>
      </c>
      <c r="E15" s="218"/>
      <c r="F15" s="219"/>
      <c r="G15" s="217" t="str">
        <f>TEXT($G$1, "[$-ko-KR]yyyy-mm-dd(ddd) ") &amp; "오후 19:00"</f>
        <v>2022-06-14(화) 오후 19:00</v>
      </c>
      <c r="H15" s="218"/>
      <c r="I15" s="219"/>
      <c r="J15" s="217" t="str">
        <f>TEXT($G$1, "[$-ko-KR]yyyy-mm-dd(ddd) ") &amp; "오후 21:00"</f>
        <v>2022-06-14(화) 오후 21:00</v>
      </c>
      <c r="K15" s="218"/>
      <c r="L15" s="219"/>
      <c r="M15" s="217" t="str">
        <f>TEXT($G$1+1, "[$-ko-KR]yyyy-mm-dd(ddd) ") &amp; "오전 00:00"</f>
        <v>2022-06-15(수) 오전 00:00</v>
      </c>
      <c r="N15" s="218"/>
      <c r="O15" s="219"/>
      <c r="Q15" s="203"/>
      <c r="R15" s="203"/>
      <c r="S15" s="203"/>
    </row>
    <row r="16" spans="1:19" ht="17.25" customHeight="1" thickBot="1">
      <c r="A16" s="24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3"/>
      <c r="R16" s="193"/>
      <c r="S16" s="19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3"/>
      <c r="R17" s="203"/>
      <c r="S17" s="20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3"/>
      <c r="R18" s="203"/>
      <c r="S18" s="20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3"/>
      <c r="R19" s="193"/>
      <c r="S19" s="19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3"/>
      <c r="R20" s="193"/>
      <c r="S20" s="19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3"/>
      <c r="R21" s="193"/>
      <c r="S21" s="19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3"/>
      <c r="R22" s="193"/>
      <c r="S22" s="19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3"/>
      <c r="R23" s="193"/>
      <c r="S23" s="19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3"/>
      <c r="R24" s="193"/>
      <c r="S24" s="19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4"/>
      <c r="R26" s="195"/>
      <c r="S26" s="19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7"/>
      <c r="R27" s="198"/>
      <c r="S27" s="19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0"/>
      <c r="R28" s="201"/>
      <c r="S28" s="20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3"/>
      <c r="R29" s="193"/>
      <c r="S29" s="19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3"/>
      <c r="R30" s="203"/>
      <c r="S30" s="20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3"/>
      <c r="R31" s="203"/>
      <c r="S31" s="20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3"/>
      <c r="R32" s="193"/>
      <c r="S32" s="19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3"/>
      <c r="R33" s="193"/>
      <c r="S33" s="19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3"/>
      <c r="R34" s="193"/>
      <c r="S34" s="19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2"/>
      <c r="R35" s="183"/>
      <c r="S35" s="18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5"/>
      <c r="R36" s="186"/>
      <c r="S36" s="187"/>
    </row>
    <row r="37" spans="1:19" ht="17.25" customHeight="1" thickBot="1">
      <c r="A37" s="132" t="s">
        <v>42</v>
      </c>
      <c r="B37" s="246">
        <v>150000</v>
      </c>
      <c r="C37" s="2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8"/>
      <c r="R37" s="189"/>
      <c r="S37" s="190"/>
    </row>
    <row r="38" spans="1:19" ht="17.25" customHeight="1"/>
    <row r="39" spans="1:19" ht="17.25" customHeight="1" thickBot="1"/>
    <row r="40" spans="1:19" ht="17.25" customHeight="1" thickBot="1">
      <c r="A40" s="204" t="s">
        <v>44</v>
      </c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205"/>
      <c r="M40" s="205"/>
      <c r="N40" s="205"/>
      <c r="O40" s="206"/>
      <c r="Q40" s="203"/>
      <c r="R40" s="203"/>
      <c r="S40" s="203"/>
    </row>
    <row r="41" spans="1:19" ht="17.25" customHeight="1" thickBot="1">
      <c r="A41" s="178" t="s">
        <v>261</v>
      </c>
      <c r="B41" s="204" t="s">
        <v>49</v>
      </c>
      <c r="C41" s="206"/>
      <c r="D41" s="204" t="s">
        <v>57</v>
      </c>
      <c r="E41" s="205"/>
      <c r="F41" s="206"/>
      <c r="G41" s="207">
        <f>_xlfn.IFNA(VLOOKUP(B41, 현재가테이블!$B$2:$D$200, 2, FALSE), "-")</f>
        <v>28417000</v>
      </c>
      <c r="H41" s="208"/>
      <c r="I41" s="209"/>
      <c r="J41" s="204" t="s">
        <v>58</v>
      </c>
      <c r="K41" s="205"/>
      <c r="L41" s="206"/>
      <c r="M41" s="210">
        <f>_xlfn.IFNA(VLOOKUP(B41, 현재가테이블!$B$2:$D$200, 3, FALSE), "-")</f>
        <v>-3.2513958900000001E-2</v>
      </c>
      <c r="N41" s="211"/>
      <c r="O41" s="212"/>
      <c r="Q41" s="203"/>
      <c r="R41" s="203"/>
      <c r="S41" s="203"/>
    </row>
    <row r="42" spans="1:19" ht="17.25" customHeight="1" thickBot="1">
      <c r="A42" s="248" t="s">
        <v>54</v>
      </c>
      <c r="B42" s="244" t="str">
        <f>TEXT($G$1, "[$-ko-KR]yyyy-mm-dd(ddd) ") &amp; "오전 00:00"</f>
        <v>2022-06-14(화) 오전 00:00</v>
      </c>
      <c r="C42" s="245"/>
      <c r="D42" s="217" t="str">
        <f>TEXT($G$1, "[$-ko-KR]yyyy-mm-dd(ddd) ") &amp; "오후 14:00"</f>
        <v>2022-06-14(화) 오후 14:00</v>
      </c>
      <c r="E42" s="218"/>
      <c r="F42" s="219"/>
      <c r="G42" s="217" t="str">
        <f>TEXT($G$1, "[$-ko-KR]yyyy-mm-dd(ddd) ") &amp; "오후 19:00"</f>
        <v>2022-06-14(화) 오후 19:00</v>
      </c>
      <c r="H42" s="218"/>
      <c r="I42" s="219"/>
      <c r="J42" s="217" t="str">
        <f>TEXT($G$1, "[$-ko-KR]yyyy-mm-dd(ddd) ") &amp; "오후 21:00"</f>
        <v>2022-06-14(화) 오후 21:00</v>
      </c>
      <c r="K42" s="218"/>
      <c r="L42" s="219"/>
      <c r="M42" s="217" t="str">
        <f>TEXT($G$1+1, "[$-ko-KR]yyyy-mm-dd(ddd) ") &amp; "오전 00:00"</f>
        <v>2022-06-15(수) 오전 00:00</v>
      </c>
      <c r="N42" s="218"/>
      <c r="O42" s="219"/>
      <c r="Q42" s="203"/>
      <c r="R42" s="203"/>
      <c r="S42" s="203"/>
    </row>
    <row r="43" spans="1:19" ht="17.25" customHeight="1" thickBot="1">
      <c r="A43" s="249"/>
      <c r="B43" s="121" t="s">
        <v>57</v>
      </c>
      <c r="C43" s="122" t="s">
        <v>58</v>
      </c>
      <c r="D43" s="2" t="s">
        <v>57</v>
      </c>
      <c r="E43" s="10" t="s">
        <v>262</v>
      </c>
      <c r="F43" s="11" t="s">
        <v>263</v>
      </c>
      <c r="G43" s="179" t="s">
        <v>57</v>
      </c>
      <c r="H43" s="180" t="s">
        <v>262</v>
      </c>
      <c r="I43" s="181" t="s">
        <v>263</v>
      </c>
      <c r="J43" s="10" t="s">
        <v>57</v>
      </c>
      <c r="K43" s="10" t="s">
        <v>262</v>
      </c>
      <c r="L43" s="115" t="s">
        <v>263</v>
      </c>
      <c r="M43" s="2" t="s">
        <v>57</v>
      </c>
      <c r="N43" s="10" t="s">
        <v>262</v>
      </c>
      <c r="O43" s="66" t="s">
        <v>263</v>
      </c>
      <c r="Q43" s="193"/>
      <c r="R43" s="193"/>
      <c r="S43" s="193"/>
    </row>
    <row r="44" spans="1:19" ht="17.25" customHeight="1" thickBot="1">
      <c r="A44" s="123" t="s">
        <v>97</v>
      </c>
      <c r="B44" s="124">
        <v>1.1000000000000001E-3</v>
      </c>
      <c r="C44" s="76">
        <v>0.1</v>
      </c>
      <c r="D44" s="13">
        <v>1.1000000000000001E-3</v>
      </c>
      <c r="E44" s="14">
        <f>IF(ISNUMBER(D44), (D44 - $B44) / $B44, "")</f>
        <v>0</v>
      </c>
      <c r="F44" s="16">
        <f>IF(ISNUMBER(D44), $B64 * E44, "")</f>
        <v>0</v>
      </c>
      <c r="G44" s="29">
        <v>1.1000000000000001E-3</v>
      </c>
      <c r="H44" s="14">
        <f>IF(ISNUMBER(G44), (G44 - $B44) / $B44, "")</f>
        <v>0</v>
      </c>
      <c r="I44" s="100">
        <f>IF(ISNUMBER(G44), $B64 * H44, "")</f>
        <v>0</v>
      </c>
      <c r="J44" s="13">
        <v>1.1000000000000001E-3</v>
      </c>
      <c r="K44" s="14">
        <f>IF(ISNUMBER(J44), (J44 - $B44) / $B44, "")</f>
        <v>0</v>
      </c>
      <c r="L44" s="16">
        <f>IF(ISNUMBER(J44), $B64 * K44, "")</f>
        <v>0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3"/>
      <c r="R44" s="203"/>
      <c r="S44" s="203"/>
    </row>
    <row r="45" spans="1:19" ht="17.25" customHeight="1" thickBot="1">
      <c r="A45" s="125" t="s">
        <v>107</v>
      </c>
      <c r="B45" s="126">
        <v>58.4</v>
      </c>
      <c r="C45" s="77">
        <v>4.2857142899999999E-2</v>
      </c>
      <c r="D45" s="15">
        <v>55.3</v>
      </c>
      <c r="E45" s="32">
        <f t="shared" ref="E45:E48" si="14">IF(ISNUMBER(D45), (D45 - $B45) / $B45, "")</f>
        <v>-5.3082191780821943E-2</v>
      </c>
      <c r="F45" s="18">
        <f>IF(ISNUMBER(D45), $B64 * E45, "")</f>
        <v>-7962.3287671232911</v>
      </c>
      <c r="G45" s="31">
        <v>56</v>
      </c>
      <c r="H45" s="32">
        <f t="shared" ref="H45:H48" si="15">IF(ISNUMBER(G45), (G45 - $B45) / $B45, "")</f>
        <v>-4.1095890410958881E-2</v>
      </c>
      <c r="I45" s="101">
        <f>IF(ISNUMBER(G45), $B64 * H45, "")</f>
        <v>-6164.3835616438319</v>
      </c>
      <c r="J45" s="15">
        <v>54.5</v>
      </c>
      <c r="K45" s="32">
        <f t="shared" ref="K45:K48" si="16">IF(ISNUMBER(J45), (J45 - $B45) / $B45, "")</f>
        <v>-6.6780821917808195E-2</v>
      </c>
      <c r="L45" s="18">
        <f>IF(ISNUMBER(J45), $B64 * K45, "")</f>
        <v>-10017.123287671229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3"/>
      <c r="R45" s="203"/>
      <c r="S45" s="203"/>
    </row>
    <row r="46" spans="1:19" ht="17.25" customHeight="1" thickBot="1">
      <c r="A46" s="125" t="s">
        <v>126</v>
      </c>
      <c r="B46" s="126">
        <v>51.2</v>
      </c>
      <c r="C46" s="77">
        <v>3.2258064500000003E-2</v>
      </c>
      <c r="D46" s="15">
        <v>49.9</v>
      </c>
      <c r="E46" s="32">
        <f t="shared" si="14"/>
        <v>-2.5390625000000083E-2</v>
      </c>
      <c r="F46" s="18">
        <f>IF(ISNUMBER(D46), $B64 * E46, "")</f>
        <v>-3808.5937500000123</v>
      </c>
      <c r="G46" s="31">
        <v>50.3</v>
      </c>
      <c r="H46" s="32">
        <f t="shared" si="15"/>
        <v>-1.7578125000000111E-2</v>
      </c>
      <c r="I46" s="101">
        <f>IF(ISNUMBER(G46), $B64 * H46, "")</f>
        <v>-2636.7187500000168</v>
      </c>
      <c r="J46" s="15">
        <v>50.1</v>
      </c>
      <c r="K46" s="32">
        <f t="shared" si="16"/>
        <v>-2.1484375000000028E-2</v>
      </c>
      <c r="L46" s="18">
        <f>IF(ISNUMBER(J46), $B64 * K46, "")</f>
        <v>-3222.6562500000041</v>
      </c>
      <c r="M46" s="31"/>
      <c r="N46" s="32" t="str">
        <f t="shared" si="17"/>
        <v/>
      </c>
      <c r="O46" s="18" t="str">
        <f>IF(ISNUMBER(M46), $B64 * N46, "")</f>
        <v/>
      </c>
      <c r="Q46" s="193"/>
      <c r="R46" s="193"/>
      <c r="S46" s="193"/>
    </row>
    <row r="47" spans="1:19" ht="17.25" customHeight="1" thickBot="1">
      <c r="A47" s="125" t="s">
        <v>202</v>
      </c>
      <c r="B47" s="126">
        <v>4.54</v>
      </c>
      <c r="C47" s="77">
        <v>2.9478457999999999E-2</v>
      </c>
      <c r="D47" s="15">
        <v>4.3499999999999996</v>
      </c>
      <c r="E47" s="32">
        <f t="shared" si="14"/>
        <v>-4.1850220264317263E-2</v>
      </c>
      <c r="F47" s="18">
        <f>IF(ISNUMBER(D47), $B64 * E47, "")</f>
        <v>-6277.5330396475892</v>
      </c>
      <c r="G47" s="31">
        <v>4.38</v>
      </c>
      <c r="H47" s="32">
        <f t="shared" si="15"/>
        <v>-3.5242290748898709E-2</v>
      </c>
      <c r="I47" s="101">
        <f>IF(ISNUMBER(G47), $B64 * H47, "")</f>
        <v>-5286.3436123348065</v>
      </c>
      <c r="J47" s="15">
        <v>4.22</v>
      </c>
      <c r="K47" s="32">
        <f t="shared" si="16"/>
        <v>-7.0484581497797419E-2</v>
      </c>
      <c r="L47" s="18">
        <f>IF(ISNUMBER(J47), $B64 * K47, "")</f>
        <v>-10572.687224669613</v>
      </c>
      <c r="M47" s="31"/>
      <c r="N47" s="32" t="str">
        <f t="shared" si="17"/>
        <v/>
      </c>
      <c r="O47" s="18" t="str">
        <f>IF(ISNUMBER(M47), $B64 * N47, "")</f>
        <v/>
      </c>
      <c r="Q47" s="193"/>
      <c r="R47" s="193"/>
      <c r="S47" s="193"/>
    </row>
    <row r="48" spans="1:19" ht="17.25" customHeight="1" thickBot="1">
      <c r="A48" s="127" t="s">
        <v>196</v>
      </c>
      <c r="B48" s="128">
        <v>24.7</v>
      </c>
      <c r="C48" s="78">
        <v>2.4896265599999998E-2</v>
      </c>
      <c r="D48" s="20">
        <v>24</v>
      </c>
      <c r="E48" s="21">
        <f t="shared" si="14"/>
        <v>-2.8340080971659892E-2</v>
      </c>
      <c r="F48" s="22">
        <f>IF(ISNUMBER(D48), $B64 * E48, "")</f>
        <v>-4251.012145748984</v>
      </c>
      <c r="G48" s="30">
        <v>24.2</v>
      </c>
      <c r="H48" s="21">
        <f t="shared" si="15"/>
        <v>-2.0242914979757085E-2</v>
      </c>
      <c r="I48" s="105">
        <f>IF(ISNUMBER(G48), $B64 * H48, "")</f>
        <v>-3036.4372469635628</v>
      </c>
      <c r="J48" s="20">
        <v>23.4</v>
      </c>
      <c r="K48" s="21">
        <f t="shared" si="16"/>
        <v>-5.2631578947368453E-2</v>
      </c>
      <c r="L48" s="22">
        <f>IF(ISNUMBER(J48), $B64 * K48, "")</f>
        <v>-7894.7368421052679</v>
      </c>
      <c r="M48" s="30"/>
      <c r="N48" s="21" t="str">
        <f t="shared" si="17"/>
        <v/>
      </c>
      <c r="O48" s="22" t="str">
        <f>IF(ISNUMBER(M48), $B64 * N48, "")</f>
        <v/>
      </c>
      <c r="Q48" s="193"/>
      <c r="R48" s="193"/>
      <c r="S48" s="193"/>
    </row>
    <row r="49" spans="1:19" ht="17.25" customHeight="1" thickBot="1">
      <c r="A49" s="125" t="s">
        <v>71</v>
      </c>
      <c r="B49" s="129">
        <v>11.4</v>
      </c>
      <c r="C49" s="80">
        <v>1.7857142900000001E-2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3947.3684210526171</v>
      </c>
      <c r="G49" s="109">
        <v>11.7</v>
      </c>
      <c r="H49" s="107">
        <f>IF(ISNUMBER(G49), (G49 - $B49) / $B49, "")</f>
        <v>2.6315789473684115E-2</v>
      </c>
      <c r="I49" s="110">
        <f>IF(ISNUMBER(G49), $B64 * H49, "")</f>
        <v>3947.3684210526171</v>
      </c>
      <c r="J49" s="106">
        <v>11.5</v>
      </c>
      <c r="K49" s="107">
        <f>IF(ISNUMBER(J49), (J49 - $B49) / $B49, "")</f>
        <v>8.7719298245613718E-3</v>
      </c>
      <c r="L49" s="108">
        <f>IF(ISNUMBER(J49), $B64 * K49, "")</f>
        <v>1315.7894736842059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3"/>
      <c r="R49" s="193"/>
      <c r="S49" s="193"/>
    </row>
    <row r="50" spans="1:19" ht="17.25" customHeight="1" thickBot="1">
      <c r="A50" s="125" t="s">
        <v>260</v>
      </c>
      <c r="B50" s="126">
        <v>71.8</v>
      </c>
      <c r="C50" s="77">
        <v>1.6997167099999998E-2</v>
      </c>
      <c r="D50" s="15">
        <v>72.3</v>
      </c>
      <c r="E50" s="32">
        <f t="shared" ref="E50:E53" si="18">IF(ISNUMBER(D50), (D50 - $B50) / $B50, "")</f>
        <v>6.9637883008356553E-3</v>
      </c>
      <c r="F50" s="18">
        <f>IF(ISNUMBER(D50), $B64 * E50, "")</f>
        <v>1044.5682451253483</v>
      </c>
      <c r="G50" s="31">
        <v>72.8</v>
      </c>
      <c r="H50" s="32">
        <f t="shared" ref="H50:H53" si="19">IF(ISNUMBER(G50), (G50 - $B50) / $B50, "")</f>
        <v>1.3927576601671311E-2</v>
      </c>
      <c r="I50" s="101">
        <f>IF(ISNUMBER(G50), $B64 * H50, "")</f>
        <v>2089.1364902506966</v>
      </c>
      <c r="J50" s="15">
        <v>71.2</v>
      </c>
      <c r="K50" s="32">
        <f t="shared" ref="K50:K53" si="20">IF(ISNUMBER(J50), (J50 - $B50) / $B50, "")</f>
        <v>-8.3565459610027062E-3</v>
      </c>
      <c r="L50" s="18">
        <f>IF(ISNUMBER(J50), $B64 * K50, "")</f>
        <v>-1253.4818941504059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3"/>
      <c r="R50" s="193"/>
      <c r="S50" s="193"/>
    </row>
    <row r="51" spans="1:19" ht="17.25" customHeight="1" thickBot="1">
      <c r="A51" s="125" t="s">
        <v>188</v>
      </c>
      <c r="B51" s="126">
        <v>41.6</v>
      </c>
      <c r="C51" s="77">
        <v>4.8309179000000004E-3</v>
      </c>
      <c r="D51" s="15">
        <v>40</v>
      </c>
      <c r="E51" s="32">
        <f t="shared" si="18"/>
        <v>-3.8461538461538491E-2</v>
      </c>
      <c r="F51" s="18">
        <f>IF(ISNUMBER(D51), $B64 * E51, "")</f>
        <v>-5769.2307692307741</v>
      </c>
      <c r="G51" s="31">
        <v>40.299999999999997</v>
      </c>
      <c r="H51" s="32">
        <f t="shared" si="19"/>
        <v>-3.1250000000000104E-2</v>
      </c>
      <c r="I51" s="101">
        <f>IF(ISNUMBER(G51), $B64 * H51, "")</f>
        <v>-4687.5000000000155</v>
      </c>
      <c r="J51" s="15">
        <v>39.4</v>
      </c>
      <c r="K51" s="32">
        <f t="shared" si="20"/>
        <v>-5.2884615384615453E-2</v>
      </c>
      <c r="L51" s="18">
        <f>IF(ISNUMBER(J51), $B64 * K51, "")</f>
        <v>-7932.6923076923176</v>
      </c>
      <c r="M51" s="31"/>
      <c r="N51" s="32" t="str">
        <f t="shared" si="21"/>
        <v/>
      </c>
      <c r="O51" s="18" t="str">
        <f>IF(ISNUMBER(M51), $B64 * N51, "")</f>
        <v/>
      </c>
      <c r="Q51" s="193"/>
      <c r="R51" s="193"/>
      <c r="S51" s="193"/>
    </row>
    <row r="52" spans="1:19" ht="17.25" customHeight="1" thickBot="1">
      <c r="A52" s="125" t="s">
        <v>143</v>
      </c>
      <c r="B52" s="126">
        <v>4.63</v>
      </c>
      <c r="C52" s="77">
        <v>-6.4377682E-3</v>
      </c>
      <c r="D52" s="15">
        <v>4.6500000000000004</v>
      </c>
      <c r="E52" s="32">
        <f t="shared" si="18"/>
        <v>4.3196544276458883E-3</v>
      </c>
      <c r="F52" s="18">
        <f>IF(ISNUMBER(D52), $B64 * E52, "")</f>
        <v>647.9481641468833</v>
      </c>
      <c r="G52" s="31">
        <v>4.68</v>
      </c>
      <c r="H52" s="32">
        <f t="shared" si="19"/>
        <v>1.0799136069114432E-2</v>
      </c>
      <c r="I52" s="101">
        <f>IF(ISNUMBER(G52), $B64 * H52, "")</f>
        <v>1619.8704103671648</v>
      </c>
      <c r="J52" s="15">
        <v>4.55</v>
      </c>
      <c r="K52" s="32">
        <f t="shared" si="20"/>
        <v>-1.7278617710583168E-2</v>
      </c>
      <c r="L52" s="18">
        <f>IF(ISNUMBER(J52), $B64 * K52, "")</f>
        <v>-2591.7926565874754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56</v>
      </c>
      <c r="B53" s="131">
        <v>50.2</v>
      </c>
      <c r="C53" s="79">
        <v>-7.9051382999999996E-3</v>
      </c>
      <c r="D53" s="24">
        <v>50.7</v>
      </c>
      <c r="E53" s="25">
        <f t="shared" si="18"/>
        <v>9.9601593625498006E-3</v>
      </c>
      <c r="F53" s="104">
        <f>IF(ISNUMBER(D53), $B64 * E53, "")</f>
        <v>1494.0239043824702</v>
      </c>
      <c r="G53" s="102">
        <v>51.2</v>
      </c>
      <c r="H53" s="25">
        <f t="shared" si="19"/>
        <v>1.9920318725099601E-2</v>
      </c>
      <c r="I53" s="103">
        <f>IF(ISNUMBER(G53), $B64 * H53, "")</f>
        <v>2988.0478087649403</v>
      </c>
      <c r="J53" s="24">
        <v>49.8</v>
      </c>
      <c r="K53" s="25">
        <f t="shared" si="20"/>
        <v>-7.9681274900399533E-3</v>
      </c>
      <c r="L53" s="104">
        <f>IF(ISNUMBER(J53), $B64 * K53, "")</f>
        <v>-1195.2191235059929</v>
      </c>
      <c r="M53" s="102"/>
      <c r="N53" s="25" t="str">
        <f t="shared" si="21"/>
        <v/>
      </c>
      <c r="O53" s="104" t="str">
        <f>IF(ISNUMBER(M53), $B64 * N53, "")</f>
        <v/>
      </c>
      <c r="Q53" s="194"/>
      <c r="R53" s="195"/>
      <c r="S53" s="196"/>
    </row>
    <row r="54" spans="1:19" ht="17.25" customHeight="1">
      <c r="A54" s="123" t="s">
        <v>128</v>
      </c>
      <c r="B54" s="124">
        <v>43.4</v>
      </c>
      <c r="C54" s="76">
        <v>-9.1324201000000001E-3</v>
      </c>
      <c r="D54" s="13">
        <v>43.9</v>
      </c>
      <c r="E54" s="14">
        <f>IF(ISNUMBER(D54), (D54 - $B54) / $B54, "")</f>
        <v>1.1520737327188941E-2</v>
      </c>
      <c r="F54" s="16">
        <f>IF(ISNUMBER(D54), $B64 * E54, "")</f>
        <v>1728.110599078341</v>
      </c>
      <c r="G54" s="29">
        <v>44.5</v>
      </c>
      <c r="H54" s="14">
        <f>IF(ISNUMBER(G54), (G54 - $B54) / $B54, "")</f>
        <v>2.5345622119815701E-2</v>
      </c>
      <c r="I54" s="100">
        <f>IF(ISNUMBER(G54), $B64 * H54, "")</f>
        <v>3801.8433179723552</v>
      </c>
      <c r="J54" s="13">
        <v>42.8</v>
      </c>
      <c r="K54" s="14">
        <f>IF(ISNUMBER(J54), (J54 - $B54) / $B54, "")</f>
        <v>-1.3824884792626762E-2</v>
      </c>
      <c r="L54" s="16">
        <f>IF(ISNUMBER(J54), $B64 * K54, "")</f>
        <v>-2073.7327188940144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7"/>
      <c r="R54" s="198"/>
      <c r="S54" s="199"/>
    </row>
    <row r="55" spans="1:19" ht="17.25" customHeight="1" thickBot="1">
      <c r="A55" s="125" t="s">
        <v>124</v>
      </c>
      <c r="B55" s="126">
        <v>30.7</v>
      </c>
      <c r="C55" s="77">
        <v>-9.6774193999999997E-3</v>
      </c>
      <c r="D55" s="15">
        <v>30.8</v>
      </c>
      <c r="E55" s="32">
        <f t="shared" ref="E55:E58" si="22">IF(ISNUMBER(D55), (D55 - $B55) / $B55, "")</f>
        <v>3.2573289902280596E-3</v>
      </c>
      <c r="F55" s="18">
        <f>IF(ISNUMBER(D55), $B64 * E55, "")</f>
        <v>488.59934853420896</v>
      </c>
      <c r="G55" s="31">
        <v>30.9</v>
      </c>
      <c r="H55" s="32">
        <f t="shared" ref="H55:H58" si="23">IF(ISNUMBER(G55), (G55 - $B55) / $B55, "")</f>
        <v>6.5146579804560029E-3</v>
      </c>
      <c r="I55" s="101">
        <f>IF(ISNUMBER(G55), $B64 * H55, "")</f>
        <v>977.19869706840041</v>
      </c>
      <c r="J55" s="15">
        <v>30.1</v>
      </c>
      <c r="K55" s="32">
        <f t="shared" ref="K55:K58" si="24">IF(ISNUMBER(J55), (J55 - $B55) / $B55, "")</f>
        <v>-1.9543973941368011E-2</v>
      </c>
      <c r="L55" s="18">
        <f>IF(ISNUMBER(J55), $B64 * K55, "")</f>
        <v>-2931.5960912052014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0"/>
      <c r="R55" s="201"/>
      <c r="S55" s="202"/>
    </row>
    <row r="56" spans="1:19" ht="17.25" customHeight="1" thickBot="1">
      <c r="A56" s="125" t="s">
        <v>134</v>
      </c>
      <c r="B56" s="126">
        <v>55.9</v>
      </c>
      <c r="C56" s="77">
        <v>-1.41093474E-2</v>
      </c>
      <c r="D56" s="15">
        <v>55.5</v>
      </c>
      <c r="E56" s="32">
        <f t="shared" si="22"/>
        <v>-7.1556350626117817E-3</v>
      </c>
      <c r="F56" s="18">
        <f>IF(ISNUMBER(D56), $B64 * E56, "")</f>
        <v>-1073.3452593917673</v>
      </c>
      <c r="G56" s="31">
        <v>56.8</v>
      </c>
      <c r="H56" s="32">
        <f t="shared" si="23"/>
        <v>1.6100178890876539E-2</v>
      </c>
      <c r="I56" s="101">
        <f>IF(ISNUMBER(G56), $B64 * H56, "")</f>
        <v>2415.0268336314807</v>
      </c>
      <c r="J56" s="15">
        <v>54.5</v>
      </c>
      <c r="K56" s="32">
        <f t="shared" si="24"/>
        <v>-2.50447227191413E-2</v>
      </c>
      <c r="L56" s="18">
        <f>IF(ISNUMBER(J56), $B64 * K56, "")</f>
        <v>-3756.708407871195</v>
      </c>
      <c r="M56" s="31"/>
      <c r="N56" s="32" t="str">
        <f t="shared" si="25"/>
        <v/>
      </c>
      <c r="O56" s="18" t="str">
        <f>IF(ISNUMBER(M56), $B64 * N56, "")</f>
        <v/>
      </c>
      <c r="Q56" s="193"/>
      <c r="R56" s="193"/>
      <c r="S56" s="193"/>
    </row>
    <row r="57" spans="1:19" ht="17.25" customHeight="1" thickBot="1">
      <c r="A57" s="125" t="s">
        <v>198</v>
      </c>
      <c r="B57" s="126">
        <v>6.54</v>
      </c>
      <c r="C57" s="77">
        <v>-1.65413534E-2</v>
      </c>
      <c r="D57" s="15">
        <v>6.49</v>
      </c>
      <c r="E57" s="32">
        <f t="shared" si="22"/>
        <v>-7.6452599388378934E-3</v>
      </c>
      <c r="F57" s="18">
        <f>IF(ISNUMBER(D57), $B64 * E57, "")</f>
        <v>-1146.7889908256841</v>
      </c>
      <c r="G57" s="31">
        <v>6.56</v>
      </c>
      <c r="H57" s="32">
        <f t="shared" si="23"/>
        <v>3.0581039755351032E-3</v>
      </c>
      <c r="I57" s="101">
        <f>IF(ISNUMBER(G57), $B64 * H57, "")</f>
        <v>458.7155963302655</v>
      </c>
      <c r="J57" s="15">
        <v>6.39</v>
      </c>
      <c r="K57" s="32">
        <f t="shared" si="24"/>
        <v>-2.2935779816513815E-2</v>
      </c>
      <c r="L57" s="18">
        <f>IF(ISNUMBER(J57), $B64 * K57, "")</f>
        <v>-3440.3669724770721</v>
      </c>
      <c r="M57" s="31"/>
      <c r="N57" s="32" t="str">
        <f t="shared" si="25"/>
        <v/>
      </c>
      <c r="O57" s="18" t="str">
        <f>IF(ISNUMBER(M57), $B64 * N57, "")</f>
        <v/>
      </c>
      <c r="Q57" s="203"/>
      <c r="R57" s="203"/>
      <c r="S57" s="203"/>
    </row>
    <row r="58" spans="1:19" ht="17.25" customHeight="1" thickBot="1">
      <c r="A58" s="127" t="s">
        <v>64</v>
      </c>
      <c r="B58" s="128">
        <v>17.399999999999999</v>
      </c>
      <c r="C58" s="78">
        <v>-1.6949152499999998E-2</v>
      </c>
      <c r="D58" s="20">
        <v>17.5</v>
      </c>
      <c r="E58" s="21">
        <f t="shared" si="22"/>
        <v>5.7471264367816915E-3</v>
      </c>
      <c r="F58" s="22">
        <f>IF(ISNUMBER(D58), $B64 * E58, "")</f>
        <v>862.06896551725367</v>
      </c>
      <c r="G58" s="30">
        <v>17.600000000000001</v>
      </c>
      <c r="H58" s="21">
        <f t="shared" si="23"/>
        <v>1.1494252873563383E-2</v>
      </c>
      <c r="I58" s="105">
        <f>IF(ISNUMBER(G58), $B64 * H58, "")</f>
        <v>1724.1379310345073</v>
      </c>
      <c r="J58" s="20">
        <v>17</v>
      </c>
      <c r="K58" s="21">
        <f t="shared" si="24"/>
        <v>-2.2988505747126357E-2</v>
      </c>
      <c r="L58" s="22">
        <f>IF(ISNUMBER(J58), $B64 * K58, "")</f>
        <v>-3448.2758620689533</v>
      </c>
      <c r="M58" s="30"/>
      <c r="N58" s="21" t="str">
        <f t="shared" si="25"/>
        <v/>
      </c>
      <c r="O58" s="22" t="str">
        <f>IF(ISNUMBER(M58), $B64 * N58, "")</f>
        <v/>
      </c>
      <c r="Q58" s="203"/>
      <c r="R58" s="203"/>
      <c r="S58" s="203"/>
    </row>
    <row r="59" spans="1:19" ht="17.25" customHeight="1" thickBot="1">
      <c r="A59" s="125" t="s">
        <v>336</v>
      </c>
      <c r="B59" s="129">
        <v>84.2</v>
      </c>
      <c r="C59" s="80">
        <v>-1.86480186E-2</v>
      </c>
      <c r="D59" s="106">
        <v>85.7</v>
      </c>
      <c r="E59" s="107">
        <f>IF(ISNUMBER(D59), (D59 - $B59) / $B59, "")</f>
        <v>1.7814726840855107E-2</v>
      </c>
      <c r="F59" s="108">
        <f>IF(ISNUMBER(D59), $B64 * E59, "")</f>
        <v>2672.209026128266</v>
      </c>
      <c r="G59" s="109">
        <v>85.8</v>
      </c>
      <c r="H59" s="107">
        <f>IF(ISNUMBER(G59), (G59 - $B59) / $B59, "")</f>
        <v>1.9002375296912045E-2</v>
      </c>
      <c r="I59" s="110">
        <f>IF(ISNUMBER(G59), $B64 * H59, "")</f>
        <v>2850.3562945368067</v>
      </c>
      <c r="J59" s="106">
        <v>82.8</v>
      </c>
      <c r="K59" s="107">
        <f>IF(ISNUMBER(J59), (J59 - $B59) / $B59, "")</f>
        <v>-1.6627078384798166E-2</v>
      </c>
      <c r="L59" s="108">
        <f>IF(ISNUMBER(J59), $B64 * K59, "")</f>
        <v>-2494.0617577197249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3"/>
      <c r="R59" s="193"/>
      <c r="S59" s="193"/>
    </row>
    <row r="60" spans="1:19" ht="17.25" customHeight="1" thickBot="1">
      <c r="A60" s="125" t="s">
        <v>340</v>
      </c>
      <c r="B60" s="126">
        <v>4.82E-2</v>
      </c>
      <c r="C60" s="77">
        <v>-3.0181086499999999E-2</v>
      </c>
      <c r="D60" s="15">
        <v>4.8399999999999999E-2</v>
      </c>
      <c r="E60" s="32">
        <f t="shared" ref="E60:E63" si="26">IF(ISNUMBER(D60), (D60 - $B60) / $B60, "")</f>
        <v>4.1493775933609707E-3</v>
      </c>
      <c r="F60" s="18">
        <f>IF(ISNUMBER(D60), $B64 * E60, "")</f>
        <v>622.40663900414563</v>
      </c>
      <c r="G60" s="31">
        <v>4.8800000000000003E-2</v>
      </c>
      <c r="H60" s="32">
        <f t="shared" ref="H60:H63" si="27">IF(ISNUMBER(G60), (G60 - $B60) / $B60, "")</f>
        <v>1.2448132780083056E-2</v>
      </c>
      <c r="I60" s="101">
        <f>IF(ISNUMBER(G60), $B64 * H60, "")</f>
        <v>1867.2199170124584</v>
      </c>
      <c r="J60" s="15">
        <v>4.7300000000000002E-2</v>
      </c>
      <c r="K60" s="32">
        <f t="shared" ref="K60:K63" si="28">IF(ISNUMBER(J60), (J60 - $B60) / $B60, "")</f>
        <v>-1.8672199170124439E-2</v>
      </c>
      <c r="L60" s="18">
        <f>IF(ISNUMBER(J60), $B64 * K60, "")</f>
        <v>-2800.8298755186661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3"/>
      <c r="R60" s="193"/>
      <c r="S60" s="193"/>
    </row>
    <row r="61" spans="1:19" ht="17.25" customHeight="1" thickBot="1">
      <c r="A61" s="125" t="s">
        <v>145</v>
      </c>
      <c r="B61" s="126">
        <v>4.8099999999999996</v>
      </c>
      <c r="C61" s="77">
        <v>-3.0241935500000001E-2</v>
      </c>
      <c r="D61" s="15">
        <v>4.91</v>
      </c>
      <c r="E61" s="32">
        <f t="shared" si="26"/>
        <v>2.0790020790020902E-2</v>
      </c>
      <c r="F61" s="18">
        <f>IF(ISNUMBER(D61), $B64 * E61, "")</f>
        <v>3118.5031185031353</v>
      </c>
      <c r="G61" s="31">
        <v>5</v>
      </c>
      <c r="H61" s="32">
        <f t="shared" si="27"/>
        <v>3.9501039501039586E-2</v>
      </c>
      <c r="I61" s="101">
        <f>IF(ISNUMBER(G61), $B64 * H61, "")</f>
        <v>5925.1559251559383</v>
      </c>
      <c r="J61" s="15">
        <v>4.8099999999999996</v>
      </c>
      <c r="K61" s="32">
        <f t="shared" si="28"/>
        <v>0</v>
      </c>
      <c r="L61" s="18">
        <f>IF(ISNUMBER(J61), $B64 * K61, "")</f>
        <v>0</v>
      </c>
      <c r="M61" s="31"/>
      <c r="N61" s="32" t="str">
        <f t="shared" si="29"/>
        <v/>
      </c>
      <c r="O61" s="18" t="str">
        <f>IF(ISNUMBER(M61), $B64 * N61, "")</f>
        <v/>
      </c>
      <c r="Q61" s="193"/>
      <c r="R61" s="193"/>
      <c r="S61" s="193"/>
    </row>
    <row r="62" spans="1:19" ht="17.25" customHeight="1">
      <c r="A62" s="125" t="s">
        <v>228</v>
      </c>
      <c r="B62" s="126">
        <v>25.1</v>
      </c>
      <c r="C62" s="77">
        <v>-3.0888030899999998E-2</v>
      </c>
      <c r="D62" s="15">
        <v>25.3</v>
      </c>
      <c r="E62" s="32">
        <f t="shared" si="26"/>
        <v>7.9681274900398127E-3</v>
      </c>
      <c r="F62" s="18">
        <f>IF(ISNUMBER(D62), $B64 * E62, "")</f>
        <v>1195.219123505972</v>
      </c>
      <c r="G62" s="31">
        <v>25.3</v>
      </c>
      <c r="H62" s="32">
        <f t="shared" si="27"/>
        <v>7.9681274900398127E-3</v>
      </c>
      <c r="I62" s="101">
        <f>IF(ISNUMBER(G62), $B64 * H62, "")</f>
        <v>1195.219123505972</v>
      </c>
      <c r="J62" s="15">
        <v>24.7</v>
      </c>
      <c r="K62" s="32">
        <f t="shared" si="28"/>
        <v>-1.5936254980079764E-2</v>
      </c>
      <c r="L62" s="18">
        <f>IF(ISNUMBER(J62), $B64 * K62, "")</f>
        <v>-2390.4382470119644</v>
      </c>
      <c r="M62" s="31"/>
      <c r="N62" s="32" t="str">
        <f t="shared" si="29"/>
        <v/>
      </c>
      <c r="O62" s="18" t="str">
        <f>IF(ISNUMBER(M62), $B64 * N62, "")</f>
        <v/>
      </c>
      <c r="Q62" s="182"/>
      <c r="R62" s="183"/>
      <c r="S62" s="184"/>
    </row>
    <row r="63" spans="1:19" ht="17.25" customHeight="1" thickBot="1">
      <c r="A63" s="130" t="s">
        <v>140</v>
      </c>
      <c r="B63" s="131">
        <v>33.799999999999997</v>
      </c>
      <c r="C63" s="79">
        <v>-3.1518624600000003E-2</v>
      </c>
      <c r="D63" s="24">
        <v>33.9</v>
      </c>
      <c r="E63" s="25">
        <f t="shared" si="26"/>
        <v>2.9585798816568472E-3</v>
      </c>
      <c r="F63" s="104">
        <f>IF(ISNUMBER(D63), $B64 * E63, "")</f>
        <v>443.78698224852707</v>
      </c>
      <c r="G63" s="102">
        <v>33.9</v>
      </c>
      <c r="H63" s="25">
        <f t="shared" si="27"/>
        <v>2.9585798816568472E-3</v>
      </c>
      <c r="I63" s="103">
        <f>IF(ISNUMBER(G63), $B64 * H63, "")</f>
        <v>443.78698224852707</v>
      </c>
      <c r="J63" s="24">
        <v>32.9</v>
      </c>
      <c r="K63" s="25">
        <f t="shared" si="28"/>
        <v>-2.6627218934911202E-2</v>
      </c>
      <c r="L63" s="104">
        <f>IF(ISNUMBER(J63), $B64 * K63, "")</f>
        <v>-3994.0828402366801</v>
      </c>
      <c r="M63" s="102"/>
      <c r="N63" s="25" t="str">
        <f t="shared" si="29"/>
        <v/>
      </c>
      <c r="O63" s="104" t="str">
        <f>IF(ISNUMBER(M63), $B64 * N63, "")</f>
        <v/>
      </c>
      <c r="Q63" s="185"/>
      <c r="R63" s="186"/>
      <c r="S63" s="187"/>
    </row>
    <row r="64" spans="1:19" ht="17.25" customHeight="1" thickBot="1">
      <c r="A64" s="132" t="s">
        <v>264</v>
      </c>
      <c r="B64" s="246">
        <f>$B$37</f>
        <v>150000</v>
      </c>
      <c r="C64" s="247"/>
      <c r="D64" s="26" t="s">
        <v>265</v>
      </c>
      <c r="E64" s="27">
        <f>IF(COUNT(E44:E63), SUM(E44:E63) / COUNT(E44:E63), 0)</f>
        <v>-4.0080067282469755E-3</v>
      </c>
      <c r="F64" s="28">
        <f>SUM(F44:F63)</f>
        <v>-12024.020184740935</v>
      </c>
      <c r="G64" s="26" t="s">
        <v>265</v>
      </c>
      <c r="H64" s="27">
        <f>IF(COUNT(H44:H63), SUM(H44:H63) / COUNT(H44:H63), 0)</f>
        <v>3.4972335259966319E-3</v>
      </c>
      <c r="I64" s="28">
        <f>SUM(I44:I63)</f>
        <v>10491.700577989895</v>
      </c>
      <c r="J64" s="26" t="s">
        <v>265</v>
      </c>
      <c r="K64" s="27">
        <f>IF(COUNT(K44:K63), SUM(K44:K63) / COUNT(K44:K63), 0)</f>
        <v>-2.3564897628567193E-2</v>
      </c>
      <c r="L64" s="28">
        <f>SUM(L44:L63)</f>
        <v>-70694.692885701559</v>
      </c>
      <c r="M64" s="26" t="s">
        <v>265</v>
      </c>
      <c r="N64" s="27">
        <f>IF(COUNT(N44:N63), SUM(N44:N63) / COUNT(N44:N63), 0)</f>
        <v>0</v>
      </c>
      <c r="O64" s="28">
        <f>SUM(O44:O63)</f>
        <v>0</v>
      </c>
      <c r="Q64" s="188"/>
      <c r="R64" s="189"/>
      <c r="S64" s="190"/>
    </row>
    <row r="65" spans="1:19" ht="17.25" customHeight="1"/>
    <row r="66" spans="1:19" ht="17.25" customHeight="1" thickBot="1"/>
    <row r="67" spans="1:19" ht="17.25" thickBot="1">
      <c r="A67" s="204" t="s">
        <v>45</v>
      </c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6"/>
      <c r="Q67" s="203"/>
      <c r="R67" s="203"/>
      <c r="S67" s="203"/>
    </row>
    <row r="68" spans="1:19" ht="17.25" thickBot="1">
      <c r="A68" s="178" t="s">
        <v>261</v>
      </c>
      <c r="B68" s="204" t="s">
        <v>49</v>
      </c>
      <c r="C68" s="206"/>
      <c r="D68" s="204" t="s">
        <v>57</v>
      </c>
      <c r="E68" s="205"/>
      <c r="F68" s="206"/>
      <c r="G68" s="207">
        <f>_xlfn.IFNA(VLOOKUP(B68, 현재가테이블!$B$2:$D$200, 2, FALSE), "-")</f>
        <v>28417000</v>
      </c>
      <c r="H68" s="208"/>
      <c r="I68" s="209"/>
      <c r="J68" s="204" t="s">
        <v>58</v>
      </c>
      <c r="K68" s="205"/>
      <c r="L68" s="206"/>
      <c r="M68" s="210">
        <f>_xlfn.IFNA(VLOOKUP(B68, 현재가테이블!$B$2:$D$200, 3, FALSE), "-")</f>
        <v>-3.2513958900000001E-2</v>
      </c>
      <c r="N68" s="211"/>
      <c r="O68" s="212"/>
      <c r="Q68" s="203"/>
      <c r="R68" s="203"/>
      <c r="S68" s="203"/>
    </row>
    <row r="69" spans="1:19" ht="17.25" thickBot="1">
      <c r="A69" s="248" t="s">
        <v>54</v>
      </c>
      <c r="B69" s="244" t="str">
        <f>TEXT($G$1, "[$-ko-KR]yyyy-mm-dd(ddd) ") &amp; "오전 00:00"</f>
        <v>2022-06-14(화) 오전 00:00</v>
      </c>
      <c r="C69" s="245"/>
      <c r="D69" s="217" t="str">
        <f>TEXT($G$1, "[$-ko-KR]yyyy-mm-dd(ddd) ") &amp; "오후 14:00"</f>
        <v>2022-06-14(화) 오후 14:00</v>
      </c>
      <c r="E69" s="218"/>
      <c r="F69" s="219"/>
      <c r="G69" s="217" t="str">
        <f>TEXT($G$1, "[$-ko-KR]yyyy-mm-dd(ddd) ") &amp; "오후 19:00"</f>
        <v>2022-06-14(화) 오후 19:00</v>
      </c>
      <c r="H69" s="218"/>
      <c r="I69" s="219"/>
      <c r="J69" s="217" t="str">
        <f>TEXT($G$1, "[$-ko-KR]yyyy-mm-dd(ddd) ") &amp; "오후 21:00"</f>
        <v>2022-06-14(화) 오후 21:00</v>
      </c>
      <c r="K69" s="218"/>
      <c r="L69" s="219"/>
      <c r="M69" s="217" t="str">
        <f>TEXT($G$1+1, "[$-ko-KR]yyyy-mm-dd(ddd) ") &amp; "오전 00:00"</f>
        <v>2022-06-15(수) 오전 00:00</v>
      </c>
      <c r="N69" s="218"/>
      <c r="O69" s="219"/>
      <c r="Q69" s="203"/>
      <c r="R69" s="203"/>
      <c r="S69" s="203"/>
    </row>
    <row r="70" spans="1:19" ht="17.25" thickBot="1">
      <c r="A70" s="249"/>
      <c r="B70" s="121" t="s">
        <v>57</v>
      </c>
      <c r="C70" s="122" t="s">
        <v>58</v>
      </c>
      <c r="D70" s="2" t="s">
        <v>57</v>
      </c>
      <c r="E70" s="10" t="s">
        <v>262</v>
      </c>
      <c r="F70" s="11" t="s">
        <v>263</v>
      </c>
      <c r="G70" s="179" t="s">
        <v>57</v>
      </c>
      <c r="H70" s="180" t="s">
        <v>262</v>
      </c>
      <c r="I70" s="181" t="s">
        <v>263</v>
      </c>
      <c r="J70" s="10" t="s">
        <v>57</v>
      </c>
      <c r="K70" s="10" t="s">
        <v>262</v>
      </c>
      <c r="L70" s="115" t="s">
        <v>263</v>
      </c>
      <c r="M70" s="2" t="s">
        <v>57</v>
      </c>
      <c r="N70" s="10" t="s">
        <v>262</v>
      </c>
      <c r="O70" s="66" t="s">
        <v>263</v>
      </c>
      <c r="Q70" s="193"/>
      <c r="R70" s="193"/>
      <c r="S70" s="193"/>
    </row>
    <row r="71" spans="1:19" ht="17.25" thickBot="1">
      <c r="A71" s="123" t="s">
        <v>212</v>
      </c>
      <c r="B71" s="124">
        <v>230</v>
      </c>
      <c r="C71" s="76">
        <v>0.1274509804</v>
      </c>
      <c r="D71" s="13">
        <v>219</v>
      </c>
      <c r="E71" s="14">
        <f>IF(ISNUMBER(D71), (D71 - $B71) / $B71, "")</f>
        <v>-4.7826086956521741E-2</v>
      </c>
      <c r="F71" s="16">
        <f>IF(ISNUMBER(D71), $B91 * E71, "")</f>
        <v>-7173.913043478261</v>
      </c>
      <c r="G71" s="29">
        <v>219</v>
      </c>
      <c r="H71" s="14">
        <f>IF(ISNUMBER(G71), (G71 - $B71) / $B71, "")</f>
        <v>-4.7826086956521741E-2</v>
      </c>
      <c r="I71" s="100">
        <f>IF(ISNUMBER(G71), $B91 * H71, "")</f>
        <v>-7173.913043478261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3"/>
      <c r="R71" s="203"/>
      <c r="S71" s="203"/>
    </row>
    <row r="72" spans="1:19" ht="17.25" thickBot="1">
      <c r="A72" s="125" t="s">
        <v>350</v>
      </c>
      <c r="B72" s="126">
        <v>836</v>
      </c>
      <c r="C72" s="77">
        <v>8.4306095999999997E-2</v>
      </c>
      <c r="D72" s="15">
        <v>829</v>
      </c>
      <c r="E72" s="32">
        <f t="shared" ref="E72:E75" si="30">IF(ISNUMBER(D72), (D72 - $B72) / $B72, "")</f>
        <v>-8.3732057416267946E-3</v>
      </c>
      <c r="F72" s="18">
        <f>IF(ISNUMBER(D72), $B91 * E72, "")</f>
        <v>-1255.9808612440193</v>
      </c>
      <c r="G72" s="31">
        <v>836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808</v>
      </c>
      <c r="K72" s="32">
        <f t="shared" ref="K72:K75" si="32">IF(ISNUMBER(J72), (J72 - $B72) / $B72, "")</f>
        <v>-3.3492822966507178E-2</v>
      </c>
      <c r="L72" s="18">
        <f>IF(ISNUMBER(J72), $B91 * K72, "")</f>
        <v>-5023.923444976077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3"/>
      <c r="R72" s="203"/>
      <c r="S72" s="203"/>
    </row>
    <row r="73" spans="1:19" ht="17.25" thickBot="1">
      <c r="A73" s="125" t="s">
        <v>230</v>
      </c>
      <c r="B73" s="126">
        <v>255</v>
      </c>
      <c r="C73" s="77">
        <v>5.3719008300000003E-2</v>
      </c>
      <c r="D73" s="15">
        <v>252</v>
      </c>
      <c r="E73" s="32">
        <f t="shared" si="30"/>
        <v>-1.1764705882352941E-2</v>
      </c>
      <c r="F73" s="18">
        <f>IF(ISNUMBER(D73), $B91 * E73, "")</f>
        <v>-1764.7058823529412</v>
      </c>
      <c r="G73" s="31">
        <v>254</v>
      </c>
      <c r="H73" s="32">
        <f t="shared" si="31"/>
        <v>-3.9215686274509803E-3</v>
      </c>
      <c r="I73" s="101">
        <f>IF(ISNUMBER(G73), $B91 * H73, "")</f>
        <v>-588.23529411764707</v>
      </c>
      <c r="J73" s="15">
        <v>251</v>
      </c>
      <c r="K73" s="32">
        <f t="shared" si="32"/>
        <v>-1.5686274509803921E-2</v>
      </c>
      <c r="L73" s="18">
        <f>IF(ISNUMBER(J73), $B91 * K73, "")</f>
        <v>-2352.9411764705883</v>
      </c>
      <c r="M73" s="31"/>
      <c r="N73" s="32" t="str">
        <f t="shared" si="33"/>
        <v/>
      </c>
      <c r="O73" s="18" t="str">
        <f>IF(ISNUMBER(M73), $B91 * N73, "")</f>
        <v/>
      </c>
      <c r="Q73" s="193"/>
      <c r="R73" s="193"/>
      <c r="S73" s="193"/>
    </row>
    <row r="74" spans="1:19" ht="17.25" thickBot="1">
      <c r="A74" s="125" t="s">
        <v>81</v>
      </c>
      <c r="B74" s="126">
        <v>614</v>
      </c>
      <c r="C74" s="77">
        <v>1.48760331E-2</v>
      </c>
      <c r="D74" s="15">
        <v>640</v>
      </c>
      <c r="E74" s="32">
        <f t="shared" si="30"/>
        <v>4.2345276872964167E-2</v>
      </c>
      <c r="F74" s="18">
        <f>IF(ISNUMBER(D74), $B91 * E74, "")</f>
        <v>6351.7915309446253</v>
      </c>
      <c r="G74" s="31">
        <v>649</v>
      </c>
      <c r="H74" s="32">
        <f t="shared" si="31"/>
        <v>5.7003257328990226E-2</v>
      </c>
      <c r="I74" s="101">
        <f>IF(ISNUMBER(G74), $B91 * H74, "")</f>
        <v>8550.4885993485332</v>
      </c>
      <c r="J74" s="15">
        <v>627</v>
      </c>
      <c r="K74" s="32">
        <f t="shared" si="32"/>
        <v>2.1172638436482084E-2</v>
      </c>
      <c r="L74" s="18">
        <f>IF(ISNUMBER(J74), $B91 * K74, "")</f>
        <v>3175.8957654723126</v>
      </c>
      <c r="M74" s="31"/>
      <c r="N74" s="32" t="str">
        <f t="shared" si="33"/>
        <v/>
      </c>
      <c r="O74" s="18" t="str">
        <f>IF(ISNUMBER(M74), $B91 * N74, "")</f>
        <v/>
      </c>
      <c r="Q74" s="193"/>
      <c r="R74" s="193"/>
      <c r="S74" s="193"/>
    </row>
    <row r="75" spans="1:19" ht="17.25" thickBot="1">
      <c r="A75" s="127" t="s">
        <v>89</v>
      </c>
      <c r="B75" s="128">
        <v>408</v>
      </c>
      <c r="C75" s="78">
        <v>7.4074073999999997E-3</v>
      </c>
      <c r="D75" s="20">
        <v>405</v>
      </c>
      <c r="E75" s="21">
        <f t="shared" si="30"/>
        <v>-7.3529411764705881E-3</v>
      </c>
      <c r="F75" s="22">
        <f>IF(ISNUMBER(D75), $B91 * E75, "")</f>
        <v>-1102.9411764705883</v>
      </c>
      <c r="G75" s="30">
        <v>409</v>
      </c>
      <c r="H75" s="21">
        <f t="shared" si="31"/>
        <v>2.4509803921568627E-3</v>
      </c>
      <c r="I75" s="105">
        <f>IF(ISNUMBER(G75), $B91 * H75, "")</f>
        <v>367.64705882352939</v>
      </c>
      <c r="J75" s="20">
        <v>404</v>
      </c>
      <c r="K75" s="21">
        <f t="shared" si="32"/>
        <v>-9.8039215686274508E-3</v>
      </c>
      <c r="L75" s="22">
        <f>IF(ISNUMBER(J75), $B91 * K75, "")</f>
        <v>-1470.5882352941176</v>
      </c>
      <c r="M75" s="30"/>
      <c r="N75" s="21" t="str">
        <f t="shared" si="33"/>
        <v/>
      </c>
      <c r="O75" s="22" t="str">
        <f>IF(ISNUMBER(M75), $B91 * N75, "")</f>
        <v/>
      </c>
      <c r="Q75" s="193"/>
      <c r="R75" s="193"/>
      <c r="S75" s="193"/>
    </row>
    <row r="76" spans="1:19" ht="17.25" thickBot="1">
      <c r="A76" s="125" t="s">
        <v>151</v>
      </c>
      <c r="B76" s="129">
        <v>589</v>
      </c>
      <c r="C76" s="80">
        <v>6.8376067999999998E-3</v>
      </c>
      <c r="D76" s="106">
        <v>588</v>
      </c>
      <c r="E76" s="107">
        <f>IF(ISNUMBER(D76), (D76 - $B76) / $B76, "")</f>
        <v>-1.697792869269949E-3</v>
      </c>
      <c r="F76" s="108">
        <f>IF(ISNUMBER(D76), $B91 * E76, "")</f>
        <v>-254.66893039049236</v>
      </c>
      <c r="G76" s="109">
        <v>593</v>
      </c>
      <c r="H76" s="107">
        <f>IF(ISNUMBER(G76), (G76 - $B76) / $B76, "")</f>
        <v>6.7911714770797962E-3</v>
      </c>
      <c r="I76" s="110">
        <f>IF(ISNUMBER(G76), $B91 * H76, "")</f>
        <v>1018.6757215619695</v>
      </c>
      <c r="J76" s="106">
        <v>601</v>
      </c>
      <c r="K76" s="107">
        <f>IF(ISNUMBER(J76), (J76 - $B76) / $B76, "")</f>
        <v>2.037351443123939E-2</v>
      </c>
      <c r="L76" s="108">
        <f>IF(ISNUMBER(J76), $B91 * K76, "")</f>
        <v>3056.0271646859087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3"/>
      <c r="R76" s="193"/>
      <c r="S76" s="193"/>
    </row>
    <row r="77" spans="1:19" ht="17.25" thickBot="1">
      <c r="A77" s="125" t="s">
        <v>208</v>
      </c>
      <c r="B77" s="126">
        <v>441</v>
      </c>
      <c r="C77" s="77">
        <v>2.2727273000000001E-3</v>
      </c>
      <c r="D77" s="15">
        <v>432</v>
      </c>
      <c r="E77" s="32">
        <f t="shared" ref="E77:E80" si="34">IF(ISNUMBER(D77), (D77 - $B77) / $B77, "")</f>
        <v>-2.0408163265306121E-2</v>
      </c>
      <c r="F77" s="18">
        <f>IF(ISNUMBER(D77), $B91 * E77, "")</f>
        <v>-3061.2244897959181</v>
      </c>
      <c r="G77" s="31">
        <v>440</v>
      </c>
      <c r="H77" s="32">
        <f t="shared" ref="H77:H80" si="35">IF(ISNUMBER(G77), (G77 - $B77) / $B77, "")</f>
        <v>-2.2675736961451248E-3</v>
      </c>
      <c r="I77" s="101">
        <f>IF(ISNUMBER(G77), $B91 * H77, "")</f>
        <v>-340.13605442176873</v>
      </c>
      <c r="J77" s="15">
        <v>422</v>
      </c>
      <c r="K77" s="32">
        <f t="shared" ref="K77:K80" si="36">IF(ISNUMBER(J77), (J77 - $B77) / $B77, "")</f>
        <v>-4.3083900226757371E-2</v>
      </c>
      <c r="L77" s="18">
        <f>IF(ISNUMBER(J77), $B91 * K77, "")</f>
        <v>-6462.5850340136058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3"/>
      <c r="R77" s="193"/>
      <c r="S77" s="193"/>
    </row>
    <row r="78" spans="1:19" ht="17.25" thickBot="1">
      <c r="A78" s="125" t="s">
        <v>51</v>
      </c>
      <c r="B78" s="126">
        <v>139</v>
      </c>
      <c r="C78" s="77">
        <v>0</v>
      </c>
      <c r="D78" s="15">
        <v>142</v>
      </c>
      <c r="E78" s="32">
        <f t="shared" si="34"/>
        <v>2.1582733812949641E-2</v>
      </c>
      <c r="F78" s="18">
        <f>IF(ISNUMBER(D78), $B91 * E78, "")</f>
        <v>3237.4100719424464</v>
      </c>
      <c r="G78" s="31">
        <v>142</v>
      </c>
      <c r="H78" s="32">
        <f t="shared" si="35"/>
        <v>2.1582733812949641E-2</v>
      </c>
      <c r="I78" s="101">
        <f>IF(ISNUMBER(G78), $B91 * H78, "")</f>
        <v>3237.4100719424464</v>
      </c>
      <c r="J78" s="15">
        <v>141</v>
      </c>
      <c r="K78" s="32">
        <f t="shared" si="36"/>
        <v>1.4388489208633094E-2</v>
      </c>
      <c r="L78" s="18">
        <f>IF(ISNUMBER(J78), $B91 * K78, "")</f>
        <v>2158.2733812949641</v>
      </c>
      <c r="M78" s="31"/>
      <c r="N78" s="32" t="str">
        <f t="shared" si="37"/>
        <v/>
      </c>
      <c r="O78" s="18" t="str">
        <f>IF(ISNUMBER(M78), $B91 * N78, "")</f>
        <v/>
      </c>
      <c r="Q78" s="193"/>
      <c r="R78" s="193"/>
      <c r="S78" s="193"/>
    </row>
    <row r="79" spans="1:19" ht="17.25" thickBot="1">
      <c r="A79" s="125" t="s">
        <v>224</v>
      </c>
      <c r="B79" s="126">
        <v>108</v>
      </c>
      <c r="C79" s="77">
        <v>0</v>
      </c>
      <c r="D79" s="15">
        <v>107</v>
      </c>
      <c r="E79" s="32">
        <f t="shared" si="34"/>
        <v>-9.2592592592592587E-3</v>
      </c>
      <c r="F79" s="18">
        <f>IF(ISNUMBER(D79), $B91 * E79, "")</f>
        <v>-1388.8888888888889</v>
      </c>
      <c r="G79" s="31">
        <v>108</v>
      </c>
      <c r="H79" s="32">
        <f t="shared" si="35"/>
        <v>0</v>
      </c>
      <c r="I79" s="101">
        <f>IF(ISNUMBER(G79), $B91 * H79, "")</f>
        <v>0</v>
      </c>
      <c r="J79" s="15">
        <v>106</v>
      </c>
      <c r="K79" s="32">
        <f t="shared" si="36"/>
        <v>-1.8518518518518517E-2</v>
      </c>
      <c r="L79" s="18">
        <f>IF(ISNUMBER(J79), $B91 * K79, "")</f>
        <v>-2777.7777777777778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161</v>
      </c>
      <c r="B80" s="131">
        <v>340</v>
      </c>
      <c r="C80" s="79">
        <v>-2.9325512999999999E-3</v>
      </c>
      <c r="D80" s="24">
        <v>333</v>
      </c>
      <c r="E80" s="25">
        <f t="shared" si="34"/>
        <v>-2.0588235294117647E-2</v>
      </c>
      <c r="F80" s="104">
        <f>IF(ISNUMBER(D80), $B91 * E80, "")</f>
        <v>-3088.2352941176468</v>
      </c>
      <c r="G80" s="102">
        <v>341</v>
      </c>
      <c r="H80" s="25">
        <f t="shared" si="35"/>
        <v>2.9411764705882353E-3</v>
      </c>
      <c r="I80" s="103">
        <f>IF(ISNUMBER(G80), $B91 * H80, "")</f>
        <v>441.1764705882353</v>
      </c>
      <c r="J80" s="24">
        <v>333</v>
      </c>
      <c r="K80" s="25">
        <f t="shared" si="36"/>
        <v>-2.0588235294117647E-2</v>
      </c>
      <c r="L80" s="104">
        <f>IF(ISNUMBER(J80), $B91 * K80, "")</f>
        <v>-3088.2352941176468</v>
      </c>
      <c r="M80" s="102"/>
      <c r="N80" s="25" t="str">
        <f t="shared" si="37"/>
        <v/>
      </c>
      <c r="O80" s="104" t="str">
        <f>IF(ISNUMBER(M80), $B91 * N80, "")</f>
        <v/>
      </c>
      <c r="Q80" s="194"/>
      <c r="R80" s="195"/>
      <c r="S80" s="196"/>
    </row>
    <row r="81" spans="1:19">
      <c r="A81" s="123" t="s">
        <v>343</v>
      </c>
      <c r="B81" s="124">
        <v>446</v>
      </c>
      <c r="C81" s="76">
        <v>-4.4642856999999999E-3</v>
      </c>
      <c r="D81" s="13">
        <v>449</v>
      </c>
      <c r="E81" s="14">
        <f>IF(ISNUMBER(D81), (D81 - $B81) / $B81, "")</f>
        <v>6.7264573991031393E-3</v>
      </c>
      <c r="F81" s="16">
        <f>IF(ISNUMBER(D81), $B91 * E81, "")</f>
        <v>1008.9686098654709</v>
      </c>
      <c r="G81" s="29">
        <v>449</v>
      </c>
      <c r="H81" s="14">
        <f>IF(ISNUMBER(G81), (G81 - $B81) / $B81, "")</f>
        <v>6.7264573991031393E-3</v>
      </c>
      <c r="I81" s="100">
        <f>IF(ISNUMBER(G81), $B91 * H81, "")</f>
        <v>1008.9686098654709</v>
      </c>
      <c r="J81" s="13">
        <v>444</v>
      </c>
      <c r="K81" s="14">
        <f>IF(ISNUMBER(J81), (J81 - $B81) / $B81, "")</f>
        <v>-4.4843049327354259E-3</v>
      </c>
      <c r="L81" s="16">
        <f>IF(ISNUMBER(J81), $B91 * K81, "")</f>
        <v>-672.64573991031386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7"/>
      <c r="R81" s="198"/>
      <c r="S81" s="199"/>
    </row>
    <row r="82" spans="1:19" ht="17.25" thickBot="1">
      <c r="A82" s="125" t="s">
        <v>171</v>
      </c>
      <c r="B82" s="126">
        <v>333</v>
      </c>
      <c r="C82" s="77">
        <v>-5.9701492999999998E-3</v>
      </c>
      <c r="D82" s="15">
        <v>335</v>
      </c>
      <c r="E82" s="32">
        <f t="shared" ref="E82:E85" si="38">IF(ISNUMBER(D82), (D82 - $B82) / $B82, "")</f>
        <v>6.006006006006006E-3</v>
      </c>
      <c r="F82" s="18">
        <f>IF(ISNUMBER(D82), $B91 * E82, "")</f>
        <v>900.90090090090087</v>
      </c>
      <c r="G82" s="31">
        <v>337</v>
      </c>
      <c r="H82" s="32">
        <f t="shared" ref="H82:H85" si="39">IF(ISNUMBER(G82), (G82 - $B82) / $B82, "")</f>
        <v>1.2012012012012012E-2</v>
      </c>
      <c r="I82" s="101">
        <f>IF(ISNUMBER(G82), $B91 * H82, "")</f>
        <v>1801.8018018018017</v>
      </c>
      <c r="J82" s="15">
        <v>327</v>
      </c>
      <c r="K82" s="32">
        <f t="shared" ref="K82:K85" si="40">IF(ISNUMBER(J82), (J82 - $B82) / $B82, "")</f>
        <v>-1.8018018018018018E-2</v>
      </c>
      <c r="L82" s="18">
        <f>IF(ISNUMBER(J82), $B91 * K82, "")</f>
        <v>-2702.7027027027025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0"/>
      <c r="R82" s="201"/>
      <c r="S82" s="202"/>
    </row>
    <row r="83" spans="1:19" ht="17.25" thickBot="1">
      <c r="A83" s="125" t="s">
        <v>169</v>
      </c>
      <c r="B83" s="126">
        <v>251</v>
      </c>
      <c r="C83" s="77">
        <v>-1.18110236E-2</v>
      </c>
      <c r="D83" s="15">
        <v>247</v>
      </c>
      <c r="E83" s="32">
        <f t="shared" si="38"/>
        <v>-1.5936254980079681E-2</v>
      </c>
      <c r="F83" s="18">
        <f>IF(ISNUMBER(D83), $B91 * E83, "")</f>
        <v>-2390.4382470119522</v>
      </c>
      <c r="G83" s="31">
        <v>253</v>
      </c>
      <c r="H83" s="32">
        <f t="shared" si="39"/>
        <v>7.9681274900398405E-3</v>
      </c>
      <c r="I83" s="101">
        <f>IF(ISNUMBER(G83), $B91 * H83, "")</f>
        <v>1195.2191235059761</v>
      </c>
      <c r="J83" s="15">
        <v>243</v>
      </c>
      <c r="K83" s="32">
        <f t="shared" si="40"/>
        <v>-3.1872509960159362E-2</v>
      </c>
      <c r="L83" s="18">
        <f>IF(ISNUMBER(J83), $B91 * K83, "")</f>
        <v>-4780.8764940239043</v>
      </c>
      <c r="M83" s="31"/>
      <c r="N83" s="32" t="str">
        <f t="shared" si="41"/>
        <v/>
      </c>
      <c r="O83" s="18" t="str">
        <f>IF(ISNUMBER(M83), $B91 * N83, "")</f>
        <v/>
      </c>
      <c r="Q83" s="193"/>
      <c r="R83" s="193"/>
      <c r="S83" s="193"/>
    </row>
    <row r="84" spans="1:19" ht="17.25" thickBot="1">
      <c r="A84" s="125" t="s">
        <v>342</v>
      </c>
      <c r="B84" s="126">
        <v>390</v>
      </c>
      <c r="C84" s="77">
        <v>-1.51515152E-2</v>
      </c>
      <c r="D84" s="15">
        <v>386</v>
      </c>
      <c r="E84" s="32">
        <f t="shared" si="38"/>
        <v>-1.0256410256410256E-2</v>
      </c>
      <c r="F84" s="18">
        <f>IF(ISNUMBER(D84), $B91 * E84, "")</f>
        <v>-1538.4615384615386</v>
      </c>
      <c r="G84" s="31">
        <v>389</v>
      </c>
      <c r="H84" s="32">
        <f t="shared" si="39"/>
        <v>-2.5641025641025641E-3</v>
      </c>
      <c r="I84" s="101">
        <f>IF(ISNUMBER(G84), $B91 * H84, "")</f>
        <v>-384.61538461538464</v>
      </c>
      <c r="J84" s="15">
        <v>379</v>
      </c>
      <c r="K84" s="32">
        <f t="shared" si="40"/>
        <v>-2.8205128205128206E-2</v>
      </c>
      <c r="L84" s="18">
        <f>IF(ISNUMBER(J84), $B91 * K84, "")</f>
        <v>-4230.7692307692305</v>
      </c>
      <c r="M84" s="31"/>
      <c r="N84" s="32" t="str">
        <f t="shared" si="41"/>
        <v/>
      </c>
      <c r="O84" s="18" t="str">
        <f>IF(ISNUMBER(M84), $B91 * N84, "")</f>
        <v/>
      </c>
      <c r="Q84" s="203"/>
      <c r="R84" s="203"/>
      <c r="S84" s="203"/>
    </row>
    <row r="85" spans="1:19" ht="17.25" thickBot="1">
      <c r="A85" s="127" t="s">
        <v>328</v>
      </c>
      <c r="B85" s="128">
        <v>552</v>
      </c>
      <c r="C85" s="78">
        <v>-1.6042780699999998E-2</v>
      </c>
      <c r="D85" s="20">
        <v>552</v>
      </c>
      <c r="E85" s="21">
        <f t="shared" si="38"/>
        <v>0</v>
      </c>
      <c r="F85" s="22">
        <f>IF(ISNUMBER(D85), $B91 * E85, "")</f>
        <v>0</v>
      </c>
      <c r="G85" s="30">
        <v>554</v>
      </c>
      <c r="H85" s="21">
        <f t="shared" si="39"/>
        <v>3.6231884057971015E-3</v>
      </c>
      <c r="I85" s="105">
        <f>IF(ISNUMBER(G85), $B91 * H85, "")</f>
        <v>543.47826086956525</v>
      </c>
      <c r="J85" s="20">
        <v>534</v>
      </c>
      <c r="K85" s="21">
        <f t="shared" si="40"/>
        <v>-3.2608695652173912E-2</v>
      </c>
      <c r="L85" s="22">
        <f>IF(ISNUMBER(J85), $B91 * K85, "")</f>
        <v>-4891.304347826087</v>
      </c>
      <c r="M85" s="30"/>
      <c r="N85" s="21" t="str">
        <f t="shared" si="41"/>
        <v/>
      </c>
      <c r="O85" s="22" t="str">
        <f>IF(ISNUMBER(M85), $B91 * N85, "")</f>
        <v/>
      </c>
      <c r="Q85" s="203"/>
      <c r="R85" s="203"/>
      <c r="S85" s="203"/>
    </row>
    <row r="86" spans="1:19" ht="17.25" thickBot="1">
      <c r="A86" s="125" t="s">
        <v>101</v>
      </c>
      <c r="B86" s="129">
        <v>285</v>
      </c>
      <c r="C86" s="80">
        <v>-1.7241379300000002E-2</v>
      </c>
      <c r="D86" s="106">
        <v>282</v>
      </c>
      <c r="E86" s="107">
        <f>IF(ISNUMBER(D86), (D86 - $B86) / $B86, "")</f>
        <v>-1.0526315789473684E-2</v>
      </c>
      <c r="F86" s="108">
        <f>IF(ISNUMBER(D86), $B91 * E86, "")</f>
        <v>-1578.9473684210525</v>
      </c>
      <c r="G86" s="109">
        <v>285</v>
      </c>
      <c r="H86" s="107">
        <f>IF(ISNUMBER(G86), (G86 - $B86) / $B86, "")</f>
        <v>0</v>
      </c>
      <c r="I86" s="110">
        <f>IF(ISNUMBER(G86), $B91 * H86, "")</f>
        <v>0</v>
      </c>
      <c r="J86" s="106">
        <v>275</v>
      </c>
      <c r="K86" s="107">
        <f>IF(ISNUMBER(J86), (J86 - $B86) / $B86, "")</f>
        <v>-3.5087719298245612E-2</v>
      </c>
      <c r="L86" s="108">
        <f>IF(ISNUMBER(J86), $B91 * K86, "")</f>
        <v>-5263.1578947368416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3"/>
      <c r="R86" s="193"/>
      <c r="S86" s="193"/>
    </row>
    <row r="87" spans="1:19" ht="17.25" thickBot="1">
      <c r="A87" s="125" t="s">
        <v>220</v>
      </c>
      <c r="B87" s="126">
        <v>442</v>
      </c>
      <c r="C87" s="77">
        <v>-1.7777777799999998E-2</v>
      </c>
      <c r="D87" s="15">
        <v>437</v>
      </c>
      <c r="E87" s="32">
        <f t="shared" ref="E87:E90" si="42">IF(ISNUMBER(D87), (D87 - $B87) / $B87, "")</f>
        <v>-1.1312217194570135E-2</v>
      </c>
      <c r="F87" s="18">
        <f>IF(ISNUMBER(D87), $B91 * E87, "")</f>
        <v>-1696.8325791855202</v>
      </c>
      <c r="G87" s="31">
        <v>446</v>
      </c>
      <c r="H87" s="32">
        <f t="shared" ref="H87:H90" si="43">IF(ISNUMBER(G87), (G87 - $B87) / $B87, "")</f>
        <v>9.0497737556561094E-3</v>
      </c>
      <c r="I87" s="101">
        <f>IF(ISNUMBER(G87), $B91 * H87, "")</f>
        <v>1357.4660633484164</v>
      </c>
      <c r="J87" s="15">
        <v>433</v>
      </c>
      <c r="K87" s="32">
        <f t="shared" ref="K87:K90" si="44">IF(ISNUMBER(J87), (J87 - $B87) / $B87, "")</f>
        <v>-2.0361990950226245E-2</v>
      </c>
      <c r="L87" s="18">
        <f>IF(ISNUMBER(J87), $B91 * K87, "")</f>
        <v>-3054.2986425339368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3"/>
      <c r="R87" s="193"/>
      <c r="S87" s="193"/>
    </row>
    <row r="88" spans="1:19" ht="17.25" thickBot="1">
      <c r="A88" s="125" t="s">
        <v>216</v>
      </c>
      <c r="B88" s="126">
        <v>101</v>
      </c>
      <c r="C88" s="77">
        <v>-1.9417475699999999E-2</v>
      </c>
      <c r="D88" s="15">
        <v>102</v>
      </c>
      <c r="E88" s="32">
        <f t="shared" si="42"/>
        <v>9.9009900990099011E-3</v>
      </c>
      <c r="F88" s="18">
        <f>IF(ISNUMBER(D88), $B91 * E88, "")</f>
        <v>1485.1485148514851</v>
      </c>
      <c r="G88" s="31">
        <v>103</v>
      </c>
      <c r="H88" s="32">
        <f t="shared" si="43"/>
        <v>1.9801980198019802E-2</v>
      </c>
      <c r="I88" s="101">
        <f>IF(ISNUMBER(G88), $B91 * H88, "")</f>
        <v>2970.2970297029701</v>
      </c>
      <c r="J88" s="15">
        <v>98.9</v>
      </c>
      <c r="K88" s="32">
        <f t="shared" si="44"/>
        <v>-2.0792079207920734E-2</v>
      </c>
      <c r="L88" s="18">
        <f>IF(ISNUMBER(J88), $B91 * K88, "")</f>
        <v>-3118.81188118811</v>
      </c>
      <c r="M88" s="31"/>
      <c r="N88" s="32" t="str">
        <f t="shared" si="45"/>
        <v/>
      </c>
      <c r="O88" s="18" t="str">
        <f>IF(ISNUMBER(M88), $B91 * N88, "")</f>
        <v/>
      </c>
      <c r="Q88" s="193"/>
      <c r="R88" s="193"/>
      <c r="S88" s="193"/>
    </row>
    <row r="89" spans="1:19">
      <c r="A89" s="125" t="s">
        <v>331</v>
      </c>
      <c r="B89" s="126">
        <v>150</v>
      </c>
      <c r="C89" s="77">
        <v>-1.9607843100000001E-2</v>
      </c>
      <c r="D89" s="15">
        <v>152</v>
      </c>
      <c r="E89" s="32">
        <f t="shared" si="42"/>
        <v>1.3333333333333334E-2</v>
      </c>
      <c r="F89" s="18">
        <f>IF(ISNUMBER(D89), $B91 * E89, "")</f>
        <v>2000.0000000000002</v>
      </c>
      <c r="G89" s="31">
        <v>152</v>
      </c>
      <c r="H89" s="32">
        <f t="shared" si="43"/>
        <v>1.3333333333333334E-2</v>
      </c>
      <c r="I89" s="101">
        <f>IF(ISNUMBER(G89), $B91 * H89, "")</f>
        <v>2000.0000000000002</v>
      </c>
      <c r="J89" s="15">
        <v>149</v>
      </c>
      <c r="K89" s="32">
        <f t="shared" si="44"/>
        <v>-6.6666666666666671E-3</v>
      </c>
      <c r="L89" s="18">
        <f>IF(ISNUMBER(J89), $B91 * K89, "")</f>
        <v>-1000.0000000000001</v>
      </c>
      <c r="M89" s="31"/>
      <c r="N89" s="32" t="str">
        <f t="shared" si="45"/>
        <v/>
      </c>
      <c r="O89" s="18" t="str">
        <f>IF(ISNUMBER(M89), $B91 * N89, "")</f>
        <v/>
      </c>
      <c r="Q89" s="182"/>
      <c r="R89" s="183"/>
      <c r="S89" s="184"/>
    </row>
    <row r="90" spans="1:19" ht="17.25" thickBot="1">
      <c r="A90" s="130" t="s">
        <v>206</v>
      </c>
      <c r="B90" s="131">
        <v>437</v>
      </c>
      <c r="C90" s="79">
        <v>-2.23713647E-2</v>
      </c>
      <c r="D90" s="24">
        <v>435</v>
      </c>
      <c r="E90" s="25">
        <f t="shared" si="42"/>
        <v>-4.5766590389016018E-3</v>
      </c>
      <c r="F90" s="104">
        <f>IF(ISNUMBER(D90), $B91 * E90, "")</f>
        <v>-686.49885583524031</v>
      </c>
      <c r="G90" s="102">
        <v>440</v>
      </c>
      <c r="H90" s="25">
        <f t="shared" si="43"/>
        <v>6.8649885583524023E-3</v>
      </c>
      <c r="I90" s="103">
        <f>IF(ISNUMBER(G90), $B91 * H90, "")</f>
        <v>1029.7482837528603</v>
      </c>
      <c r="J90" s="24">
        <v>434</v>
      </c>
      <c r="K90" s="25">
        <f t="shared" si="44"/>
        <v>-6.8649885583524023E-3</v>
      </c>
      <c r="L90" s="104">
        <f>IF(ISNUMBER(J90), $B91 * K90, "")</f>
        <v>-1029.7482837528603</v>
      </c>
      <c r="M90" s="102"/>
      <c r="N90" s="25" t="str">
        <f t="shared" si="45"/>
        <v/>
      </c>
      <c r="O90" s="104" t="str">
        <f>IF(ISNUMBER(M90), $B91 * N90, "")</f>
        <v/>
      </c>
      <c r="Q90" s="185"/>
      <c r="R90" s="186"/>
      <c r="S90" s="187"/>
    </row>
    <row r="91" spans="1:19" ht="17.25" thickBot="1">
      <c r="A91" s="132" t="s">
        <v>264</v>
      </c>
      <c r="B91" s="246">
        <f>$B$37</f>
        <v>150000</v>
      </c>
      <c r="C91" s="247"/>
      <c r="D91" s="26" t="s">
        <v>265</v>
      </c>
      <c r="E91" s="27">
        <f>IF(COUNT(E71:E90), SUM(E71:E90) / COUNT(E71:E90), 0)</f>
        <v>-3.9991725090497117E-3</v>
      </c>
      <c r="F91" s="28">
        <f>SUM(F71:F90)</f>
        <v>-11997.517527149132</v>
      </c>
      <c r="G91" s="26" t="s">
        <v>265</v>
      </c>
      <c r="H91" s="27">
        <f>IF(COUNT(H71:H90), SUM(H71:H90) / COUNT(H71:H90), 0)</f>
        <v>5.6784924394929041E-3</v>
      </c>
      <c r="I91" s="28">
        <f>SUM(I71:I90)</f>
        <v>17035.477318478712</v>
      </c>
      <c r="J91" s="26" t="s">
        <v>265</v>
      </c>
      <c r="K91" s="27">
        <f>IF(COUNT(K71:K90), SUM(K71:K90) / COUNT(K71:K90), 0)</f>
        <v>-1.8423100101141076E-2</v>
      </c>
      <c r="L91" s="28">
        <f>SUM(L71:L90)</f>
        <v>-55269.300303423224</v>
      </c>
      <c r="M91" s="26" t="s">
        <v>265</v>
      </c>
      <c r="N91" s="27">
        <f>IF(COUNT(N71:N90), SUM(N71:N90) / COUNT(N71:N90), 0)</f>
        <v>0</v>
      </c>
      <c r="O91" s="28">
        <f>SUM(O71:O90)</f>
        <v>0</v>
      </c>
      <c r="Q91" s="188"/>
      <c r="R91" s="189"/>
      <c r="S91" s="190"/>
    </row>
    <row r="93" spans="1:19" ht="17.25" thickBot="1"/>
    <row r="94" spans="1:19" ht="17.25" thickBot="1">
      <c r="A94" s="204" t="s">
        <v>46</v>
      </c>
      <c r="B94" s="205"/>
      <c r="C94" s="205"/>
      <c r="D94" s="205"/>
      <c r="E94" s="205"/>
      <c r="F94" s="205"/>
      <c r="G94" s="205"/>
      <c r="H94" s="205"/>
      <c r="I94" s="205"/>
      <c r="J94" s="205"/>
      <c r="K94" s="205"/>
      <c r="L94" s="205"/>
      <c r="M94" s="205"/>
      <c r="N94" s="205"/>
      <c r="O94" s="206"/>
      <c r="Q94" s="203"/>
      <c r="R94" s="203"/>
      <c r="S94" s="203"/>
    </row>
    <row r="95" spans="1:19" ht="17.25" thickBot="1">
      <c r="A95" s="178" t="s">
        <v>261</v>
      </c>
      <c r="B95" s="204" t="s">
        <v>49</v>
      </c>
      <c r="C95" s="206"/>
      <c r="D95" s="204" t="s">
        <v>57</v>
      </c>
      <c r="E95" s="205"/>
      <c r="F95" s="206"/>
      <c r="G95" s="207">
        <f>_xlfn.IFNA(VLOOKUP(B95, 현재가테이블!$B$2:$D$200, 2, FALSE), "-")</f>
        <v>28417000</v>
      </c>
      <c r="H95" s="208"/>
      <c r="I95" s="209"/>
      <c r="J95" s="204" t="s">
        <v>58</v>
      </c>
      <c r="K95" s="205"/>
      <c r="L95" s="206"/>
      <c r="M95" s="210">
        <f>_xlfn.IFNA(VLOOKUP(B95, 현재가테이블!$B$2:$D$200, 3, FALSE), "-")</f>
        <v>-3.2513958900000001E-2</v>
      </c>
      <c r="N95" s="211"/>
      <c r="O95" s="212"/>
      <c r="Q95" s="203"/>
      <c r="R95" s="203"/>
      <c r="S95" s="203"/>
    </row>
    <row r="96" spans="1:19" ht="17.25" thickBot="1">
      <c r="A96" s="248" t="s">
        <v>54</v>
      </c>
      <c r="B96" s="244" t="str">
        <f>TEXT($G$1, "[$-ko-KR]yyyy-mm-dd(ddd) ") &amp; "오전 00:00"</f>
        <v>2022-06-14(화) 오전 00:00</v>
      </c>
      <c r="C96" s="245"/>
      <c r="D96" s="217" t="str">
        <f>TEXT($G$1, "[$-ko-KR]yyyy-mm-dd(ddd) ") &amp; "오후 14:00"</f>
        <v>2022-06-14(화) 오후 14:00</v>
      </c>
      <c r="E96" s="218"/>
      <c r="F96" s="219"/>
      <c r="G96" s="217" t="str">
        <f>TEXT($G$1, "[$-ko-KR]yyyy-mm-dd(ddd) ") &amp; "오후 19:00"</f>
        <v>2022-06-14(화) 오후 19:00</v>
      </c>
      <c r="H96" s="218"/>
      <c r="I96" s="219"/>
      <c r="J96" s="217" t="str">
        <f>TEXT($G$1, "[$-ko-KR]yyyy-mm-dd(ddd) ") &amp; "오후 21:00"</f>
        <v>2022-06-14(화) 오후 21:00</v>
      </c>
      <c r="K96" s="218"/>
      <c r="L96" s="219"/>
      <c r="M96" s="217" t="str">
        <f>TEXT($G$1+1, "[$-ko-KR]yyyy-mm-dd(ddd) ") &amp; "오전 00:00"</f>
        <v>2022-06-15(수) 오전 00:00</v>
      </c>
      <c r="N96" s="218"/>
      <c r="O96" s="219"/>
      <c r="Q96" s="203"/>
      <c r="R96" s="203"/>
      <c r="S96" s="203"/>
    </row>
    <row r="97" spans="1:19" ht="17.25" thickBot="1">
      <c r="A97" s="249"/>
      <c r="B97" s="121" t="s">
        <v>57</v>
      </c>
      <c r="C97" s="122" t="s">
        <v>58</v>
      </c>
      <c r="D97" s="2" t="s">
        <v>57</v>
      </c>
      <c r="E97" s="10" t="s">
        <v>262</v>
      </c>
      <c r="F97" s="11" t="s">
        <v>263</v>
      </c>
      <c r="G97" s="179" t="s">
        <v>57</v>
      </c>
      <c r="H97" s="180" t="s">
        <v>262</v>
      </c>
      <c r="I97" s="181" t="s">
        <v>263</v>
      </c>
      <c r="J97" s="10" t="s">
        <v>57</v>
      </c>
      <c r="K97" s="10" t="s">
        <v>262</v>
      </c>
      <c r="L97" s="115" t="s">
        <v>263</v>
      </c>
      <c r="M97" s="2" t="s">
        <v>57</v>
      </c>
      <c r="N97" s="10" t="s">
        <v>262</v>
      </c>
      <c r="O97" s="66" t="s">
        <v>263</v>
      </c>
      <c r="Q97" s="193"/>
      <c r="R97" s="193"/>
      <c r="S97" s="193"/>
    </row>
    <row r="98" spans="1:19" ht="17.25" thickBot="1">
      <c r="A98" s="123" t="s">
        <v>87</v>
      </c>
      <c r="B98" s="124">
        <v>68630</v>
      </c>
      <c r="C98" s="76">
        <v>0.14459639760000001</v>
      </c>
      <c r="D98" s="13">
        <v>67220</v>
      </c>
      <c r="E98" s="14">
        <f>IF(ISNUMBER(D98), (D98 - $B98) / $B98, "")</f>
        <v>-2.0544951187527319E-2</v>
      </c>
      <c r="F98" s="16">
        <f>IF(ISNUMBER(D98), $B118 * E98, "")</f>
        <v>-3081.7426781290978</v>
      </c>
      <c r="G98" s="29">
        <v>68330</v>
      </c>
      <c r="H98" s="14">
        <f>IF(ISNUMBER(G98), (G98 - $B98) / $B98, "")</f>
        <v>-4.3712662101121963E-3</v>
      </c>
      <c r="I98" s="100">
        <f>IF(ISNUMBER(G98), $B118 * H98, "")</f>
        <v>-655.68993151682946</v>
      </c>
      <c r="J98" s="13">
        <v>66430</v>
      </c>
      <c r="K98" s="14">
        <f>IF(ISNUMBER(J98), (J98 - $B98) / $B98, "")</f>
        <v>-3.2055952207489434E-2</v>
      </c>
      <c r="L98" s="16">
        <f>IF(ISNUMBER(J98), $B118 * K98, "")</f>
        <v>-4808.3928311234149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3"/>
      <c r="R98" s="203"/>
      <c r="S98" s="203"/>
    </row>
    <row r="99" spans="1:19" ht="17.25" thickBot="1">
      <c r="A99" s="125" t="s">
        <v>212</v>
      </c>
      <c r="B99" s="126">
        <v>230</v>
      </c>
      <c r="C99" s="77">
        <v>0.1274509804</v>
      </c>
      <c r="D99" s="15">
        <v>219</v>
      </c>
      <c r="E99" s="32">
        <f t="shared" ref="E99:E102" si="46">IF(ISNUMBER(D99), (D99 - $B99) / $B99, "")</f>
        <v>-4.7826086956521741E-2</v>
      </c>
      <c r="F99" s="18">
        <f>IF(ISNUMBER(D99), $B118 * E99, "")</f>
        <v>-7173.913043478261</v>
      </c>
      <c r="G99" s="31">
        <v>219</v>
      </c>
      <c r="H99" s="32">
        <f t="shared" ref="H99:H102" si="47">IF(ISNUMBER(G99), (G99 - $B99) / $B99, "")</f>
        <v>-4.7826086956521741E-2</v>
      </c>
      <c r="I99" s="101">
        <f>IF(ISNUMBER(G99), $B118 * H99, "")</f>
        <v>-7173.913043478261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3"/>
      <c r="R99" s="203"/>
      <c r="S99" s="203"/>
    </row>
    <row r="100" spans="1:19" ht="17.25" thickBot="1">
      <c r="A100" s="125" t="s">
        <v>97</v>
      </c>
      <c r="B100" s="126">
        <v>1.1000000000000001E-3</v>
      </c>
      <c r="C100" s="77">
        <v>0.1</v>
      </c>
      <c r="D100" s="15">
        <v>1.1000000000000001E-3</v>
      </c>
      <c r="E100" s="32">
        <f t="shared" si="46"/>
        <v>0</v>
      </c>
      <c r="F100" s="18">
        <f>IF(ISNUMBER(D100), $B118 * E100, "")</f>
        <v>0</v>
      </c>
      <c r="G100" s="31">
        <v>1.1000000000000001E-3</v>
      </c>
      <c r="H100" s="32">
        <f t="shared" si="47"/>
        <v>0</v>
      </c>
      <c r="I100" s="101">
        <f>IF(ISNUMBER(G100), $B118 * H100, "")</f>
        <v>0</v>
      </c>
      <c r="J100" s="15">
        <v>1.1000000000000001E-3</v>
      </c>
      <c r="K100" s="32">
        <f t="shared" si="48"/>
        <v>0</v>
      </c>
      <c r="L100" s="18">
        <f>IF(ISNUMBER(J100), $B118 * K100, "")</f>
        <v>0</v>
      </c>
      <c r="M100" s="31"/>
      <c r="N100" s="32" t="str">
        <f t="shared" si="49"/>
        <v/>
      </c>
      <c r="O100" s="18" t="str">
        <f>IF(ISNUMBER(M100), $B118 * N100, "")</f>
        <v/>
      </c>
      <c r="Q100" s="193"/>
      <c r="R100" s="193"/>
      <c r="S100" s="193"/>
    </row>
    <row r="101" spans="1:19" ht="17.25" thickBot="1">
      <c r="A101" s="125" t="s">
        <v>350</v>
      </c>
      <c r="B101" s="126">
        <v>836</v>
      </c>
      <c r="C101" s="77">
        <v>8.4306095999999997E-2</v>
      </c>
      <c r="D101" s="15">
        <v>829</v>
      </c>
      <c r="E101" s="32">
        <f t="shared" si="46"/>
        <v>-8.3732057416267946E-3</v>
      </c>
      <c r="F101" s="18">
        <f>IF(ISNUMBER(D101), $B118 * E101, "")</f>
        <v>-1255.9808612440193</v>
      </c>
      <c r="G101" s="31">
        <v>836</v>
      </c>
      <c r="H101" s="32">
        <f t="shared" si="47"/>
        <v>0</v>
      </c>
      <c r="I101" s="101">
        <f>IF(ISNUMBER(G101), $B118 * H101, "")</f>
        <v>0</v>
      </c>
      <c r="J101" s="15">
        <v>808</v>
      </c>
      <c r="K101" s="32">
        <f t="shared" si="48"/>
        <v>-3.3492822966507178E-2</v>
      </c>
      <c r="L101" s="18">
        <f>IF(ISNUMBER(J101), $B118 * K101, "")</f>
        <v>-5023.923444976077</v>
      </c>
      <c r="M101" s="31"/>
      <c r="N101" s="32" t="str">
        <f t="shared" si="49"/>
        <v/>
      </c>
      <c r="O101" s="18" t="str">
        <f>IF(ISNUMBER(M101), $B118 * N101, "")</f>
        <v/>
      </c>
      <c r="Q101" s="193"/>
      <c r="R101" s="193"/>
      <c r="S101" s="193"/>
    </row>
    <row r="102" spans="1:19" ht="17.25" thickBot="1">
      <c r="A102" s="127" t="s">
        <v>149</v>
      </c>
      <c r="B102" s="128">
        <v>18660</v>
      </c>
      <c r="C102" s="78">
        <v>6.2037564000000003E-2</v>
      </c>
      <c r="D102" s="20">
        <v>18510</v>
      </c>
      <c r="E102" s="21">
        <f t="shared" si="46"/>
        <v>-8.0385852090032149E-3</v>
      </c>
      <c r="F102" s="22">
        <f>IF(ISNUMBER(D102), $B118 * E102, "")</f>
        <v>-1205.7877813504822</v>
      </c>
      <c r="G102" s="30">
        <v>18640</v>
      </c>
      <c r="H102" s="21">
        <f t="shared" si="47"/>
        <v>-1.0718113612004287E-3</v>
      </c>
      <c r="I102" s="105">
        <f>IF(ISNUMBER(G102), $B118 * H102, "")</f>
        <v>-160.77170418006432</v>
      </c>
      <c r="J102" s="20">
        <v>18230</v>
      </c>
      <c r="K102" s="21">
        <f t="shared" si="48"/>
        <v>-2.3043944265809219E-2</v>
      </c>
      <c r="L102" s="22">
        <f>IF(ISNUMBER(J102), $B118 * K102, "")</f>
        <v>-3456.591639871383</v>
      </c>
      <c r="M102" s="30"/>
      <c r="N102" s="21" t="str">
        <f t="shared" si="49"/>
        <v/>
      </c>
      <c r="O102" s="22" t="str">
        <f>IF(ISNUMBER(M102), $B118 * N102, "")</f>
        <v/>
      </c>
      <c r="Q102" s="193"/>
      <c r="R102" s="193"/>
      <c r="S102" s="193"/>
    </row>
    <row r="103" spans="1:19" ht="17.25" thickBot="1">
      <c r="A103" s="125" t="s">
        <v>230</v>
      </c>
      <c r="B103" s="129">
        <v>255</v>
      </c>
      <c r="C103" s="80">
        <v>5.3719008300000003E-2</v>
      </c>
      <c r="D103" s="106">
        <v>252</v>
      </c>
      <c r="E103" s="107">
        <f>IF(ISNUMBER(D103), (D103 - $B103) / $B103, "")</f>
        <v>-1.1764705882352941E-2</v>
      </c>
      <c r="F103" s="108">
        <f>IF(ISNUMBER(D103), $B118 * E103, "")</f>
        <v>-1764.7058823529412</v>
      </c>
      <c r="G103" s="109">
        <v>254</v>
      </c>
      <c r="H103" s="107">
        <f>IF(ISNUMBER(G103), (G103 - $B103) / $B103, "")</f>
        <v>-3.9215686274509803E-3</v>
      </c>
      <c r="I103" s="110">
        <f>IF(ISNUMBER(G103), $B118 * H103, "")</f>
        <v>-588.23529411764707</v>
      </c>
      <c r="J103" s="106">
        <v>251</v>
      </c>
      <c r="K103" s="107">
        <f>IF(ISNUMBER(J103), (J103 - $B103) / $B103, "")</f>
        <v>-1.5686274509803921E-2</v>
      </c>
      <c r="L103" s="108">
        <f>IF(ISNUMBER(J103), $B118 * K103, "")</f>
        <v>-2352.9411764705883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3"/>
      <c r="R103" s="193"/>
      <c r="S103" s="193"/>
    </row>
    <row r="104" spans="1:19" ht="17.25" thickBot="1">
      <c r="A104" s="125" t="s">
        <v>91</v>
      </c>
      <c r="B104" s="126">
        <v>20660</v>
      </c>
      <c r="C104" s="77">
        <v>4.9796748000000002E-2</v>
      </c>
      <c r="D104" s="15">
        <v>20520</v>
      </c>
      <c r="E104" s="32">
        <f t="shared" ref="E104:E107" si="50">IF(ISNUMBER(D104), (D104 - $B104) / $B104, "")</f>
        <v>-6.7763794772507258E-3</v>
      </c>
      <c r="F104" s="18">
        <f>IF(ISNUMBER(D104), $B118 * E104, "")</f>
        <v>-1016.4569215876089</v>
      </c>
      <c r="G104" s="31">
        <v>20700</v>
      </c>
      <c r="H104" s="32">
        <f t="shared" ref="H104:H107" si="51">IF(ISNUMBER(G104), (G104 - $B104) / $B104, "")</f>
        <v>1.9361084220716361E-3</v>
      </c>
      <c r="I104" s="101">
        <f>IF(ISNUMBER(G104), $B118 * H104, "")</f>
        <v>290.41626331074542</v>
      </c>
      <c r="J104" s="15">
        <v>20290</v>
      </c>
      <c r="K104" s="32">
        <f t="shared" ref="K104:K107" si="52">IF(ISNUMBER(J104), (J104 - $B104) / $B104, "")</f>
        <v>-1.7909002904162634E-2</v>
      </c>
      <c r="L104" s="18">
        <f>IF(ISNUMBER(J104), $B118 * K104, "")</f>
        <v>-2686.3504356243952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3"/>
      <c r="R104" s="193"/>
      <c r="S104" s="193"/>
    </row>
    <row r="105" spans="1:19" ht="17.25" thickBot="1">
      <c r="A105" s="125" t="s">
        <v>111</v>
      </c>
      <c r="B105" s="126">
        <v>1175</v>
      </c>
      <c r="C105" s="77">
        <v>4.9107142899999998E-2</v>
      </c>
      <c r="D105" s="15">
        <v>1155</v>
      </c>
      <c r="E105" s="32">
        <f t="shared" si="50"/>
        <v>-1.7021276595744681E-2</v>
      </c>
      <c r="F105" s="18">
        <f>IF(ISNUMBER(D105), $B118 * E105, "")</f>
        <v>-2553.1914893617022</v>
      </c>
      <c r="G105" s="31">
        <v>1165</v>
      </c>
      <c r="H105" s="32">
        <f t="shared" si="51"/>
        <v>-8.5106382978723406E-3</v>
      </c>
      <c r="I105" s="101">
        <f>IF(ISNUMBER(G105), $B118 * H105, "")</f>
        <v>-1276.5957446808511</v>
      </c>
      <c r="J105" s="15">
        <v>1120</v>
      </c>
      <c r="K105" s="32">
        <f t="shared" si="52"/>
        <v>-4.6808510638297871E-2</v>
      </c>
      <c r="L105" s="18">
        <f>IF(ISNUMBER(J105), $B118 * K105, "")</f>
        <v>-7021.2765957446809</v>
      </c>
      <c r="M105" s="31"/>
      <c r="N105" s="32" t="str">
        <f t="shared" si="53"/>
        <v/>
      </c>
      <c r="O105" s="18" t="str">
        <f>IF(ISNUMBER(M105), $B118 * N105, "")</f>
        <v/>
      </c>
      <c r="Q105" s="193"/>
      <c r="R105" s="193"/>
      <c r="S105" s="193"/>
    </row>
    <row r="106" spans="1:19" ht="17.25" thickBot="1">
      <c r="A106" s="125" t="s">
        <v>107</v>
      </c>
      <c r="B106" s="126">
        <v>58.4</v>
      </c>
      <c r="C106" s="77">
        <v>4.2857142899999999E-2</v>
      </c>
      <c r="D106" s="15">
        <v>55.3</v>
      </c>
      <c r="E106" s="32">
        <f t="shared" si="50"/>
        <v>-5.3082191780821943E-2</v>
      </c>
      <c r="F106" s="18">
        <f>IF(ISNUMBER(D106), $B118 * E106, "")</f>
        <v>-7962.3287671232911</v>
      </c>
      <c r="G106" s="31">
        <v>56</v>
      </c>
      <c r="H106" s="32">
        <f t="shared" si="51"/>
        <v>-4.1095890410958881E-2</v>
      </c>
      <c r="I106" s="101">
        <f>IF(ISNUMBER(G106), $B118 * H106, "")</f>
        <v>-6164.3835616438319</v>
      </c>
      <c r="J106" s="15">
        <v>54.5</v>
      </c>
      <c r="K106" s="32">
        <f t="shared" si="52"/>
        <v>-6.6780821917808195E-2</v>
      </c>
      <c r="L106" s="18">
        <f>IF(ISNUMBER(J106), $B118 * K106, "")</f>
        <v>-10017.123287671229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75</v>
      </c>
      <c r="B107" s="131">
        <v>7985</v>
      </c>
      <c r="C107" s="79">
        <v>3.2320620600000002E-2</v>
      </c>
      <c r="D107" s="24">
        <v>7985</v>
      </c>
      <c r="E107" s="25">
        <f t="shared" si="50"/>
        <v>0</v>
      </c>
      <c r="F107" s="104">
        <f>IF(ISNUMBER(D107), $B118 * E107, "")</f>
        <v>0</v>
      </c>
      <c r="G107" s="102">
        <v>8070</v>
      </c>
      <c r="H107" s="25">
        <f t="shared" si="51"/>
        <v>1.0644959298685034E-2</v>
      </c>
      <c r="I107" s="103">
        <f>IF(ISNUMBER(G107), $B118 * H107, "")</f>
        <v>1596.743894802755</v>
      </c>
      <c r="J107" s="24">
        <v>7815</v>
      </c>
      <c r="K107" s="25">
        <f t="shared" si="52"/>
        <v>-2.1289918597370068E-2</v>
      </c>
      <c r="L107" s="104">
        <f>IF(ISNUMBER(J107), $B118 * K107, "")</f>
        <v>-3193.48778960551</v>
      </c>
      <c r="M107" s="102"/>
      <c r="N107" s="25" t="str">
        <f t="shared" si="53"/>
        <v/>
      </c>
      <c r="O107" s="104" t="str">
        <f>IF(ISNUMBER(M107), $B118 * N107, "")</f>
        <v/>
      </c>
      <c r="Q107" s="194"/>
      <c r="R107" s="195"/>
      <c r="S107" s="196"/>
    </row>
    <row r="108" spans="1:19">
      <c r="A108" s="123" t="s">
        <v>126</v>
      </c>
      <c r="B108" s="124">
        <v>51.2</v>
      </c>
      <c r="C108" s="76">
        <v>3.2258064500000003E-2</v>
      </c>
      <c r="D108" s="13">
        <v>49.9</v>
      </c>
      <c r="E108" s="14">
        <f>IF(ISNUMBER(D108), (D108 - $B108) / $B108, "")</f>
        <v>-2.5390625000000083E-2</v>
      </c>
      <c r="F108" s="16">
        <f>IF(ISNUMBER(D108), $B118 * E108, "")</f>
        <v>-3808.5937500000123</v>
      </c>
      <c r="G108" s="29">
        <v>50.3</v>
      </c>
      <c r="H108" s="14">
        <f>IF(ISNUMBER(G108), (G108 - $B108) / $B108, "")</f>
        <v>-1.7578125000000111E-2</v>
      </c>
      <c r="I108" s="100">
        <f>IF(ISNUMBER(G108), $B118 * H108, "")</f>
        <v>-2636.7187500000168</v>
      </c>
      <c r="J108" s="13">
        <v>50.1</v>
      </c>
      <c r="K108" s="14">
        <f>IF(ISNUMBER(J108), (J108 - $B108) / $B108, "")</f>
        <v>-2.1484375000000028E-2</v>
      </c>
      <c r="L108" s="16">
        <f>IF(ISNUMBER(J108), $B118 * K108, "")</f>
        <v>-3222.6562500000041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7"/>
      <c r="R108" s="198"/>
      <c r="S108" s="199"/>
    </row>
    <row r="109" spans="1:19" ht="17.25" thickBot="1">
      <c r="A109" s="125" t="s">
        <v>202</v>
      </c>
      <c r="B109" s="126">
        <v>4.54</v>
      </c>
      <c r="C109" s="77">
        <v>2.9478457999999999E-2</v>
      </c>
      <c r="D109" s="15">
        <v>4.3499999999999996</v>
      </c>
      <c r="E109" s="32">
        <f t="shared" ref="E109:E112" si="54">IF(ISNUMBER(D109), (D109 - $B109) / $B109, "")</f>
        <v>-4.1850220264317263E-2</v>
      </c>
      <c r="F109" s="18">
        <f>IF(ISNUMBER(D109), $B118 * E109, "")</f>
        <v>-6277.5330396475892</v>
      </c>
      <c r="G109" s="31">
        <v>4.38</v>
      </c>
      <c r="H109" s="32">
        <f t="shared" ref="H109:H112" si="55">IF(ISNUMBER(G109), (G109 - $B109) / $B109, "")</f>
        <v>-3.5242290748898709E-2</v>
      </c>
      <c r="I109" s="101">
        <f>IF(ISNUMBER(G109), $B118 * H109, "")</f>
        <v>-5286.3436123348065</v>
      </c>
      <c r="J109" s="15">
        <v>4.22</v>
      </c>
      <c r="K109" s="32">
        <f t="shared" ref="K109:K112" si="56">IF(ISNUMBER(J109), (J109 - $B109) / $B109, "")</f>
        <v>-7.0484581497797419E-2</v>
      </c>
      <c r="L109" s="18">
        <f>IF(ISNUMBER(J109), $B118 * K109, "")</f>
        <v>-10572.687224669613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0"/>
      <c r="R109" s="201"/>
      <c r="S109" s="202"/>
    </row>
    <row r="110" spans="1:19" ht="17.25" thickBot="1">
      <c r="A110" s="125" t="s">
        <v>196</v>
      </c>
      <c r="B110" s="126">
        <v>24.7</v>
      </c>
      <c r="C110" s="77">
        <v>2.4896265599999998E-2</v>
      </c>
      <c r="D110" s="15">
        <v>24</v>
      </c>
      <c r="E110" s="32">
        <f t="shared" si="54"/>
        <v>-2.8340080971659892E-2</v>
      </c>
      <c r="F110" s="18">
        <f>IF(ISNUMBER(D110), $B118 * E110, "")</f>
        <v>-4251.012145748984</v>
      </c>
      <c r="G110" s="31">
        <v>24.2</v>
      </c>
      <c r="H110" s="32">
        <f t="shared" si="55"/>
        <v>-2.0242914979757085E-2</v>
      </c>
      <c r="I110" s="101">
        <f>IF(ISNUMBER(G110), $B118 * H110, "")</f>
        <v>-3036.4372469635628</v>
      </c>
      <c r="J110" s="15">
        <v>23.4</v>
      </c>
      <c r="K110" s="32">
        <f t="shared" si="56"/>
        <v>-5.2631578947368453E-2</v>
      </c>
      <c r="L110" s="18">
        <f>IF(ISNUMBER(J110), $B118 * K110, "")</f>
        <v>-7894.7368421052679</v>
      </c>
      <c r="M110" s="31"/>
      <c r="N110" s="32" t="str">
        <f t="shared" si="57"/>
        <v/>
      </c>
      <c r="O110" s="18" t="str">
        <f>IF(ISNUMBER(M110), $B118 * N110, "")</f>
        <v/>
      </c>
      <c r="Q110" s="193"/>
      <c r="R110" s="193"/>
      <c r="S110" s="193"/>
    </row>
    <row r="111" spans="1:19" ht="17.25" thickBot="1">
      <c r="A111" s="125" t="s">
        <v>77</v>
      </c>
      <c r="B111" s="126">
        <v>169300</v>
      </c>
      <c r="C111" s="77">
        <v>2.2651766800000001E-2</v>
      </c>
      <c r="D111" s="15">
        <v>163100</v>
      </c>
      <c r="E111" s="32">
        <f t="shared" si="54"/>
        <v>-3.662138216184288E-2</v>
      </c>
      <c r="F111" s="18">
        <f>IF(ISNUMBER(D111), $B118 * E111, "")</f>
        <v>-5493.2073242764318</v>
      </c>
      <c r="G111" s="31">
        <v>164650</v>
      </c>
      <c r="H111" s="32">
        <f t="shared" si="55"/>
        <v>-2.746603662138216E-2</v>
      </c>
      <c r="I111" s="101">
        <f>IF(ISNUMBER(G111), $B118 * H111, "")</f>
        <v>-4119.9054932073241</v>
      </c>
      <c r="J111" s="15">
        <v>159850</v>
      </c>
      <c r="K111" s="32">
        <f t="shared" si="56"/>
        <v>-5.581807442409923E-2</v>
      </c>
      <c r="L111" s="18">
        <f>IF(ISNUMBER(J111), $B118 * K111, "")</f>
        <v>-8372.7111636148838</v>
      </c>
      <c r="M111" s="31"/>
      <c r="N111" s="32" t="str">
        <f t="shared" si="57"/>
        <v/>
      </c>
      <c r="O111" s="18" t="str">
        <f>IF(ISNUMBER(M111), $B118 * N111, "")</f>
        <v/>
      </c>
      <c r="Q111" s="203"/>
      <c r="R111" s="203"/>
      <c r="S111" s="203"/>
    </row>
    <row r="112" spans="1:19" ht="17.25" thickBot="1">
      <c r="A112" s="127" t="s">
        <v>130</v>
      </c>
      <c r="B112" s="128">
        <v>9340</v>
      </c>
      <c r="C112" s="78">
        <v>1.7983651199999999E-2</v>
      </c>
      <c r="D112" s="20">
        <v>9475</v>
      </c>
      <c r="E112" s="21">
        <f t="shared" si="54"/>
        <v>1.4453961456102784E-2</v>
      </c>
      <c r="F112" s="22">
        <f>IF(ISNUMBER(D112), $B118 * E112, "")</f>
        <v>2168.0942184154173</v>
      </c>
      <c r="G112" s="30">
        <v>9510</v>
      </c>
      <c r="H112" s="21">
        <f t="shared" si="55"/>
        <v>1.8201284796573874E-2</v>
      </c>
      <c r="I112" s="105">
        <f>IF(ISNUMBER(G112), $B118 * H112, "")</f>
        <v>2730.1927194860814</v>
      </c>
      <c r="J112" s="20">
        <v>9245</v>
      </c>
      <c r="K112" s="21">
        <f t="shared" si="56"/>
        <v>-1.0171306209850108E-2</v>
      </c>
      <c r="L112" s="22">
        <f>IF(ISNUMBER(J112), $B118 * K112, "")</f>
        <v>-1525.6959314775161</v>
      </c>
      <c r="M112" s="30"/>
      <c r="N112" s="21" t="str">
        <f t="shared" si="57"/>
        <v/>
      </c>
      <c r="O112" s="22" t="str">
        <f>IF(ISNUMBER(M112), $B118 * N112, "")</f>
        <v/>
      </c>
      <c r="Q112" s="203"/>
      <c r="R112" s="203"/>
      <c r="S112" s="203"/>
    </row>
    <row r="113" spans="1:19" ht="17.25" thickBot="1">
      <c r="A113" s="125" t="s">
        <v>71</v>
      </c>
      <c r="B113" s="129">
        <v>11.4</v>
      </c>
      <c r="C113" s="80">
        <v>1.7857142900000001E-2</v>
      </c>
      <c r="D113" s="106">
        <v>11.7</v>
      </c>
      <c r="E113" s="107">
        <f>IF(ISNUMBER(D113), (D113 - $B113) / $B113, "")</f>
        <v>2.6315789473684115E-2</v>
      </c>
      <c r="F113" s="108">
        <f>IF(ISNUMBER(D113), $B118 * E113, "")</f>
        <v>3947.3684210526171</v>
      </c>
      <c r="G113" s="109">
        <v>11.7</v>
      </c>
      <c r="H113" s="107">
        <f>IF(ISNUMBER(G113), (G113 - $B113) / $B113, "")</f>
        <v>2.6315789473684115E-2</v>
      </c>
      <c r="I113" s="110">
        <f>IF(ISNUMBER(G113), $B118 * H113, "")</f>
        <v>3947.3684210526171</v>
      </c>
      <c r="J113" s="106">
        <v>11.5</v>
      </c>
      <c r="K113" s="107">
        <f>IF(ISNUMBER(J113), (J113 - $B113) / $B113, "")</f>
        <v>8.7719298245613718E-3</v>
      </c>
      <c r="L113" s="108">
        <f>IF(ISNUMBER(J113), $B118 * K113, "")</f>
        <v>1315.7894736842059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3"/>
      <c r="R113" s="193"/>
      <c r="S113" s="193"/>
    </row>
    <row r="114" spans="1:19" ht="17.25" thickBot="1">
      <c r="A114" s="125" t="s">
        <v>260</v>
      </c>
      <c r="B114" s="126">
        <v>71.8</v>
      </c>
      <c r="C114" s="77">
        <v>1.6997167099999998E-2</v>
      </c>
      <c r="D114" s="15">
        <v>72.3</v>
      </c>
      <c r="E114" s="32">
        <f t="shared" ref="E114:E117" si="58">IF(ISNUMBER(D114), (D114 - $B114) / $B114, "")</f>
        <v>6.9637883008356553E-3</v>
      </c>
      <c r="F114" s="18">
        <f>IF(ISNUMBER(D114), $B118 * E114, "")</f>
        <v>1044.5682451253483</v>
      </c>
      <c r="G114" s="31">
        <v>72.8</v>
      </c>
      <c r="H114" s="32">
        <f t="shared" ref="H114:H117" si="59">IF(ISNUMBER(G114), (G114 - $B114) / $B114, "")</f>
        <v>1.3927576601671311E-2</v>
      </c>
      <c r="I114" s="101">
        <f>IF(ISNUMBER(G114), $B118 * H114, "")</f>
        <v>2089.1364902506966</v>
      </c>
      <c r="J114" s="15">
        <v>71.2</v>
      </c>
      <c r="K114" s="32">
        <f t="shared" ref="K114:K117" si="60">IF(ISNUMBER(J114), (J114 - $B114) / $B114, "")</f>
        <v>-8.3565459610027062E-3</v>
      </c>
      <c r="L114" s="18">
        <f>IF(ISNUMBER(J114), $B118 * K114, "")</f>
        <v>-1253.4818941504059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3"/>
      <c r="R114" s="193"/>
      <c r="S114" s="193"/>
    </row>
    <row r="115" spans="1:19" ht="17.25" thickBot="1">
      <c r="A115" s="125" t="s">
        <v>81</v>
      </c>
      <c r="B115" s="126">
        <v>614</v>
      </c>
      <c r="C115" s="77">
        <v>1.48760331E-2</v>
      </c>
      <c r="D115" s="15">
        <v>640</v>
      </c>
      <c r="E115" s="32">
        <f t="shared" si="58"/>
        <v>4.2345276872964167E-2</v>
      </c>
      <c r="F115" s="18">
        <f>IF(ISNUMBER(D115), $B118 * E115, "")</f>
        <v>6351.7915309446253</v>
      </c>
      <c r="G115" s="31">
        <v>649</v>
      </c>
      <c r="H115" s="32">
        <f t="shared" si="59"/>
        <v>5.7003257328990226E-2</v>
      </c>
      <c r="I115" s="101">
        <f>IF(ISNUMBER(G115), $B118 * H115, "")</f>
        <v>8550.4885993485332</v>
      </c>
      <c r="J115" s="15">
        <v>627</v>
      </c>
      <c r="K115" s="32">
        <f t="shared" si="60"/>
        <v>2.1172638436482084E-2</v>
      </c>
      <c r="L115" s="18">
        <f>IF(ISNUMBER(J115), $B118 * K115, "")</f>
        <v>3175.8957654723126</v>
      </c>
      <c r="M115" s="31"/>
      <c r="N115" s="32" t="str">
        <f t="shared" si="61"/>
        <v/>
      </c>
      <c r="O115" s="18" t="str">
        <f>IF(ISNUMBER(M115), $B118 * N115, "")</f>
        <v/>
      </c>
      <c r="Q115" s="193"/>
      <c r="R115" s="193"/>
      <c r="S115" s="193"/>
    </row>
    <row r="116" spans="1:19">
      <c r="A116" s="125" t="s">
        <v>153</v>
      </c>
      <c r="B116" s="126">
        <v>6360</v>
      </c>
      <c r="C116" s="77">
        <v>1.4354067E-2</v>
      </c>
      <c r="D116" s="15">
        <v>6390</v>
      </c>
      <c r="E116" s="32">
        <f t="shared" si="58"/>
        <v>4.7169811320754715E-3</v>
      </c>
      <c r="F116" s="18">
        <f>IF(ISNUMBER(D116), $B118 * E116, "")</f>
        <v>707.54716981132071</v>
      </c>
      <c r="G116" s="31">
        <v>6395</v>
      </c>
      <c r="H116" s="32">
        <f t="shared" si="59"/>
        <v>5.50314465408805E-3</v>
      </c>
      <c r="I116" s="101">
        <f>IF(ISNUMBER(G116), $B118 * H116, "")</f>
        <v>825.47169811320748</v>
      </c>
      <c r="J116" s="15">
        <v>6230</v>
      </c>
      <c r="K116" s="32">
        <f t="shared" si="60"/>
        <v>-2.0440251572327043E-2</v>
      </c>
      <c r="L116" s="18">
        <f>IF(ISNUMBER(J116), $B118 * K116, "")</f>
        <v>-3066.0377358490564</v>
      </c>
      <c r="M116" s="31"/>
      <c r="N116" s="32" t="str">
        <f t="shared" si="61"/>
        <v/>
      </c>
      <c r="O116" s="18" t="str">
        <f>IF(ISNUMBER(M116), $B118 * N116, "")</f>
        <v/>
      </c>
      <c r="Q116" s="182"/>
      <c r="R116" s="183"/>
      <c r="S116" s="184"/>
    </row>
    <row r="117" spans="1:19" ht="17.25" thickBot="1">
      <c r="A117" s="130" t="s">
        <v>60</v>
      </c>
      <c r="B117" s="131">
        <v>1090</v>
      </c>
      <c r="C117" s="79">
        <v>9.2592592999999994E-3</v>
      </c>
      <c r="D117" s="24">
        <v>1075</v>
      </c>
      <c r="E117" s="25">
        <f t="shared" si="58"/>
        <v>-1.3761467889908258E-2</v>
      </c>
      <c r="F117" s="104">
        <f>IF(ISNUMBER(D117), $B118 * E117, "")</f>
        <v>-2064.2201834862385</v>
      </c>
      <c r="G117" s="102">
        <v>1070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1050</v>
      </c>
      <c r="K117" s="25">
        <f t="shared" si="60"/>
        <v>-3.669724770642202E-2</v>
      </c>
      <c r="L117" s="104">
        <f>IF(ISNUMBER(J117), $B118 * K117, "")</f>
        <v>-5504.5871559633033</v>
      </c>
      <c r="M117" s="102"/>
      <c r="N117" s="25" t="str">
        <f t="shared" si="61"/>
        <v/>
      </c>
      <c r="O117" s="104" t="str">
        <f>IF(ISNUMBER(M117), $B118 * N117, "")</f>
        <v/>
      </c>
      <c r="Q117" s="185"/>
      <c r="R117" s="186"/>
      <c r="S117" s="187"/>
    </row>
    <row r="118" spans="1:19" ht="17.25" thickBot="1">
      <c r="A118" s="132" t="s">
        <v>264</v>
      </c>
      <c r="B118" s="246">
        <f>$B$37</f>
        <v>150000</v>
      </c>
      <c r="C118" s="247"/>
      <c r="D118" s="26" t="s">
        <v>265</v>
      </c>
      <c r="E118" s="27">
        <f>IF(COUNT(E98:E117), SUM(E98:E117) / COUNT(E98:E117), 0)</f>
        <v>-1.1229768094145776E-2</v>
      </c>
      <c r="F118" s="28">
        <f>SUM(F98:F117)</f>
        <v>-33689.304282437326</v>
      </c>
      <c r="G118" s="26" t="s">
        <v>265</v>
      </c>
      <c r="H118" s="27">
        <f>IF(COUNT(H98:H117), SUM(H98:H117) / COUNT(H98:H117), 0)</f>
        <v>-4.6071566245800694E-3</v>
      </c>
      <c r="I118" s="28">
        <f>SUM(I98:I117)</f>
        <v>-13821.469873740207</v>
      </c>
      <c r="J118" s="26" t="s">
        <v>265</v>
      </c>
      <c r="K118" s="27">
        <f>IF(COUNT(K98:K117), SUM(K98:K117) / COUNT(K98:K117), 0)</f>
        <v>-2.9073375531514473E-2</v>
      </c>
      <c r="L118" s="28">
        <f>SUM(L98:L117)</f>
        <v>-87220.126594543428</v>
      </c>
      <c r="M118" s="26" t="s">
        <v>265</v>
      </c>
      <c r="N118" s="27">
        <f>IF(COUNT(N98:N117), SUM(N98:N117) / COUNT(N98:N117), 0)</f>
        <v>0</v>
      </c>
      <c r="O118" s="28">
        <f>SUM(O98:O117)</f>
        <v>0</v>
      </c>
      <c r="Q118" s="188"/>
      <c r="R118" s="189"/>
      <c r="S118" s="190"/>
    </row>
    <row r="120" spans="1:19" ht="17.25" thickBot="1"/>
    <row r="121" spans="1:19" ht="17.25" thickBot="1">
      <c r="A121" s="204" t="s">
        <v>252</v>
      </c>
      <c r="B121" s="205"/>
      <c r="C121" s="205"/>
      <c r="D121" s="205"/>
      <c r="E121" s="205"/>
      <c r="F121" s="205"/>
      <c r="G121" s="205"/>
      <c r="H121" s="205"/>
      <c r="I121" s="205"/>
      <c r="J121" s="205"/>
      <c r="K121" s="205"/>
      <c r="L121" s="205"/>
      <c r="M121" s="205"/>
      <c r="N121" s="205"/>
      <c r="O121" s="206"/>
      <c r="Q121" s="203"/>
      <c r="R121" s="203"/>
      <c r="S121" s="203"/>
    </row>
    <row r="122" spans="1:19" ht="17.25" thickBot="1">
      <c r="A122" s="178" t="s">
        <v>261</v>
      </c>
      <c r="B122" s="204" t="s">
        <v>49</v>
      </c>
      <c r="C122" s="206"/>
      <c r="D122" s="204" t="s">
        <v>57</v>
      </c>
      <c r="E122" s="205"/>
      <c r="F122" s="206"/>
      <c r="G122" s="207">
        <f>_xlfn.IFNA(VLOOKUP(B122, 현재가테이블!$B$2:$D$200, 2, FALSE), "-")</f>
        <v>28417000</v>
      </c>
      <c r="H122" s="208"/>
      <c r="I122" s="209"/>
      <c r="J122" s="204" t="s">
        <v>58</v>
      </c>
      <c r="K122" s="205"/>
      <c r="L122" s="206"/>
      <c r="M122" s="210">
        <f>_xlfn.IFNA(VLOOKUP(B122, 현재가테이블!$B$2:$D$200, 3, FALSE), "-")</f>
        <v>-3.2513958900000001E-2</v>
      </c>
      <c r="N122" s="211"/>
      <c r="O122" s="212"/>
      <c r="Q122" s="203"/>
      <c r="R122" s="203"/>
      <c r="S122" s="203"/>
    </row>
    <row r="123" spans="1:19" ht="17.25" thickBot="1">
      <c r="A123" s="248" t="s">
        <v>54</v>
      </c>
      <c r="B123" s="244" t="str">
        <f>TEXT($G$1, "[$-ko-KR]yyyy-mm-dd(ddd) ") &amp; "오전 00:00"</f>
        <v>2022-06-14(화) 오전 00:00</v>
      </c>
      <c r="C123" s="245"/>
      <c r="D123" s="217" t="str">
        <f>TEXT($G$1, "[$-ko-KR]yyyy-mm-dd(ddd) ") &amp; "오후 14:00"</f>
        <v>2022-06-14(화) 오후 14:00</v>
      </c>
      <c r="E123" s="218"/>
      <c r="F123" s="219"/>
      <c r="G123" s="217" t="str">
        <f>TEXT($G$1, "[$-ko-KR]yyyy-mm-dd(ddd) ") &amp; "오후 19:00"</f>
        <v>2022-06-14(화) 오후 19:00</v>
      </c>
      <c r="H123" s="218"/>
      <c r="I123" s="219"/>
      <c r="J123" s="217" t="str">
        <f>TEXT($G$1, "[$-ko-KR]yyyy-mm-dd(ddd) ") &amp; "오후 21:00"</f>
        <v>2022-06-14(화) 오후 21:00</v>
      </c>
      <c r="K123" s="218"/>
      <c r="L123" s="219"/>
      <c r="M123" s="217" t="str">
        <f>TEXT($G$1+1, "[$-ko-KR]yyyy-mm-dd(ddd) ") &amp; "오전 00:00"</f>
        <v>2022-06-15(수) 오전 00:00</v>
      </c>
      <c r="N123" s="218"/>
      <c r="O123" s="219"/>
      <c r="Q123" s="203"/>
      <c r="R123" s="203"/>
      <c r="S123" s="203"/>
    </row>
    <row r="124" spans="1:19" ht="17.25" thickBot="1">
      <c r="A124" s="249"/>
      <c r="B124" s="121" t="s">
        <v>57</v>
      </c>
      <c r="C124" s="122" t="s">
        <v>58</v>
      </c>
      <c r="D124" s="2" t="s">
        <v>57</v>
      </c>
      <c r="E124" s="10" t="s">
        <v>262</v>
      </c>
      <c r="F124" s="11" t="s">
        <v>263</v>
      </c>
      <c r="G124" s="179" t="s">
        <v>57</v>
      </c>
      <c r="H124" s="180" t="s">
        <v>262</v>
      </c>
      <c r="I124" s="181" t="s">
        <v>263</v>
      </c>
      <c r="J124" s="10" t="s">
        <v>57</v>
      </c>
      <c r="K124" s="10" t="s">
        <v>262</v>
      </c>
      <c r="L124" s="115" t="s">
        <v>263</v>
      </c>
      <c r="M124" s="2" t="s">
        <v>57</v>
      </c>
      <c r="N124" s="10" t="s">
        <v>262</v>
      </c>
      <c r="O124" s="66" t="s">
        <v>263</v>
      </c>
      <c r="Q124" s="193"/>
      <c r="R124" s="193"/>
      <c r="S124" s="193"/>
    </row>
    <row r="125" spans="1:19" ht="17.25" thickBot="1">
      <c r="A125" s="123" t="s">
        <v>64</v>
      </c>
      <c r="B125" s="124">
        <v>17.399999999999999</v>
      </c>
      <c r="C125" s="76">
        <v>-1.6949152499999998E-2</v>
      </c>
      <c r="D125" s="13">
        <v>17.5</v>
      </c>
      <c r="E125" s="14">
        <f>IF(ISNUMBER(D125), (D125 - $B125) / $B125, "")</f>
        <v>5.7471264367816915E-3</v>
      </c>
      <c r="F125" s="16">
        <f>IF(ISNUMBER(D125), $B145 * E125, "")</f>
        <v>862.06896551725367</v>
      </c>
      <c r="G125" s="29">
        <v>17.600000000000001</v>
      </c>
      <c r="H125" s="14">
        <f>IF(ISNUMBER(G125), (G125 - $B125) / $B125, "")</f>
        <v>1.1494252873563383E-2</v>
      </c>
      <c r="I125" s="100">
        <f>IF(ISNUMBER(G125), $B145 * H125, "")</f>
        <v>1724.1379310345073</v>
      </c>
      <c r="J125" s="13">
        <v>17</v>
      </c>
      <c r="K125" s="14">
        <f>IF(ISNUMBER(J125), (J125 - $B125) / $B125, "")</f>
        <v>-2.2988505747126357E-2</v>
      </c>
      <c r="L125" s="16">
        <f>IF(ISNUMBER(J125), $B145 * K125, "")</f>
        <v>-3448.2758620689533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3"/>
      <c r="R125" s="203"/>
      <c r="S125" s="203"/>
    </row>
    <row r="126" spans="1:19" ht="17.25" thickBot="1">
      <c r="A126" s="125" t="s">
        <v>336</v>
      </c>
      <c r="B126" s="126">
        <v>84.2</v>
      </c>
      <c r="C126" s="77">
        <v>-1.86480186E-2</v>
      </c>
      <c r="D126" s="15">
        <v>85.7</v>
      </c>
      <c r="E126" s="32">
        <f t="shared" ref="E126:E129" si="62">IF(ISNUMBER(D126), (D126 - $B126) / $B126, "")</f>
        <v>1.7814726840855107E-2</v>
      </c>
      <c r="F126" s="18">
        <f>IF(ISNUMBER(D126), $B145 * E126, "")</f>
        <v>2672.209026128266</v>
      </c>
      <c r="G126" s="31">
        <v>85.8</v>
      </c>
      <c r="H126" s="32">
        <f t="shared" ref="H126:H129" si="63">IF(ISNUMBER(G126), (G126 - $B126) / $B126, "")</f>
        <v>1.9002375296912045E-2</v>
      </c>
      <c r="I126" s="101">
        <f>IF(ISNUMBER(G126), $B145 * H126, "")</f>
        <v>2850.3562945368067</v>
      </c>
      <c r="J126" s="15">
        <v>82.8</v>
      </c>
      <c r="K126" s="32">
        <f t="shared" ref="K126:K129" si="64">IF(ISNUMBER(J126), (J126 - $B126) / $B126, "")</f>
        <v>-1.6627078384798166E-2</v>
      </c>
      <c r="L126" s="18">
        <f>IF(ISNUMBER(J126), $B145 * K126, "")</f>
        <v>-2494.0617577197249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3"/>
      <c r="R126" s="203"/>
      <c r="S126" s="203"/>
    </row>
    <row r="127" spans="1:19" ht="17.25" thickBot="1">
      <c r="A127" s="125" t="s">
        <v>340</v>
      </c>
      <c r="B127" s="126">
        <v>4.82E-2</v>
      </c>
      <c r="C127" s="77">
        <v>-3.0181086499999999E-2</v>
      </c>
      <c r="D127" s="15">
        <v>4.8399999999999999E-2</v>
      </c>
      <c r="E127" s="32">
        <f t="shared" si="62"/>
        <v>4.1493775933609707E-3</v>
      </c>
      <c r="F127" s="18">
        <f>IF(ISNUMBER(D127), $B145 * E127, "")</f>
        <v>622.40663900414563</v>
      </c>
      <c r="G127" s="31">
        <v>4.8800000000000003E-2</v>
      </c>
      <c r="H127" s="32">
        <f t="shared" si="63"/>
        <v>1.2448132780083056E-2</v>
      </c>
      <c r="I127" s="101">
        <f>IF(ISNUMBER(G127), $B145 * H127, "")</f>
        <v>1867.2199170124584</v>
      </c>
      <c r="J127" s="15">
        <v>4.7300000000000002E-2</v>
      </c>
      <c r="K127" s="32">
        <f t="shared" si="64"/>
        <v>-1.8672199170124439E-2</v>
      </c>
      <c r="L127" s="18">
        <f>IF(ISNUMBER(J127), $B145 * K127, "")</f>
        <v>-2800.8298755186661</v>
      </c>
      <c r="M127" s="31"/>
      <c r="N127" s="32" t="str">
        <f t="shared" si="65"/>
        <v/>
      </c>
      <c r="O127" s="18" t="str">
        <f>IF(ISNUMBER(M127), $B145 * N127, "")</f>
        <v/>
      </c>
      <c r="Q127" s="193"/>
      <c r="R127" s="193"/>
      <c r="S127" s="193"/>
    </row>
    <row r="128" spans="1:19" ht="17.25" thickBot="1">
      <c r="A128" s="125" t="s">
        <v>145</v>
      </c>
      <c r="B128" s="126">
        <v>4.8099999999999996</v>
      </c>
      <c r="C128" s="77">
        <v>-3.0241935500000001E-2</v>
      </c>
      <c r="D128" s="15">
        <v>4.91</v>
      </c>
      <c r="E128" s="32">
        <f t="shared" si="62"/>
        <v>2.0790020790020902E-2</v>
      </c>
      <c r="F128" s="18">
        <f>IF(ISNUMBER(D128), $B145 * E128, "")</f>
        <v>3118.5031185031353</v>
      </c>
      <c r="G128" s="31">
        <v>5</v>
      </c>
      <c r="H128" s="32">
        <f t="shared" si="63"/>
        <v>3.9501039501039586E-2</v>
      </c>
      <c r="I128" s="101">
        <f>IF(ISNUMBER(G128), $B145 * H128, "")</f>
        <v>5925.1559251559383</v>
      </c>
      <c r="J128" s="15">
        <v>4.8099999999999996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193"/>
      <c r="R128" s="193"/>
      <c r="S128" s="193"/>
    </row>
    <row r="129" spans="1:19" ht="17.25" thickBot="1">
      <c r="A129" s="127" t="s">
        <v>228</v>
      </c>
      <c r="B129" s="128">
        <v>25.1</v>
      </c>
      <c r="C129" s="78">
        <v>-3.0888030899999998E-2</v>
      </c>
      <c r="D129" s="20">
        <v>25.3</v>
      </c>
      <c r="E129" s="21">
        <f t="shared" si="62"/>
        <v>7.9681274900398127E-3</v>
      </c>
      <c r="F129" s="22">
        <f>IF(ISNUMBER(D129), $B145 * E129, "")</f>
        <v>1195.219123505972</v>
      </c>
      <c r="G129" s="30">
        <v>25.3</v>
      </c>
      <c r="H129" s="21">
        <f t="shared" si="63"/>
        <v>7.9681274900398127E-3</v>
      </c>
      <c r="I129" s="105">
        <f>IF(ISNUMBER(G129), $B145 * H129, "")</f>
        <v>1195.219123505972</v>
      </c>
      <c r="J129" s="20">
        <v>24.7</v>
      </c>
      <c r="K129" s="21">
        <f t="shared" si="64"/>
        <v>-1.5936254980079764E-2</v>
      </c>
      <c r="L129" s="22">
        <f>IF(ISNUMBER(J129), $B145 * K129, "")</f>
        <v>-2390.4382470119644</v>
      </c>
      <c r="M129" s="30"/>
      <c r="N129" s="21" t="str">
        <f t="shared" si="65"/>
        <v/>
      </c>
      <c r="O129" s="22" t="str">
        <f>IF(ISNUMBER(M129), $B145 * N129, "")</f>
        <v/>
      </c>
      <c r="Q129" s="193"/>
      <c r="R129" s="193"/>
      <c r="S129" s="193"/>
    </row>
    <row r="130" spans="1:19" ht="17.25" thickBot="1">
      <c r="A130" s="125" t="s">
        <v>140</v>
      </c>
      <c r="B130" s="129">
        <v>33.799999999999997</v>
      </c>
      <c r="C130" s="80">
        <v>-3.1518624600000003E-2</v>
      </c>
      <c r="D130" s="106">
        <v>33.9</v>
      </c>
      <c r="E130" s="107">
        <f>IF(ISNUMBER(D130), (D130 - $B130) / $B130, "")</f>
        <v>2.9585798816568472E-3</v>
      </c>
      <c r="F130" s="108">
        <f>IF(ISNUMBER(D130), $B145 * E130, "")</f>
        <v>443.78698224852707</v>
      </c>
      <c r="G130" s="109">
        <v>33.9</v>
      </c>
      <c r="H130" s="107">
        <f>IF(ISNUMBER(G130), (G130 - $B130) / $B130, "")</f>
        <v>2.9585798816568472E-3</v>
      </c>
      <c r="I130" s="110">
        <f>IF(ISNUMBER(G130), $B145 * H130, "")</f>
        <v>443.78698224852707</v>
      </c>
      <c r="J130" s="106">
        <v>32.9</v>
      </c>
      <c r="K130" s="107">
        <f>IF(ISNUMBER(J130), (J130 - $B130) / $B130, "")</f>
        <v>-2.6627218934911202E-2</v>
      </c>
      <c r="L130" s="108">
        <f>IF(ISNUMBER(J130), $B145 * K130, "")</f>
        <v>-3994.0828402366801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3"/>
      <c r="R130" s="193"/>
      <c r="S130" s="193"/>
    </row>
    <row r="131" spans="1:19" ht="17.25" thickBot="1">
      <c r="A131" s="125" t="s">
        <v>194</v>
      </c>
      <c r="B131" s="126">
        <v>66</v>
      </c>
      <c r="C131" s="77">
        <v>-3.3674963400000001E-2</v>
      </c>
      <c r="D131" s="15">
        <v>65.599999999999994</v>
      </c>
      <c r="E131" s="32">
        <f t="shared" ref="E131:E134" si="66">IF(ISNUMBER(D131), (D131 - $B131) / $B131, "")</f>
        <v>-6.0606060606061465E-3</v>
      </c>
      <c r="F131" s="18">
        <f>IF(ISNUMBER(D131), $B145 * E131, "")</f>
        <v>-909.09090909092197</v>
      </c>
      <c r="G131" s="31">
        <v>66.400000000000006</v>
      </c>
      <c r="H131" s="32">
        <f t="shared" ref="H131:H134" si="67">IF(ISNUMBER(G131), (G131 - $B131) / $B131, "")</f>
        <v>6.0606060606061465E-3</v>
      </c>
      <c r="I131" s="101">
        <f>IF(ISNUMBER(G131), $B145 * H131, "")</f>
        <v>909.09090909092197</v>
      </c>
      <c r="J131" s="15">
        <v>65.5</v>
      </c>
      <c r="K131" s="32">
        <f t="shared" ref="K131:K134" si="68">IF(ISNUMBER(J131), (J131 - $B131) / $B131, "")</f>
        <v>-7.575757575757576E-3</v>
      </c>
      <c r="L131" s="18">
        <f>IF(ISNUMBER(J131), $B145 * K131, "")</f>
        <v>-1136.3636363636365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3"/>
      <c r="R131" s="193"/>
      <c r="S131" s="193"/>
    </row>
    <row r="132" spans="1:19" ht="17.25" thickBot="1">
      <c r="A132" s="125" t="s">
        <v>234</v>
      </c>
      <c r="B132" s="126">
        <v>49.8</v>
      </c>
      <c r="C132" s="77">
        <v>-3.4883720899999998E-2</v>
      </c>
      <c r="D132" s="15">
        <v>48.6</v>
      </c>
      <c r="E132" s="32">
        <f t="shared" si="66"/>
        <v>-2.4096385542168589E-2</v>
      </c>
      <c r="F132" s="18">
        <f>IF(ISNUMBER(D132), $B145 * E132, "")</f>
        <v>-3614.4578313252882</v>
      </c>
      <c r="G132" s="31">
        <v>49.3</v>
      </c>
      <c r="H132" s="32">
        <f t="shared" si="67"/>
        <v>-1.0040160642570281E-2</v>
      </c>
      <c r="I132" s="101">
        <f>IF(ISNUMBER(G132), $B145 * H132, "")</f>
        <v>-1506.0240963855422</v>
      </c>
      <c r="J132" s="15">
        <v>47.7</v>
      </c>
      <c r="K132" s="32">
        <f t="shared" si="68"/>
        <v>-4.2168674698795067E-2</v>
      </c>
      <c r="L132" s="18">
        <f>IF(ISNUMBER(J132), $B145 * K132, "")</f>
        <v>-6325.3012048192604</v>
      </c>
      <c r="M132" s="31"/>
      <c r="N132" s="32" t="str">
        <f t="shared" si="69"/>
        <v/>
      </c>
      <c r="O132" s="18" t="str">
        <f>IF(ISNUMBER(M132), $B145 * N132, "")</f>
        <v/>
      </c>
      <c r="Q132" s="193"/>
      <c r="R132" s="193"/>
      <c r="S132" s="193"/>
    </row>
    <row r="133" spans="1:19" ht="17.25" thickBot="1">
      <c r="A133" s="125" t="s">
        <v>346</v>
      </c>
      <c r="B133" s="126">
        <v>5.78</v>
      </c>
      <c r="C133" s="77">
        <v>-3.5058430699999997E-2</v>
      </c>
      <c r="D133" s="15">
        <v>5.88</v>
      </c>
      <c r="E133" s="32">
        <f t="shared" si="66"/>
        <v>1.7301038062283676E-2</v>
      </c>
      <c r="F133" s="18">
        <f>IF(ISNUMBER(D133), $B145 * E133, "")</f>
        <v>2595.1557093425513</v>
      </c>
      <c r="G133" s="31">
        <v>5.9</v>
      </c>
      <c r="H133" s="32">
        <f t="shared" si="67"/>
        <v>2.0761245674740501E-2</v>
      </c>
      <c r="I133" s="101">
        <f>IF(ISNUMBER(G133), $B145 * H133, "")</f>
        <v>3114.186851211075</v>
      </c>
      <c r="J133" s="15">
        <v>5.84</v>
      </c>
      <c r="K133" s="32">
        <f t="shared" si="68"/>
        <v>1.0380622837370174E-2</v>
      </c>
      <c r="L133" s="18">
        <f>IF(ISNUMBER(J133), $B145 * K133, "")</f>
        <v>1557.0934256055261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214</v>
      </c>
      <c r="B134" s="131">
        <v>71.400000000000006</v>
      </c>
      <c r="C134" s="79">
        <v>-3.5135135099999999E-2</v>
      </c>
      <c r="D134" s="24">
        <v>72.2</v>
      </c>
      <c r="E134" s="25">
        <f t="shared" si="66"/>
        <v>1.1204481792717045E-2</v>
      </c>
      <c r="F134" s="104">
        <f>IF(ISNUMBER(D134), $B145 * E134, "")</f>
        <v>1680.6722689075568</v>
      </c>
      <c r="G134" s="102">
        <v>72.2</v>
      </c>
      <c r="H134" s="25">
        <f t="shared" si="67"/>
        <v>1.1204481792717045E-2</v>
      </c>
      <c r="I134" s="103">
        <f>IF(ISNUMBER(G134), $B145 * H134, "")</f>
        <v>1680.6722689075568</v>
      </c>
      <c r="J134" s="24">
        <v>71.3</v>
      </c>
      <c r="K134" s="25">
        <f t="shared" si="68"/>
        <v>-1.4005602240897551E-3</v>
      </c>
      <c r="L134" s="104">
        <f>IF(ISNUMBER(J134), $B145 * K134, "")</f>
        <v>-210.08403361346328</v>
      </c>
      <c r="M134" s="102"/>
      <c r="N134" s="25" t="str">
        <f t="shared" si="69"/>
        <v/>
      </c>
      <c r="O134" s="104" t="str">
        <f>IF(ISNUMBER(M134), $B145 * N134, "")</f>
        <v/>
      </c>
      <c r="Q134" s="194"/>
      <c r="R134" s="195"/>
      <c r="S134" s="196"/>
    </row>
    <row r="135" spans="1:19">
      <c r="A135" s="123" t="s">
        <v>173</v>
      </c>
      <c r="B135" s="124">
        <v>5.07</v>
      </c>
      <c r="C135" s="76">
        <v>-3.6121673E-2</v>
      </c>
      <c r="D135" s="13">
        <v>5.1100000000000003</v>
      </c>
      <c r="E135" s="14">
        <f>IF(ISNUMBER(D135), (D135 - $B135) / $B135, "")</f>
        <v>7.88954635108482E-3</v>
      </c>
      <c r="F135" s="16">
        <f>IF(ISNUMBER(D135), $B145 * E135, "")</f>
        <v>1183.431952662723</v>
      </c>
      <c r="G135" s="29">
        <v>5.18</v>
      </c>
      <c r="H135" s="14">
        <f>IF(ISNUMBER(G135), (G135 - $B135) / $B135, "")</f>
        <v>2.169625246548312E-2</v>
      </c>
      <c r="I135" s="100">
        <f>IF(ISNUMBER(G135), $B145 * H135, "")</f>
        <v>3254.4378698224682</v>
      </c>
      <c r="J135" s="13">
        <v>5.0999999999999996</v>
      </c>
      <c r="K135" s="14">
        <f>IF(ISNUMBER(J135), (J135 - $B135) / $B135, "")</f>
        <v>5.9171597633134827E-3</v>
      </c>
      <c r="L135" s="16">
        <f>IF(ISNUMBER(J135), $B145 * K135, "")</f>
        <v>887.57396449702242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7"/>
      <c r="R135" s="198"/>
      <c r="S135" s="199"/>
    </row>
    <row r="136" spans="1:19" ht="17.25" thickBot="1">
      <c r="A136" s="125" t="s">
        <v>232</v>
      </c>
      <c r="B136" s="126">
        <v>45.5</v>
      </c>
      <c r="C136" s="77">
        <v>-3.8054968299999999E-2</v>
      </c>
      <c r="D136" s="15">
        <v>47.5</v>
      </c>
      <c r="E136" s="32">
        <f t="shared" ref="E136:E139" si="70">IF(ISNUMBER(D136), (D136 - $B136) / $B136, "")</f>
        <v>4.3956043956043959E-2</v>
      </c>
      <c r="F136" s="18">
        <f>IF(ISNUMBER(D136), $B145 * E136, "")</f>
        <v>6593.4065934065939</v>
      </c>
      <c r="G136" s="31">
        <v>47</v>
      </c>
      <c r="H136" s="32">
        <f t="shared" ref="H136:H139" si="71">IF(ISNUMBER(G136), (G136 - $B136) / $B136, "")</f>
        <v>3.2967032967032968E-2</v>
      </c>
      <c r="I136" s="101">
        <f>IF(ISNUMBER(G136), $B145 * H136, "")</f>
        <v>4945.0549450549452</v>
      </c>
      <c r="J136" s="15">
        <v>45.2</v>
      </c>
      <c r="K136" s="32">
        <f t="shared" ref="K136:K139" si="72">IF(ISNUMBER(J136), (J136 - $B136) / $B136, "")</f>
        <v>-6.593406593406531E-3</v>
      </c>
      <c r="L136" s="18">
        <f>IF(ISNUMBER(J136), $B145 * K136, "")</f>
        <v>-989.01098901097964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0"/>
      <c r="R136" s="201"/>
      <c r="S136" s="202"/>
    </row>
    <row r="137" spans="1:19" ht="17.25" thickBot="1">
      <c r="A137" s="125" t="s">
        <v>204</v>
      </c>
      <c r="B137" s="126">
        <v>6.26</v>
      </c>
      <c r="C137" s="77">
        <v>-3.8402457799999998E-2</v>
      </c>
      <c r="D137" s="15">
        <v>6.26</v>
      </c>
      <c r="E137" s="32">
        <f t="shared" si="70"/>
        <v>0</v>
      </c>
      <c r="F137" s="18">
        <f>IF(ISNUMBER(D137), $B145 * E137, "")</f>
        <v>0</v>
      </c>
      <c r="G137" s="31">
        <v>6.4</v>
      </c>
      <c r="H137" s="32">
        <f t="shared" si="71"/>
        <v>2.2364217252396259E-2</v>
      </c>
      <c r="I137" s="101">
        <f>IF(ISNUMBER(G137), $B145 * H137, "")</f>
        <v>3354.6325878594389</v>
      </c>
      <c r="J137" s="15">
        <v>6.09</v>
      </c>
      <c r="K137" s="32">
        <f t="shared" si="72"/>
        <v>-2.7156549520766762E-2</v>
      </c>
      <c r="L137" s="18">
        <f>IF(ISNUMBER(J137), $B145 * K137, "")</f>
        <v>-4073.482428115014</v>
      </c>
      <c r="M137" s="31"/>
      <c r="N137" s="32" t="str">
        <f t="shared" si="73"/>
        <v/>
      </c>
      <c r="O137" s="18" t="str">
        <f>IF(ISNUMBER(M137), $B145 * N137, "")</f>
        <v/>
      </c>
      <c r="Q137" s="193"/>
      <c r="R137" s="193"/>
      <c r="S137" s="193"/>
    </row>
    <row r="138" spans="1:19" ht="17.25" thickBot="1">
      <c r="A138" s="125" t="s">
        <v>118</v>
      </c>
      <c r="B138" s="126">
        <v>7.76</v>
      </c>
      <c r="C138" s="77">
        <v>-3.84138786E-2</v>
      </c>
      <c r="D138" s="15">
        <v>8.02</v>
      </c>
      <c r="E138" s="32">
        <f t="shared" si="70"/>
        <v>3.3505154639175229E-2</v>
      </c>
      <c r="F138" s="18">
        <f>IF(ISNUMBER(D138), $B145 * E138, "")</f>
        <v>5025.7731958762843</v>
      </c>
      <c r="G138" s="31">
        <v>8.0299999999999994</v>
      </c>
      <c r="H138" s="32">
        <f t="shared" si="71"/>
        <v>3.4793814432989636E-2</v>
      </c>
      <c r="I138" s="101">
        <f>IF(ISNUMBER(G138), $B145 * H138, "")</f>
        <v>5219.0721649484458</v>
      </c>
      <c r="J138" s="15">
        <v>7.72</v>
      </c>
      <c r="K138" s="32">
        <f t="shared" si="72"/>
        <v>-5.1546391752577371E-3</v>
      </c>
      <c r="L138" s="18">
        <f>IF(ISNUMBER(J138), $B145 * K138, "")</f>
        <v>-773.19587628866054</v>
      </c>
      <c r="M138" s="31"/>
      <c r="N138" s="32" t="str">
        <f t="shared" si="73"/>
        <v/>
      </c>
      <c r="O138" s="18" t="str">
        <f>IF(ISNUMBER(M138), $B145 * N138, "")</f>
        <v/>
      </c>
      <c r="Q138" s="203"/>
      <c r="R138" s="203"/>
      <c r="S138" s="203"/>
    </row>
    <row r="139" spans="1:19" ht="17.25" thickBot="1">
      <c r="A139" s="127" t="s">
        <v>147</v>
      </c>
      <c r="B139" s="128">
        <v>79.7</v>
      </c>
      <c r="C139" s="78">
        <v>-4.3217286899999999E-2</v>
      </c>
      <c r="D139" s="20">
        <v>77.599999999999994</v>
      </c>
      <c r="E139" s="21">
        <f t="shared" si="70"/>
        <v>-2.6348808030113028E-2</v>
      </c>
      <c r="F139" s="22">
        <f>IF(ISNUMBER(D139), $B145 * E139, "")</f>
        <v>-3952.3212045169544</v>
      </c>
      <c r="G139" s="30">
        <v>78.2</v>
      </c>
      <c r="H139" s="21">
        <f t="shared" si="71"/>
        <v>-1.8820577164366373E-2</v>
      </c>
      <c r="I139" s="105">
        <f>IF(ISNUMBER(G139), $B145 * H139, "")</f>
        <v>-2823.0865746549557</v>
      </c>
      <c r="J139" s="20">
        <v>75.2</v>
      </c>
      <c r="K139" s="21">
        <f t="shared" si="72"/>
        <v>-5.6461731493099118E-2</v>
      </c>
      <c r="L139" s="22">
        <f>IF(ISNUMBER(J139), $B145 * K139, "")</f>
        <v>-8469.2597239648676</v>
      </c>
      <c r="M139" s="30"/>
      <c r="N139" s="21" t="str">
        <f t="shared" si="73"/>
        <v/>
      </c>
      <c r="O139" s="22" t="str">
        <f>IF(ISNUMBER(M139), $B145 * N139, "")</f>
        <v/>
      </c>
      <c r="Q139" s="203"/>
      <c r="R139" s="203"/>
      <c r="S139" s="203"/>
    </row>
    <row r="140" spans="1:19" ht="17.25" thickBot="1">
      <c r="A140" s="125" t="s">
        <v>184</v>
      </c>
      <c r="B140" s="129">
        <v>5.52</v>
      </c>
      <c r="C140" s="80">
        <v>-4.9913941500000003E-2</v>
      </c>
      <c r="D140" s="106">
        <v>5.59</v>
      </c>
      <c r="E140" s="107">
        <f>IF(ISNUMBER(D140), (D140 - $B140) / $B140, "")</f>
        <v>1.2681159420289908E-2</v>
      </c>
      <c r="F140" s="108">
        <f>IF(ISNUMBER(D140), $B145 * E140, "")</f>
        <v>1902.1739130434862</v>
      </c>
      <c r="G140" s="109">
        <v>5.64</v>
      </c>
      <c r="H140" s="107">
        <f>IF(ISNUMBER(G140), (G140 - $B140) / $B140, "")</f>
        <v>2.1739130434782629E-2</v>
      </c>
      <c r="I140" s="110">
        <f>IF(ISNUMBER(G140), $B145 * H140, "")</f>
        <v>3260.8695652173942</v>
      </c>
      <c r="J140" s="106">
        <v>5.46</v>
      </c>
      <c r="K140" s="107">
        <f>IF(ISNUMBER(J140), (J140 - $B140) / $B140, "")</f>
        <v>-1.0869565217391235E-2</v>
      </c>
      <c r="L140" s="108">
        <f>IF(ISNUMBER(J140), $B145 * K140, "")</f>
        <v>-1630.4347826086853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3"/>
      <c r="R140" s="193"/>
      <c r="S140" s="193"/>
    </row>
    <row r="141" spans="1:19" ht="17.25" thickBot="1">
      <c r="A141" s="125" t="s">
        <v>157</v>
      </c>
      <c r="B141" s="126">
        <v>34.1</v>
      </c>
      <c r="C141" s="77">
        <v>-5.0139275800000001E-2</v>
      </c>
      <c r="D141" s="15">
        <v>34.6</v>
      </c>
      <c r="E141" s="32">
        <f t="shared" ref="E141:E144" si="74">IF(ISNUMBER(D141), (D141 - $B141) / $B141, "")</f>
        <v>1.4662756598240468E-2</v>
      </c>
      <c r="F141" s="18">
        <f>IF(ISNUMBER(D141), $B145 * E141, "")</f>
        <v>2199.4134897360705</v>
      </c>
      <c r="G141" s="31">
        <v>35</v>
      </c>
      <c r="H141" s="32">
        <f t="shared" ref="H141:H144" si="75">IF(ISNUMBER(G141), (G141 - $B141) / $B141, "")</f>
        <v>2.63929618768328E-2</v>
      </c>
      <c r="I141" s="101">
        <f>IF(ISNUMBER(G141), $B145 * H141, "")</f>
        <v>3958.9442815249199</v>
      </c>
      <c r="J141" s="15">
        <v>34.1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3"/>
      <c r="R141" s="193"/>
      <c r="S141" s="193"/>
    </row>
    <row r="142" spans="1:19" ht="17.25" thickBot="1">
      <c r="A142" s="125" t="s">
        <v>244</v>
      </c>
      <c r="B142" s="126">
        <v>36.4</v>
      </c>
      <c r="C142" s="77">
        <v>-5.45454545E-2</v>
      </c>
      <c r="D142" s="15">
        <v>36.299999999999997</v>
      </c>
      <c r="E142" s="32">
        <f t="shared" si="74"/>
        <v>-2.7472527472527865E-3</v>
      </c>
      <c r="F142" s="18">
        <f>IF(ISNUMBER(D142), $B145 * E142, "")</f>
        <v>-412.08791208791797</v>
      </c>
      <c r="G142" s="31">
        <v>36.4</v>
      </c>
      <c r="H142" s="32">
        <f t="shared" si="75"/>
        <v>0</v>
      </c>
      <c r="I142" s="101">
        <f>IF(ISNUMBER(G142), $B145 * H142, "")</f>
        <v>0</v>
      </c>
      <c r="J142" s="15">
        <v>35.200000000000003</v>
      </c>
      <c r="K142" s="32">
        <f t="shared" si="76"/>
        <v>-3.296703296703285E-2</v>
      </c>
      <c r="L142" s="18">
        <f>IF(ISNUMBER(J142), $B145 * K142, "")</f>
        <v>-4945.0549450549279</v>
      </c>
      <c r="M142" s="31"/>
      <c r="N142" s="32" t="str">
        <f t="shared" si="77"/>
        <v/>
      </c>
      <c r="O142" s="18" t="str">
        <f>IF(ISNUMBER(M142), $B145 * N142, "")</f>
        <v/>
      </c>
      <c r="Q142" s="193"/>
      <c r="R142" s="193"/>
      <c r="S142" s="193"/>
    </row>
    <row r="143" spans="1:19">
      <c r="A143" s="125" t="s">
        <v>333</v>
      </c>
      <c r="B143" s="126">
        <v>44.9</v>
      </c>
      <c r="C143" s="77">
        <v>-5.6722689100000001E-2</v>
      </c>
      <c r="D143" s="15">
        <v>45.1</v>
      </c>
      <c r="E143" s="32">
        <f t="shared" si="74"/>
        <v>4.4543429844098627E-3</v>
      </c>
      <c r="F143" s="18">
        <f>IF(ISNUMBER(D143), $B145 * E143, "")</f>
        <v>668.15144766147944</v>
      </c>
      <c r="G143" s="31">
        <v>45.8</v>
      </c>
      <c r="H143" s="32">
        <f t="shared" si="75"/>
        <v>2.0044543429844068E-2</v>
      </c>
      <c r="I143" s="101">
        <f>IF(ISNUMBER(G143), $B145 * H143, "")</f>
        <v>3006.6815144766101</v>
      </c>
      <c r="J143" s="15">
        <v>44.5</v>
      </c>
      <c r="K143" s="32">
        <f t="shared" si="76"/>
        <v>-8.9086859688195675E-3</v>
      </c>
      <c r="L143" s="18">
        <f>IF(ISNUMBER(J143), $B145 * K143, "")</f>
        <v>-1336.3028953229352</v>
      </c>
      <c r="M143" s="31"/>
      <c r="N143" s="32" t="str">
        <f t="shared" si="77"/>
        <v/>
      </c>
      <c r="O143" s="18" t="str">
        <f>IF(ISNUMBER(M143), $B145 * N143, "")</f>
        <v/>
      </c>
      <c r="Q143" s="182"/>
      <c r="R143" s="183"/>
      <c r="S143" s="184"/>
    </row>
    <row r="144" spans="1:19" ht="17.25" thickBot="1">
      <c r="A144" s="130" t="s">
        <v>210</v>
      </c>
      <c r="B144" s="131">
        <v>3.47</v>
      </c>
      <c r="C144" s="79">
        <v>-5.9620596200000001E-2</v>
      </c>
      <c r="D144" s="24">
        <v>3.43</v>
      </c>
      <c r="E144" s="25">
        <f t="shared" si="74"/>
        <v>-1.1527377521613843E-2</v>
      </c>
      <c r="F144" s="104">
        <f>IF(ISNUMBER(D144), $B145 * E144, "")</f>
        <v>-1729.1066282420763</v>
      </c>
      <c r="G144" s="102">
        <v>3.48</v>
      </c>
      <c r="H144" s="25">
        <f t="shared" si="75"/>
        <v>2.8818443804033964E-3</v>
      </c>
      <c r="I144" s="103">
        <f>IF(ISNUMBER(G144), $B145 * H144, "")</f>
        <v>432.27665706050948</v>
      </c>
      <c r="J144" s="24">
        <v>3.39</v>
      </c>
      <c r="K144" s="25">
        <f t="shared" si="76"/>
        <v>-2.3054755043227685E-2</v>
      </c>
      <c r="L144" s="104">
        <f>IF(ISNUMBER(J144), $B145 * K144, "")</f>
        <v>-3458.2132564841527</v>
      </c>
      <c r="M144" s="102"/>
      <c r="N144" s="25" t="str">
        <f t="shared" si="77"/>
        <v/>
      </c>
      <c r="O144" s="104" t="str">
        <f>IF(ISNUMBER(M144), $B145 * N144, "")</f>
        <v/>
      </c>
      <c r="Q144" s="185"/>
      <c r="R144" s="186"/>
      <c r="S144" s="187"/>
    </row>
    <row r="145" spans="1:19" ht="17.25" thickBot="1">
      <c r="A145" s="132" t="s">
        <v>264</v>
      </c>
      <c r="B145" s="246">
        <f>$B$37</f>
        <v>150000</v>
      </c>
      <c r="C145" s="247"/>
      <c r="D145" s="26" t="s">
        <v>265</v>
      </c>
      <c r="E145" s="27">
        <f>IF(COUNT(E125:E144), SUM(E125:E144) / COUNT(E125:E144), 0)</f>
        <v>6.7151026467602943E-3</v>
      </c>
      <c r="F145" s="28">
        <f>SUM(F125:F144)</f>
        <v>20145.307940280891</v>
      </c>
      <c r="G145" s="26" t="s">
        <v>265</v>
      </c>
      <c r="H145" s="27">
        <f>IF(COUNT(H125:H144), SUM(H125:H144) / COUNT(H125:H144), 0)</f>
        <v>1.4270895039209332E-2</v>
      </c>
      <c r="I145" s="28">
        <f>SUM(I125:I144)</f>
        <v>42812.685117627996</v>
      </c>
      <c r="J145" s="26" t="s">
        <v>265</v>
      </c>
      <c r="K145" s="27">
        <f>IF(COUNT(K125:K144), SUM(K125:K144) / COUNT(K125:K144), 0)</f>
        <v>-1.5343241654700007E-2</v>
      </c>
      <c r="L145" s="28">
        <f>SUM(L125:L144)</f>
        <v>-46029.724964100031</v>
      </c>
      <c r="M145" s="26" t="s">
        <v>265</v>
      </c>
      <c r="N145" s="27">
        <f>IF(COUNT(N125:N144), SUM(N125:N144) / COUNT(N125:N144), 0)</f>
        <v>0</v>
      </c>
      <c r="O145" s="28">
        <f>SUM(O125:O144)</f>
        <v>0</v>
      </c>
      <c r="Q145" s="188"/>
      <c r="R145" s="189"/>
      <c r="S145" s="190"/>
    </row>
    <row r="147" spans="1:19" ht="17.25" thickBot="1"/>
    <row r="148" spans="1:19" ht="17.25" thickBot="1">
      <c r="A148" s="204" t="s">
        <v>253</v>
      </c>
      <c r="B148" s="205"/>
      <c r="C148" s="205"/>
      <c r="D148" s="205"/>
      <c r="E148" s="205"/>
      <c r="F148" s="205"/>
      <c r="G148" s="205"/>
      <c r="H148" s="205"/>
      <c r="I148" s="205"/>
      <c r="J148" s="205"/>
      <c r="K148" s="205"/>
      <c r="L148" s="205"/>
      <c r="M148" s="205"/>
      <c r="N148" s="205"/>
      <c r="O148" s="206"/>
      <c r="Q148" s="203"/>
      <c r="R148" s="203"/>
      <c r="S148" s="203"/>
    </row>
    <row r="149" spans="1:19" ht="17.25" thickBot="1">
      <c r="A149" s="178" t="s">
        <v>261</v>
      </c>
      <c r="B149" s="204" t="s">
        <v>49</v>
      </c>
      <c r="C149" s="206"/>
      <c r="D149" s="204" t="s">
        <v>57</v>
      </c>
      <c r="E149" s="205"/>
      <c r="F149" s="206"/>
      <c r="G149" s="207">
        <f>_xlfn.IFNA(VLOOKUP(B149, 현재가테이블!$B$2:$D$200, 2, FALSE), "-")</f>
        <v>28417000</v>
      </c>
      <c r="H149" s="208"/>
      <c r="I149" s="209"/>
      <c r="J149" s="204" t="s">
        <v>58</v>
      </c>
      <c r="K149" s="205"/>
      <c r="L149" s="206"/>
      <c r="M149" s="210">
        <f>_xlfn.IFNA(VLOOKUP(B149, 현재가테이블!$B$2:$D$200, 3, FALSE), "-")</f>
        <v>-3.2513958900000001E-2</v>
      </c>
      <c r="N149" s="211"/>
      <c r="O149" s="212"/>
      <c r="Q149" s="203"/>
      <c r="R149" s="203"/>
      <c r="S149" s="203"/>
    </row>
    <row r="150" spans="1:19" ht="17.25" thickBot="1">
      <c r="A150" s="248" t="s">
        <v>54</v>
      </c>
      <c r="B150" s="244" t="str">
        <f>TEXT($G$1, "[$-ko-KR]yyyy-mm-dd(ddd) ") &amp; "오전 00:00"</f>
        <v>2022-06-14(화) 오전 00:00</v>
      </c>
      <c r="C150" s="245"/>
      <c r="D150" s="217" t="str">
        <f>TEXT($G$1, "[$-ko-KR]yyyy-mm-dd(ddd) ") &amp; "오후 14:00"</f>
        <v>2022-06-14(화) 오후 14:00</v>
      </c>
      <c r="E150" s="218"/>
      <c r="F150" s="219"/>
      <c r="G150" s="217" t="str">
        <f>TEXT($G$1, "[$-ko-KR]yyyy-mm-dd(ddd) ") &amp; "오후 19:00"</f>
        <v>2022-06-14(화) 오후 19:00</v>
      </c>
      <c r="H150" s="218"/>
      <c r="I150" s="219"/>
      <c r="J150" s="217" t="str">
        <f>TEXT($G$1, "[$-ko-KR]yyyy-mm-dd(ddd) ") &amp; "오후 21:00"</f>
        <v>2022-06-14(화) 오후 21:00</v>
      </c>
      <c r="K150" s="218"/>
      <c r="L150" s="219"/>
      <c r="M150" s="217" t="str">
        <f>TEXT($G$1+1, "[$-ko-KR]yyyy-mm-dd(ddd) ") &amp; "오전 00:00"</f>
        <v>2022-06-15(수) 오전 00:00</v>
      </c>
      <c r="N150" s="218"/>
      <c r="O150" s="219"/>
      <c r="Q150" s="203"/>
      <c r="R150" s="203"/>
      <c r="S150" s="203"/>
    </row>
    <row r="151" spans="1:19" ht="17.25" thickBot="1">
      <c r="A151" s="249"/>
      <c r="B151" s="121" t="s">
        <v>57</v>
      </c>
      <c r="C151" s="122" t="s">
        <v>58</v>
      </c>
      <c r="D151" s="2" t="s">
        <v>57</v>
      </c>
      <c r="E151" s="10" t="s">
        <v>262</v>
      </c>
      <c r="F151" s="11" t="s">
        <v>263</v>
      </c>
      <c r="G151" s="179" t="s">
        <v>57</v>
      </c>
      <c r="H151" s="180" t="s">
        <v>262</v>
      </c>
      <c r="I151" s="181" t="s">
        <v>263</v>
      </c>
      <c r="J151" s="10" t="s">
        <v>57</v>
      </c>
      <c r="K151" s="10" t="s">
        <v>262</v>
      </c>
      <c r="L151" s="115" t="s">
        <v>263</v>
      </c>
      <c r="M151" s="2" t="s">
        <v>57</v>
      </c>
      <c r="N151" s="10" t="s">
        <v>262</v>
      </c>
      <c r="O151" s="66" t="s">
        <v>263</v>
      </c>
      <c r="Q151" s="193"/>
      <c r="R151" s="193"/>
      <c r="S151" s="193"/>
    </row>
    <row r="152" spans="1:19" ht="17.25" thickBot="1">
      <c r="A152" s="123" t="s">
        <v>85</v>
      </c>
      <c r="B152" s="124">
        <v>120</v>
      </c>
      <c r="C152" s="76">
        <v>-2.4390243900000001E-2</v>
      </c>
      <c r="D152" s="13">
        <v>121</v>
      </c>
      <c r="E152" s="14">
        <f>IF(ISNUMBER(D152), (D152 - $B152) / $B152, "")</f>
        <v>8.3333333333333332E-3</v>
      </c>
      <c r="F152" s="16">
        <f>IF(ISNUMBER(D152), $B172 * E152, "")</f>
        <v>1250</v>
      </c>
      <c r="G152" s="29">
        <v>122</v>
      </c>
      <c r="H152" s="14">
        <f>IF(ISNUMBER(G152), (G152 - $B152) / $B152, "")</f>
        <v>1.6666666666666666E-2</v>
      </c>
      <c r="I152" s="100">
        <f>IF(ISNUMBER(G152), $B172 * H152, "")</f>
        <v>2500</v>
      </c>
      <c r="J152" s="13">
        <v>120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3"/>
      <c r="R152" s="203"/>
      <c r="S152" s="203"/>
    </row>
    <row r="153" spans="1:19" ht="17.25" thickBot="1">
      <c r="A153" s="125" t="s">
        <v>159</v>
      </c>
      <c r="B153" s="126">
        <v>157</v>
      </c>
      <c r="C153" s="77">
        <v>-2.48447205E-2</v>
      </c>
      <c r="D153" s="15">
        <v>157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159</v>
      </c>
      <c r="H153" s="32">
        <f t="shared" ref="H153:H156" si="79">IF(ISNUMBER(G153), (G153 - $B153) / $B153, "")</f>
        <v>1.2738853503184714E-2</v>
      </c>
      <c r="I153" s="101">
        <f>IF(ISNUMBER(G153), $B172 * H153, "")</f>
        <v>1910.8280254777071</v>
      </c>
      <c r="J153" s="15">
        <v>157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3"/>
      <c r="R153" s="203"/>
      <c r="S153" s="203"/>
    </row>
    <row r="154" spans="1:19" ht="17.25" thickBot="1">
      <c r="A154" s="125" t="s">
        <v>222</v>
      </c>
      <c r="B154" s="126">
        <v>446</v>
      </c>
      <c r="C154" s="77">
        <v>-2.6200873400000001E-2</v>
      </c>
      <c r="D154" s="15">
        <v>452</v>
      </c>
      <c r="E154" s="32">
        <f t="shared" si="78"/>
        <v>1.3452914798206279E-2</v>
      </c>
      <c r="F154" s="18">
        <f>IF(ISNUMBER(D154), $B172 * E154, "")</f>
        <v>2017.9372197309417</v>
      </c>
      <c r="G154" s="31">
        <v>457</v>
      </c>
      <c r="H154" s="32">
        <f t="shared" si="79"/>
        <v>2.4663677130044841E-2</v>
      </c>
      <c r="I154" s="101">
        <f>IF(ISNUMBER(G154), $B172 * H154, "")</f>
        <v>3699.5515695067261</v>
      </c>
      <c r="J154" s="15">
        <v>440</v>
      </c>
      <c r="K154" s="32">
        <f t="shared" si="80"/>
        <v>-1.3452914798206279E-2</v>
      </c>
      <c r="L154" s="18">
        <f>IF(ISNUMBER(J154), $B172 * K154, "")</f>
        <v>-2017.9372197309417</v>
      </c>
      <c r="M154" s="31"/>
      <c r="N154" s="32" t="str">
        <f t="shared" si="81"/>
        <v/>
      </c>
      <c r="O154" s="18" t="str">
        <f>IF(ISNUMBER(M154), $B172 * N154, "")</f>
        <v/>
      </c>
      <c r="Q154" s="193"/>
      <c r="R154" s="193"/>
      <c r="S154" s="193"/>
    </row>
    <row r="155" spans="1:19" ht="17.25" thickBot="1">
      <c r="A155" s="125" t="s">
        <v>105</v>
      </c>
      <c r="B155" s="126">
        <v>327</v>
      </c>
      <c r="C155" s="77">
        <v>-2.6785714299999999E-2</v>
      </c>
      <c r="D155" s="15">
        <v>327</v>
      </c>
      <c r="E155" s="32">
        <f t="shared" si="78"/>
        <v>0</v>
      </c>
      <c r="F155" s="18">
        <f>IF(ISNUMBER(D155), $B172 * E155, "")</f>
        <v>0</v>
      </c>
      <c r="G155" s="31">
        <v>330</v>
      </c>
      <c r="H155" s="32">
        <f t="shared" si="79"/>
        <v>9.1743119266055051E-3</v>
      </c>
      <c r="I155" s="101">
        <f>IF(ISNUMBER(G155), $B172 * H155, "")</f>
        <v>1376.1467889908258</v>
      </c>
      <c r="J155" s="15">
        <v>319</v>
      </c>
      <c r="K155" s="32">
        <f t="shared" si="80"/>
        <v>-2.4464831804281346E-2</v>
      </c>
      <c r="L155" s="18">
        <f>IF(ISNUMBER(J155), $B172 * K155, "")</f>
        <v>-3669.7247706422017</v>
      </c>
      <c r="M155" s="31"/>
      <c r="N155" s="32" t="str">
        <f t="shared" si="81"/>
        <v/>
      </c>
      <c r="O155" s="18" t="str">
        <f>IF(ISNUMBER(M155), $B172 * N155, "")</f>
        <v/>
      </c>
      <c r="Q155" s="193"/>
      <c r="R155" s="193"/>
      <c r="S155" s="193"/>
    </row>
    <row r="156" spans="1:19" ht="17.25" thickBot="1">
      <c r="A156" s="127" t="s">
        <v>335</v>
      </c>
      <c r="B156" s="128">
        <v>758</v>
      </c>
      <c r="C156" s="78">
        <v>-2.6957637999999999E-2</v>
      </c>
      <c r="D156" s="20">
        <v>757</v>
      </c>
      <c r="E156" s="21">
        <f t="shared" si="78"/>
        <v>-1.3192612137203166E-3</v>
      </c>
      <c r="F156" s="22">
        <f>IF(ISNUMBER(D156), $B172 * E156, "")</f>
        <v>-197.88918205804748</v>
      </c>
      <c r="G156" s="30">
        <v>761</v>
      </c>
      <c r="H156" s="21">
        <f t="shared" si="79"/>
        <v>3.9577836411609502E-3</v>
      </c>
      <c r="I156" s="105">
        <f>IF(ISNUMBER(G156), $B172 * H156, "")</f>
        <v>593.66754617414256</v>
      </c>
      <c r="J156" s="20">
        <v>747</v>
      </c>
      <c r="K156" s="21">
        <f t="shared" si="80"/>
        <v>-1.4511873350923483E-2</v>
      </c>
      <c r="L156" s="22">
        <f>IF(ISNUMBER(J156), $B172 * K156, "")</f>
        <v>-2176.7810026385223</v>
      </c>
      <c r="M156" s="30"/>
      <c r="N156" s="21" t="str">
        <f t="shared" si="81"/>
        <v/>
      </c>
      <c r="O156" s="22" t="str">
        <f>IF(ISNUMBER(M156), $B172 * N156, "")</f>
        <v/>
      </c>
      <c r="Q156" s="193"/>
      <c r="R156" s="193"/>
      <c r="S156" s="193"/>
    </row>
    <row r="157" spans="1:19" ht="17.25" thickBot="1">
      <c r="A157" s="125" t="s">
        <v>155</v>
      </c>
      <c r="B157" s="129">
        <v>468</v>
      </c>
      <c r="C157" s="80">
        <v>-2.9045643199999999E-2</v>
      </c>
      <c r="D157" s="106">
        <v>470</v>
      </c>
      <c r="E157" s="107">
        <f>IF(ISNUMBER(D157), (D157 - $B157) / $B157, "")</f>
        <v>4.2735042735042739E-3</v>
      </c>
      <c r="F157" s="108">
        <f>IF(ISNUMBER(D157), $B172 * E157, "")</f>
        <v>641.02564102564111</v>
      </c>
      <c r="G157" s="109">
        <v>472</v>
      </c>
      <c r="H157" s="107">
        <f>IF(ISNUMBER(G157), (G157 - $B157) / $B157, "")</f>
        <v>8.5470085470085479E-3</v>
      </c>
      <c r="I157" s="110">
        <f>IF(ISNUMBER(G157), $B172 * H157, "")</f>
        <v>1282.0512820512822</v>
      </c>
      <c r="J157" s="106">
        <v>457</v>
      </c>
      <c r="K157" s="107">
        <f>IF(ISNUMBER(J157), (J157 - $B157) / $B157, "")</f>
        <v>-2.3504273504273504E-2</v>
      </c>
      <c r="L157" s="108">
        <f>IF(ISNUMBER(J157), $B172 * K157, "")</f>
        <v>-3525.6410256410254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3"/>
      <c r="R157" s="193"/>
      <c r="S157" s="193"/>
    </row>
    <row r="158" spans="1:19" ht="17.25" thickBot="1">
      <c r="A158" s="125" t="s">
        <v>186</v>
      </c>
      <c r="B158" s="126">
        <v>130</v>
      </c>
      <c r="C158" s="77">
        <v>-2.9850746300000001E-2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-1153.8461538461538</v>
      </c>
      <c r="G158" s="31">
        <v>130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128</v>
      </c>
      <c r="K158" s="32">
        <f t="shared" ref="K158:K161" si="84">IF(ISNUMBER(J158), (J158 - $B158) / $B158, "")</f>
        <v>-1.5384615384615385E-2</v>
      </c>
      <c r="L158" s="18">
        <f>IF(ISNUMBER(J158), $B172 * K158, "")</f>
        <v>-2307.6923076923076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3"/>
      <c r="R158" s="193"/>
      <c r="S158" s="193"/>
    </row>
    <row r="159" spans="1:19" ht="17.25" thickBot="1">
      <c r="A159" s="125" t="s">
        <v>246</v>
      </c>
      <c r="B159" s="126">
        <v>404</v>
      </c>
      <c r="C159" s="77">
        <v>-3.1175060000000001E-2</v>
      </c>
      <c r="D159" s="15">
        <v>404</v>
      </c>
      <c r="E159" s="32">
        <f t="shared" si="82"/>
        <v>0</v>
      </c>
      <c r="F159" s="18">
        <f>IF(ISNUMBER(D159), $B172 * E159, "")</f>
        <v>0</v>
      </c>
      <c r="G159" s="31">
        <v>405</v>
      </c>
      <c r="H159" s="32">
        <f t="shared" si="83"/>
        <v>2.4752475247524753E-3</v>
      </c>
      <c r="I159" s="101">
        <f>IF(ISNUMBER(G159), $B172 * H159, "")</f>
        <v>371.28712871287127</v>
      </c>
      <c r="J159" s="15">
        <v>394</v>
      </c>
      <c r="K159" s="32">
        <f t="shared" si="84"/>
        <v>-2.4752475247524754E-2</v>
      </c>
      <c r="L159" s="18">
        <f>IF(ISNUMBER(J159), $B172 * K159, "")</f>
        <v>-3712.871287128713</v>
      </c>
      <c r="M159" s="31"/>
      <c r="N159" s="32" t="str">
        <f t="shared" si="85"/>
        <v/>
      </c>
      <c r="O159" s="18" t="str">
        <f>IF(ISNUMBER(M159), $B172 * N159, "")</f>
        <v/>
      </c>
      <c r="Q159" s="193"/>
      <c r="R159" s="193"/>
      <c r="S159" s="193"/>
    </row>
    <row r="160" spans="1:19" ht="17.25" thickBot="1">
      <c r="A160" s="125" t="s">
        <v>200</v>
      </c>
      <c r="B160" s="126">
        <v>216</v>
      </c>
      <c r="C160" s="77">
        <v>-3.13901345E-2</v>
      </c>
      <c r="D160" s="15">
        <v>213</v>
      </c>
      <c r="E160" s="32">
        <f t="shared" si="82"/>
        <v>-1.3888888888888888E-2</v>
      </c>
      <c r="F160" s="18">
        <f>IF(ISNUMBER(D160), $B172 * E160, "")</f>
        <v>-2083.333333333333</v>
      </c>
      <c r="G160" s="31">
        <v>218</v>
      </c>
      <c r="H160" s="32">
        <f t="shared" si="83"/>
        <v>9.2592592592592587E-3</v>
      </c>
      <c r="I160" s="101">
        <f>IF(ISNUMBER(G160), $B172 * H160, "")</f>
        <v>1388.8888888888889</v>
      </c>
      <c r="J160" s="15">
        <v>215</v>
      </c>
      <c r="K160" s="32">
        <f t="shared" si="84"/>
        <v>-4.6296296296296294E-3</v>
      </c>
      <c r="L160" s="18">
        <f>IF(ISNUMBER(J160), $B172 * K160, "")</f>
        <v>-694.44444444444446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242</v>
      </c>
      <c r="B161" s="131">
        <v>538</v>
      </c>
      <c r="C161" s="79">
        <v>-3.2374100699999998E-2</v>
      </c>
      <c r="D161" s="24">
        <v>538</v>
      </c>
      <c r="E161" s="25">
        <f t="shared" si="82"/>
        <v>0</v>
      </c>
      <c r="F161" s="104">
        <f>IF(ISNUMBER(D161), $B172 * E161, "")</f>
        <v>0</v>
      </c>
      <c r="G161" s="102">
        <v>541</v>
      </c>
      <c r="H161" s="25">
        <f t="shared" si="83"/>
        <v>5.5762081784386614E-3</v>
      </c>
      <c r="I161" s="103">
        <f>IF(ISNUMBER(G161), $B172 * H161, "")</f>
        <v>836.43122676579924</v>
      </c>
      <c r="J161" s="24">
        <v>529</v>
      </c>
      <c r="K161" s="25">
        <f t="shared" si="84"/>
        <v>-1.6728624535315983E-2</v>
      </c>
      <c r="L161" s="104">
        <f>IF(ISNUMBER(J161), $B172 * K161, "")</f>
        <v>-2509.2936802973977</v>
      </c>
      <c r="M161" s="102"/>
      <c r="N161" s="25" t="str">
        <f t="shared" si="85"/>
        <v/>
      </c>
      <c r="O161" s="104" t="str">
        <f>IF(ISNUMBER(M161), $B172 * N161, "")</f>
        <v/>
      </c>
      <c r="Q161" s="194"/>
      <c r="R161" s="195"/>
      <c r="S161" s="196"/>
    </row>
    <row r="162" spans="1:19">
      <c r="A162" s="123" t="s">
        <v>238</v>
      </c>
      <c r="B162" s="124">
        <v>494</v>
      </c>
      <c r="C162" s="76">
        <v>-3.7037037000000002E-2</v>
      </c>
      <c r="D162" s="13">
        <v>497</v>
      </c>
      <c r="E162" s="14">
        <f>IF(ISNUMBER(D162), (D162 - $B162) / $B162, "")</f>
        <v>6.0728744939271256E-3</v>
      </c>
      <c r="F162" s="16">
        <f>IF(ISNUMBER(D162), $B172 * E162, "")</f>
        <v>910.9311740890688</v>
      </c>
      <c r="G162" s="29">
        <v>496</v>
      </c>
      <c r="H162" s="14">
        <f>IF(ISNUMBER(G162), (G162 - $B162) / $B162, "")</f>
        <v>4.048582995951417E-3</v>
      </c>
      <c r="I162" s="100">
        <f>IF(ISNUMBER(G162), $B172 * H162, "")</f>
        <v>607.28744939271257</v>
      </c>
      <c r="J162" s="13">
        <v>484</v>
      </c>
      <c r="K162" s="14">
        <f>IF(ISNUMBER(J162), (J162 - $B162) / $B162, "")</f>
        <v>-2.0242914979757085E-2</v>
      </c>
      <c r="L162" s="16">
        <f>IF(ISNUMBER(J162), $B172 * K162, "")</f>
        <v>-3036.4372469635628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7"/>
      <c r="R162" s="198"/>
      <c r="S162" s="199"/>
    </row>
    <row r="163" spans="1:19" ht="17.25" thickBot="1">
      <c r="A163" s="125" t="s">
        <v>179</v>
      </c>
      <c r="B163" s="126">
        <v>411</v>
      </c>
      <c r="C163" s="77">
        <v>-3.7470726000000003E-2</v>
      </c>
      <c r="D163" s="15">
        <v>416</v>
      </c>
      <c r="E163" s="32">
        <f t="shared" ref="E163:E166" si="86">IF(ISNUMBER(D163), (D163 - $B163) / $B163, "")</f>
        <v>1.2165450121654502E-2</v>
      </c>
      <c r="F163" s="18">
        <f>IF(ISNUMBER(D163), $B172 * E163, "")</f>
        <v>1824.8175182481752</v>
      </c>
      <c r="G163" s="31">
        <v>416</v>
      </c>
      <c r="H163" s="32">
        <f t="shared" ref="H163:H166" si="87">IF(ISNUMBER(G163), (G163 - $B163) / $B163, "")</f>
        <v>1.2165450121654502E-2</v>
      </c>
      <c r="I163" s="101">
        <f>IF(ISNUMBER(G163), $B172 * H163, "")</f>
        <v>1824.8175182481752</v>
      </c>
      <c r="J163" s="15">
        <v>409</v>
      </c>
      <c r="K163" s="32">
        <f t="shared" ref="K163:K166" si="88">IF(ISNUMBER(J163), (J163 - $B163) / $B163, "")</f>
        <v>-4.8661800486618006E-3</v>
      </c>
      <c r="L163" s="18">
        <f>IF(ISNUMBER(J163), $B172 * K163, "")</f>
        <v>-729.92700729927014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0"/>
      <c r="R163" s="201"/>
      <c r="S163" s="202"/>
    </row>
    <row r="164" spans="1:19" ht="17.25" thickBot="1">
      <c r="A164" s="125" t="s">
        <v>236</v>
      </c>
      <c r="B164" s="126">
        <v>251</v>
      </c>
      <c r="C164" s="77">
        <v>-3.8314176200000001E-2</v>
      </c>
      <c r="D164" s="15">
        <v>252</v>
      </c>
      <c r="E164" s="32">
        <f t="shared" si="86"/>
        <v>3.9840637450199202E-3</v>
      </c>
      <c r="F164" s="18">
        <f>IF(ISNUMBER(D164), $B172 * E164, "")</f>
        <v>597.60956175298804</v>
      </c>
      <c r="G164" s="31">
        <v>257</v>
      </c>
      <c r="H164" s="32">
        <f t="shared" si="87"/>
        <v>2.3904382470119521E-2</v>
      </c>
      <c r="I164" s="101">
        <f>IF(ISNUMBER(G164), $B172 * H164, "")</f>
        <v>3585.657370517928</v>
      </c>
      <c r="J164" s="15">
        <v>251</v>
      </c>
      <c r="K164" s="32">
        <f t="shared" si="88"/>
        <v>0</v>
      </c>
      <c r="L164" s="18">
        <f>IF(ISNUMBER(J164), $B172 * K164, "")</f>
        <v>0</v>
      </c>
      <c r="M164" s="31"/>
      <c r="N164" s="32" t="str">
        <f t="shared" si="89"/>
        <v/>
      </c>
      <c r="O164" s="18" t="str">
        <f>IF(ISNUMBER(M164), $B172 * N164, "")</f>
        <v/>
      </c>
      <c r="Q164" s="193"/>
      <c r="R164" s="193"/>
      <c r="S164" s="193"/>
    </row>
    <row r="165" spans="1:19" ht="17.25" thickBot="1">
      <c r="A165" s="125" t="s">
        <v>190</v>
      </c>
      <c r="B165" s="126">
        <v>990</v>
      </c>
      <c r="C165" s="77">
        <v>-3.8834951499999999E-2</v>
      </c>
      <c r="D165" s="15">
        <v>992</v>
      </c>
      <c r="E165" s="32">
        <f t="shared" si="86"/>
        <v>2.0202020202020202E-3</v>
      </c>
      <c r="F165" s="18">
        <f>IF(ISNUMBER(D165), $B172 * E165, "")</f>
        <v>303.030303030303</v>
      </c>
      <c r="G165" s="31">
        <v>1000</v>
      </c>
      <c r="H165" s="32">
        <f t="shared" si="87"/>
        <v>1.0101010101010102E-2</v>
      </c>
      <c r="I165" s="101">
        <f>IF(ISNUMBER(G165), $B172 * H165, "")</f>
        <v>1515.1515151515152</v>
      </c>
      <c r="J165" s="15">
        <v>987</v>
      </c>
      <c r="K165" s="32">
        <f t="shared" si="88"/>
        <v>-3.0303030303030303E-3</v>
      </c>
      <c r="L165" s="18">
        <f>IF(ISNUMBER(J165), $B172 * K165, "")</f>
        <v>-454.54545454545456</v>
      </c>
      <c r="M165" s="31"/>
      <c r="N165" s="32" t="str">
        <f t="shared" si="89"/>
        <v/>
      </c>
      <c r="O165" s="18" t="str">
        <f>IF(ISNUMBER(M165), $B172 * N165, "")</f>
        <v/>
      </c>
      <c r="Q165" s="203"/>
      <c r="R165" s="203"/>
      <c r="S165" s="203"/>
    </row>
    <row r="166" spans="1:19" ht="17.25" thickBot="1">
      <c r="A166" s="127" t="s">
        <v>338</v>
      </c>
      <c r="B166" s="128">
        <v>196</v>
      </c>
      <c r="C166" s="78">
        <v>-3.9215686299999997E-2</v>
      </c>
      <c r="D166" s="20">
        <v>197</v>
      </c>
      <c r="E166" s="21">
        <f t="shared" si="86"/>
        <v>5.1020408163265302E-3</v>
      </c>
      <c r="F166" s="22">
        <f>IF(ISNUMBER(D166), $B172 * E166, "")</f>
        <v>765.30612244897952</v>
      </c>
      <c r="G166" s="30">
        <v>199</v>
      </c>
      <c r="H166" s="21">
        <f t="shared" si="87"/>
        <v>1.5306122448979591E-2</v>
      </c>
      <c r="I166" s="105">
        <f>IF(ISNUMBER(G166), $B172 * H166, "")</f>
        <v>2295.9183673469388</v>
      </c>
      <c r="J166" s="20">
        <v>194</v>
      </c>
      <c r="K166" s="21">
        <f t="shared" si="88"/>
        <v>-1.020408163265306E-2</v>
      </c>
      <c r="L166" s="22">
        <f>IF(ISNUMBER(J166), $B172 * K166, "")</f>
        <v>-1530.612244897959</v>
      </c>
      <c r="M166" s="30"/>
      <c r="N166" s="21" t="str">
        <f t="shared" si="89"/>
        <v/>
      </c>
      <c r="O166" s="22" t="str">
        <f>IF(ISNUMBER(M166), $B172 * N166, "")</f>
        <v/>
      </c>
      <c r="Q166" s="203"/>
      <c r="R166" s="203"/>
      <c r="S166" s="203"/>
    </row>
    <row r="167" spans="1:19" ht="17.25" thickBot="1">
      <c r="A167" s="125" t="s">
        <v>163</v>
      </c>
      <c r="B167" s="129">
        <v>434</v>
      </c>
      <c r="C167" s="80">
        <v>-3.9823008799999997E-2</v>
      </c>
      <c r="D167" s="106">
        <v>432</v>
      </c>
      <c r="E167" s="107">
        <f>IF(ISNUMBER(D167), (D167 - $B167) / $B167, "")</f>
        <v>-4.608294930875576E-3</v>
      </c>
      <c r="F167" s="108">
        <f>IF(ISNUMBER(D167), $B172 * E167, "")</f>
        <v>-691.24423963133643</v>
      </c>
      <c r="G167" s="109">
        <v>442</v>
      </c>
      <c r="H167" s="107">
        <f>IF(ISNUMBER(G167), (G167 - $B167) / $B167, "")</f>
        <v>1.8433179723502304E-2</v>
      </c>
      <c r="I167" s="110">
        <f>IF(ISNUMBER(G167), $B172 * H167, "")</f>
        <v>2764.9769585253457</v>
      </c>
      <c r="J167" s="106">
        <v>425</v>
      </c>
      <c r="K167" s="107">
        <f>IF(ISNUMBER(J167), (J167 - $B167) / $B167, "")</f>
        <v>-2.0737327188940093E-2</v>
      </c>
      <c r="L167" s="108">
        <f>IF(ISNUMBER(J167), $B172 * K167, "")</f>
        <v>-3110.5990783410139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3"/>
      <c r="R167" s="193"/>
      <c r="S167" s="193"/>
    </row>
    <row r="168" spans="1:19" ht="17.25" thickBot="1">
      <c r="A168" s="125" t="s">
        <v>226</v>
      </c>
      <c r="B168" s="126">
        <v>451</v>
      </c>
      <c r="C168" s="77">
        <v>-4.0425531899999999E-2</v>
      </c>
      <c r="D168" s="15">
        <v>452</v>
      </c>
      <c r="E168" s="32">
        <f t="shared" ref="E168:E171" si="90">IF(ISNUMBER(D168), (D168 - $B168) / $B168, "")</f>
        <v>2.2172949002217295E-3</v>
      </c>
      <c r="F168" s="18">
        <f>IF(ISNUMBER(D168), $B172 * E168, "")</f>
        <v>332.59423503325945</v>
      </c>
      <c r="G168" s="31">
        <v>456</v>
      </c>
      <c r="H168" s="32">
        <f t="shared" ref="H168:H171" si="91">IF(ISNUMBER(G168), (G168 - $B168) / $B168, "")</f>
        <v>1.1086474501108648E-2</v>
      </c>
      <c r="I168" s="101">
        <f>IF(ISNUMBER(G168), $B172 * H168, "")</f>
        <v>1662.9711751662971</v>
      </c>
      <c r="J168" s="15">
        <v>441</v>
      </c>
      <c r="K168" s="32">
        <f t="shared" ref="K168:K171" si="92">IF(ISNUMBER(J168), (J168 - $B168) / $B168, "")</f>
        <v>-2.2172949002217297E-2</v>
      </c>
      <c r="L168" s="18">
        <f>IF(ISNUMBER(J168), $B172 * K168, "")</f>
        <v>-3325.9423503325943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3"/>
      <c r="R168" s="193"/>
      <c r="S168" s="193"/>
    </row>
    <row r="169" spans="1:19" ht="17.25" thickBot="1">
      <c r="A169" s="125" t="s">
        <v>120</v>
      </c>
      <c r="B169" s="126">
        <v>160</v>
      </c>
      <c r="C169" s="77">
        <v>-4.19161677E-2</v>
      </c>
      <c r="D169" s="15">
        <v>161</v>
      </c>
      <c r="E169" s="32">
        <f t="shared" si="90"/>
        <v>6.2500000000000003E-3</v>
      </c>
      <c r="F169" s="18">
        <f>IF(ISNUMBER(D169), $B172 * E169, "")</f>
        <v>937.5</v>
      </c>
      <c r="G169" s="31">
        <v>162</v>
      </c>
      <c r="H169" s="32">
        <f t="shared" si="91"/>
        <v>1.2500000000000001E-2</v>
      </c>
      <c r="I169" s="101">
        <f>IF(ISNUMBER(G169), $B172 * H169, "")</f>
        <v>1875</v>
      </c>
      <c r="J169" s="15">
        <v>158</v>
      </c>
      <c r="K169" s="32">
        <f t="shared" si="92"/>
        <v>-1.2500000000000001E-2</v>
      </c>
      <c r="L169" s="18">
        <f>IF(ISNUMBER(J169), $B172 * K169, "")</f>
        <v>-1875</v>
      </c>
      <c r="M169" s="31"/>
      <c r="N169" s="32" t="str">
        <f t="shared" si="93"/>
        <v/>
      </c>
      <c r="O169" s="18" t="str">
        <f>IF(ISNUMBER(M169), $B172 * N169, "")</f>
        <v/>
      </c>
      <c r="Q169" s="193"/>
      <c r="R169" s="193"/>
      <c r="S169" s="193"/>
    </row>
    <row r="170" spans="1:19">
      <c r="A170" s="125" t="s">
        <v>248</v>
      </c>
      <c r="B170" s="126">
        <v>112</v>
      </c>
      <c r="C170" s="77">
        <v>-4.2735042700000003E-2</v>
      </c>
      <c r="D170" s="15">
        <v>115</v>
      </c>
      <c r="E170" s="32">
        <f t="shared" si="90"/>
        <v>2.6785714285714284E-2</v>
      </c>
      <c r="F170" s="18">
        <f>IF(ISNUMBER(D170), $B172 * E170, "")</f>
        <v>4017.8571428571427</v>
      </c>
      <c r="G170" s="31">
        <v>115</v>
      </c>
      <c r="H170" s="32">
        <f t="shared" si="91"/>
        <v>2.6785714285714284E-2</v>
      </c>
      <c r="I170" s="101">
        <f>IF(ISNUMBER(G170), $B172 * H170, "")</f>
        <v>4017.8571428571427</v>
      </c>
      <c r="J170" s="15">
        <v>112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182"/>
      <c r="R170" s="183"/>
      <c r="S170" s="184"/>
    </row>
    <row r="171" spans="1:19" ht="17.25" thickBot="1">
      <c r="A171" s="130" t="s">
        <v>79</v>
      </c>
      <c r="B171" s="131">
        <v>358</v>
      </c>
      <c r="C171" s="79">
        <v>-4.2780748700000003E-2</v>
      </c>
      <c r="D171" s="24">
        <v>357</v>
      </c>
      <c r="E171" s="25">
        <f t="shared" si="90"/>
        <v>-2.7932960893854749E-3</v>
      </c>
      <c r="F171" s="104">
        <f>IF(ISNUMBER(D171), $B172 * E171, "")</f>
        <v>-418.99441340782124</v>
      </c>
      <c r="G171" s="102">
        <v>359</v>
      </c>
      <c r="H171" s="25">
        <f t="shared" si="91"/>
        <v>2.7932960893854749E-3</v>
      </c>
      <c r="I171" s="103">
        <f>IF(ISNUMBER(G171), $B172 * H171, "")</f>
        <v>418.99441340782124</v>
      </c>
      <c r="J171" s="24">
        <v>350</v>
      </c>
      <c r="K171" s="25">
        <f t="shared" si="92"/>
        <v>-2.23463687150838E-2</v>
      </c>
      <c r="L171" s="104">
        <f>IF(ISNUMBER(J171), $B172 * K171, "")</f>
        <v>-3351.9553072625699</v>
      </c>
      <c r="M171" s="102"/>
      <c r="N171" s="25" t="str">
        <f t="shared" si="93"/>
        <v/>
      </c>
      <c r="O171" s="104" t="str">
        <f>IF(ISNUMBER(M171), $B172 * N171, "")</f>
        <v/>
      </c>
      <c r="Q171" s="185"/>
      <c r="R171" s="186"/>
      <c r="S171" s="187"/>
    </row>
    <row r="172" spans="1:19" ht="17.25" thickBot="1">
      <c r="A172" s="132" t="s">
        <v>264</v>
      </c>
      <c r="B172" s="246">
        <f>$B$37</f>
        <v>150000</v>
      </c>
      <c r="C172" s="247"/>
      <c r="D172" s="26" t="s">
        <v>265</v>
      </c>
      <c r="E172" s="27">
        <f>IF(COUNT(E152:E171), SUM(E152:E171) / COUNT(E152:E171), 0)</f>
        <v>3.0177671986466028E-3</v>
      </c>
      <c r="F172" s="28">
        <f>SUM(F152:F171)</f>
        <v>9053.3015959398072</v>
      </c>
      <c r="G172" s="26" t="s">
        <v>265</v>
      </c>
      <c r="H172" s="27">
        <f>IF(COUNT(H152:H171), SUM(H152:H171) / COUNT(H152:H171), 0)</f>
        <v>1.1509161455727373E-2</v>
      </c>
      <c r="I172" s="28">
        <f>SUM(I152:I171)</f>
        <v>34527.484367182115</v>
      </c>
      <c r="J172" s="26" t="s">
        <v>265</v>
      </c>
      <c r="K172" s="27">
        <f>IF(COUNT(K152:K171), SUM(K152:K171) / COUNT(K152:K171), 0)</f>
        <v>-1.2676468142619326E-2</v>
      </c>
      <c r="L172" s="28">
        <f>SUM(L152:L171)</f>
        <v>-38029.404427857982</v>
      </c>
      <c r="M172" s="26" t="s">
        <v>265</v>
      </c>
      <c r="N172" s="27">
        <f>IF(COUNT(N152:N171), SUM(N152:N171) / COUNT(N152:N171), 0)</f>
        <v>0</v>
      </c>
      <c r="O172" s="28">
        <f>SUM(O152:O171)</f>
        <v>0</v>
      </c>
      <c r="Q172" s="188"/>
      <c r="R172" s="189"/>
      <c r="S172" s="190"/>
    </row>
    <row r="174" spans="1:19" ht="17.25" thickBot="1"/>
    <row r="175" spans="1:19" ht="17.25" thickBot="1">
      <c r="A175" s="204" t="s">
        <v>249</v>
      </c>
      <c r="B175" s="205"/>
      <c r="C175" s="205"/>
      <c r="D175" s="205"/>
      <c r="E175" s="205"/>
      <c r="F175" s="205"/>
      <c r="G175" s="205"/>
      <c r="H175" s="205"/>
      <c r="I175" s="205"/>
      <c r="J175" s="205"/>
      <c r="K175" s="205"/>
      <c r="L175" s="205"/>
      <c r="M175" s="205"/>
      <c r="N175" s="205"/>
      <c r="O175" s="206"/>
      <c r="Q175" s="203"/>
      <c r="R175" s="203"/>
      <c r="S175" s="203"/>
    </row>
    <row r="176" spans="1:19" ht="17.25" thickBot="1">
      <c r="A176" s="178" t="s">
        <v>261</v>
      </c>
      <c r="B176" s="204" t="s">
        <v>49</v>
      </c>
      <c r="C176" s="206"/>
      <c r="D176" s="204" t="s">
        <v>57</v>
      </c>
      <c r="E176" s="205"/>
      <c r="F176" s="206"/>
      <c r="G176" s="207">
        <f>_xlfn.IFNA(VLOOKUP(B176, 현재가테이블!$B$2:$D$200, 2, FALSE), "-")</f>
        <v>28417000</v>
      </c>
      <c r="H176" s="208"/>
      <c r="I176" s="209"/>
      <c r="J176" s="204" t="s">
        <v>58</v>
      </c>
      <c r="K176" s="205"/>
      <c r="L176" s="206"/>
      <c r="M176" s="210">
        <f>_xlfn.IFNA(VLOOKUP(B176, 현재가테이블!$B$2:$D$200, 3, FALSE), "-")</f>
        <v>-3.2513958900000001E-2</v>
      </c>
      <c r="N176" s="211"/>
      <c r="O176" s="212"/>
      <c r="Q176" s="203"/>
      <c r="R176" s="203"/>
      <c r="S176" s="203"/>
    </row>
    <row r="177" spans="1:19" ht="17.25" thickBot="1">
      <c r="A177" s="248" t="s">
        <v>54</v>
      </c>
      <c r="B177" s="244" t="str">
        <f>TEXT($G$1, "[$-ko-KR]yyyy-mm-dd(ddd) ") &amp; "오전 00:00"</f>
        <v>2022-06-14(화) 오전 00:00</v>
      </c>
      <c r="C177" s="245"/>
      <c r="D177" s="217" t="str">
        <f>TEXT($G$1, "[$-ko-KR]yyyy-mm-dd(ddd) ") &amp; "오후 14:00"</f>
        <v>2022-06-14(화) 오후 14:00</v>
      </c>
      <c r="E177" s="218"/>
      <c r="F177" s="219"/>
      <c r="G177" s="217" t="str">
        <f>TEXT($G$1, "[$-ko-KR]yyyy-mm-dd(ddd) ") &amp; "오후 19:00"</f>
        <v>2022-06-14(화) 오후 19:00</v>
      </c>
      <c r="H177" s="218"/>
      <c r="I177" s="219"/>
      <c r="J177" s="217" t="str">
        <f>TEXT($G$1, "[$-ko-KR]yyyy-mm-dd(ddd) ") &amp; "오후 21:00"</f>
        <v>2022-06-14(화) 오후 21:00</v>
      </c>
      <c r="K177" s="218"/>
      <c r="L177" s="219"/>
      <c r="M177" s="217" t="str">
        <f>TEXT($G$1+1, "[$-ko-KR]yyyy-mm-dd(ddd) ") &amp; "오전 00:00"</f>
        <v>2022-06-15(수) 오전 00:00</v>
      </c>
      <c r="N177" s="218"/>
      <c r="O177" s="219"/>
      <c r="Q177" s="203"/>
      <c r="R177" s="203"/>
      <c r="S177" s="203"/>
    </row>
    <row r="178" spans="1:19" ht="17.25" thickBot="1">
      <c r="A178" s="249"/>
      <c r="B178" s="121" t="s">
        <v>57</v>
      </c>
      <c r="C178" s="122" t="s">
        <v>58</v>
      </c>
      <c r="D178" s="2" t="s">
        <v>57</v>
      </c>
      <c r="E178" s="10" t="s">
        <v>262</v>
      </c>
      <c r="F178" s="11" t="s">
        <v>263</v>
      </c>
      <c r="G178" s="179" t="s">
        <v>57</v>
      </c>
      <c r="H178" s="180" t="s">
        <v>262</v>
      </c>
      <c r="I178" s="181" t="s">
        <v>263</v>
      </c>
      <c r="J178" s="10" t="s">
        <v>57</v>
      </c>
      <c r="K178" s="10" t="s">
        <v>262</v>
      </c>
      <c r="L178" s="115" t="s">
        <v>263</v>
      </c>
      <c r="M178" s="2" t="s">
        <v>57</v>
      </c>
      <c r="N178" s="10" t="s">
        <v>262</v>
      </c>
      <c r="O178" s="66" t="s">
        <v>263</v>
      </c>
      <c r="Q178" s="193"/>
      <c r="R178" s="193"/>
      <c r="S178" s="193"/>
    </row>
    <row r="179" spans="1:19" ht="17.25" thickBot="1">
      <c r="A179" s="123" t="s">
        <v>204</v>
      </c>
      <c r="B179" s="124">
        <v>6.26</v>
      </c>
      <c r="C179" s="76">
        <v>-3.8402457799999998E-2</v>
      </c>
      <c r="D179" s="13">
        <v>6.26</v>
      </c>
      <c r="E179" s="14">
        <f>IF(ISNUMBER(D179), (D179 - $B179) / $B179, "")</f>
        <v>0</v>
      </c>
      <c r="F179" s="16">
        <f>IF(ISNUMBER(D179), $B199 * E179, "")</f>
        <v>0</v>
      </c>
      <c r="G179" s="29">
        <v>6.4</v>
      </c>
      <c r="H179" s="14">
        <f>IF(ISNUMBER(G179), (G179 - $B179) / $B179, "")</f>
        <v>2.2364217252396259E-2</v>
      </c>
      <c r="I179" s="100">
        <f>IF(ISNUMBER(G179), $B199 * H179, "")</f>
        <v>3354.6325878594389</v>
      </c>
      <c r="J179" s="13">
        <v>6.09</v>
      </c>
      <c r="K179" s="14">
        <f>IF(ISNUMBER(J179), (J179 - $B179) / $B179, "")</f>
        <v>-2.7156549520766762E-2</v>
      </c>
      <c r="L179" s="16">
        <f>IF(ISNUMBER(J179), $B199 * K179, "")</f>
        <v>-4073.482428115014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3"/>
      <c r="R179" s="203"/>
      <c r="S179" s="203"/>
    </row>
    <row r="180" spans="1:19" ht="17.25" thickBot="1">
      <c r="A180" s="125" t="s">
        <v>118</v>
      </c>
      <c r="B180" s="126">
        <v>7.76</v>
      </c>
      <c r="C180" s="77">
        <v>-3.84138786E-2</v>
      </c>
      <c r="D180" s="15">
        <v>8.02</v>
      </c>
      <c r="E180" s="32">
        <f t="shared" ref="E180:E183" si="94">IF(ISNUMBER(D180), (D180 - $B180) / $B180, "")</f>
        <v>3.3505154639175229E-2</v>
      </c>
      <c r="F180" s="18">
        <f>IF(ISNUMBER(D180), $B199 * E180, "")</f>
        <v>5025.7731958762843</v>
      </c>
      <c r="G180" s="31">
        <v>8.0299999999999994</v>
      </c>
      <c r="H180" s="32">
        <f t="shared" ref="H180:H183" si="95">IF(ISNUMBER(G180), (G180 - $B180) / $B180, "")</f>
        <v>3.4793814432989636E-2</v>
      </c>
      <c r="I180" s="101">
        <f>IF(ISNUMBER(G180), $B199 * H180, "")</f>
        <v>5219.0721649484458</v>
      </c>
      <c r="J180" s="15">
        <v>7.72</v>
      </c>
      <c r="K180" s="32">
        <f t="shared" ref="K180:K183" si="96">IF(ISNUMBER(J180), (J180 - $B180) / $B180, "")</f>
        <v>-5.1546391752577371E-3</v>
      </c>
      <c r="L180" s="18">
        <f>IF(ISNUMBER(J180), $B199 * K180, "")</f>
        <v>-773.19587628866054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3"/>
      <c r="R180" s="203"/>
      <c r="S180" s="203"/>
    </row>
    <row r="181" spans="1:19" ht="17.25" thickBot="1">
      <c r="A181" s="125" t="s">
        <v>190</v>
      </c>
      <c r="B181" s="126">
        <v>990</v>
      </c>
      <c r="C181" s="77">
        <v>-3.8834951499999999E-2</v>
      </c>
      <c r="D181" s="15">
        <v>992</v>
      </c>
      <c r="E181" s="32">
        <f t="shared" si="94"/>
        <v>2.0202020202020202E-3</v>
      </c>
      <c r="F181" s="18">
        <f>IF(ISNUMBER(D181), $B199 * E181, "")</f>
        <v>303.030303030303</v>
      </c>
      <c r="G181" s="31">
        <v>1000</v>
      </c>
      <c r="H181" s="32">
        <f t="shared" si="95"/>
        <v>1.0101010101010102E-2</v>
      </c>
      <c r="I181" s="101">
        <f>IF(ISNUMBER(G181), $B199 * H181, "")</f>
        <v>1515.1515151515152</v>
      </c>
      <c r="J181" s="15">
        <v>987</v>
      </c>
      <c r="K181" s="32">
        <f t="shared" si="96"/>
        <v>-3.0303030303030303E-3</v>
      </c>
      <c r="L181" s="18">
        <f>IF(ISNUMBER(J181), $B199 * K181, "")</f>
        <v>-454.54545454545456</v>
      </c>
      <c r="M181" s="31"/>
      <c r="N181" s="32" t="str">
        <f t="shared" si="97"/>
        <v/>
      </c>
      <c r="O181" s="18" t="str">
        <f>IF(ISNUMBER(M181), $B199 * N181, "")</f>
        <v/>
      </c>
      <c r="Q181" s="193"/>
      <c r="R181" s="193"/>
      <c r="S181" s="193"/>
    </row>
    <row r="182" spans="1:19" ht="17.25" thickBot="1">
      <c r="A182" s="125" t="s">
        <v>338</v>
      </c>
      <c r="B182" s="126">
        <v>196</v>
      </c>
      <c r="C182" s="77">
        <v>-3.9215686299999997E-2</v>
      </c>
      <c r="D182" s="15">
        <v>197</v>
      </c>
      <c r="E182" s="32">
        <f t="shared" si="94"/>
        <v>5.1020408163265302E-3</v>
      </c>
      <c r="F182" s="18">
        <f>IF(ISNUMBER(D182), $B199 * E182, "")</f>
        <v>765.30612244897952</v>
      </c>
      <c r="G182" s="31">
        <v>199</v>
      </c>
      <c r="H182" s="32">
        <f t="shared" si="95"/>
        <v>1.5306122448979591E-2</v>
      </c>
      <c r="I182" s="101">
        <f>IF(ISNUMBER(G182), $B199 * H182, "")</f>
        <v>2295.9183673469388</v>
      </c>
      <c r="J182" s="15">
        <v>194</v>
      </c>
      <c r="K182" s="32">
        <f t="shared" si="96"/>
        <v>-1.020408163265306E-2</v>
      </c>
      <c r="L182" s="18">
        <f>IF(ISNUMBER(J182), $B199 * K182, "")</f>
        <v>-1530.612244897959</v>
      </c>
      <c r="M182" s="31"/>
      <c r="N182" s="32" t="str">
        <f t="shared" si="97"/>
        <v/>
      </c>
      <c r="O182" s="18" t="str">
        <f>IF(ISNUMBER(M182), $B199 * N182, "")</f>
        <v/>
      </c>
      <c r="Q182" s="193"/>
      <c r="R182" s="193"/>
      <c r="S182" s="193"/>
    </row>
    <row r="183" spans="1:19" ht="17.25" thickBot="1">
      <c r="A183" s="127" t="s">
        <v>163</v>
      </c>
      <c r="B183" s="128">
        <v>434</v>
      </c>
      <c r="C183" s="78">
        <v>-3.9823008799999997E-2</v>
      </c>
      <c r="D183" s="20">
        <v>432</v>
      </c>
      <c r="E183" s="21">
        <f t="shared" si="94"/>
        <v>-4.608294930875576E-3</v>
      </c>
      <c r="F183" s="22">
        <f>IF(ISNUMBER(D183), $B199 * E183, "")</f>
        <v>-691.24423963133643</v>
      </c>
      <c r="G183" s="30">
        <v>442</v>
      </c>
      <c r="H183" s="21">
        <f t="shared" si="95"/>
        <v>1.8433179723502304E-2</v>
      </c>
      <c r="I183" s="105">
        <f>IF(ISNUMBER(G183), $B199 * H183, "")</f>
        <v>2764.9769585253457</v>
      </c>
      <c r="J183" s="20">
        <v>425</v>
      </c>
      <c r="K183" s="21">
        <f t="shared" si="96"/>
        <v>-2.0737327188940093E-2</v>
      </c>
      <c r="L183" s="22">
        <f>IF(ISNUMBER(J183), $B199 * K183, "")</f>
        <v>-3110.5990783410139</v>
      </c>
      <c r="M183" s="30"/>
      <c r="N183" s="21" t="str">
        <f t="shared" si="97"/>
        <v/>
      </c>
      <c r="O183" s="22" t="str">
        <f>IF(ISNUMBER(M183), $B199 * N183, "")</f>
        <v/>
      </c>
      <c r="Q183" s="193"/>
      <c r="R183" s="193"/>
      <c r="S183" s="193"/>
    </row>
    <row r="184" spans="1:19" ht="17.25" thickBot="1">
      <c r="A184" s="125" t="s">
        <v>226</v>
      </c>
      <c r="B184" s="129">
        <v>451</v>
      </c>
      <c r="C184" s="80">
        <v>-4.0425531899999999E-2</v>
      </c>
      <c r="D184" s="106">
        <v>452</v>
      </c>
      <c r="E184" s="107">
        <f>IF(ISNUMBER(D184), (D184 - $B184) / $B184, "")</f>
        <v>2.2172949002217295E-3</v>
      </c>
      <c r="F184" s="108">
        <f>IF(ISNUMBER(D184), $B199 * E184, "")</f>
        <v>332.59423503325945</v>
      </c>
      <c r="G184" s="109">
        <v>456</v>
      </c>
      <c r="H184" s="107">
        <f>IF(ISNUMBER(G184), (G184 - $B184) / $B184, "")</f>
        <v>1.1086474501108648E-2</v>
      </c>
      <c r="I184" s="110">
        <f>IF(ISNUMBER(G184), $B199 * H184, "")</f>
        <v>1662.9711751662971</v>
      </c>
      <c r="J184" s="106">
        <v>441</v>
      </c>
      <c r="K184" s="107">
        <f>IF(ISNUMBER(J184), (J184 - $B184) / $B184, "")</f>
        <v>-2.2172949002217297E-2</v>
      </c>
      <c r="L184" s="108">
        <f>IF(ISNUMBER(J184), $B199 * K184, "")</f>
        <v>-3325.9423503325943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3"/>
      <c r="R184" s="193"/>
      <c r="S184" s="193"/>
    </row>
    <row r="185" spans="1:19" ht="17.25" thickBot="1">
      <c r="A185" s="125" t="s">
        <v>120</v>
      </c>
      <c r="B185" s="126">
        <v>160</v>
      </c>
      <c r="C185" s="77">
        <v>-4.19161677E-2</v>
      </c>
      <c r="D185" s="15">
        <v>161</v>
      </c>
      <c r="E185" s="32">
        <f t="shared" ref="E185:E188" si="98">IF(ISNUMBER(D185), (D185 - $B185) / $B185, "")</f>
        <v>6.2500000000000003E-3</v>
      </c>
      <c r="F185" s="18">
        <f>IF(ISNUMBER(D185), $B199 * E185, "")</f>
        <v>937.5</v>
      </c>
      <c r="G185" s="31">
        <v>162</v>
      </c>
      <c r="H185" s="32">
        <f t="shared" ref="H185:H188" si="99">IF(ISNUMBER(G185), (G185 - $B185) / $B185, "")</f>
        <v>1.2500000000000001E-2</v>
      </c>
      <c r="I185" s="101">
        <f>IF(ISNUMBER(G185), $B199 * H185, "")</f>
        <v>1875</v>
      </c>
      <c r="J185" s="15">
        <v>158</v>
      </c>
      <c r="K185" s="32">
        <f t="shared" ref="K185:K188" si="100">IF(ISNUMBER(J185), (J185 - $B185) / $B185, "")</f>
        <v>-1.2500000000000001E-2</v>
      </c>
      <c r="L185" s="18">
        <f>IF(ISNUMBER(J185), $B199 * K185, "")</f>
        <v>-1875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3"/>
      <c r="R185" s="193"/>
      <c r="S185" s="193"/>
    </row>
    <row r="186" spans="1:19" ht="17.25" thickBot="1">
      <c r="A186" s="125" t="s">
        <v>181</v>
      </c>
      <c r="B186" s="126">
        <v>2035</v>
      </c>
      <c r="C186" s="77">
        <v>-4.2352941200000001E-2</v>
      </c>
      <c r="D186" s="15">
        <v>2065</v>
      </c>
      <c r="E186" s="32">
        <f t="shared" si="98"/>
        <v>1.4742014742014743E-2</v>
      </c>
      <c r="F186" s="18">
        <f>IF(ISNUMBER(D186), $B199 * E186, "")</f>
        <v>2211.3022113022112</v>
      </c>
      <c r="G186" s="31">
        <v>2070</v>
      </c>
      <c r="H186" s="32">
        <f t="shared" si="99"/>
        <v>1.7199017199017199E-2</v>
      </c>
      <c r="I186" s="101">
        <f>IF(ISNUMBER(G186), $B199 * H186, "")</f>
        <v>2579.8525798525798</v>
      </c>
      <c r="J186" s="15">
        <v>2060</v>
      </c>
      <c r="K186" s="32">
        <f t="shared" si="100"/>
        <v>1.2285012285012284E-2</v>
      </c>
      <c r="L186" s="18">
        <f>IF(ISNUMBER(J186), $B199 * K186, "")</f>
        <v>1842.7518427518426</v>
      </c>
      <c r="M186" s="31"/>
      <c r="N186" s="32" t="str">
        <f t="shared" si="101"/>
        <v/>
      </c>
      <c r="O186" s="18" t="str">
        <f>IF(ISNUMBER(M186), $B199 * N186, "")</f>
        <v/>
      </c>
      <c r="Q186" s="193"/>
      <c r="R186" s="193"/>
      <c r="S186" s="193"/>
    </row>
    <row r="187" spans="1:19" ht="17.25" thickBot="1">
      <c r="A187" s="125" t="s">
        <v>248</v>
      </c>
      <c r="B187" s="126">
        <v>112</v>
      </c>
      <c r="C187" s="77">
        <v>-4.2735042700000003E-2</v>
      </c>
      <c r="D187" s="15">
        <v>115</v>
      </c>
      <c r="E187" s="32">
        <f t="shared" si="98"/>
        <v>2.6785714285714284E-2</v>
      </c>
      <c r="F187" s="18">
        <f>IF(ISNUMBER(D187), $B199 * E187, "")</f>
        <v>4017.8571428571427</v>
      </c>
      <c r="G187" s="31">
        <v>115</v>
      </c>
      <c r="H187" s="32">
        <f t="shared" si="99"/>
        <v>2.6785714285714284E-2</v>
      </c>
      <c r="I187" s="101">
        <f>IF(ISNUMBER(G187), $B199 * H187, "")</f>
        <v>4017.8571428571427</v>
      </c>
      <c r="J187" s="15">
        <v>112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79</v>
      </c>
      <c r="B188" s="131">
        <v>358</v>
      </c>
      <c r="C188" s="79">
        <v>-4.2780748700000003E-2</v>
      </c>
      <c r="D188" s="24">
        <v>357</v>
      </c>
      <c r="E188" s="25">
        <f t="shared" si="98"/>
        <v>-2.7932960893854749E-3</v>
      </c>
      <c r="F188" s="104">
        <f>IF(ISNUMBER(D188), $B199 * E188, "")</f>
        <v>-418.99441340782124</v>
      </c>
      <c r="G188" s="102">
        <v>359</v>
      </c>
      <c r="H188" s="25">
        <f t="shared" si="99"/>
        <v>2.7932960893854749E-3</v>
      </c>
      <c r="I188" s="103">
        <f>IF(ISNUMBER(G188), $B199 * H188, "")</f>
        <v>418.99441340782124</v>
      </c>
      <c r="J188" s="24">
        <v>350</v>
      </c>
      <c r="K188" s="25">
        <f t="shared" si="100"/>
        <v>-2.23463687150838E-2</v>
      </c>
      <c r="L188" s="104">
        <f>IF(ISNUMBER(J188), $B199 * K188, "")</f>
        <v>-3351.9553072625699</v>
      </c>
      <c r="M188" s="102"/>
      <c r="N188" s="25" t="str">
        <f t="shared" si="101"/>
        <v/>
      </c>
      <c r="O188" s="104" t="str">
        <f>IF(ISNUMBER(M188), $B199 * N188, "")</f>
        <v/>
      </c>
      <c r="Q188" s="194"/>
      <c r="R188" s="195"/>
      <c r="S188" s="196"/>
    </row>
    <row r="189" spans="1:19">
      <c r="A189" s="123" t="s">
        <v>147</v>
      </c>
      <c r="B189" s="124">
        <v>79.7</v>
      </c>
      <c r="C189" s="76">
        <v>-4.3217286899999999E-2</v>
      </c>
      <c r="D189" s="13">
        <v>77.599999999999994</v>
      </c>
      <c r="E189" s="14">
        <f>IF(ISNUMBER(D189), (D189 - $B189) / $B189, "")</f>
        <v>-2.6348808030113028E-2</v>
      </c>
      <c r="F189" s="16">
        <f>IF(ISNUMBER(D189), $B199 * E189, "")</f>
        <v>-3952.3212045169544</v>
      </c>
      <c r="G189" s="29">
        <v>78.2</v>
      </c>
      <c r="H189" s="14">
        <f>IF(ISNUMBER(G189), (G189 - $B189) / $B189, "")</f>
        <v>-1.8820577164366373E-2</v>
      </c>
      <c r="I189" s="100">
        <f>IF(ISNUMBER(G189), $B199 * H189, "")</f>
        <v>-2823.0865746549557</v>
      </c>
      <c r="J189" s="13">
        <v>75.2</v>
      </c>
      <c r="K189" s="14">
        <f>IF(ISNUMBER(J189), (J189 - $B189) / $B189, "")</f>
        <v>-5.6461731493099118E-2</v>
      </c>
      <c r="L189" s="16">
        <f>IF(ISNUMBER(J189), $B199 * K189, "")</f>
        <v>-8469.2597239648676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7"/>
      <c r="R189" s="198"/>
      <c r="S189" s="199"/>
    </row>
    <row r="190" spans="1:19" ht="17.25" thickBot="1">
      <c r="A190" s="125" t="s">
        <v>177</v>
      </c>
      <c r="B190" s="126">
        <v>21710</v>
      </c>
      <c r="C190" s="77">
        <v>-4.8641542500000003E-2</v>
      </c>
      <c r="D190" s="15">
        <v>21710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22050</v>
      </c>
      <c r="H190" s="32">
        <f t="shared" ref="H190:H193" si="103">IF(ISNUMBER(G190), (G190 - $B190) / $B190, "")</f>
        <v>1.5660985720865959E-2</v>
      </c>
      <c r="I190" s="101">
        <f>IF(ISNUMBER(G190), $B199 * H190, "")</f>
        <v>2349.1478581298938</v>
      </c>
      <c r="J190" s="15">
        <v>21470</v>
      </c>
      <c r="K190" s="32">
        <f t="shared" ref="K190:K193" si="104">IF(ISNUMBER(J190), (J190 - $B190) / $B190, "")</f>
        <v>-1.1054813450023031E-2</v>
      </c>
      <c r="L190" s="18">
        <f>IF(ISNUMBER(J190), $B199 * K190, "")</f>
        <v>-1658.2220175034547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0"/>
      <c r="R190" s="201"/>
      <c r="S190" s="202"/>
    </row>
    <row r="191" spans="1:19" ht="17.25" thickBot="1">
      <c r="A191" s="125" t="s">
        <v>184</v>
      </c>
      <c r="B191" s="126">
        <v>5.52</v>
      </c>
      <c r="C191" s="77">
        <v>-4.9913941500000003E-2</v>
      </c>
      <c r="D191" s="15">
        <v>5.59</v>
      </c>
      <c r="E191" s="32">
        <f t="shared" si="102"/>
        <v>1.2681159420289908E-2</v>
      </c>
      <c r="F191" s="18">
        <f>IF(ISNUMBER(D191), $B199 * E191, "")</f>
        <v>1902.1739130434862</v>
      </c>
      <c r="G191" s="31">
        <v>5.64</v>
      </c>
      <c r="H191" s="32">
        <f t="shared" si="103"/>
        <v>2.1739130434782629E-2</v>
      </c>
      <c r="I191" s="101">
        <f>IF(ISNUMBER(G191), $B199 * H191, "")</f>
        <v>3260.8695652173942</v>
      </c>
      <c r="J191" s="15">
        <v>5.46</v>
      </c>
      <c r="K191" s="32">
        <f t="shared" si="104"/>
        <v>-1.0869565217391235E-2</v>
      </c>
      <c r="L191" s="18">
        <f>IF(ISNUMBER(J191), $B199 * K191, "")</f>
        <v>-1630.4347826086853</v>
      </c>
      <c r="M191" s="31"/>
      <c r="N191" s="32" t="str">
        <f t="shared" si="105"/>
        <v/>
      </c>
      <c r="O191" s="18" t="str">
        <f>IF(ISNUMBER(M191), $B199 * N191, "")</f>
        <v/>
      </c>
      <c r="Q191" s="193"/>
      <c r="R191" s="193"/>
      <c r="S191" s="193"/>
    </row>
    <row r="192" spans="1:19" ht="17.25" thickBot="1">
      <c r="A192" s="125" t="s">
        <v>240</v>
      </c>
      <c r="B192" s="126">
        <v>3130</v>
      </c>
      <c r="C192" s="77">
        <v>-5.00758725E-2</v>
      </c>
      <c r="D192" s="15">
        <v>3175</v>
      </c>
      <c r="E192" s="32">
        <f t="shared" si="102"/>
        <v>1.437699680511182E-2</v>
      </c>
      <c r="F192" s="18">
        <f>IF(ISNUMBER(D192), $B199 * E192, "")</f>
        <v>2156.5495207667732</v>
      </c>
      <c r="G192" s="31">
        <v>3255</v>
      </c>
      <c r="H192" s="32">
        <f t="shared" si="103"/>
        <v>3.9936102236421724E-2</v>
      </c>
      <c r="I192" s="101">
        <f>IF(ISNUMBER(G192), $B199 * H192, "")</f>
        <v>5990.4153354632581</v>
      </c>
      <c r="J192" s="15">
        <v>3085</v>
      </c>
      <c r="K192" s="32">
        <f t="shared" si="104"/>
        <v>-1.437699680511182E-2</v>
      </c>
      <c r="L192" s="18">
        <f>IF(ISNUMBER(J192), $B199 * K192, "")</f>
        <v>-2156.5495207667732</v>
      </c>
      <c r="M192" s="31"/>
      <c r="N192" s="32" t="str">
        <f t="shared" si="105"/>
        <v/>
      </c>
      <c r="O192" s="18" t="str">
        <f>IF(ISNUMBER(M192), $B199 * N192, "")</f>
        <v/>
      </c>
      <c r="Q192" s="203"/>
      <c r="R192" s="203"/>
      <c r="S192" s="203"/>
    </row>
    <row r="193" spans="1:19" ht="17.25" thickBot="1">
      <c r="A193" s="127" t="s">
        <v>157</v>
      </c>
      <c r="B193" s="128">
        <v>34.1</v>
      </c>
      <c r="C193" s="78">
        <v>-5.0139275800000001E-2</v>
      </c>
      <c r="D193" s="20">
        <v>34.6</v>
      </c>
      <c r="E193" s="21">
        <f t="shared" si="102"/>
        <v>1.4662756598240468E-2</v>
      </c>
      <c r="F193" s="22">
        <f>IF(ISNUMBER(D193), $B199 * E193, "")</f>
        <v>2199.4134897360705</v>
      </c>
      <c r="G193" s="30">
        <v>35</v>
      </c>
      <c r="H193" s="21">
        <f t="shared" si="103"/>
        <v>2.63929618768328E-2</v>
      </c>
      <c r="I193" s="105">
        <f>IF(ISNUMBER(G193), $B199 * H193, "")</f>
        <v>3958.9442815249199</v>
      </c>
      <c r="J193" s="20">
        <v>34.1</v>
      </c>
      <c r="K193" s="21">
        <f t="shared" si="104"/>
        <v>0</v>
      </c>
      <c r="L193" s="22">
        <f>IF(ISNUMBER(J193), $B199 * K193, "")</f>
        <v>0</v>
      </c>
      <c r="M193" s="30"/>
      <c r="N193" s="21" t="str">
        <f t="shared" si="105"/>
        <v/>
      </c>
      <c r="O193" s="22" t="str">
        <f>IF(ISNUMBER(M193), $B199 * N193, "")</f>
        <v/>
      </c>
      <c r="Q193" s="203"/>
      <c r="R193" s="203"/>
      <c r="S193" s="203"/>
    </row>
    <row r="194" spans="1:19" ht="17.25" thickBot="1">
      <c r="A194" s="125" t="s">
        <v>113</v>
      </c>
      <c r="B194" s="129">
        <v>2150</v>
      </c>
      <c r="C194" s="80">
        <v>-5.2863436100000001E-2</v>
      </c>
      <c r="D194" s="106">
        <v>2195</v>
      </c>
      <c r="E194" s="107">
        <f>IF(ISNUMBER(D194), (D194 - $B194) / $B194, "")</f>
        <v>2.0930232558139535E-2</v>
      </c>
      <c r="F194" s="108">
        <f>IF(ISNUMBER(D194), $B199 * E194, "")</f>
        <v>3139.5348837209303</v>
      </c>
      <c r="G194" s="109">
        <v>2195</v>
      </c>
      <c r="H194" s="107">
        <f>IF(ISNUMBER(G194), (G194 - $B194) / $B194, "")</f>
        <v>2.0930232558139535E-2</v>
      </c>
      <c r="I194" s="110">
        <f>IF(ISNUMBER(G194), $B199 * H194, "")</f>
        <v>3139.5348837209303</v>
      </c>
      <c r="J194" s="106">
        <v>2125</v>
      </c>
      <c r="K194" s="107">
        <f>IF(ISNUMBER(J194), (J194 - $B194) / $B194, "")</f>
        <v>-1.1627906976744186E-2</v>
      </c>
      <c r="L194" s="108">
        <f>IF(ISNUMBER(J194), $B199 * K194, "")</f>
        <v>-1744.1860465116279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3"/>
      <c r="R194" s="193"/>
      <c r="S194" s="193"/>
    </row>
    <row r="195" spans="1:19" ht="17.25" thickBot="1">
      <c r="A195" s="125" t="s">
        <v>244</v>
      </c>
      <c r="B195" s="126">
        <v>36.4</v>
      </c>
      <c r="C195" s="77">
        <v>-5.45454545E-2</v>
      </c>
      <c r="D195" s="15">
        <v>36.299999999999997</v>
      </c>
      <c r="E195" s="32">
        <f t="shared" ref="E195:E198" si="106">IF(ISNUMBER(D195), (D195 - $B195) / $B195, "")</f>
        <v>-2.7472527472527865E-3</v>
      </c>
      <c r="F195" s="18">
        <f>IF(ISNUMBER(D195), $B199 * E195, "")</f>
        <v>-412.08791208791797</v>
      </c>
      <c r="G195" s="31">
        <v>36.4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35.200000000000003</v>
      </c>
      <c r="K195" s="32">
        <f t="shared" ref="K195:K198" si="108">IF(ISNUMBER(J195), (J195 - $B195) / $B195, "")</f>
        <v>-3.296703296703285E-2</v>
      </c>
      <c r="L195" s="18">
        <f>IF(ISNUMBER(J195), $B199 * K195, "")</f>
        <v>-4945.0549450549279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3"/>
      <c r="R195" s="193"/>
      <c r="S195" s="193"/>
    </row>
    <row r="196" spans="1:19" ht="17.25" thickBot="1">
      <c r="A196" s="125" t="s">
        <v>138</v>
      </c>
      <c r="B196" s="126">
        <v>3015</v>
      </c>
      <c r="C196" s="77">
        <v>-5.4858934200000001E-2</v>
      </c>
      <c r="D196" s="15">
        <v>3005</v>
      </c>
      <c r="E196" s="32">
        <f t="shared" si="106"/>
        <v>-3.3167495854063019E-3</v>
      </c>
      <c r="F196" s="18">
        <f>IF(ISNUMBER(D196), $B199 * E196, "")</f>
        <v>-497.5124378109453</v>
      </c>
      <c r="G196" s="31">
        <v>3070</v>
      </c>
      <c r="H196" s="32">
        <f t="shared" si="107"/>
        <v>1.824212271973466E-2</v>
      </c>
      <c r="I196" s="101">
        <f>IF(ISNUMBER(G196), $B199 * H196, "")</f>
        <v>2736.3184079601992</v>
      </c>
      <c r="J196" s="15">
        <v>3010</v>
      </c>
      <c r="K196" s="32">
        <f t="shared" si="108"/>
        <v>-1.658374792703151E-3</v>
      </c>
      <c r="L196" s="18">
        <f>IF(ISNUMBER(J196), $B199 * K196, "")</f>
        <v>-248.75621890547265</v>
      </c>
      <c r="M196" s="31"/>
      <c r="N196" s="32" t="str">
        <f t="shared" si="109"/>
        <v/>
      </c>
      <c r="O196" s="18" t="str">
        <f>IF(ISNUMBER(M196), $B199 * N196, "")</f>
        <v/>
      </c>
      <c r="Q196" s="193"/>
      <c r="R196" s="193"/>
      <c r="S196" s="193"/>
    </row>
    <row r="197" spans="1:19">
      <c r="A197" s="125" t="s">
        <v>333</v>
      </c>
      <c r="B197" s="126">
        <v>44.9</v>
      </c>
      <c r="C197" s="77">
        <v>-5.6722689100000001E-2</v>
      </c>
      <c r="D197" s="15">
        <v>45.1</v>
      </c>
      <c r="E197" s="32">
        <f t="shared" si="106"/>
        <v>4.4543429844098627E-3</v>
      </c>
      <c r="F197" s="18">
        <f>IF(ISNUMBER(D197), $B199 * E197, "")</f>
        <v>668.15144766147944</v>
      </c>
      <c r="G197" s="31">
        <v>45.8</v>
      </c>
      <c r="H197" s="32">
        <f t="shared" si="107"/>
        <v>2.0044543429844068E-2</v>
      </c>
      <c r="I197" s="101">
        <f>IF(ISNUMBER(G197), $B199 * H197, "")</f>
        <v>3006.6815144766101</v>
      </c>
      <c r="J197" s="15">
        <v>44.5</v>
      </c>
      <c r="K197" s="32">
        <f t="shared" si="108"/>
        <v>-8.9086859688195675E-3</v>
      </c>
      <c r="L197" s="18">
        <f>IF(ISNUMBER(J197), $B199 * K197, "")</f>
        <v>-1336.3028953229352</v>
      </c>
      <c r="M197" s="31"/>
      <c r="N197" s="32" t="str">
        <f t="shared" si="109"/>
        <v/>
      </c>
      <c r="O197" s="18" t="str">
        <f>IF(ISNUMBER(M197), $B199 * N197, "")</f>
        <v/>
      </c>
      <c r="Q197" s="182"/>
      <c r="R197" s="183"/>
      <c r="S197" s="184"/>
    </row>
    <row r="198" spans="1:19" ht="17.25" thickBot="1">
      <c r="A198" s="130" t="s">
        <v>210</v>
      </c>
      <c r="B198" s="131">
        <v>3.47</v>
      </c>
      <c r="C198" s="79">
        <v>-5.9620596200000001E-2</v>
      </c>
      <c r="D198" s="24">
        <v>3.43</v>
      </c>
      <c r="E198" s="25">
        <f t="shared" si="106"/>
        <v>-1.1527377521613843E-2</v>
      </c>
      <c r="F198" s="104">
        <f>IF(ISNUMBER(D198), $B199 * E198, "")</f>
        <v>-1729.1066282420763</v>
      </c>
      <c r="G198" s="102">
        <v>3.48</v>
      </c>
      <c r="H198" s="25">
        <f t="shared" si="107"/>
        <v>2.8818443804033964E-3</v>
      </c>
      <c r="I198" s="103">
        <f>IF(ISNUMBER(G198), $B199 * H198, "")</f>
        <v>432.27665706050948</v>
      </c>
      <c r="J198" s="24">
        <v>3.39</v>
      </c>
      <c r="K198" s="25">
        <f t="shared" si="108"/>
        <v>-2.3054755043227685E-2</v>
      </c>
      <c r="L198" s="104">
        <f>IF(ISNUMBER(J198), $B199 * K198, "")</f>
        <v>-3458.2132564841527</v>
      </c>
      <c r="M198" s="102"/>
      <c r="N198" s="25" t="str">
        <f t="shared" si="109"/>
        <v/>
      </c>
      <c r="O198" s="104" t="str">
        <f>IF(ISNUMBER(M198), $B199 * N198, "")</f>
        <v/>
      </c>
      <c r="Q198" s="185"/>
      <c r="R198" s="186"/>
      <c r="S198" s="187"/>
    </row>
    <row r="199" spans="1:19" ht="17.25" thickBot="1">
      <c r="A199" s="132" t="s">
        <v>264</v>
      </c>
      <c r="B199" s="246">
        <f>$B$37</f>
        <v>150000</v>
      </c>
      <c r="C199" s="247"/>
      <c r="D199" s="26" t="s">
        <v>265</v>
      </c>
      <c r="E199" s="27">
        <f>IF(COUNT(E179:E198), SUM(E179:E198) / COUNT(E179:E198), 0)</f>
        <v>5.3193065432599572E-3</v>
      </c>
      <c r="F199" s="28">
        <f>SUM(F179:F198)</f>
        <v>15957.91962977987</v>
      </c>
      <c r="G199" s="26" t="s">
        <v>265</v>
      </c>
      <c r="H199" s="27">
        <f>IF(COUNT(H179:H198), SUM(H179:H198) / COUNT(H179:H198), 0)</f>
        <v>1.5918509611338096E-2</v>
      </c>
      <c r="I199" s="28">
        <f>SUM(I179:I198)</f>
        <v>47755.52883401428</v>
      </c>
      <c r="J199" s="26" t="s">
        <v>265</v>
      </c>
      <c r="K199" s="27">
        <f>IF(COUNT(K179:K198), SUM(K179:K198) / COUNT(K179:K198), 0)</f>
        <v>-1.4099853434718108E-2</v>
      </c>
      <c r="L199" s="28">
        <f>SUM(L179:L198)</f>
        <v>-42299.560304154329</v>
      </c>
      <c r="M199" s="26" t="s">
        <v>265</v>
      </c>
      <c r="N199" s="27">
        <f>IF(COUNT(N179:N198), SUM(N179:N198) / COUNT(N179:N198), 0)</f>
        <v>0</v>
      </c>
      <c r="O199" s="28">
        <f>SUM(O179:O198)</f>
        <v>0</v>
      </c>
      <c r="Q199" s="188"/>
      <c r="R199" s="189"/>
      <c r="S199" s="19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2022.06.01</vt:lpstr>
      <vt:lpstr>2022.06.02</vt:lpstr>
      <vt:lpstr>2022.06.03</vt:lpstr>
      <vt:lpstr>2022.06.04</vt:lpstr>
      <vt:lpstr>2022.06.05</vt:lpstr>
      <vt:lpstr>2022.06.06</vt:lpstr>
      <vt:lpstr>2022.06.07</vt:lpstr>
      <vt:lpstr>2022.06.08</vt:lpstr>
      <vt:lpstr>2022.06.09</vt:lpstr>
      <vt:lpstr>2022.06.10</vt:lpstr>
      <vt:lpstr>2022.06.11</vt:lpstr>
      <vt:lpstr>2022.06.12</vt:lpstr>
      <vt:lpstr>2022.06.13</vt:lpstr>
      <vt:lpstr>2022.06.14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2022-06-14T12:28:35Z</dcterms:modified>
</cp:coreProperties>
</file>